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HORST\ausschreibung_neu\Westfälische Hochschule 2026\4. ENDVERSION der Ausschreibung\"/>
    </mc:Choice>
  </mc:AlternateContent>
  <xr:revisionPtr revIDLastSave="0" documentId="13_ncr:1_{01634C61-D135-455C-AFB0-F0636D71A11F}" xr6:coauthVersionLast="47" xr6:coauthVersionMax="47" xr10:uidLastSave="{00000000-0000-0000-0000-000000000000}"/>
  <workbookProtection workbookAlgorithmName="SHA-512" workbookHashValue="dDvdpAyAEJos5quy+ntWnvQLfW+8D9pGlbr6leSbqWmsU7gxZy/oinw43xRa96XTn8IqFxbJc3Qm0QADjh8IOg==" workbookSaltValue="kV3QY4+l4eXPO2SBD0KeXA==" workbookSpinCount="100000" lockStructure="1"/>
  <bookViews>
    <workbookView xWindow="-120" yWindow="-120" windowWidth="38640" windowHeight="15840" tabRatio="859" activeTab="1" xr2:uid="{27248626-C5E2-4486-95C7-4CE1FD72D24A}"/>
  </bookViews>
  <sheets>
    <sheet name="Zusammenfassung" sheetId="500" r:id="rId1"/>
    <sheet name="Los 1.1 UR" sheetId="472" r:id="rId2"/>
    <sheet name="Los 1.2 GrR" sheetId="558" r:id="rId3"/>
    <sheet name="Los 1.3 SR" sheetId="544" r:id="rId4"/>
    <sheet name="Los 1.4 SR Bib" sheetId="569" r:id="rId5"/>
    <sheet name="Los 2.1 UR" sheetId="540" r:id="rId6"/>
    <sheet name="Los 2.2 GrR" sheetId="557" r:id="rId7"/>
    <sheet name="Los 2.3 SR" sheetId="545" r:id="rId8"/>
    <sheet name="Los 2.4 SR Bib" sheetId="570" r:id="rId9"/>
    <sheet name="Los 3.1 UR" sheetId="554" r:id="rId10"/>
    <sheet name="Los 3.2 GrR" sheetId="555" r:id="rId11"/>
    <sheet name="Los 3.3 SR" sheetId="546" r:id="rId12"/>
    <sheet name="Los 3.4 SR Bib" sheetId="571" r:id="rId13"/>
    <sheet name="Los 4.1 UR" sheetId="553" r:id="rId14"/>
    <sheet name="Los 5.1 GlR" sheetId="498" r:id="rId15"/>
    <sheet name="Los 6.1 GlR" sheetId="549" r:id="rId16"/>
    <sheet name="Los 7.1 GlR" sheetId="548" r:id="rId17"/>
    <sheet name="Los 8.1 GlR" sheetId="550" r:id="rId18"/>
  </sheets>
  <externalReferences>
    <externalReference r:id="rId19"/>
  </externalReferences>
  <definedNames>
    <definedName name="_xlnm._FilterDatabase" localSheetId="1" hidden="1">'Los 1.1 UR'!$A$10:$S$1336</definedName>
    <definedName name="_xlnm._FilterDatabase" localSheetId="2" hidden="1">'Los 1.2 GrR'!$A$10:$O$326</definedName>
    <definedName name="_xlnm._FilterDatabase" localSheetId="4" hidden="1">'Los 1.4 SR Bib'!$A$19:$J$31</definedName>
    <definedName name="_xlnm._FilterDatabase" localSheetId="5" hidden="1">'Los 2.1 UR'!$A$10:$S$421</definedName>
    <definedName name="_xlnm._FilterDatabase" localSheetId="6" hidden="1">'Los 2.2 GrR'!$A$10:$O$146</definedName>
    <definedName name="_xlnm._FilterDatabase" localSheetId="8" hidden="1">'Los 2.4 SR Bib'!$A$20:$J$30</definedName>
    <definedName name="_xlnm._FilterDatabase" localSheetId="9" hidden="1">'Los 3.1 UR'!$A$10:$S$354</definedName>
    <definedName name="_xlnm._FilterDatabase" localSheetId="10" hidden="1">'Los 3.2 GrR'!$A$10:$O$95</definedName>
    <definedName name="_xlnm._FilterDatabase" localSheetId="12" hidden="1">'Los 3.4 SR Bib'!$A$20:$J$32</definedName>
    <definedName name="_xlnm._FilterDatabase" localSheetId="13" hidden="1">'Los 4.1 UR'!$A$10:$O$42</definedName>
    <definedName name="_xlnm._FilterDatabase" localSheetId="14" hidden="1">'Los 5.1 GlR'!$A$9:$N$20</definedName>
    <definedName name="_xlnm._FilterDatabase" localSheetId="15" hidden="1">'Los 6.1 GlR'!$A$9:$N$19</definedName>
    <definedName name="_xlnm._FilterDatabase" localSheetId="16" hidden="1">'Los 7.1 GlR'!$A$9:$N$18</definedName>
    <definedName name="_xlnm._FilterDatabase" localSheetId="17" hidden="1">'Los 8.1 GlR'!$A$9:$N$32</definedName>
    <definedName name="_xlnm._FilterDatabase" localSheetId="0" hidden="1">Zusammenfassung!$A$8:$L$72</definedName>
    <definedName name="_xleta.INDIRECT" hidden="1">#NAME?</definedName>
    <definedName name="Aufschlag">#REF!</definedName>
    <definedName name="AufschlagGlR">#REF!</definedName>
    <definedName name="Datenlisten_Zellen">#REF!</definedName>
    <definedName name="Datum">Zusammenfassung!$L$1</definedName>
    <definedName name="_xlnm.Print_Area" localSheetId="1">'Los 1.1 UR'!$A$1:$S$1349</definedName>
    <definedName name="_xlnm.Print_Area" localSheetId="2">'Los 1.2 GrR'!$A$1:$O$335</definedName>
    <definedName name="_xlnm.Print_Area" localSheetId="5">'Los 2.1 UR'!$A$1:$S$433</definedName>
    <definedName name="_xlnm.Print_Area" localSheetId="6">'Los 2.2 GrR'!$A$1:$O$155</definedName>
    <definedName name="_xlnm.Print_Area" localSheetId="9">'Los 3.1 UR'!$A$1:$S$365</definedName>
    <definedName name="_xlnm.Print_Area" localSheetId="10">'Los 3.2 GrR'!$A$1:$O$104</definedName>
    <definedName name="_xlnm.Print_Area" localSheetId="13">'Los 4.1 UR'!$A$1:$O$51</definedName>
    <definedName name="_xlnm.Print_Area" localSheetId="14">'Los 5.1 GlR'!$A$1:$N$33</definedName>
    <definedName name="_xlnm.Print_Area" localSheetId="15">'Los 6.1 GlR'!$A$1:$N$32</definedName>
    <definedName name="_xlnm.Print_Area" localSheetId="16">'Los 7.1 GlR'!$A$1:$N$33</definedName>
    <definedName name="_xlnm.Print_Area" localSheetId="17">'Los 8.1 GlR'!$A$1:$N$45</definedName>
    <definedName name="_xlnm.Print_Area" localSheetId="0">Zusammenfassung!$A$1:$L$72</definedName>
    <definedName name="_xlnm.Print_Titles" localSheetId="0">Zusammenfassung!$8:$8</definedName>
    <definedName name="Glas_Reinigung">#REF!</definedName>
    <definedName name="Glas_Reinigungsarbeit">#REF!</definedName>
    <definedName name="Kunde">Zusammenfassung!$J$1</definedName>
    <definedName name="logo">Zusammenfassung!$K$3</definedName>
    <definedName name="R_i_GlR_Datenliste">#REF!</definedName>
    <definedName name="R_i_Jahresintervalle">#REF!</definedName>
    <definedName name="R_i_Leistungswerte_GlR">#REF!</definedName>
    <definedName name="R_i_Leistungswerte_UR">#REF!</definedName>
    <definedName name="R_i_Reinigungsleistung_bedarf">#REF!</definedName>
    <definedName name="R_i_Wochenintervall_berechnung">#REF!</definedName>
    <definedName name="Stundenleistungen" hidden="1">#REF!</definedName>
    <definedName name="SVS_GlR" localSheetId="15">'Los 6.1 GlR'!$I$6</definedName>
    <definedName name="SVS_GlR" localSheetId="16">'Los 7.1 GlR'!$I$6</definedName>
    <definedName name="SVS_GlR" localSheetId="17">'Los 8.1 GlR'!$I$6</definedName>
    <definedName name="SVS_GlR">'Los 5.1 GlR'!$I$6</definedName>
    <definedName name="SVS_GrR_L_Wert" localSheetId="2">'Los 1.2 GrR'!$K$7</definedName>
    <definedName name="SVS_GrR_L_Wert" localSheetId="6">'Los 2.2 GrR'!$K$7</definedName>
    <definedName name="SVS_GrR_L_Wert" localSheetId="10">'Los 3.2 GrR'!$K$7</definedName>
    <definedName name="SVS_HFT">#REF!*1.7</definedName>
    <definedName name="SVS_MoSa">#REF!*1.7</definedName>
    <definedName name="SVS_SoFT">#REF!*1.7</definedName>
    <definedName name="SVS_UR" localSheetId="13">'Los 4.1 UR'!$K$7</definedName>
    <definedName name="SVS_UR_VFZ" localSheetId="1">'Los 1.1 UR'!$N$7</definedName>
    <definedName name="SVS_UR_VFZ" localSheetId="5">'Los 2.1 UR'!$N$7</definedName>
    <definedName name="SVS_UR_VFZ" localSheetId="9">'Los 3.1 UR'!$N$7</definedName>
    <definedName name="SVS_UR_VZ" localSheetId="1">'Los 1.1 UR'!$K$7</definedName>
    <definedName name="SVS_UR_VZ" localSheetId="5">'Los 2.1 UR'!$K$7</definedName>
    <definedName name="SVS_UR_VZ" localSheetId="9">'Los 3.1 UR'!$K$7</definedName>
    <definedName name="X" hidden="1">[1]Hilfstabelle!$J$24:$J$25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3" i="472" l="1" a="1"/>
  <c r="M13" i="472" s="1"/>
  <c r="P13" i="472"/>
  <c r="P581" i="472"/>
  <c r="P1335" i="472" a="1"/>
  <c r="P1335" i="472" s="1"/>
  <c r="M11" i="472" a="1"/>
  <c r="M11" i="472" s="1"/>
  <c r="M581" i="472"/>
  <c r="J17" i="546"/>
  <c r="K17" i="545"/>
  <c r="J17" i="545"/>
  <c r="Q1335" i="472"/>
  <c r="R1335" i="472" s="1"/>
  <c r="Q1334" i="472"/>
  <c r="R1334" i="472" s="1"/>
  <c r="Q1333" i="472"/>
  <c r="R1333" i="472" s="1"/>
  <c r="Q1332" i="472"/>
  <c r="R1332" i="472" s="1"/>
  <c r="Q1331" i="472"/>
  <c r="R1331" i="472" s="1"/>
  <c r="Q1330" i="472"/>
  <c r="R1330" i="472" s="1"/>
  <c r="Q1329" i="472"/>
  <c r="R1329" i="472" s="1"/>
  <c r="Q1328" i="472"/>
  <c r="R1328" i="472" s="1"/>
  <c r="Q1327" i="472"/>
  <c r="R1327" i="472" s="1"/>
  <c r="Q1326" i="472"/>
  <c r="R1326" i="472" s="1"/>
  <c r="Q1325" i="472"/>
  <c r="R1325" i="472" s="1"/>
  <c r="Q1324" i="472"/>
  <c r="R1324" i="472" s="1"/>
  <c r="Q1323" i="472"/>
  <c r="R1323" i="472" s="1"/>
  <c r="Q1322" i="472"/>
  <c r="R1322" i="472" s="1"/>
  <c r="Q1321" i="472"/>
  <c r="R1321" i="472" s="1"/>
  <c r="Q1320" i="472"/>
  <c r="R1320" i="472" s="1"/>
  <c r="Q1308" i="472"/>
  <c r="R1308" i="472" s="1"/>
  <c r="Q1304" i="472"/>
  <c r="R1304" i="472" s="1"/>
  <c r="Q1303" i="472"/>
  <c r="R1303" i="472" s="1"/>
  <c r="Q1302" i="472"/>
  <c r="R1302" i="472" s="1"/>
  <c r="Q1298" i="472"/>
  <c r="R1298" i="472" s="1"/>
  <c r="Q1297" i="472"/>
  <c r="R1297" i="472" s="1"/>
  <c r="Q1296" i="472"/>
  <c r="R1296" i="472" s="1"/>
  <c r="Q1295" i="472"/>
  <c r="R1295" i="472" s="1"/>
  <c r="Q1294" i="472"/>
  <c r="R1294" i="472" s="1"/>
  <c r="Q1293" i="472"/>
  <c r="R1293" i="472" s="1"/>
  <c r="R1292" i="472"/>
  <c r="Q1292" i="472"/>
  <c r="Q1291" i="472"/>
  <c r="R1291" i="472" s="1"/>
  <c r="Q1290" i="472"/>
  <c r="R1290" i="472" s="1"/>
  <c r="Q1289" i="472"/>
  <c r="R1289" i="472" s="1"/>
  <c r="Q1288" i="472"/>
  <c r="R1288" i="472" s="1"/>
  <c r="Q1287" i="472"/>
  <c r="R1287" i="472" s="1"/>
  <c r="Q1286" i="472"/>
  <c r="R1286" i="472" s="1"/>
  <c r="Q1285" i="472"/>
  <c r="R1285" i="472" s="1"/>
  <c r="Q1284" i="472"/>
  <c r="R1284" i="472" s="1"/>
  <c r="Q1283" i="472"/>
  <c r="R1283" i="472" s="1"/>
  <c r="Q1282" i="472"/>
  <c r="R1282" i="472" s="1"/>
  <c r="Q1281" i="472"/>
  <c r="R1281" i="472" s="1"/>
  <c r="Q1277" i="472"/>
  <c r="R1277" i="472" s="1"/>
  <c r="Q1276" i="472"/>
  <c r="R1276" i="472" s="1"/>
  <c r="Q1275" i="472"/>
  <c r="R1275" i="472" s="1"/>
  <c r="Q1274" i="472"/>
  <c r="R1274" i="472" s="1"/>
  <c r="Q1273" i="472"/>
  <c r="R1273" i="472" s="1"/>
  <c r="Q1272" i="472"/>
  <c r="R1272" i="472" s="1"/>
  <c r="Q1271" i="472"/>
  <c r="R1271" i="472" s="1"/>
  <c r="Q1270" i="472"/>
  <c r="R1270" i="472" s="1"/>
  <c r="Q1269" i="472"/>
  <c r="R1269" i="472" s="1"/>
  <c r="Q1268" i="472"/>
  <c r="R1268" i="472" s="1"/>
  <c r="Q1267" i="472"/>
  <c r="R1267" i="472" s="1"/>
  <c r="Q1266" i="472"/>
  <c r="R1266" i="472" s="1"/>
  <c r="Q1265" i="472"/>
  <c r="R1265" i="472" s="1"/>
  <c r="Q1264" i="472"/>
  <c r="R1264" i="472" s="1"/>
  <c r="Q1263" i="472"/>
  <c r="R1263" i="472" s="1"/>
  <c r="Q1262" i="472"/>
  <c r="R1262" i="472" s="1"/>
  <c r="Q1261" i="472"/>
  <c r="R1261" i="472" s="1"/>
  <c r="Q1260" i="472"/>
  <c r="R1260" i="472" s="1"/>
  <c r="Q1259" i="472"/>
  <c r="R1259" i="472" s="1"/>
  <c r="Q1258" i="472"/>
  <c r="R1258" i="472" s="1"/>
  <c r="Q1257" i="472"/>
  <c r="R1257" i="472" s="1"/>
  <c r="Q1249" i="472"/>
  <c r="R1249" i="472" s="1"/>
  <c r="Q1248" i="472"/>
  <c r="R1248" i="472" s="1"/>
  <c r="Q1247" i="472"/>
  <c r="R1247" i="472" s="1"/>
  <c r="Q1246" i="472"/>
  <c r="R1246" i="472" s="1"/>
  <c r="Q1245" i="472"/>
  <c r="R1245" i="472" s="1"/>
  <c r="Q1244" i="472"/>
  <c r="R1244" i="472" s="1"/>
  <c r="Q1243" i="472"/>
  <c r="R1243" i="472" s="1"/>
  <c r="Q1242" i="472"/>
  <c r="R1242" i="472" s="1"/>
  <c r="Q1241" i="472"/>
  <c r="R1241" i="472" s="1"/>
  <c r="Q1240" i="472"/>
  <c r="R1240" i="472" s="1"/>
  <c r="Q1239" i="472"/>
  <c r="R1239" i="472" s="1"/>
  <c r="Q1238" i="472"/>
  <c r="R1238" i="472" s="1"/>
  <c r="Q1237" i="472"/>
  <c r="R1237" i="472" s="1"/>
  <c r="Q1236" i="472"/>
  <c r="R1236" i="472" s="1"/>
  <c r="Q1235" i="472"/>
  <c r="R1235" i="472" s="1"/>
  <c r="Q1234" i="472"/>
  <c r="R1234" i="472" s="1"/>
  <c r="Q1233" i="472"/>
  <c r="R1233" i="472" s="1"/>
  <c r="Q1232" i="472"/>
  <c r="R1232" i="472" s="1"/>
  <c r="R1231" i="472"/>
  <c r="Q1231" i="472"/>
  <c r="Q1230" i="472"/>
  <c r="R1230" i="472" s="1"/>
  <c r="Q1229" i="472"/>
  <c r="R1229" i="472" s="1"/>
  <c r="Q1216" i="472"/>
  <c r="R1216" i="472" s="1"/>
  <c r="Q1215" i="472"/>
  <c r="R1215" i="472" s="1"/>
  <c r="Q1214" i="472"/>
  <c r="R1214" i="472" s="1"/>
  <c r="Q1213" i="472"/>
  <c r="R1213" i="472" s="1"/>
  <c r="Q1212" i="472"/>
  <c r="R1212" i="472" s="1"/>
  <c r="Q1211" i="472"/>
  <c r="R1211" i="472" s="1"/>
  <c r="Q1210" i="472"/>
  <c r="R1210" i="472" s="1"/>
  <c r="Q1209" i="472"/>
  <c r="R1209" i="472" s="1"/>
  <c r="Q1208" i="472"/>
  <c r="R1208" i="472" s="1"/>
  <c r="Q1207" i="472"/>
  <c r="R1207" i="472" s="1"/>
  <c r="Q1206" i="472"/>
  <c r="R1206" i="472" s="1"/>
  <c r="Q1205" i="472"/>
  <c r="R1205" i="472" s="1"/>
  <c r="Q1204" i="472"/>
  <c r="R1204" i="472" s="1"/>
  <c r="Q1203" i="472"/>
  <c r="R1203" i="472" s="1"/>
  <c r="Q1202" i="472"/>
  <c r="R1202" i="472" s="1"/>
  <c r="Q1201" i="472"/>
  <c r="R1201" i="472" s="1"/>
  <c r="Q1200" i="472"/>
  <c r="R1200" i="472" s="1"/>
  <c r="Q1198" i="472"/>
  <c r="R1198" i="472" s="1"/>
  <c r="Q1197" i="472"/>
  <c r="R1197" i="472" s="1"/>
  <c r="Q1196" i="472"/>
  <c r="R1196" i="472" s="1"/>
  <c r="Q1193" i="472"/>
  <c r="R1193" i="472" s="1"/>
  <c r="Q1192" i="472"/>
  <c r="R1192" i="472" s="1"/>
  <c r="Q1191" i="472"/>
  <c r="R1191" i="472" s="1"/>
  <c r="Q1190" i="472"/>
  <c r="R1190" i="472" s="1"/>
  <c r="Q1189" i="472"/>
  <c r="R1189" i="472" s="1"/>
  <c r="Q1188" i="472"/>
  <c r="R1188" i="472" s="1"/>
  <c r="Q1187" i="472"/>
  <c r="R1187" i="472" s="1"/>
  <c r="Q1186" i="472"/>
  <c r="R1186" i="472" s="1"/>
  <c r="Q1185" i="472"/>
  <c r="R1185" i="472" s="1"/>
  <c r="Q1184" i="472"/>
  <c r="R1184" i="472" s="1"/>
  <c r="Q1183" i="472"/>
  <c r="R1183" i="472" s="1"/>
  <c r="Q1182" i="472"/>
  <c r="R1182" i="472" s="1"/>
  <c r="Q1181" i="472"/>
  <c r="R1181" i="472" s="1"/>
  <c r="Q1180" i="472"/>
  <c r="R1180" i="472" s="1"/>
  <c r="Q1176" i="472"/>
  <c r="R1176" i="472" s="1"/>
  <c r="Q1175" i="472"/>
  <c r="R1175" i="472" s="1"/>
  <c r="Q1174" i="472"/>
  <c r="R1174" i="472" s="1"/>
  <c r="Q1173" i="472"/>
  <c r="R1173" i="472" s="1"/>
  <c r="Q1172" i="472"/>
  <c r="R1172" i="472" s="1"/>
  <c r="Q1171" i="472"/>
  <c r="R1171" i="472" s="1"/>
  <c r="Q1155" i="472"/>
  <c r="R1155" i="472" s="1"/>
  <c r="Q1154" i="472"/>
  <c r="R1154" i="472" s="1"/>
  <c r="Q1153" i="472"/>
  <c r="R1153" i="472" s="1"/>
  <c r="Q1152" i="472"/>
  <c r="R1152" i="472" s="1"/>
  <c r="Q1151" i="472"/>
  <c r="R1151" i="472" s="1"/>
  <c r="Q1150" i="472"/>
  <c r="R1150" i="472" s="1"/>
  <c r="Q1149" i="472"/>
  <c r="R1149" i="472" s="1"/>
  <c r="Q1148" i="472"/>
  <c r="R1148" i="472" s="1"/>
  <c r="Q1147" i="472"/>
  <c r="R1147" i="472" s="1"/>
  <c r="Q1146" i="472"/>
  <c r="R1146" i="472" s="1"/>
  <c r="Q1145" i="472"/>
  <c r="R1145" i="472" s="1"/>
  <c r="Q1144" i="472"/>
  <c r="R1144" i="472" s="1"/>
  <c r="Q1143" i="472"/>
  <c r="R1143" i="472" s="1"/>
  <c r="Q1142" i="472"/>
  <c r="R1142" i="472" s="1"/>
  <c r="Q1141" i="472"/>
  <c r="R1141" i="472" s="1"/>
  <c r="Q1140" i="472"/>
  <c r="R1140" i="472" s="1"/>
  <c r="Q1139" i="472"/>
  <c r="R1139" i="472" s="1"/>
  <c r="Q1138" i="472"/>
  <c r="R1138" i="472" s="1"/>
  <c r="Q1137" i="472"/>
  <c r="R1137" i="472" s="1"/>
  <c r="Q1136" i="472"/>
  <c r="R1136" i="472" s="1"/>
  <c r="Q1135" i="472"/>
  <c r="R1135" i="472" s="1"/>
  <c r="Q1134" i="472"/>
  <c r="R1134" i="472" s="1"/>
  <c r="Q1133" i="472"/>
  <c r="R1133" i="472" s="1"/>
  <c r="Q1132" i="472"/>
  <c r="R1132" i="472" s="1"/>
  <c r="Q1131" i="472"/>
  <c r="R1131" i="472" s="1"/>
  <c r="Q1130" i="472"/>
  <c r="R1130" i="472" s="1"/>
  <c r="Q1129" i="472"/>
  <c r="R1129" i="472" s="1"/>
  <c r="Q1128" i="472"/>
  <c r="R1128" i="472" s="1"/>
  <c r="Q1127" i="472"/>
  <c r="R1127" i="472" s="1"/>
  <c r="Q1126" i="472"/>
  <c r="R1126" i="472" s="1"/>
  <c r="Q1125" i="472"/>
  <c r="R1125" i="472" s="1"/>
  <c r="Q1124" i="472"/>
  <c r="R1124" i="472" s="1"/>
  <c r="Q1123" i="472"/>
  <c r="R1123" i="472" s="1"/>
  <c r="Q1122" i="472"/>
  <c r="R1122" i="472" s="1"/>
  <c r="Q1121" i="472"/>
  <c r="R1121" i="472" s="1"/>
  <c r="Q1120" i="472"/>
  <c r="R1120" i="472" s="1"/>
  <c r="Q1119" i="472"/>
  <c r="R1119" i="472" s="1"/>
  <c r="Q1118" i="472"/>
  <c r="R1118" i="472" s="1"/>
  <c r="Q1117" i="472"/>
  <c r="R1117" i="472" s="1"/>
  <c r="Q1116" i="472"/>
  <c r="R1116" i="472" s="1"/>
  <c r="Q1115" i="472"/>
  <c r="R1115" i="472" s="1"/>
  <c r="Q1114" i="472"/>
  <c r="R1114" i="472" s="1"/>
  <c r="Q1113" i="472"/>
  <c r="R1113" i="472" s="1"/>
  <c r="Q1112" i="472"/>
  <c r="R1112" i="472" s="1"/>
  <c r="Q1111" i="472"/>
  <c r="R1111" i="472" s="1"/>
  <c r="Q1110" i="472"/>
  <c r="R1110" i="472" s="1"/>
  <c r="Q1109" i="472"/>
  <c r="R1109" i="472" s="1"/>
  <c r="Q1108" i="472"/>
  <c r="R1108" i="472" s="1"/>
  <c r="Q1107" i="472"/>
  <c r="R1107" i="472" s="1"/>
  <c r="Q1106" i="472"/>
  <c r="R1106" i="472" s="1"/>
  <c r="Q1105" i="472"/>
  <c r="R1105" i="472" s="1"/>
  <c r="Q1104" i="472"/>
  <c r="R1104" i="472" s="1"/>
  <c r="Q1103" i="472"/>
  <c r="R1103" i="472" s="1"/>
  <c r="Q1102" i="472"/>
  <c r="R1102" i="472" s="1"/>
  <c r="Q1101" i="472"/>
  <c r="R1101" i="472" s="1"/>
  <c r="Q1100" i="472"/>
  <c r="R1100" i="472" s="1"/>
  <c r="Q1099" i="472"/>
  <c r="R1099" i="472" s="1"/>
  <c r="Q1098" i="472"/>
  <c r="R1098" i="472" s="1"/>
  <c r="Q1097" i="472"/>
  <c r="R1097" i="472" s="1"/>
  <c r="Q1096" i="472"/>
  <c r="R1096" i="472" s="1"/>
  <c r="Q1095" i="472"/>
  <c r="R1095" i="472" s="1"/>
  <c r="Q1094" i="472"/>
  <c r="R1094" i="472" s="1"/>
  <c r="Q1093" i="472"/>
  <c r="R1093" i="472" s="1"/>
  <c r="Q1092" i="472"/>
  <c r="R1092" i="472" s="1"/>
  <c r="Q1091" i="472"/>
  <c r="R1091" i="472" s="1"/>
  <c r="Q1090" i="472"/>
  <c r="R1090" i="472" s="1"/>
  <c r="Q1089" i="472"/>
  <c r="R1089" i="472" s="1"/>
  <c r="Q1088" i="472"/>
  <c r="R1088" i="472" s="1"/>
  <c r="Q1087" i="472"/>
  <c r="R1087" i="472" s="1"/>
  <c r="Q1086" i="472"/>
  <c r="R1086" i="472" s="1"/>
  <c r="Q1085" i="472"/>
  <c r="R1085" i="472" s="1"/>
  <c r="Q1084" i="472"/>
  <c r="R1084" i="472" s="1"/>
  <c r="Q1083" i="472"/>
  <c r="R1083" i="472" s="1"/>
  <c r="Q1082" i="472"/>
  <c r="R1082" i="472" s="1"/>
  <c r="Q1081" i="472"/>
  <c r="R1081" i="472" s="1"/>
  <c r="Q1080" i="472"/>
  <c r="R1080" i="472" s="1"/>
  <c r="Q1079" i="472"/>
  <c r="R1079" i="472" s="1"/>
  <c r="Q1062" i="472"/>
  <c r="R1062" i="472" s="1"/>
  <c r="Q1061" i="472"/>
  <c r="R1061" i="472" s="1"/>
  <c r="Q1060" i="472"/>
  <c r="R1060" i="472" s="1"/>
  <c r="Q1059" i="472"/>
  <c r="R1059" i="472" s="1"/>
  <c r="Q1058" i="472"/>
  <c r="R1058" i="472" s="1"/>
  <c r="Q1057" i="472"/>
  <c r="R1057" i="472" s="1"/>
  <c r="Q1056" i="472"/>
  <c r="R1056" i="472" s="1"/>
  <c r="Q1055" i="472"/>
  <c r="R1055" i="472" s="1"/>
  <c r="Q1054" i="472"/>
  <c r="R1054" i="472" s="1"/>
  <c r="Q1053" i="472"/>
  <c r="R1053" i="472" s="1"/>
  <c r="Q1052" i="472"/>
  <c r="R1052" i="472" s="1"/>
  <c r="Q1051" i="472"/>
  <c r="R1051" i="472" s="1"/>
  <c r="Q1050" i="472"/>
  <c r="R1050" i="472" s="1"/>
  <c r="Q1049" i="472"/>
  <c r="R1049" i="472" s="1"/>
  <c r="Q1048" i="472"/>
  <c r="R1048" i="472" s="1"/>
  <c r="Q1047" i="472"/>
  <c r="R1047" i="472" s="1"/>
  <c r="Q1046" i="472"/>
  <c r="R1046" i="472" s="1"/>
  <c r="Q1045" i="472"/>
  <c r="R1045" i="472" s="1"/>
  <c r="Q1044" i="472"/>
  <c r="R1044" i="472" s="1"/>
  <c r="Q1043" i="472"/>
  <c r="R1043" i="472" s="1"/>
  <c r="Q1042" i="472"/>
  <c r="R1042" i="472" s="1"/>
  <c r="Q1041" i="472"/>
  <c r="R1041" i="472" s="1"/>
  <c r="Q1040" i="472"/>
  <c r="R1040" i="472" s="1"/>
  <c r="Q1039" i="472"/>
  <c r="R1039" i="472" s="1"/>
  <c r="Q1038" i="472"/>
  <c r="R1038" i="472" s="1"/>
  <c r="Q1037" i="472"/>
  <c r="R1037" i="472" s="1"/>
  <c r="Q1036" i="472"/>
  <c r="R1036" i="472" s="1"/>
  <c r="Q1035" i="472"/>
  <c r="R1035" i="472" s="1"/>
  <c r="Q1034" i="472"/>
  <c r="R1034" i="472" s="1"/>
  <c r="Q1033" i="472"/>
  <c r="R1033" i="472" s="1"/>
  <c r="Q1032" i="472"/>
  <c r="R1032" i="472" s="1"/>
  <c r="Q1031" i="472"/>
  <c r="R1031" i="472" s="1"/>
  <c r="Q1030" i="472"/>
  <c r="R1030" i="472" s="1"/>
  <c r="Q1029" i="472"/>
  <c r="R1029" i="472" s="1"/>
  <c r="Q1028" i="472"/>
  <c r="R1028" i="472" s="1"/>
  <c r="Q1027" i="472"/>
  <c r="R1027" i="472" s="1"/>
  <c r="Q1026" i="472"/>
  <c r="R1026" i="472" s="1"/>
  <c r="Q1025" i="472"/>
  <c r="R1025" i="472" s="1"/>
  <c r="Q1024" i="472"/>
  <c r="R1024" i="472" s="1"/>
  <c r="Q1023" i="472"/>
  <c r="R1023" i="472" s="1"/>
  <c r="Q1022" i="472"/>
  <c r="R1022" i="472" s="1"/>
  <c r="Q1021" i="472"/>
  <c r="R1021" i="472" s="1"/>
  <c r="Q1020" i="472"/>
  <c r="R1020" i="472" s="1"/>
  <c r="Q1019" i="472"/>
  <c r="R1019" i="472" s="1"/>
  <c r="Q1018" i="472"/>
  <c r="R1018" i="472" s="1"/>
  <c r="Q1017" i="472"/>
  <c r="R1017" i="472" s="1"/>
  <c r="Q1016" i="472"/>
  <c r="R1016" i="472" s="1"/>
  <c r="Q1015" i="472"/>
  <c r="R1015" i="472" s="1"/>
  <c r="Q1014" i="472"/>
  <c r="R1014" i="472" s="1"/>
  <c r="Q1013" i="472"/>
  <c r="R1013" i="472" s="1"/>
  <c r="Q1012" i="472"/>
  <c r="R1012" i="472" s="1"/>
  <c r="Q1011" i="472"/>
  <c r="R1011" i="472" s="1"/>
  <c r="Q1010" i="472"/>
  <c r="R1010" i="472" s="1"/>
  <c r="Q1009" i="472"/>
  <c r="R1009" i="472" s="1"/>
  <c r="Q1008" i="472"/>
  <c r="R1008" i="472" s="1"/>
  <c r="Q1007" i="472"/>
  <c r="R1007" i="472" s="1"/>
  <c r="Q1006" i="472"/>
  <c r="R1006" i="472" s="1"/>
  <c r="Q1005" i="472"/>
  <c r="R1005" i="472" s="1"/>
  <c r="Q1004" i="472"/>
  <c r="R1004" i="472" s="1"/>
  <c r="Q1003" i="472"/>
  <c r="R1003" i="472" s="1"/>
  <c r="Q1002" i="472"/>
  <c r="R1002" i="472" s="1"/>
  <c r="Q1001" i="472"/>
  <c r="R1001" i="472" s="1"/>
  <c r="Q1000" i="472"/>
  <c r="R1000" i="472" s="1"/>
  <c r="Q999" i="472"/>
  <c r="R999" i="472" s="1"/>
  <c r="Q998" i="472"/>
  <c r="R998" i="472" s="1"/>
  <c r="Q997" i="472"/>
  <c r="R997" i="472" s="1"/>
  <c r="Q996" i="472"/>
  <c r="R996" i="472" s="1"/>
  <c r="Q995" i="472"/>
  <c r="R995" i="472" s="1"/>
  <c r="Q994" i="472"/>
  <c r="R994" i="472" s="1"/>
  <c r="Q993" i="472"/>
  <c r="R993" i="472" s="1"/>
  <c r="Q992" i="472"/>
  <c r="R992" i="472" s="1"/>
  <c r="Q991" i="472"/>
  <c r="R991" i="472" s="1"/>
  <c r="Q990" i="472"/>
  <c r="R990" i="472" s="1"/>
  <c r="Q989" i="472"/>
  <c r="R989" i="472" s="1"/>
  <c r="Q988" i="472"/>
  <c r="R988" i="472" s="1"/>
  <c r="Q987" i="472"/>
  <c r="R987" i="472" s="1"/>
  <c r="Q986" i="472"/>
  <c r="R986" i="472" s="1"/>
  <c r="Q985" i="472"/>
  <c r="R985" i="472" s="1"/>
  <c r="Q984" i="472"/>
  <c r="R984" i="472" s="1"/>
  <c r="Q983" i="472"/>
  <c r="R983" i="472" s="1"/>
  <c r="Q982" i="472"/>
  <c r="R982" i="472" s="1"/>
  <c r="Q981" i="472"/>
  <c r="R981" i="472" s="1"/>
  <c r="Q980" i="472"/>
  <c r="R980" i="472" s="1"/>
  <c r="Q979" i="472"/>
  <c r="R979" i="472" s="1"/>
  <c r="Q978" i="472"/>
  <c r="R978" i="472" s="1"/>
  <c r="Q977" i="472"/>
  <c r="R977" i="472" s="1"/>
  <c r="Q976" i="472"/>
  <c r="R976" i="472" s="1"/>
  <c r="Q975" i="472"/>
  <c r="R975" i="472" s="1"/>
  <c r="Q974" i="472"/>
  <c r="R974" i="472" s="1"/>
  <c r="Q958" i="472"/>
  <c r="R958" i="472" s="1"/>
  <c r="Q957" i="472"/>
  <c r="R957" i="472" s="1"/>
  <c r="Q956" i="472"/>
  <c r="R956" i="472" s="1"/>
  <c r="Q955" i="472"/>
  <c r="R955" i="472" s="1"/>
  <c r="Q954" i="472"/>
  <c r="R954" i="472" s="1"/>
  <c r="Q953" i="472"/>
  <c r="R953" i="472" s="1"/>
  <c r="Q952" i="472"/>
  <c r="R952" i="472" s="1"/>
  <c r="Q951" i="472"/>
  <c r="R951" i="472" s="1"/>
  <c r="Q950" i="472"/>
  <c r="R950" i="472" s="1"/>
  <c r="Q949" i="472"/>
  <c r="R949" i="472" s="1"/>
  <c r="Q948" i="472"/>
  <c r="R948" i="472" s="1"/>
  <c r="Q947" i="472"/>
  <c r="R947" i="472" s="1"/>
  <c r="Q946" i="472"/>
  <c r="R946" i="472" s="1"/>
  <c r="Q945" i="472"/>
  <c r="R945" i="472" s="1"/>
  <c r="Q944" i="472"/>
  <c r="R944" i="472" s="1"/>
  <c r="Q943" i="472"/>
  <c r="R943" i="472" s="1"/>
  <c r="Q942" i="472"/>
  <c r="R942" i="472" s="1"/>
  <c r="Q941" i="472"/>
  <c r="R941" i="472" s="1"/>
  <c r="Q940" i="472"/>
  <c r="R940" i="472" s="1"/>
  <c r="Q939" i="472"/>
  <c r="R939" i="472" s="1"/>
  <c r="Q938" i="472"/>
  <c r="R938" i="472" s="1"/>
  <c r="Q937" i="472"/>
  <c r="R937" i="472" s="1"/>
  <c r="Q936" i="472"/>
  <c r="R936" i="472" s="1"/>
  <c r="Q935" i="472"/>
  <c r="R935" i="472" s="1"/>
  <c r="Q934" i="472"/>
  <c r="R934" i="472" s="1"/>
  <c r="Q933" i="472"/>
  <c r="R933" i="472" s="1"/>
  <c r="Q932" i="472"/>
  <c r="R932" i="472" s="1"/>
  <c r="Q931" i="472"/>
  <c r="R931" i="472" s="1"/>
  <c r="Q930" i="472"/>
  <c r="R930" i="472" s="1"/>
  <c r="Q929" i="472"/>
  <c r="R929" i="472" s="1"/>
  <c r="Q928" i="472"/>
  <c r="R928" i="472" s="1"/>
  <c r="Q927" i="472"/>
  <c r="R927" i="472" s="1"/>
  <c r="Q926" i="472"/>
  <c r="R926" i="472" s="1"/>
  <c r="Q925" i="472"/>
  <c r="R925" i="472" s="1"/>
  <c r="Q924" i="472"/>
  <c r="R924" i="472" s="1"/>
  <c r="Q923" i="472"/>
  <c r="R923" i="472" s="1"/>
  <c r="Q922" i="472"/>
  <c r="R922" i="472" s="1"/>
  <c r="Q921" i="472"/>
  <c r="R921" i="472" s="1"/>
  <c r="Q920" i="472"/>
  <c r="R920" i="472" s="1"/>
  <c r="Q919" i="472"/>
  <c r="R919" i="472" s="1"/>
  <c r="Q918" i="472"/>
  <c r="R918" i="472" s="1"/>
  <c r="Q917" i="472"/>
  <c r="R917" i="472" s="1"/>
  <c r="Q916" i="472"/>
  <c r="R916" i="472" s="1"/>
  <c r="Q915" i="472"/>
  <c r="R915" i="472" s="1"/>
  <c r="Q914" i="472"/>
  <c r="R914" i="472" s="1"/>
  <c r="Q913" i="472"/>
  <c r="R913" i="472" s="1"/>
  <c r="Q912" i="472"/>
  <c r="R912" i="472" s="1"/>
  <c r="Q911" i="472"/>
  <c r="R911" i="472" s="1"/>
  <c r="Q910" i="472"/>
  <c r="R910" i="472" s="1"/>
  <c r="Q909" i="472"/>
  <c r="R909" i="472" s="1"/>
  <c r="Q908" i="472"/>
  <c r="R908" i="472" s="1"/>
  <c r="Q907" i="472"/>
  <c r="R907" i="472" s="1"/>
  <c r="Q906" i="472"/>
  <c r="R906" i="472" s="1"/>
  <c r="Q905" i="472"/>
  <c r="R905" i="472" s="1"/>
  <c r="Q904" i="472"/>
  <c r="R904" i="472" s="1"/>
  <c r="Q903" i="472"/>
  <c r="R903" i="472" s="1"/>
  <c r="Q902" i="472"/>
  <c r="R902" i="472" s="1"/>
  <c r="Q901" i="472"/>
  <c r="R901" i="472" s="1"/>
  <c r="Q900" i="472"/>
  <c r="R900" i="472" s="1"/>
  <c r="Q899" i="472"/>
  <c r="R899" i="472" s="1"/>
  <c r="Q898" i="472"/>
  <c r="R898" i="472" s="1"/>
  <c r="Q897" i="472"/>
  <c r="R897" i="472" s="1"/>
  <c r="Q896" i="472"/>
  <c r="R896" i="472" s="1"/>
  <c r="Q895" i="472"/>
  <c r="R895" i="472" s="1"/>
  <c r="Q894" i="472"/>
  <c r="R894" i="472" s="1"/>
  <c r="Q893" i="472"/>
  <c r="R893" i="472" s="1"/>
  <c r="Q892" i="472"/>
  <c r="R892" i="472" s="1"/>
  <c r="Q891" i="472"/>
  <c r="R891" i="472" s="1"/>
  <c r="Q890" i="472"/>
  <c r="R890" i="472" s="1"/>
  <c r="Q889" i="472"/>
  <c r="R889" i="472" s="1"/>
  <c r="Q888" i="472"/>
  <c r="R888" i="472" s="1"/>
  <c r="Q887" i="472"/>
  <c r="R887" i="472" s="1"/>
  <c r="Q886" i="472"/>
  <c r="R886" i="472" s="1"/>
  <c r="Q885" i="472"/>
  <c r="R885" i="472" s="1"/>
  <c r="Q884" i="472"/>
  <c r="R884" i="472" s="1"/>
  <c r="Q883" i="472"/>
  <c r="R883" i="472" s="1"/>
  <c r="Q882" i="472"/>
  <c r="R882" i="472" s="1"/>
  <c r="Q881" i="472"/>
  <c r="R881" i="472" s="1"/>
  <c r="Q880" i="472"/>
  <c r="R880" i="472" s="1"/>
  <c r="Q879" i="472"/>
  <c r="R879" i="472" s="1"/>
  <c r="Q878" i="472"/>
  <c r="R878" i="472" s="1"/>
  <c r="Q877" i="472"/>
  <c r="R877" i="472" s="1"/>
  <c r="Q876" i="472"/>
  <c r="R876" i="472" s="1"/>
  <c r="Q875" i="472"/>
  <c r="R875" i="472" s="1"/>
  <c r="Q874" i="472"/>
  <c r="R874" i="472" s="1"/>
  <c r="Q873" i="472"/>
  <c r="R873" i="472" s="1"/>
  <c r="Q872" i="472"/>
  <c r="R872" i="472" s="1"/>
  <c r="Q871" i="472"/>
  <c r="R871" i="472" s="1"/>
  <c r="Q870" i="472"/>
  <c r="R870" i="472" s="1"/>
  <c r="Q869" i="472"/>
  <c r="R869" i="472" s="1"/>
  <c r="Q868" i="472"/>
  <c r="R868" i="472" s="1"/>
  <c r="Q867" i="472"/>
  <c r="R867" i="472" s="1"/>
  <c r="Q866" i="472"/>
  <c r="R866" i="472" s="1"/>
  <c r="Q865" i="472"/>
  <c r="R865" i="472" s="1"/>
  <c r="Q864" i="472"/>
  <c r="R864" i="472" s="1"/>
  <c r="Q863" i="472"/>
  <c r="R863" i="472" s="1"/>
  <c r="Q862" i="472"/>
  <c r="R862" i="472" s="1"/>
  <c r="Q861" i="472"/>
  <c r="R861" i="472" s="1"/>
  <c r="Q860" i="472"/>
  <c r="R860" i="472" s="1"/>
  <c r="Q859" i="472"/>
  <c r="R859" i="472" s="1"/>
  <c r="Q858" i="472"/>
  <c r="R858" i="472" s="1"/>
  <c r="Q857" i="472"/>
  <c r="R857" i="472" s="1"/>
  <c r="Q856" i="472"/>
  <c r="R856" i="472" s="1"/>
  <c r="Q855" i="472"/>
  <c r="R855" i="472" s="1"/>
  <c r="Q854" i="472"/>
  <c r="R854" i="472" s="1"/>
  <c r="Q853" i="472"/>
  <c r="R853" i="472" s="1"/>
  <c r="Q852" i="472"/>
  <c r="R852" i="472" s="1"/>
  <c r="Q851" i="472"/>
  <c r="R851" i="472" s="1"/>
  <c r="Q850" i="472"/>
  <c r="R850" i="472" s="1"/>
  <c r="Q849" i="472"/>
  <c r="R849" i="472" s="1"/>
  <c r="Q848" i="472"/>
  <c r="R848" i="472" s="1"/>
  <c r="Q847" i="472"/>
  <c r="R847" i="472" s="1"/>
  <c r="Q846" i="472"/>
  <c r="R846" i="472" s="1"/>
  <c r="Q845" i="472"/>
  <c r="R845" i="472" s="1"/>
  <c r="Q844" i="472"/>
  <c r="R844" i="472" s="1"/>
  <c r="Q830" i="472"/>
  <c r="R830" i="472" s="1"/>
  <c r="Q829" i="472"/>
  <c r="R829" i="472" s="1"/>
  <c r="Q828" i="472"/>
  <c r="R828" i="472" s="1"/>
  <c r="Q827" i="472"/>
  <c r="R827" i="472" s="1"/>
  <c r="Q826" i="472"/>
  <c r="R826" i="472" s="1"/>
  <c r="Q825" i="472"/>
  <c r="R825" i="472" s="1"/>
  <c r="Q824" i="472"/>
  <c r="R824" i="472" s="1"/>
  <c r="Q823" i="472"/>
  <c r="R823" i="472" s="1"/>
  <c r="Q822" i="472"/>
  <c r="R822" i="472" s="1"/>
  <c r="Q821" i="472"/>
  <c r="R821" i="472" s="1"/>
  <c r="Q820" i="472"/>
  <c r="R820" i="472" s="1"/>
  <c r="Q819" i="472"/>
  <c r="R819" i="472" s="1"/>
  <c r="Q818" i="472"/>
  <c r="R818" i="472" s="1"/>
  <c r="Q817" i="472"/>
  <c r="R817" i="472" s="1"/>
  <c r="Q816" i="472"/>
  <c r="R816" i="472" s="1"/>
  <c r="Q815" i="472"/>
  <c r="R815" i="472" s="1"/>
  <c r="Q814" i="472"/>
  <c r="R814" i="472" s="1"/>
  <c r="Q813" i="472"/>
  <c r="R813" i="472" s="1"/>
  <c r="Q812" i="472"/>
  <c r="R812" i="472" s="1"/>
  <c r="Q811" i="472"/>
  <c r="R811" i="472" s="1"/>
  <c r="Q810" i="472"/>
  <c r="R810" i="472" s="1"/>
  <c r="Q809" i="472"/>
  <c r="R809" i="472" s="1"/>
  <c r="Q808" i="472"/>
  <c r="R808" i="472" s="1"/>
  <c r="Q807" i="472"/>
  <c r="R807" i="472" s="1"/>
  <c r="Q806" i="472"/>
  <c r="R806" i="472" s="1"/>
  <c r="Q805" i="472"/>
  <c r="R805" i="472" s="1"/>
  <c r="Q804" i="472"/>
  <c r="R804" i="472" s="1"/>
  <c r="Q803" i="472"/>
  <c r="R803" i="472" s="1"/>
  <c r="Q802" i="472"/>
  <c r="R802" i="472" s="1"/>
  <c r="Q801" i="472"/>
  <c r="R801" i="472" s="1"/>
  <c r="Q800" i="472"/>
  <c r="R800" i="472" s="1"/>
  <c r="Q799" i="472"/>
  <c r="R799" i="472" s="1"/>
  <c r="Q798" i="472"/>
  <c r="R798" i="472" s="1"/>
  <c r="Q797" i="472"/>
  <c r="R797" i="472" s="1"/>
  <c r="Q796" i="472"/>
  <c r="R796" i="472" s="1"/>
  <c r="Q795" i="472"/>
  <c r="R795" i="472" s="1"/>
  <c r="Q794" i="472"/>
  <c r="R794" i="472" s="1"/>
  <c r="Q793" i="472"/>
  <c r="R793" i="472" s="1"/>
  <c r="Q792" i="472"/>
  <c r="R792" i="472" s="1"/>
  <c r="Q791" i="472"/>
  <c r="R791" i="472" s="1"/>
  <c r="Q790" i="472"/>
  <c r="R790" i="472" s="1"/>
  <c r="Q789" i="472"/>
  <c r="R789" i="472" s="1"/>
  <c r="Q788" i="472"/>
  <c r="R788" i="472" s="1"/>
  <c r="Q787" i="472"/>
  <c r="R787" i="472" s="1"/>
  <c r="Q786" i="472"/>
  <c r="R786" i="472" s="1"/>
  <c r="Q785" i="472"/>
  <c r="R785" i="472" s="1"/>
  <c r="Q784" i="472"/>
  <c r="R784" i="472" s="1"/>
  <c r="Q783" i="472"/>
  <c r="R783" i="472" s="1"/>
  <c r="Q782" i="472"/>
  <c r="R782" i="472" s="1"/>
  <c r="Q781" i="472"/>
  <c r="R781" i="472" s="1"/>
  <c r="Q780" i="472"/>
  <c r="R780" i="472" s="1"/>
  <c r="Q779" i="472"/>
  <c r="R779" i="472" s="1"/>
  <c r="Q778" i="472"/>
  <c r="R778" i="472" s="1"/>
  <c r="Q777" i="472"/>
  <c r="R777" i="472" s="1"/>
  <c r="Q776" i="472"/>
  <c r="R776" i="472" s="1"/>
  <c r="Q775" i="472"/>
  <c r="R775" i="472" s="1"/>
  <c r="Q774" i="472"/>
  <c r="R774" i="472" s="1"/>
  <c r="Q773" i="472"/>
  <c r="R773" i="472" s="1"/>
  <c r="Q772" i="472"/>
  <c r="R772" i="472" s="1"/>
  <c r="Q771" i="472"/>
  <c r="R771" i="472" s="1"/>
  <c r="Q770" i="472"/>
  <c r="R770" i="472" s="1"/>
  <c r="Q769" i="472"/>
  <c r="R769" i="472" s="1"/>
  <c r="Q768" i="472"/>
  <c r="R768" i="472" s="1"/>
  <c r="Q767" i="472"/>
  <c r="R767" i="472" s="1"/>
  <c r="Q766" i="472"/>
  <c r="R766" i="472" s="1"/>
  <c r="Q765" i="472"/>
  <c r="R765" i="472" s="1"/>
  <c r="Q764" i="472"/>
  <c r="R764" i="472" s="1"/>
  <c r="Q763" i="472"/>
  <c r="R763" i="472" s="1"/>
  <c r="Q762" i="472"/>
  <c r="R762" i="472" s="1"/>
  <c r="Q761" i="472"/>
  <c r="R761" i="472" s="1"/>
  <c r="Q760" i="472"/>
  <c r="R760" i="472" s="1"/>
  <c r="Q759" i="472"/>
  <c r="R759" i="472" s="1"/>
  <c r="Q758" i="472"/>
  <c r="R758" i="472" s="1"/>
  <c r="Q757" i="472"/>
  <c r="R757" i="472" s="1"/>
  <c r="Q756" i="472"/>
  <c r="R756" i="472" s="1"/>
  <c r="Q755" i="472"/>
  <c r="R755" i="472" s="1"/>
  <c r="Q754" i="472"/>
  <c r="R754" i="472" s="1"/>
  <c r="Q753" i="472"/>
  <c r="R753" i="472" s="1"/>
  <c r="Q752" i="472"/>
  <c r="R752" i="472" s="1"/>
  <c r="Q751" i="472"/>
  <c r="R751" i="472" s="1"/>
  <c r="Q750" i="472"/>
  <c r="R750" i="472" s="1"/>
  <c r="Q749" i="472"/>
  <c r="R749" i="472" s="1"/>
  <c r="Q748" i="472"/>
  <c r="R748" i="472" s="1"/>
  <c r="Q747" i="472"/>
  <c r="R747" i="472" s="1"/>
  <c r="Q702" i="472"/>
  <c r="R702" i="472" s="1"/>
  <c r="Q701" i="472"/>
  <c r="R701" i="472" s="1"/>
  <c r="Q700" i="472"/>
  <c r="R700" i="472" s="1"/>
  <c r="Q699" i="472"/>
  <c r="R699" i="472" s="1"/>
  <c r="Q698" i="472"/>
  <c r="R698" i="472" s="1"/>
  <c r="Q697" i="472"/>
  <c r="R697" i="472" s="1"/>
  <c r="Q696" i="472"/>
  <c r="R696" i="472" s="1"/>
  <c r="Q695" i="472"/>
  <c r="R695" i="472" s="1"/>
  <c r="Q694" i="472"/>
  <c r="R694" i="472" s="1"/>
  <c r="Q693" i="472"/>
  <c r="R693" i="472" s="1"/>
  <c r="Q692" i="472"/>
  <c r="R692" i="472" s="1"/>
  <c r="Q691" i="472"/>
  <c r="R691" i="472" s="1"/>
  <c r="Q690" i="472"/>
  <c r="R690" i="472" s="1"/>
  <c r="Q689" i="472"/>
  <c r="R689" i="472" s="1"/>
  <c r="Q688" i="472"/>
  <c r="R688" i="472" s="1"/>
  <c r="Q687" i="472"/>
  <c r="R687" i="472" s="1"/>
  <c r="Q686" i="472"/>
  <c r="R686" i="472" s="1"/>
  <c r="Q685" i="472"/>
  <c r="R685" i="472" s="1"/>
  <c r="Q684" i="472"/>
  <c r="R684" i="472" s="1"/>
  <c r="Q683" i="472"/>
  <c r="R683" i="472" s="1"/>
  <c r="Q682" i="472"/>
  <c r="R682" i="472" s="1"/>
  <c r="Q681" i="472"/>
  <c r="R681" i="472" s="1"/>
  <c r="Q680" i="472"/>
  <c r="R680" i="472" s="1"/>
  <c r="Q679" i="472"/>
  <c r="R679" i="472" s="1"/>
  <c r="Q678" i="472"/>
  <c r="R678" i="472" s="1"/>
  <c r="Q677" i="472"/>
  <c r="R677" i="472" s="1"/>
  <c r="Q676" i="472"/>
  <c r="R676" i="472" s="1"/>
  <c r="Q675" i="472"/>
  <c r="R675" i="472" s="1"/>
  <c r="Q674" i="472"/>
  <c r="R674" i="472" s="1"/>
  <c r="Q673" i="472"/>
  <c r="R673" i="472" s="1"/>
  <c r="Q672" i="472"/>
  <c r="R672" i="472" s="1"/>
  <c r="Q671" i="472"/>
  <c r="R671" i="472" s="1"/>
  <c r="Q670" i="472"/>
  <c r="R670" i="472" s="1"/>
  <c r="Q669" i="472"/>
  <c r="R669" i="472" s="1"/>
  <c r="Q668" i="472"/>
  <c r="R668" i="472" s="1"/>
  <c r="Q667" i="472"/>
  <c r="R667" i="472" s="1"/>
  <c r="Q666" i="472"/>
  <c r="R666" i="472" s="1"/>
  <c r="Q665" i="472"/>
  <c r="R665" i="472" s="1"/>
  <c r="Q664" i="472"/>
  <c r="R664" i="472" s="1"/>
  <c r="Q663" i="472"/>
  <c r="R663" i="472" s="1"/>
  <c r="Q662" i="472"/>
  <c r="R662" i="472" s="1"/>
  <c r="Q661" i="472"/>
  <c r="R661" i="472" s="1"/>
  <c r="Q660" i="472"/>
  <c r="R660" i="472" s="1"/>
  <c r="Q659" i="472"/>
  <c r="R659" i="472" s="1"/>
  <c r="Q658" i="472"/>
  <c r="R658" i="472" s="1"/>
  <c r="Q657" i="472"/>
  <c r="R657" i="472" s="1"/>
  <c r="Q656" i="472"/>
  <c r="R656" i="472" s="1"/>
  <c r="Q655" i="472"/>
  <c r="R655" i="472" s="1"/>
  <c r="Q654" i="472"/>
  <c r="R654" i="472" s="1"/>
  <c r="Q653" i="472"/>
  <c r="R653" i="472" s="1"/>
  <c r="Q652" i="472"/>
  <c r="R652" i="472" s="1"/>
  <c r="Q651" i="472"/>
  <c r="R651" i="472" s="1"/>
  <c r="Q650" i="472"/>
  <c r="R650" i="472" s="1"/>
  <c r="Q649" i="472"/>
  <c r="R649" i="472" s="1"/>
  <c r="Q648" i="472"/>
  <c r="R648" i="472" s="1"/>
  <c r="Q647" i="472"/>
  <c r="R647" i="472" s="1"/>
  <c r="Q646" i="472"/>
  <c r="R646" i="472" s="1"/>
  <c r="Q645" i="472"/>
  <c r="R645" i="472" s="1"/>
  <c r="Q644" i="472"/>
  <c r="R644" i="472" s="1"/>
  <c r="Q643" i="472"/>
  <c r="R643" i="472" s="1"/>
  <c r="Q642" i="472"/>
  <c r="R642" i="472" s="1"/>
  <c r="Q641" i="472"/>
  <c r="R641" i="472" s="1"/>
  <c r="Q640" i="472"/>
  <c r="R640" i="472" s="1"/>
  <c r="Q639" i="472"/>
  <c r="R639" i="472" s="1"/>
  <c r="Q638" i="472"/>
  <c r="R638" i="472" s="1"/>
  <c r="Q637" i="472"/>
  <c r="R637" i="472" s="1"/>
  <c r="Q636" i="472"/>
  <c r="R636" i="472" s="1"/>
  <c r="Q635" i="472"/>
  <c r="R635" i="472" s="1"/>
  <c r="Q634" i="472"/>
  <c r="R634" i="472" s="1"/>
  <c r="Q633" i="472"/>
  <c r="R633" i="472" s="1"/>
  <c r="Q632" i="472"/>
  <c r="R632" i="472" s="1"/>
  <c r="Q631" i="472"/>
  <c r="R631" i="472" s="1"/>
  <c r="Q630" i="472"/>
  <c r="R630" i="472" s="1"/>
  <c r="Q629" i="472"/>
  <c r="R629" i="472" s="1"/>
  <c r="Q610" i="472"/>
  <c r="R610" i="472" s="1"/>
  <c r="Q609" i="472"/>
  <c r="R609" i="472" s="1"/>
  <c r="Q608" i="472"/>
  <c r="R608" i="472" s="1"/>
  <c r="Q607" i="472"/>
  <c r="R607" i="472" s="1"/>
  <c r="Q606" i="472"/>
  <c r="R606" i="472" s="1"/>
  <c r="Q605" i="472"/>
  <c r="R605" i="472" s="1"/>
  <c r="Q604" i="472"/>
  <c r="R604" i="472" s="1"/>
  <c r="Q603" i="472"/>
  <c r="R603" i="472" s="1"/>
  <c r="Q602" i="472"/>
  <c r="R602" i="472" s="1"/>
  <c r="Q601" i="472"/>
  <c r="R601" i="472" s="1"/>
  <c r="Q600" i="472"/>
  <c r="R600" i="472" s="1"/>
  <c r="Q587" i="472"/>
  <c r="R587" i="472" s="1"/>
  <c r="Q586" i="472"/>
  <c r="R586" i="472" s="1"/>
  <c r="Q585" i="472"/>
  <c r="R585" i="472" s="1"/>
  <c r="Q584" i="472"/>
  <c r="R584" i="472" s="1"/>
  <c r="Q583" i="472"/>
  <c r="R583" i="472" s="1"/>
  <c r="Q582" i="472"/>
  <c r="R582" i="472" s="1"/>
  <c r="Q581" i="472"/>
  <c r="R581" i="472" s="1"/>
  <c r="Q580" i="472"/>
  <c r="R580" i="472" s="1"/>
  <c r="Q579" i="472"/>
  <c r="R579" i="472" s="1"/>
  <c r="Q578" i="472"/>
  <c r="R578" i="472" s="1"/>
  <c r="Q577" i="472"/>
  <c r="R577" i="472" s="1"/>
  <c r="Q576" i="472"/>
  <c r="R576" i="472" s="1"/>
  <c r="Q575" i="472"/>
  <c r="R575" i="472" s="1"/>
  <c r="Q574" i="472"/>
  <c r="R574" i="472" s="1"/>
  <c r="Q573" i="472"/>
  <c r="R573" i="472" s="1"/>
  <c r="Q572" i="472"/>
  <c r="R572" i="472" s="1"/>
  <c r="Q571" i="472"/>
  <c r="R571" i="472" s="1"/>
  <c r="Q570" i="472"/>
  <c r="R570" i="472" s="1"/>
  <c r="Q569" i="472"/>
  <c r="R569" i="472" s="1"/>
  <c r="Q568" i="472"/>
  <c r="R568" i="472" s="1"/>
  <c r="Q567" i="472"/>
  <c r="R567" i="472" s="1"/>
  <c r="Q566" i="472"/>
  <c r="R566" i="472" s="1"/>
  <c r="Q565" i="472"/>
  <c r="R565" i="472" s="1"/>
  <c r="Q564" i="472"/>
  <c r="R564" i="472" s="1"/>
  <c r="Q563" i="472"/>
  <c r="R563" i="472" s="1"/>
  <c r="Q562" i="472"/>
  <c r="R562" i="472" s="1"/>
  <c r="Q561" i="472"/>
  <c r="R561" i="472" s="1"/>
  <c r="Q560" i="472"/>
  <c r="R560" i="472" s="1"/>
  <c r="Q559" i="472"/>
  <c r="R559" i="472" s="1"/>
  <c r="Q558" i="472"/>
  <c r="R558" i="472" s="1"/>
  <c r="Q557" i="472"/>
  <c r="R557" i="472" s="1"/>
  <c r="Q556" i="472"/>
  <c r="R556" i="472" s="1"/>
  <c r="Q555" i="472"/>
  <c r="R555" i="472" s="1"/>
  <c r="Q554" i="472"/>
  <c r="R554" i="472" s="1"/>
  <c r="Q553" i="472"/>
  <c r="R553" i="472" s="1"/>
  <c r="Q552" i="472"/>
  <c r="R552" i="472" s="1"/>
  <c r="Q551" i="472"/>
  <c r="R551" i="472" s="1"/>
  <c r="Q550" i="472"/>
  <c r="R550" i="472" s="1"/>
  <c r="Q549" i="472"/>
  <c r="R549" i="472" s="1"/>
  <c r="Q548" i="472"/>
  <c r="R548" i="472" s="1"/>
  <c r="Q547" i="472"/>
  <c r="R547" i="472" s="1"/>
  <c r="Q546" i="472"/>
  <c r="R546" i="472" s="1"/>
  <c r="Q545" i="472"/>
  <c r="R545" i="472" s="1"/>
  <c r="Q544" i="472"/>
  <c r="R544" i="472" s="1"/>
  <c r="Q543" i="472"/>
  <c r="R543" i="472" s="1"/>
  <c r="Q542" i="472"/>
  <c r="R542" i="472" s="1"/>
  <c r="Q541" i="472"/>
  <c r="R541" i="472" s="1"/>
  <c r="Q540" i="472"/>
  <c r="R540" i="472" s="1"/>
  <c r="Q539" i="472"/>
  <c r="R539" i="472" s="1"/>
  <c r="Q538" i="472"/>
  <c r="R538" i="472" s="1"/>
  <c r="Q537" i="472"/>
  <c r="R537" i="472" s="1"/>
  <c r="Q536" i="472"/>
  <c r="R536" i="472" s="1"/>
  <c r="Q535" i="472"/>
  <c r="R535" i="472" s="1"/>
  <c r="Q534" i="472"/>
  <c r="R534" i="472" s="1"/>
  <c r="Q533" i="472"/>
  <c r="R533" i="472" s="1"/>
  <c r="Q532" i="472"/>
  <c r="R532" i="472" s="1"/>
  <c r="Q531" i="472"/>
  <c r="R531" i="472" s="1"/>
  <c r="Q530" i="472"/>
  <c r="R530" i="472" s="1"/>
  <c r="Q529" i="472"/>
  <c r="R529" i="472" s="1"/>
  <c r="Q528" i="472"/>
  <c r="R528" i="472" s="1"/>
  <c r="Q527" i="472"/>
  <c r="R527" i="472" s="1"/>
  <c r="Q526" i="472"/>
  <c r="R526" i="472" s="1"/>
  <c r="Q525" i="472"/>
  <c r="R525" i="472" s="1"/>
  <c r="Q524" i="472"/>
  <c r="R524" i="472" s="1"/>
  <c r="Q523" i="472"/>
  <c r="R523" i="472" s="1"/>
  <c r="Q522" i="472"/>
  <c r="R522" i="472" s="1"/>
  <c r="Q521" i="472"/>
  <c r="R521" i="472" s="1"/>
  <c r="Q520" i="472"/>
  <c r="R520" i="472" s="1"/>
  <c r="Q505" i="472"/>
  <c r="R505" i="472" s="1"/>
  <c r="Q504" i="472"/>
  <c r="R504" i="472" s="1"/>
  <c r="Q503" i="472"/>
  <c r="R503" i="472" s="1"/>
  <c r="Q502" i="472"/>
  <c r="R502" i="472" s="1"/>
  <c r="Q501" i="472"/>
  <c r="R501" i="472" s="1"/>
  <c r="Q500" i="472"/>
  <c r="R500" i="472" s="1"/>
  <c r="Q499" i="472"/>
  <c r="R499" i="472" s="1"/>
  <c r="Q498" i="472"/>
  <c r="R498" i="472" s="1"/>
  <c r="Q497" i="472"/>
  <c r="R497" i="472" s="1"/>
  <c r="Q496" i="472"/>
  <c r="R496" i="472" s="1"/>
  <c r="Q495" i="472"/>
  <c r="R495" i="472" s="1"/>
  <c r="Q494" i="472"/>
  <c r="R494" i="472" s="1"/>
  <c r="Q493" i="472"/>
  <c r="R493" i="472" s="1"/>
  <c r="Q492" i="472"/>
  <c r="R492" i="472" s="1"/>
  <c r="Q491" i="472"/>
  <c r="R491" i="472" s="1"/>
  <c r="Q490" i="472"/>
  <c r="R490" i="472" s="1"/>
  <c r="Q489" i="472"/>
  <c r="R489" i="472" s="1"/>
  <c r="Q488" i="472"/>
  <c r="R488" i="472" s="1"/>
  <c r="Q487" i="472"/>
  <c r="R487" i="472" s="1"/>
  <c r="Q486" i="472"/>
  <c r="R486" i="472" s="1"/>
  <c r="Q485" i="472"/>
  <c r="R485" i="472" s="1"/>
  <c r="Q484" i="472"/>
  <c r="R484" i="472" s="1"/>
  <c r="Q483" i="472"/>
  <c r="R483" i="472" s="1"/>
  <c r="Q482" i="472"/>
  <c r="R482" i="472" s="1"/>
  <c r="Q481" i="472"/>
  <c r="R481" i="472" s="1"/>
  <c r="Q480" i="472"/>
  <c r="R480" i="472" s="1"/>
  <c r="Q479" i="472"/>
  <c r="R479" i="472" s="1"/>
  <c r="Q478" i="472"/>
  <c r="R478" i="472" s="1"/>
  <c r="Q477" i="472"/>
  <c r="R477" i="472" s="1"/>
  <c r="Q476" i="472"/>
  <c r="R476" i="472" s="1"/>
  <c r="Q475" i="472"/>
  <c r="R475" i="472" s="1"/>
  <c r="Q474" i="472"/>
  <c r="R474" i="472" s="1"/>
  <c r="Q473" i="472"/>
  <c r="R473" i="472" s="1"/>
  <c r="Q472" i="472"/>
  <c r="R472" i="472" s="1"/>
  <c r="Q471" i="472"/>
  <c r="R471" i="472" s="1"/>
  <c r="Q470" i="472"/>
  <c r="R470" i="472" s="1"/>
  <c r="Q469" i="472"/>
  <c r="R469" i="472" s="1"/>
  <c r="Q468" i="472"/>
  <c r="R468" i="472" s="1"/>
  <c r="Q467" i="472"/>
  <c r="R467" i="472" s="1"/>
  <c r="Q466" i="472"/>
  <c r="R466" i="472" s="1"/>
  <c r="Q465" i="472"/>
  <c r="R465" i="472" s="1"/>
  <c r="Q464" i="472"/>
  <c r="R464" i="472" s="1"/>
  <c r="Q463" i="472"/>
  <c r="R463" i="472" s="1"/>
  <c r="Q462" i="472"/>
  <c r="R462" i="472" s="1"/>
  <c r="Q461" i="472"/>
  <c r="R461" i="472" s="1"/>
  <c r="Q460" i="472"/>
  <c r="R460" i="472" s="1"/>
  <c r="Q459" i="472"/>
  <c r="R459" i="472" s="1"/>
  <c r="Q458" i="472"/>
  <c r="R458" i="472" s="1"/>
  <c r="Q457" i="472"/>
  <c r="R457" i="472" s="1"/>
  <c r="Q456" i="472"/>
  <c r="R456" i="472" s="1"/>
  <c r="Q455" i="472"/>
  <c r="R455" i="472" s="1"/>
  <c r="Q454" i="472"/>
  <c r="R454" i="472" s="1"/>
  <c r="Q453" i="472"/>
  <c r="R453" i="472" s="1"/>
  <c r="Q452" i="472"/>
  <c r="R452" i="472" s="1"/>
  <c r="Q451" i="472"/>
  <c r="R451" i="472" s="1"/>
  <c r="Q450" i="472"/>
  <c r="R450" i="472" s="1"/>
  <c r="Q449" i="472"/>
  <c r="R449" i="472" s="1"/>
  <c r="Q448" i="472"/>
  <c r="R448" i="472" s="1"/>
  <c r="Q447" i="472"/>
  <c r="R447" i="472" s="1"/>
  <c r="Q446" i="472"/>
  <c r="R446" i="472" s="1"/>
  <c r="Q445" i="472"/>
  <c r="R445" i="472" s="1"/>
  <c r="Q444" i="472"/>
  <c r="R444" i="472" s="1"/>
  <c r="Q443" i="472"/>
  <c r="R443" i="472" s="1"/>
  <c r="Q442" i="472"/>
  <c r="R442" i="472" s="1"/>
  <c r="Q441" i="472"/>
  <c r="R441" i="472" s="1"/>
  <c r="Q440" i="472"/>
  <c r="R440" i="472" s="1"/>
  <c r="Q439" i="472"/>
  <c r="R439" i="472" s="1"/>
  <c r="Q438" i="472"/>
  <c r="R438" i="472" s="1"/>
  <c r="Q437" i="472"/>
  <c r="R437" i="472" s="1"/>
  <c r="Q436" i="472"/>
  <c r="R436" i="472" s="1"/>
  <c r="Q435" i="472"/>
  <c r="R435" i="472" s="1"/>
  <c r="Q434" i="472"/>
  <c r="R434" i="472" s="1"/>
  <c r="Q433" i="472"/>
  <c r="R433" i="472" s="1"/>
  <c r="Q432" i="472"/>
  <c r="R432" i="472" s="1"/>
  <c r="Q431" i="472"/>
  <c r="R431" i="472" s="1"/>
  <c r="Q430" i="472"/>
  <c r="R430" i="472" s="1"/>
  <c r="Q429" i="472"/>
  <c r="R429" i="472" s="1"/>
  <c r="Q428" i="472"/>
  <c r="R428" i="472" s="1"/>
  <c r="Q427" i="472"/>
  <c r="R427" i="472" s="1"/>
  <c r="Q426" i="472"/>
  <c r="R426" i="472" s="1"/>
  <c r="Q425" i="472"/>
  <c r="R425" i="472" s="1"/>
  <c r="Q424" i="472"/>
  <c r="R424" i="472" s="1"/>
  <c r="Q423" i="472"/>
  <c r="R423" i="472" s="1"/>
  <c r="Q422" i="472"/>
  <c r="R422" i="472" s="1"/>
  <c r="Q421" i="472"/>
  <c r="R421" i="472" s="1"/>
  <c r="Q420" i="472"/>
  <c r="R420" i="472" s="1"/>
  <c r="Q419" i="472"/>
  <c r="R419" i="472" s="1"/>
  <c r="Q418" i="472"/>
  <c r="R418" i="472" s="1"/>
  <c r="Q417" i="472"/>
  <c r="R417" i="472" s="1"/>
  <c r="Q416" i="472"/>
  <c r="R416" i="472" s="1"/>
  <c r="Q415" i="472"/>
  <c r="R415" i="472" s="1"/>
  <c r="Q414" i="472"/>
  <c r="R414" i="472" s="1"/>
  <c r="Q413" i="472"/>
  <c r="R413" i="472" s="1"/>
  <c r="Q412" i="472"/>
  <c r="R412" i="472" s="1"/>
  <c r="Q411" i="472"/>
  <c r="R411" i="472" s="1"/>
  <c r="Q410" i="472"/>
  <c r="R410" i="472" s="1"/>
  <c r="Q409" i="472"/>
  <c r="R409" i="472" s="1"/>
  <c r="Q408" i="472"/>
  <c r="R408" i="472" s="1"/>
  <c r="Q407" i="472"/>
  <c r="R407" i="472" s="1"/>
  <c r="Q406" i="472"/>
  <c r="R406" i="472" s="1"/>
  <c r="Q405" i="472"/>
  <c r="R405" i="472" s="1"/>
  <c r="Q404" i="472"/>
  <c r="R404" i="472" s="1"/>
  <c r="Q403" i="472"/>
  <c r="R403" i="472" s="1"/>
  <c r="Q402" i="472"/>
  <c r="R402" i="472" s="1"/>
  <c r="Q401" i="472"/>
  <c r="R401" i="472" s="1"/>
  <c r="Q400" i="472"/>
  <c r="R400" i="472" s="1"/>
  <c r="Q399" i="472"/>
  <c r="R399" i="472" s="1"/>
  <c r="Q398" i="472"/>
  <c r="R398" i="472" s="1"/>
  <c r="Q397" i="472"/>
  <c r="R397" i="472" s="1"/>
  <c r="Q396" i="472"/>
  <c r="R396" i="472" s="1"/>
  <c r="Q395" i="472"/>
  <c r="R395" i="472" s="1"/>
  <c r="Q394" i="472"/>
  <c r="R394" i="472" s="1"/>
  <c r="Q393" i="472"/>
  <c r="R393" i="472" s="1"/>
  <c r="Q392" i="472"/>
  <c r="R392" i="472" s="1"/>
  <c r="Q391" i="472"/>
  <c r="R391" i="472" s="1"/>
  <c r="Q390" i="472"/>
  <c r="R390" i="472" s="1"/>
  <c r="Q389" i="472"/>
  <c r="R389" i="472" s="1"/>
  <c r="Q388" i="472"/>
  <c r="R388" i="472" s="1"/>
  <c r="Q387" i="472"/>
  <c r="R387" i="472" s="1"/>
  <c r="Q386" i="472"/>
  <c r="R386" i="472" s="1"/>
  <c r="Q385" i="472"/>
  <c r="R385" i="472" s="1"/>
  <c r="Q384" i="472"/>
  <c r="R384" i="472" s="1"/>
  <c r="Q383" i="472"/>
  <c r="R383" i="472" s="1"/>
  <c r="Q382" i="472"/>
  <c r="R382" i="472" s="1"/>
  <c r="Q381" i="472"/>
  <c r="R381" i="472" s="1"/>
  <c r="Q380" i="472"/>
  <c r="R380" i="472" s="1"/>
  <c r="Q379" i="472"/>
  <c r="R379" i="472" s="1"/>
  <c r="Q378" i="472"/>
  <c r="R378" i="472" s="1"/>
  <c r="Q377" i="472"/>
  <c r="R377" i="472" s="1"/>
  <c r="Q376" i="472"/>
  <c r="R376" i="472" s="1"/>
  <c r="Q343" i="472"/>
  <c r="R343" i="472" s="1"/>
  <c r="Q342" i="472"/>
  <c r="R342" i="472" s="1"/>
  <c r="Q341" i="472"/>
  <c r="R341" i="472" s="1"/>
  <c r="Q340" i="472"/>
  <c r="R340" i="472" s="1"/>
  <c r="Q339" i="472"/>
  <c r="R339" i="472" s="1"/>
  <c r="Q338" i="472"/>
  <c r="R338" i="472" s="1"/>
  <c r="Q337" i="472"/>
  <c r="R337" i="472" s="1"/>
  <c r="Q336" i="472"/>
  <c r="R336" i="472" s="1"/>
  <c r="Q335" i="472"/>
  <c r="R335" i="472" s="1"/>
  <c r="Q334" i="472"/>
  <c r="R334" i="472" s="1"/>
  <c r="Q333" i="472"/>
  <c r="R333" i="472" s="1"/>
  <c r="Q332" i="472"/>
  <c r="R332" i="472" s="1"/>
  <c r="Q331" i="472"/>
  <c r="R331" i="472" s="1"/>
  <c r="Q330" i="472"/>
  <c r="R330" i="472" s="1"/>
  <c r="Q329" i="472"/>
  <c r="R329" i="472" s="1"/>
  <c r="Q328" i="472"/>
  <c r="R328" i="472" s="1"/>
  <c r="Q327" i="472"/>
  <c r="R327" i="472" s="1"/>
  <c r="Q326" i="472"/>
  <c r="R326" i="472" s="1"/>
  <c r="Q325" i="472"/>
  <c r="R325" i="472" s="1"/>
  <c r="Q324" i="472"/>
  <c r="R324" i="472" s="1"/>
  <c r="Q323" i="472"/>
  <c r="R323" i="472" s="1"/>
  <c r="Q322" i="472"/>
  <c r="R322" i="472" s="1"/>
  <c r="Q321" i="472"/>
  <c r="R321" i="472" s="1"/>
  <c r="Q320" i="472"/>
  <c r="R320" i="472" s="1"/>
  <c r="Q319" i="472"/>
  <c r="R319" i="472" s="1"/>
  <c r="Q318" i="472"/>
  <c r="R318" i="472" s="1"/>
  <c r="Q317" i="472"/>
  <c r="R317" i="472" s="1"/>
  <c r="Q316" i="472"/>
  <c r="R316" i="472" s="1"/>
  <c r="Q315" i="472"/>
  <c r="R315" i="472" s="1"/>
  <c r="Q314" i="472"/>
  <c r="R314" i="472" s="1"/>
  <c r="Q313" i="472"/>
  <c r="R313" i="472" s="1"/>
  <c r="Q312" i="472"/>
  <c r="R312" i="472" s="1"/>
  <c r="Q311" i="472"/>
  <c r="R311" i="472" s="1"/>
  <c r="Q310" i="472"/>
  <c r="R310" i="472" s="1"/>
  <c r="Q309" i="472"/>
  <c r="R309" i="472" s="1"/>
  <c r="Q308" i="472"/>
  <c r="R308" i="472" s="1"/>
  <c r="Q307" i="472"/>
  <c r="R307" i="472" s="1"/>
  <c r="Q306" i="472"/>
  <c r="R306" i="472" s="1"/>
  <c r="Q305" i="472"/>
  <c r="R305" i="472" s="1"/>
  <c r="Q304" i="472"/>
  <c r="R304" i="472" s="1"/>
  <c r="Q303" i="472"/>
  <c r="R303" i="472" s="1"/>
  <c r="Q302" i="472"/>
  <c r="R302" i="472" s="1"/>
  <c r="Q301" i="472"/>
  <c r="R301" i="472" s="1"/>
  <c r="Q300" i="472"/>
  <c r="R300" i="472" s="1"/>
  <c r="Q299" i="472"/>
  <c r="R299" i="472" s="1"/>
  <c r="Q298" i="472"/>
  <c r="R298" i="472" s="1"/>
  <c r="Q297" i="472"/>
  <c r="R297" i="472" s="1"/>
  <c r="Q296" i="472"/>
  <c r="R296" i="472" s="1"/>
  <c r="Q295" i="472"/>
  <c r="R295" i="472" s="1"/>
  <c r="Q294" i="472"/>
  <c r="R294" i="472" s="1"/>
  <c r="Q293" i="472"/>
  <c r="R293" i="472" s="1"/>
  <c r="Q292" i="472"/>
  <c r="R292" i="472" s="1"/>
  <c r="Q291" i="472"/>
  <c r="R291" i="472" s="1"/>
  <c r="Q290" i="472"/>
  <c r="R290" i="472" s="1"/>
  <c r="Q289" i="472"/>
  <c r="R289" i="472" s="1"/>
  <c r="Q288" i="472"/>
  <c r="R288" i="472" s="1"/>
  <c r="Q287" i="472"/>
  <c r="R287" i="472" s="1"/>
  <c r="Q286" i="472"/>
  <c r="R286" i="472" s="1"/>
  <c r="Q285" i="472"/>
  <c r="R285" i="472" s="1"/>
  <c r="Q284" i="472"/>
  <c r="R284" i="472" s="1"/>
  <c r="Q283" i="472"/>
  <c r="R283" i="472" s="1"/>
  <c r="Q282" i="472"/>
  <c r="R282" i="472" s="1"/>
  <c r="Q281" i="472"/>
  <c r="R281" i="472" s="1"/>
  <c r="Q280" i="472"/>
  <c r="R280" i="472" s="1"/>
  <c r="Q279" i="472"/>
  <c r="R279" i="472" s="1"/>
  <c r="Q278" i="472"/>
  <c r="R278" i="472" s="1"/>
  <c r="Q277" i="472"/>
  <c r="R277" i="472" s="1"/>
  <c r="Q276" i="472"/>
  <c r="R276" i="472" s="1"/>
  <c r="Q275" i="472"/>
  <c r="R275" i="472" s="1"/>
  <c r="Q274" i="472"/>
  <c r="R274" i="472" s="1"/>
  <c r="Q273" i="472"/>
  <c r="R273" i="472" s="1"/>
  <c r="Q272" i="472"/>
  <c r="R272" i="472" s="1"/>
  <c r="Q271" i="472"/>
  <c r="R271" i="472" s="1"/>
  <c r="Q270" i="472"/>
  <c r="R270" i="472" s="1"/>
  <c r="Q269" i="472"/>
  <c r="R269" i="472" s="1"/>
  <c r="Q268" i="472"/>
  <c r="R268" i="472" s="1"/>
  <c r="Q267" i="472"/>
  <c r="R267" i="472" s="1"/>
  <c r="Q266" i="472"/>
  <c r="R266" i="472" s="1"/>
  <c r="Q265" i="472"/>
  <c r="R265" i="472" s="1"/>
  <c r="Q264" i="472"/>
  <c r="R264" i="472" s="1"/>
  <c r="Q263" i="472"/>
  <c r="R263" i="472" s="1"/>
  <c r="Q262" i="472"/>
  <c r="R262" i="472" s="1"/>
  <c r="Q261" i="472"/>
  <c r="R261" i="472" s="1"/>
  <c r="Q260" i="472"/>
  <c r="R260" i="472" s="1"/>
  <c r="Q259" i="472"/>
  <c r="R259" i="472" s="1"/>
  <c r="Q258" i="472"/>
  <c r="R258" i="472" s="1"/>
  <c r="Q257" i="472"/>
  <c r="R257" i="472" s="1"/>
  <c r="Q256" i="472"/>
  <c r="R256" i="472" s="1"/>
  <c r="Q255" i="472"/>
  <c r="R255" i="472" s="1"/>
  <c r="Q254" i="472"/>
  <c r="R254" i="472" s="1"/>
  <c r="Q253" i="472"/>
  <c r="R253" i="472" s="1"/>
  <c r="Q252" i="472"/>
  <c r="R252" i="472" s="1"/>
  <c r="Q251" i="472"/>
  <c r="R251" i="472" s="1"/>
  <c r="Q250" i="472"/>
  <c r="R250" i="472" s="1"/>
  <c r="Q249" i="472"/>
  <c r="R249" i="472" s="1"/>
  <c r="Q248" i="472"/>
  <c r="R248" i="472" s="1"/>
  <c r="Q247" i="472"/>
  <c r="R247" i="472" s="1"/>
  <c r="Q246" i="472"/>
  <c r="R246" i="472" s="1"/>
  <c r="Q245" i="472"/>
  <c r="R245" i="472" s="1"/>
  <c r="Q244" i="472"/>
  <c r="R244" i="472" s="1"/>
  <c r="Q243" i="472"/>
  <c r="R243" i="472" s="1"/>
  <c r="Q242" i="472"/>
  <c r="R242" i="472" s="1"/>
  <c r="Q241" i="472"/>
  <c r="R241" i="472" s="1"/>
  <c r="Q240" i="472"/>
  <c r="R240" i="472" s="1"/>
  <c r="Q239" i="472"/>
  <c r="R239" i="472" s="1"/>
  <c r="Q238" i="472"/>
  <c r="R238" i="472" s="1"/>
  <c r="Q237" i="472"/>
  <c r="R237" i="472" s="1"/>
  <c r="Q236" i="472"/>
  <c r="R236" i="472" s="1"/>
  <c r="Q235" i="472"/>
  <c r="R235" i="472" s="1"/>
  <c r="Q234" i="472"/>
  <c r="R234" i="472" s="1"/>
  <c r="Q233" i="472"/>
  <c r="R233" i="472" s="1"/>
  <c r="Q232" i="472"/>
  <c r="R232" i="472" s="1"/>
  <c r="Q231" i="472"/>
  <c r="R231" i="472" s="1"/>
  <c r="Q230" i="472"/>
  <c r="R230" i="472" s="1"/>
  <c r="Q229" i="472"/>
  <c r="R229" i="472" s="1"/>
  <c r="Q228" i="472"/>
  <c r="R228" i="472" s="1"/>
  <c r="Q227" i="472"/>
  <c r="R227" i="472" s="1"/>
  <c r="Q226" i="472"/>
  <c r="R226" i="472" s="1"/>
  <c r="Q225" i="472"/>
  <c r="R225" i="472" s="1"/>
  <c r="Q224" i="472"/>
  <c r="R224" i="472" s="1"/>
  <c r="Q223" i="472"/>
  <c r="R223" i="472" s="1"/>
  <c r="Q222" i="472"/>
  <c r="R222" i="472" s="1"/>
  <c r="Q221" i="472"/>
  <c r="R221" i="472" s="1"/>
  <c r="Q220" i="472"/>
  <c r="R220" i="472" s="1"/>
  <c r="Q219" i="472"/>
  <c r="R219" i="472" s="1"/>
  <c r="Q218" i="472"/>
  <c r="R218" i="472" s="1"/>
  <c r="Q217" i="472"/>
  <c r="R217" i="472" s="1"/>
  <c r="Q216" i="472"/>
  <c r="R216" i="472" s="1"/>
  <c r="Q215" i="472"/>
  <c r="R215" i="472" s="1"/>
  <c r="Q214" i="472"/>
  <c r="R214" i="472" s="1"/>
  <c r="Q213" i="472"/>
  <c r="R213" i="472" s="1"/>
  <c r="Q212" i="472"/>
  <c r="R212" i="472" s="1"/>
  <c r="Q211" i="472"/>
  <c r="R211" i="472" s="1"/>
  <c r="Q210" i="472"/>
  <c r="R210" i="472" s="1"/>
  <c r="Q209" i="472"/>
  <c r="R209" i="472" s="1"/>
  <c r="Q208" i="472"/>
  <c r="R208" i="472" s="1"/>
  <c r="Q207" i="472"/>
  <c r="R207" i="472" s="1"/>
  <c r="Q206" i="472"/>
  <c r="R206" i="472" s="1"/>
  <c r="Q205" i="472"/>
  <c r="R205" i="472" s="1"/>
  <c r="Q204" i="472"/>
  <c r="R204" i="472" s="1"/>
  <c r="Q203" i="472"/>
  <c r="R203" i="472" s="1"/>
  <c r="Q202" i="472"/>
  <c r="R202" i="472" s="1"/>
  <c r="Q201" i="472"/>
  <c r="R201" i="472" s="1"/>
  <c r="Q200" i="472"/>
  <c r="R200" i="472" s="1"/>
  <c r="Q199" i="472"/>
  <c r="R199" i="472" s="1"/>
  <c r="Q198" i="472"/>
  <c r="R198" i="472" s="1"/>
  <c r="Q197" i="472"/>
  <c r="R197" i="472" s="1"/>
  <c r="Q196" i="472"/>
  <c r="R196" i="472" s="1"/>
  <c r="Q195" i="472"/>
  <c r="R195" i="472" s="1"/>
  <c r="Q194" i="472"/>
  <c r="R194" i="472" s="1"/>
  <c r="Q193" i="472"/>
  <c r="R193" i="472" s="1"/>
  <c r="Q192" i="472"/>
  <c r="R192" i="472" s="1"/>
  <c r="Q191" i="472"/>
  <c r="R191" i="472" s="1"/>
  <c r="Q190" i="472"/>
  <c r="R190" i="472" s="1"/>
  <c r="Q189" i="472"/>
  <c r="R189" i="472" s="1"/>
  <c r="Q188" i="472"/>
  <c r="R188" i="472" s="1"/>
  <c r="Q187" i="472"/>
  <c r="R187" i="472" s="1"/>
  <c r="Q130" i="472"/>
  <c r="R130" i="472" s="1"/>
  <c r="Q129" i="472"/>
  <c r="R129" i="472" s="1"/>
  <c r="Q128" i="472"/>
  <c r="R128" i="472" s="1"/>
  <c r="Q127" i="472"/>
  <c r="R127" i="472" s="1"/>
  <c r="Q126" i="472"/>
  <c r="R126" i="472" s="1"/>
  <c r="Q125" i="472"/>
  <c r="R125" i="472" s="1"/>
  <c r="Q124" i="472"/>
  <c r="R124" i="472" s="1"/>
  <c r="Q123" i="472"/>
  <c r="R123" i="472" s="1"/>
  <c r="Q122" i="472"/>
  <c r="R122" i="472" s="1"/>
  <c r="Q121" i="472"/>
  <c r="R121" i="472" s="1"/>
  <c r="Q120" i="472"/>
  <c r="R120" i="472" s="1"/>
  <c r="Q119" i="472"/>
  <c r="R119" i="472" s="1"/>
  <c r="Q118" i="472"/>
  <c r="R118" i="472" s="1"/>
  <c r="Q117" i="472"/>
  <c r="R117" i="472" s="1"/>
  <c r="Q116" i="472"/>
  <c r="R116" i="472" s="1"/>
  <c r="Q115" i="472"/>
  <c r="R115" i="472" s="1"/>
  <c r="Q114" i="472"/>
  <c r="R114" i="472" s="1"/>
  <c r="Q113" i="472"/>
  <c r="R113" i="472" s="1"/>
  <c r="Q112" i="472"/>
  <c r="R112" i="472" s="1"/>
  <c r="Q111" i="472"/>
  <c r="R111" i="472" s="1"/>
  <c r="Q110" i="472"/>
  <c r="R110" i="472" s="1"/>
  <c r="Q109" i="472"/>
  <c r="R109" i="472" s="1"/>
  <c r="Q108" i="472"/>
  <c r="R108" i="472" s="1"/>
  <c r="Q107" i="472"/>
  <c r="R107" i="472" s="1"/>
  <c r="Q106" i="472"/>
  <c r="R106" i="472" s="1"/>
  <c r="Q105" i="472"/>
  <c r="R105" i="472" s="1"/>
  <c r="Q104" i="472"/>
  <c r="R104" i="472" s="1"/>
  <c r="Q103" i="472"/>
  <c r="R103" i="472" s="1"/>
  <c r="Q102" i="472"/>
  <c r="R102" i="472" s="1"/>
  <c r="Q101" i="472"/>
  <c r="R101" i="472" s="1"/>
  <c r="Q100" i="472"/>
  <c r="R100" i="472" s="1"/>
  <c r="Q99" i="472"/>
  <c r="R99" i="472" s="1"/>
  <c r="Q98" i="472"/>
  <c r="R98" i="472" s="1"/>
  <c r="Q97" i="472"/>
  <c r="R97" i="472" s="1"/>
  <c r="Q96" i="472"/>
  <c r="R96" i="472" s="1"/>
  <c r="Q95" i="472"/>
  <c r="R95" i="472" s="1"/>
  <c r="Q94" i="472"/>
  <c r="R94" i="472" s="1"/>
  <c r="Q93" i="472"/>
  <c r="R93" i="472" s="1"/>
  <c r="Q92" i="472"/>
  <c r="R92" i="472" s="1"/>
  <c r="Q91" i="472"/>
  <c r="R91" i="472" s="1"/>
  <c r="Q90" i="472"/>
  <c r="R90" i="472" s="1"/>
  <c r="Q89" i="472"/>
  <c r="R89" i="472" s="1"/>
  <c r="Q88" i="472"/>
  <c r="R88" i="472" s="1"/>
  <c r="Q87" i="472"/>
  <c r="R87" i="472" s="1"/>
  <c r="Q86" i="472"/>
  <c r="R86" i="472" s="1"/>
  <c r="Q85" i="472"/>
  <c r="R85" i="472" s="1"/>
  <c r="Q84" i="472"/>
  <c r="R84" i="472" s="1"/>
  <c r="Q83" i="472"/>
  <c r="R83" i="472" s="1"/>
  <c r="Q82" i="472"/>
  <c r="R82" i="472" s="1"/>
  <c r="Q81" i="472"/>
  <c r="R81" i="472" s="1"/>
  <c r="Q80" i="472"/>
  <c r="R80" i="472" s="1"/>
  <c r="Q79" i="472"/>
  <c r="R79" i="472" s="1"/>
  <c r="Q78" i="472"/>
  <c r="R78" i="472" s="1"/>
  <c r="Q77" i="472"/>
  <c r="R77" i="472" s="1"/>
  <c r="Q76" i="472"/>
  <c r="R76" i="472" s="1"/>
  <c r="Q75" i="472"/>
  <c r="R75" i="472" s="1"/>
  <c r="Q74" i="472"/>
  <c r="R74" i="472" s="1"/>
  <c r="Q73" i="472"/>
  <c r="R73" i="472" s="1"/>
  <c r="Q72" i="472"/>
  <c r="R72" i="472" s="1"/>
  <c r="Q71" i="472"/>
  <c r="R71" i="472" s="1"/>
  <c r="Q70" i="472"/>
  <c r="R70" i="472" s="1"/>
  <c r="Q69" i="472"/>
  <c r="R69" i="472" s="1"/>
  <c r="Q68" i="472"/>
  <c r="R68" i="472" s="1"/>
  <c r="Q67" i="472"/>
  <c r="R67" i="472" s="1"/>
  <c r="Q66" i="472"/>
  <c r="R66" i="472" s="1"/>
  <c r="Q65" i="472"/>
  <c r="R65" i="472" s="1"/>
  <c r="Q64" i="472"/>
  <c r="R64" i="472" s="1"/>
  <c r="Q63" i="472"/>
  <c r="R63" i="472" s="1"/>
  <c r="Q62" i="472"/>
  <c r="R62" i="472" s="1"/>
  <c r="Q61" i="472"/>
  <c r="R61" i="472" s="1"/>
  <c r="Q60" i="472"/>
  <c r="R60" i="472" s="1"/>
  <c r="Q59" i="472"/>
  <c r="R59" i="472" s="1"/>
  <c r="Q58" i="472"/>
  <c r="R58" i="472" s="1"/>
  <c r="Q57" i="472"/>
  <c r="R57" i="472" s="1"/>
  <c r="Q56" i="472"/>
  <c r="R56" i="472" s="1"/>
  <c r="Q55" i="472"/>
  <c r="R55" i="472" s="1"/>
  <c r="Q54" i="472"/>
  <c r="R54" i="472" s="1"/>
  <c r="Q53" i="472"/>
  <c r="R53" i="472" s="1"/>
  <c r="Q52" i="472"/>
  <c r="R52" i="472" s="1"/>
  <c r="Q51" i="472"/>
  <c r="R51" i="472" s="1"/>
  <c r="Q50" i="472"/>
  <c r="R50" i="472" s="1"/>
  <c r="Q49" i="472"/>
  <c r="R49" i="472" s="1"/>
  <c r="Q48" i="472"/>
  <c r="R48" i="472" s="1"/>
  <c r="Q47" i="472"/>
  <c r="R47" i="472" s="1"/>
  <c r="Q46" i="472"/>
  <c r="R46" i="472" s="1"/>
  <c r="Q45" i="472"/>
  <c r="R45" i="472" s="1"/>
  <c r="Q44" i="472"/>
  <c r="R44" i="472" s="1"/>
  <c r="Q43" i="472"/>
  <c r="R43" i="472" s="1"/>
  <c r="Q42" i="472"/>
  <c r="R42" i="472" s="1"/>
  <c r="Q41" i="472"/>
  <c r="R41" i="472" s="1"/>
  <c r="Q40" i="472"/>
  <c r="R40" i="472" s="1"/>
  <c r="Q39" i="472"/>
  <c r="R39" i="472" s="1"/>
  <c r="Q38" i="472"/>
  <c r="R38" i="472" s="1"/>
  <c r="Q37" i="472"/>
  <c r="R37" i="472" s="1"/>
  <c r="Q36" i="472"/>
  <c r="R36" i="472" s="1"/>
  <c r="Q35" i="472"/>
  <c r="R35" i="472" s="1"/>
  <c r="Q34" i="472"/>
  <c r="R34" i="472" s="1"/>
  <c r="Q33" i="472"/>
  <c r="R33" i="472" s="1"/>
  <c r="Q32" i="472"/>
  <c r="R32" i="472" s="1"/>
  <c r="Q31" i="472"/>
  <c r="R31" i="472" s="1"/>
  <c r="Q30" i="472"/>
  <c r="R30" i="472" s="1"/>
  <c r="Q29" i="472"/>
  <c r="R29" i="472" s="1"/>
  <c r="Q28" i="472"/>
  <c r="R28" i="472" s="1"/>
  <c r="Q27" i="472"/>
  <c r="R27" i="472" s="1"/>
  <c r="Q26" i="472"/>
  <c r="R26" i="472" s="1"/>
  <c r="Q25" i="472"/>
  <c r="R25" i="472" s="1"/>
  <c r="Q24" i="472"/>
  <c r="R24" i="472" s="1"/>
  <c r="Q23" i="472"/>
  <c r="R23" i="472" s="1"/>
  <c r="Q22" i="472"/>
  <c r="R22" i="472" s="1"/>
  <c r="Q21" i="472"/>
  <c r="R21" i="472" s="1"/>
  <c r="Q20" i="472"/>
  <c r="R20" i="472" s="1"/>
  <c r="Q19" i="472"/>
  <c r="R19" i="472" s="1"/>
  <c r="Q18" i="472"/>
  <c r="R18" i="472" s="1"/>
  <c r="Q17" i="472"/>
  <c r="R17" i="472" s="1"/>
  <c r="Q16" i="472"/>
  <c r="R16" i="472" s="1"/>
  <c r="Q15" i="472"/>
  <c r="R15" i="472" s="1"/>
  <c r="Q14" i="472"/>
  <c r="R14" i="472" s="1"/>
  <c r="Q13" i="472"/>
  <c r="R13" i="472" s="1"/>
  <c r="Q12" i="472"/>
  <c r="R12" i="472" s="1"/>
  <c r="J354" i="554"/>
  <c r="L11" i="548" l="1"/>
  <c r="A54" i="500"/>
  <c r="A49" i="500"/>
  <c r="A37" i="500"/>
  <c r="A32" i="500"/>
  <c r="A20" i="500"/>
  <c r="A15" i="500"/>
  <c r="H55" i="500" a="1"/>
  <c r="H38" i="500" a="1"/>
  <c r="I55" i="500" a="1"/>
  <c r="H21" i="500" a="1"/>
  <c r="H55" i="500" l="1"/>
  <c r="I55" i="500"/>
  <c r="H38" i="500"/>
  <c r="H21" i="500"/>
  <c r="K16" i="546"/>
  <c r="K16" i="545" l="1"/>
  <c r="G1" i="571"/>
  <c r="G1" i="570"/>
  <c r="G1" i="569"/>
  <c r="G56" i="500" l="1"/>
  <c r="E55" i="500"/>
  <c r="G39" i="500"/>
  <c r="E38" i="500"/>
  <c r="L55" i="500" a="1"/>
  <c r="D38" i="500" a="1"/>
  <c r="L38" i="500" a="1"/>
  <c r="D55" i="500" a="1"/>
  <c r="L55" i="500" l="1"/>
  <c r="D55" i="500"/>
  <c r="L38" i="500"/>
  <c r="D38" i="500"/>
  <c r="L17" i="498" l="1"/>
  <c r="N17" i="498"/>
  <c r="L16" i="498"/>
  <c r="N16" i="498"/>
  <c r="H24" i="571"/>
  <c r="J23" i="571"/>
  <c r="J24" i="571" s="1"/>
  <c r="J26" i="571" s="1"/>
  <c r="J2" i="571" s="1"/>
  <c r="E7" i="571" a="1"/>
  <c r="E7" i="571" s="1"/>
  <c r="E6" i="571" a="1"/>
  <c r="E6" i="571" s="1"/>
  <c r="E3" i="571"/>
  <c r="B2" i="571"/>
  <c r="B1" i="571"/>
  <c r="H23" i="570"/>
  <c r="J22" i="570"/>
  <c r="J23" i="570" s="1"/>
  <c r="J24" i="570" s="1"/>
  <c r="J2" i="570" s="1"/>
  <c r="E7" i="570" a="1"/>
  <c r="E7" i="570" s="1"/>
  <c r="E6" i="570" a="1"/>
  <c r="E6" i="570" s="1"/>
  <c r="E3" i="570"/>
  <c r="B2" i="570"/>
  <c r="B1" i="570"/>
  <c r="E16" i="500"/>
  <c r="E7" i="569" a="1"/>
  <c r="E7" i="569" s="1"/>
  <c r="E6" i="569" a="1"/>
  <c r="E6" i="569" s="1"/>
  <c r="B1" i="569"/>
  <c r="K16" i="544"/>
  <c r="H23" i="569"/>
  <c r="J22" i="569"/>
  <c r="J23" i="569" s="1"/>
  <c r="E3" i="569"/>
  <c r="B2" i="569"/>
  <c r="I38" i="500" a="1"/>
  <c r="I21" i="500" a="1"/>
  <c r="I61" i="500" a="1"/>
  <c r="I16" i="500"/>
  <c r="I50" i="500"/>
  <c r="F38" i="500" a="1"/>
  <c r="I33" i="500"/>
  <c r="F55" i="500" a="1"/>
  <c r="D16" i="500" a="1"/>
  <c r="I21" i="500" l="1"/>
  <c r="I38" i="500"/>
  <c r="F55" i="500"/>
  <c r="F56" i="500" s="1"/>
  <c r="F38" i="500"/>
  <c r="F39" i="500" s="1"/>
  <c r="M16" i="498"/>
  <c r="M17" i="498"/>
  <c r="I61" i="500"/>
  <c r="J25" i="569"/>
  <c r="J2" i="569" s="1"/>
  <c r="D16" i="500"/>
  <c r="F21" i="500" a="1"/>
  <c r="N11" i="548" l="1"/>
  <c r="M11" i="548"/>
  <c r="F21" i="500"/>
  <c r="P583" i="472" a="1"/>
  <c r="P583" i="472" s="1"/>
  <c r="P1038" i="472" l="1" a="1"/>
  <c r="P1038" i="472" s="1"/>
  <c r="P818" i="472" a="1"/>
  <c r="P818" i="472" s="1"/>
  <c r="L90" i="558" l="1"/>
  <c r="M90" i="558" s="1"/>
  <c r="O90" i="558" s="1"/>
  <c r="N90" i="558" s="1"/>
  <c r="M582" i="472" a="1"/>
  <c r="M582" i="472" s="1"/>
  <c r="P582" i="472" a="1"/>
  <c r="P582" i="472" s="1"/>
  <c r="M15" i="472" a="1"/>
  <c r="M15" i="472" s="1"/>
  <c r="M583" i="472" a="1"/>
  <c r="M583" i="472" s="1"/>
  <c r="S583" i="472" s="1"/>
  <c r="A12" i="557"/>
  <c r="A12" i="472"/>
  <c r="A12" i="540"/>
  <c r="H328" i="558"/>
  <c r="G328" i="558"/>
  <c r="D328" i="558"/>
  <c r="I326" i="558"/>
  <c r="O5" i="558" s="1"/>
  <c r="L323" i="558"/>
  <c r="M323" i="558" s="1"/>
  <c r="L325" i="558"/>
  <c r="M325" i="558" s="1"/>
  <c r="L324" i="558"/>
  <c r="M324" i="558" s="1"/>
  <c r="L321" i="558"/>
  <c r="M321" i="558" s="1"/>
  <c r="L320" i="558"/>
  <c r="M320" i="558" s="1"/>
  <c r="L319" i="558"/>
  <c r="M319" i="558" s="1"/>
  <c r="L318" i="558"/>
  <c r="M318" i="558" s="1"/>
  <c r="L317" i="558"/>
  <c r="M317" i="558" s="1"/>
  <c r="L316" i="558"/>
  <c r="M316" i="558" s="1"/>
  <c r="L315" i="558"/>
  <c r="M315" i="558" s="1"/>
  <c r="L314" i="558"/>
  <c r="M314" i="558" s="1"/>
  <c r="L313" i="558"/>
  <c r="M313" i="558" s="1"/>
  <c r="L312" i="558"/>
  <c r="M312" i="558" s="1"/>
  <c r="L311" i="558"/>
  <c r="M311" i="558" s="1"/>
  <c r="L310" i="558"/>
  <c r="M310" i="558" s="1"/>
  <c r="L309" i="558"/>
  <c r="M309" i="558" s="1"/>
  <c r="L308" i="558"/>
  <c r="M308" i="558" s="1"/>
  <c r="L307" i="558"/>
  <c r="M307" i="558" s="1"/>
  <c r="L306" i="558"/>
  <c r="M306" i="558" s="1"/>
  <c r="L305" i="558"/>
  <c r="M305" i="558" s="1"/>
  <c r="L304" i="558"/>
  <c r="M304" i="558" s="1"/>
  <c r="L303" i="558"/>
  <c r="M303" i="558" s="1"/>
  <c r="L302" i="558"/>
  <c r="M302" i="558" s="1"/>
  <c r="L301" i="558"/>
  <c r="M301" i="558" s="1"/>
  <c r="L300" i="558"/>
  <c r="M300" i="558" s="1"/>
  <c r="L298" i="558"/>
  <c r="M298" i="558" s="1"/>
  <c r="L296" i="558"/>
  <c r="M296" i="558" s="1"/>
  <c r="L295" i="558"/>
  <c r="M295" i="558" s="1"/>
  <c r="L294" i="558"/>
  <c r="M294" i="558" s="1"/>
  <c r="L293" i="558"/>
  <c r="M293" i="558" s="1"/>
  <c r="L292" i="558"/>
  <c r="M292" i="558" s="1"/>
  <c r="L291" i="558"/>
  <c r="M291" i="558" s="1"/>
  <c r="L290" i="558"/>
  <c r="M290" i="558" s="1"/>
  <c r="L289" i="558"/>
  <c r="M289" i="558" s="1"/>
  <c r="L288" i="558"/>
  <c r="M288" i="558" s="1"/>
  <c r="L287" i="558"/>
  <c r="M287" i="558" s="1"/>
  <c r="L178" i="558"/>
  <c r="M178" i="558" s="1"/>
  <c r="L177" i="558"/>
  <c r="M177" i="558" s="1"/>
  <c r="L285" i="558"/>
  <c r="M285" i="558" s="1"/>
  <c r="L284" i="558"/>
  <c r="M284" i="558" s="1"/>
  <c r="L257" i="558"/>
  <c r="M257" i="558" s="1"/>
  <c r="L256" i="558"/>
  <c r="M256" i="558" s="1"/>
  <c r="L255" i="558"/>
  <c r="M255" i="558" s="1"/>
  <c r="L229" i="558"/>
  <c r="M229" i="558" s="1"/>
  <c r="L228" i="558"/>
  <c r="M228" i="558" s="1"/>
  <c r="L227" i="558"/>
  <c r="M227" i="558" s="1"/>
  <c r="L226" i="558"/>
  <c r="M226" i="558" s="1"/>
  <c r="L225" i="558"/>
  <c r="M225" i="558" s="1"/>
  <c r="L224" i="558"/>
  <c r="M224" i="558" s="1"/>
  <c r="L176" i="558"/>
  <c r="M176" i="558" s="1"/>
  <c r="L175" i="558"/>
  <c r="M175" i="558" s="1"/>
  <c r="L157" i="558"/>
  <c r="M157" i="558" s="1"/>
  <c r="L156" i="558"/>
  <c r="M156" i="558" s="1"/>
  <c r="L155" i="558"/>
  <c r="M155" i="558" s="1"/>
  <c r="L125" i="558"/>
  <c r="M125" i="558" s="1"/>
  <c r="L283" i="558"/>
  <c r="M283" i="558" s="1"/>
  <c r="L254" i="558"/>
  <c r="M254" i="558" s="1"/>
  <c r="L253" i="558"/>
  <c r="M253" i="558" s="1"/>
  <c r="L252" i="558"/>
  <c r="M252" i="558" s="1"/>
  <c r="L251" i="558"/>
  <c r="M251" i="558" s="1"/>
  <c r="L223" i="558"/>
  <c r="M223" i="558" s="1"/>
  <c r="L222" i="558"/>
  <c r="M222" i="558" s="1"/>
  <c r="L221" i="558"/>
  <c r="M221" i="558" s="1"/>
  <c r="L220" i="558"/>
  <c r="M220" i="558" s="1"/>
  <c r="L219" i="558"/>
  <c r="M219" i="558" s="1"/>
  <c r="L218" i="558"/>
  <c r="M218" i="558" s="1"/>
  <c r="L217" i="558"/>
  <c r="M217" i="558" s="1"/>
  <c r="L174" i="558"/>
  <c r="M174" i="558" s="1"/>
  <c r="L173" i="558"/>
  <c r="M173" i="558" s="1"/>
  <c r="L172" i="558"/>
  <c r="M172" i="558" s="1"/>
  <c r="L154" i="558"/>
  <c r="M154" i="558" s="1"/>
  <c r="L153" i="558"/>
  <c r="M153" i="558" s="1"/>
  <c r="L152" i="558"/>
  <c r="M152" i="558" s="1"/>
  <c r="L282" i="558"/>
  <c r="M282" i="558" s="1"/>
  <c r="L281" i="558"/>
  <c r="M281" i="558" s="1"/>
  <c r="L280" i="558"/>
  <c r="M280" i="558" s="1"/>
  <c r="L279" i="558"/>
  <c r="M279" i="558" s="1"/>
  <c r="L278" i="558"/>
  <c r="M278" i="558" s="1"/>
  <c r="L277" i="558"/>
  <c r="M277" i="558" s="1"/>
  <c r="L276" i="558"/>
  <c r="M276" i="558" s="1"/>
  <c r="L275" i="558"/>
  <c r="M275" i="558" s="1"/>
  <c r="L250" i="558"/>
  <c r="M250" i="558" s="1"/>
  <c r="L249" i="558"/>
  <c r="M249" i="558" s="1"/>
  <c r="L248" i="558"/>
  <c r="M248" i="558" s="1"/>
  <c r="L247" i="558"/>
  <c r="M247" i="558" s="1"/>
  <c r="L246" i="558"/>
  <c r="M246" i="558" s="1"/>
  <c r="L245" i="558"/>
  <c r="M245" i="558" s="1"/>
  <c r="L244" i="558"/>
  <c r="M244" i="558" s="1"/>
  <c r="L243" i="558"/>
  <c r="M243" i="558" s="1"/>
  <c r="L242" i="558"/>
  <c r="M242" i="558" s="1"/>
  <c r="L216" i="558"/>
  <c r="M216" i="558" s="1"/>
  <c r="L215" i="558"/>
  <c r="M215" i="558" s="1"/>
  <c r="L214" i="558"/>
  <c r="M214" i="558" s="1"/>
  <c r="L213" i="558"/>
  <c r="M213" i="558" s="1"/>
  <c r="L212" i="558"/>
  <c r="M212" i="558" s="1"/>
  <c r="L211" i="558"/>
  <c r="M211" i="558" s="1"/>
  <c r="L210" i="558"/>
  <c r="M210" i="558" s="1"/>
  <c r="L209" i="558"/>
  <c r="M209" i="558" s="1"/>
  <c r="L208" i="558"/>
  <c r="M208" i="558" s="1"/>
  <c r="L171" i="558"/>
  <c r="M171" i="558" s="1"/>
  <c r="L170" i="558"/>
  <c r="M170" i="558" s="1"/>
  <c r="L169" i="558"/>
  <c r="M169" i="558" s="1"/>
  <c r="L168" i="558"/>
  <c r="M168" i="558" s="1"/>
  <c r="L151" i="558"/>
  <c r="M151" i="558" s="1"/>
  <c r="L150" i="558"/>
  <c r="M150" i="558" s="1"/>
  <c r="L149" i="558"/>
  <c r="M149" i="558" s="1"/>
  <c r="L148" i="558"/>
  <c r="M148" i="558" s="1"/>
  <c r="L147" i="558"/>
  <c r="M147" i="558" s="1"/>
  <c r="L146" i="558"/>
  <c r="M146" i="558" s="1"/>
  <c r="L145" i="558"/>
  <c r="M145" i="558" s="1"/>
  <c r="L144" i="558"/>
  <c r="M144" i="558" s="1"/>
  <c r="L274" i="558"/>
  <c r="M274" i="558" s="1"/>
  <c r="L273" i="558"/>
  <c r="M273" i="558" s="1"/>
  <c r="L272" i="558"/>
  <c r="M272" i="558" s="1"/>
  <c r="L271" i="558"/>
  <c r="M271" i="558" s="1"/>
  <c r="L270" i="558"/>
  <c r="M270" i="558" s="1"/>
  <c r="L269" i="558"/>
  <c r="M269" i="558" s="1"/>
  <c r="L241" i="558"/>
  <c r="M241" i="558" s="1"/>
  <c r="L240" i="558"/>
  <c r="M240" i="558" s="1"/>
  <c r="L239" i="558"/>
  <c r="M239" i="558" s="1"/>
  <c r="L238" i="558"/>
  <c r="M238" i="558" s="1"/>
  <c r="L207" i="558"/>
  <c r="M207" i="558" s="1"/>
  <c r="L206" i="558"/>
  <c r="M206" i="558" s="1"/>
  <c r="L205" i="558"/>
  <c r="M205" i="558" s="1"/>
  <c r="L204" i="558"/>
  <c r="M204" i="558" s="1"/>
  <c r="L203" i="558"/>
  <c r="M203" i="558" s="1"/>
  <c r="L202" i="558"/>
  <c r="M202" i="558" s="1"/>
  <c r="L201" i="558"/>
  <c r="M201" i="558" s="1"/>
  <c r="L200" i="558"/>
  <c r="M200" i="558" s="1"/>
  <c r="L199" i="558"/>
  <c r="M199" i="558" s="1"/>
  <c r="L198" i="558"/>
  <c r="M198" i="558" s="1"/>
  <c r="L197" i="558"/>
  <c r="M197" i="558" s="1"/>
  <c r="L196" i="558"/>
  <c r="M196" i="558" s="1"/>
  <c r="L195" i="558"/>
  <c r="M195" i="558" s="1"/>
  <c r="L194" i="558"/>
  <c r="M194" i="558" s="1"/>
  <c r="L193" i="558"/>
  <c r="M193" i="558" s="1"/>
  <c r="L192" i="558"/>
  <c r="M192" i="558" s="1"/>
  <c r="L191" i="558"/>
  <c r="M191" i="558" s="1"/>
  <c r="L190" i="558"/>
  <c r="M190" i="558" s="1"/>
  <c r="L167" i="558"/>
  <c r="M167" i="558" s="1"/>
  <c r="L166" i="558"/>
  <c r="M166" i="558" s="1"/>
  <c r="L143" i="558"/>
  <c r="M143" i="558" s="1"/>
  <c r="L142" i="558"/>
  <c r="M142" i="558" s="1"/>
  <c r="L141" i="558"/>
  <c r="M141" i="558" s="1"/>
  <c r="L268" i="558"/>
  <c r="M268" i="558" s="1"/>
  <c r="L267" i="558"/>
  <c r="M267" i="558" s="1"/>
  <c r="L266" i="558"/>
  <c r="M266" i="558" s="1"/>
  <c r="L265" i="558"/>
  <c r="M265" i="558" s="1"/>
  <c r="L264" i="558"/>
  <c r="M264" i="558" s="1"/>
  <c r="L263" i="558"/>
  <c r="M263" i="558" s="1"/>
  <c r="L262" i="558"/>
  <c r="M262" i="558" s="1"/>
  <c r="L261" i="558"/>
  <c r="M261" i="558" s="1"/>
  <c r="L260" i="558"/>
  <c r="M260" i="558" s="1"/>
  <c r="L259" i="558"/>
  <c r="M259" i="558" s="1"/>
  <c r="L258" i="558"/>
  <c r="M258" i="558" s="1"/>
  <c r="L237" i="558"/>
  <c r="M237" i="558" s="1"/>
  <c r="L236" i="558"/>
  <c r="M236" i="558" s="1"/>
  <c r="L235" i="558"/>
  <c r="M235" i="558" s="1"/>
  <c r="L234" i="558"/>
  <c r="M234" i="558" s="1"/>
  <c r="L233" i="558"/>
  <c r="M233" i="558" s="1"/>
  <c r="L232" i="558"/>
  <c r="M232" i="558" s="1"/>
  <c r="L231" i="558"/>
  <c r="M231" i="558" s="1"/>
  <c r="L230" i="558"/>
  <c r="M230" i="558" s="1"/>
  <c r="L189" i="558"/>
  <c r="M189" i="558" s="1"/>
  <c r="L188" i="558"/>
  <c r="M188" i="558" s="1"/>
  <c r="L187" i="558"/>
  <c r="M187" i="558" s="1"/>
  <c r="L186" i="558"/>
  <c r="M186" i="558" s="1"/>
  <c r="L185" i="558"/>
  <c r="M185" i="558" s="1"/>
  <c r="L184" i="558"/>
  <c r="M184" i="558" s="1"/>
  <c r="L183" i="558"/>
  <c r="M183" i="558" s="1"/>
  <c r="L182" i="558"/>
  <c r="M182" i="558" s="1"/>
  <c r="L181" i="558"/>
  <c r="M181" i="558" s="1"/>
  <c r="L180" i="558"/>
  <c r="M180" i="558" s="1"/>
  <c r="L179" i="558"/>
  <c r="M179" i="558" s="1"/>
  <c r="L165" i="558"/>
  <c r="M165" i="558" s="1"/>
  <c r="L164" i="558"/>
  <c r="M164" i="558" s="1"/>
  <c r="L163" i="558"/>
  <c r="M163" i="558" s="1"/>
  <c r="L162" i="558"/>
  <c r="M162" i="558" s="1"/>
  <c r="L161" i="558"/>
  <c r="M161" i="558" s="1"/>
  <c r="L160" i="558"/>
  <c r="M160" i="558" s="1"/>
  <c r="L159" i="558"/>
  <c r="M159" i="558" s="1"/>
  <c r="L158" i="558"/>
  <c r="M158" i="558" s="1"/>
  <c r="L140" i="558"/>
  <c r="M140" i="558" s="1"/>
  <c r="L139" i="558"/>
  <c r="M139" i="558" s="1"/>
  <c r="L138" i="558"/>
  <c r="M138" i="558" s="1"/>
  <c r="L137" i="558"/>
  <c r="M137" i="558" s="1"/>
  <c r="L136" i="558"/>
  <c r="M136" i="558" s="1"/>
  <c r="L135" i="558"/>
  <c r="M135" i="558" s="1"/>
  <c r="L134" i="558"/>
  <c r="M134" i="558" s="1"/>
  <c r="L133" i="558"/>
  <c r="M133" i="558" s="1"/>
  <c r="L132" i="558"/>
  <c r="M132" i="558" s="1"/>
  <c r="L131" i="558"/>
  <c r="M131" i="558" s="1"/>
  <c r="L130" i="558"/>
  <c r="M130" i="558" s="1"/>
  <c r="L129" i="558"/>
  <c r="M129" i="558" s="1"/>
  <c r="L128" i="558"/>
  <c r="M128" i="558" s="1"/>
  <c r="L127" i="558"/>
  <c r="M127" i="558" s="1"/>
  <c r="L126" i="558"/>
  <c r="M126" i="558" s="1"/>
  <c r="L124" i="558"/>
  <c r="M124" i="558" s="1"/>
  <c r="L102" i="558"/>
  <c r="M102" i="558" s="1"/>
  <c r="L101" i="558"/>
  <c r="M101" i="558" s="1"/>
  <c r="L100" i="558"/>
  <c r="M100" i="558" s="1"/>
  <c r="L99" i="558"/>
  <c r="M99" i="558" s="1"/>
  <c r="L98" i="558"/>
  <c r="M98" i="558" s="1"/>
  <c r="L97" i="558"/>
  <c r="M97" i="558" s="1"/>
  <c r="L96" i="558"/>
  <c r="M96" i="558" s="1"/>
  <c r="L69" i="558"/>
  <c r="M69" i="558" s="1"/>
  <c r="L68" i="558"/>
  <c r="M68" i="558" s="1"/>
  <c r="L67" i="558"/>
  <c r="M67" i="558" s="1"/>
  <c r="L66" i="558"/>
  <c r="M66" i="558" s="1"/>
  <c r="L39" i="558"/>
  <c r="M39" i="558" s="1"/>
  <c r="L122" i="558"/>
  <c r="M122" i="558" s="1"/>
  <c r="L121" i="558"/>
  <c r="M121" i="558" s="1"/>
  <c r="L120" i="558"/>
  <c r="M120" i="558" s="1"/>
  <c r="L119" i="558"/>
  <c r="M119" i="558" s="1"/>
  <c r="L118" i="558"/>
  <c r="M118" i="558" s="1"/>
  <c r="L117" i="558"/>
  <c r="M117" i="558" s="1"/>
  <c r="L116" i="558"/>
  <c r="M116" i="558" s="1"/>
  <c r="L115" i="558"/>
  <c r="M115" i="558" s="1"/>
  <c r="L114" i="558"/>
  <c r="M114" i="558" s="1"/>
  <c r="L113" i="558"/>
  <c r="M113" i="558" s="1"/>
  <c r="L112" i="558"/>
  <c r="M112" i="558" s="1"/>
  <c r="L95" i="558"/>
  <c r="M95" i="558" s="1"/>
  <c r="L94" i="558"/>
  <c r="M94" i="558" s="1"/>
  <c r="L93" i="558"/>
  <c r="M93" i="558" s="1"/>
  <c r="L92" i="558"/>
  <c r="M92" i="558" s="1"/>
  <c r="L91" i="558"/>
  <c r="M91" i="558" s="1"/>
  <c r="L89" i="558"/>
  <c r="M89" i="558" s="1"/>
  <c r="L88" i="558"/>
  <c r="M88" i="558" s="1"/>
  <c r="L87" i="558"/>
  <c r="M87" i="558" s="1"/>
  <c r="L86" i="558"/>
  <c r="M86" i="558" s="1"/>
  <c r="L85" i="558"/>
  <c r="M85" i="558" s="1"/>
  <c r="L65" i="558"/>
  <c r="M65" i="558" s="1"/>
  <c r="L64" i="558"/>
  <c r="M64" i="558" s="1"/>
  <c r="L63" i="558"/>
  <c r="M63" i="558" s="1"/>
  <c r="L62" i="558"/>
  <c r="M62" i="558" s="1"/>
  <c r="L61" i="558"/>
  <c r="M61" i="558" s="1"/>
  <c r="L60" i="558"/>
  <c r="M60" i="558" s="1"/>
  <c r="L59" i="558"/>
  <c r="M59" i="558" s="1"/>
  <c r="L38" i="558"/>
  <c r="M38" i="558" s="1"/>
  <c r="L37" i="558"/>
  <c r="M37" i="558" s="1"/>
  <c r="L36" i="558"/>
  <c r="M36" i="558" s="1"/>
  <c r="L35" i="558"/>
  <c r="M35" i="558" s="1"/>
  <c r="L34" i="558"/>
  <c r="M34" i="558" s="1"/>
  <c r="L33" i="558"/>
  <c r="M33" i="558" s="1"/>
  <c r="L32" i="558"/>
  <c r="M32" i="558" s="1"/>
  <c r="L31" i="558"/>
  <c r="M31" i="558" s="1"/>
  <c r="L111" i="558"/>
  <c r="M111" i="558" s="1"/>
  <c r="L110" i="558"/>
  <c r="M110" i="558" s="1"/>
  <c r="L109" i="558"/>
  <c r="M109" i="558" s="1"/>
  <c r="L108" i="558"/>
  <c r="M108" i="558" s="1"/>
  <c r="L107" i="558"/>
  <c r="M107" i="558" s="1"/>
  <c r="L106" i="558"/>
  <c r="M106" i="558" s="1"/>
  <c r="L105" i="558"/>
  <c r="M105" i="558" s="1"/>
  <c r="L104" i="558"/>
  <c r="M104" i="558" s="1"/>
  <c r="L103" i="558"/>
  <c r="M103" i="558" s="1"/>
  <c r="L84" i="558"/>
  <c r="M84" i="558" s="1"/>
  <c r="L83" i="558"/>
  <c r="M83" i="558" s="1"/>
  <c r="L82" i="558"/>
  <c r="M82" i="558" s="1"/>
  <c r="L81" i="558"/>
  <c r="M81" i="558" s="1"/>
  <c r="L80" i="558"/>
  <c r="M80" i="558" s="1"/>
  <c r="L79" i="558"/>
  <c r="M79" i="558" s="1"/>
  <c r="L78" i="558"/>
  <c r="M78" i="558" s="1"/>
  <c r="L77" i="558"/>
  <c r="M77" i="558" s="1"/>
  <c r="L76" i="558"/>
  <c r="M76" i="558" s="1"/>
  <c r="L75" i="558"/>
  <c r="M75" i="558" s="1"/>
  <c r="L74" i="558"/>
  <c r="M74" i="558" s="1"/>
  <c r="L58" i="558"/>
  <c r="M58" i="558" s="1"/>
  <c r="L57" i="558"/>
  <c r="M57" i="558" s="1"/>
  <c r="L56" i="558"/>
  <c r="M56" i="558" s="1"/>
  <c r="L55" i="558"/>
  <c r="M55" i="558" s="1"/>
  <c r="L54" i="558"/>
  <c r="M54" i="558" s="1"/>
  <c r="L53" i="558"/>
  <c r="M53" i="558" s="1"/>
  <c r="L30" i="558"/>
  <c r="M30" i="558" s="1"/>
  <c r="L29" i="558"/>
  <c r="M29" i="558" s="1"/>
  <c r="L28" i="558"/>
  <c r="M28" i="558" s="1"/>
  <c r="L27" i="558"/>
  <c r="M27" i="558" s="1"/>
  <c r="L26" i="558"/>
  <c r="M26" i="558" s="1"/>
  <c r="L25" i="558"/>
  <c r="M25" i="558" s="1"/>
  <c r="L24" i="558"/>
  <c r="M24" i="558" s="1"/>
  <c r="L23" i="558"/>
  <c r="M23" i="558" s="1"/>
  <c r="L52" i="558"/>
  <c r="M52" i="558" s="1"/>
  <c r="L51" i="558"/>
  <c r="M51" i="558" s="1"/>
  <c r="L50" i="558"/>
  <c r="M50" i="558" s="1"/>
  <c r="L49" i="558"/>
  <c r="M49" i="558" s="1"/>
  <c r="L22" i="558"/>
  <c r="M22" i="558" s="1"/>
  <c r="L21" i="558"/>
  <c r="M21" i="558" s="1"/>
  <c r="L20" i="558"/>
  <c r="M20" i="558" s="1"/>
  <c r="L19" i="558"/>
  <c r="M19" i="558" s="1"/>
  <c r="L18" i="558"/>
  <c r="M18" i="558" s="1"/>
  <c r="L73" i="558"/>
  <c r="M73" i="558" s="1"/>
  <c r="L48" i="558"/>
  <c r="M48" i="558" s="1"/>
  <c r="L47" i="558"/>
  <c r="M47" i="558" s="1"/>
  <c r="L46" i="558"/>
  <c r="M46" i="558" s="1"/>
  <c r="L45" i="558"/>
  <c r="M45" i="558" s="1"/>
  <c r="L44" i="558"/>
  <c r="M44" i="558" s="1"/>
  <c r="L43" i="558"/>
  <c r="M43" i="558" s="1"/>
  <c r="L42" i="558"/>
  <c r="M42" i="558" s="1"/>
  <c r="L17" i="558"/>
  <c r="M17" i="558" s="1"/>
  <c r="L16" i="558"/>
  <c r="M16" i="558" s="1"/>
  <c r="L15" i="558"/>
  <c r="M15" i="558" s="1"/>
  <c r="L14" i="558"/>
  <c r="M14" i="558" s="1"/>
  <c r="L13" i="558"/>
  <c r="M13" i="558" s="1"/>
  <c r="L72" i="558"/>
  <c r="M72" i="558" s="1"/>
  <c r="L71" i="558"/>
  <c r="M71" i="558" s="1"/>
  <c r="L70" i="558"/>
  <c r="M70" i="558" s="1"/>
  <c r="L41" i="558"/>
  <c r="M41" i="558" s="1"/>
  <c r="L40" i="558"/>
  <c r="M40" i="558" s="1"/>
  <c r="L12" i="558"/>
  <c r="M12" i="558" s="1"/>
  <c r="L11" i="558"/>
  <c r="M11" i="558" s="1"/>
  <c r="O8" i="558"/>
  <c r="F6" i="558" a="1"/>
  <c r="F6" i="558" s="1"/>
  <c r="F5" i="558" a="1"/>
  <c r="F5" i="558" s="1"/>
  <c r="F4" i="558" a="1"/>
  <c r="F4" i="558" s="1"/>
  <c r="F3" i="558"/>
  <c r="B2" i="558"/>
  <c r="B1" i="558"/>
  <c r="H148" i="557"/>
  <c r="G148" i="557"/>
  <c r="D148" i="557"/>
  <c r="I146" i="557"/>
  <c r="O5" i="557" s="1"/>
  <c r="L30" i="557"/>
  <c r="M30" i="557" s="1"/>
  <c r="L29" i="557"/>
  <c r="M29" i="557" s="1"/>
  <c r="L28" i="557"/>
  <c r="M28" i="557" s="1"/>
  <c r="L27" i="557"/>
  <c r="M27" i="557" s="1"/>
  <c r="L26" i="557"/>
  <c r="M26" i="557" s="1"/>
  <c r="L25" i="557"/>
  <c r="M25" i="557" s="1"/>
  <c r="L24" i="557"/>
  <c r="M24" i="557" s="1"/>
  <c r="L23" i="557"/>
  <c r="M23" i="557" s="1"/>
  <c r="L22" i="557"/>
  <c r="M22" i="557" s="1"/>
  <c r="L21" i="557"/>
  <c r="M21" i="557" s="1"/>
  <c r="L20" i="557"/>
  <c r="M20" i="557" s="1"/>
  <c r="L19" i="557"/>
  <c r="M19" i="557" s="1"/>
  <c r="L18" i="557"/>
  <c r="M18" i="557" s="1"/>
  <c r="L17" i="557"/>
  <c r="M17" i="557" s="1"/>
  <c r="L16" i="557"/>
  <c r="M16" i="557" s="1"/>
  <c r="L15" i="557"/>
  <c r="M15" i="557" s="1"/>
  <c r="L14" i="557"/>
  <c r="M14" i="557" s="1"/>
  <c r="L13" i="557"/>
  <c r="M13" i="557" s="1"/>
  <c r="L12" i="557"/>
  <c r="M12" i="557" s="1"/>
  <c r="L11" i="557"/>
  <c r="M11" i="557" s="1"/>
  <c r="L145" i="557"/>
  <c r="M145" i="557" s="1"/>
  <c r="L144" i="557"/>
  <c r="M144" i="557" s="1"/>
  <c r="L143" i="557"/>
  <c r="M143" i="557" s="1"/>
  <c r="L142" i="557"/>
  <c r="M142" i="557" s="1"/>
  <c r="L141" i="557"/>
  <c r="M141" i="557" s="1"/>
  <c r="L115" i="557"/>
  <c r="M115" i="557" s="1"/>
  <c r="L139" i="557"/>
  <c r="M139" i="557" s="1"/>
  <c r="L138" i="557"/>
  <c r="M138" i="557" s="1"/>
  <c r="L137" i="557"/>
  <c r="M137" i="557" s="1"/>
  <c r="L136" i="557"/>
  <c r="M136" i="557" s="1"/>
  <c r="L135" i="557"/>
  <c r="M135" i="557" s="1"/>
  <c r="L134" i="557"/>
  <c r="M134" i="557" s="1"/>
  <c r="L133" i="557"/>
  <c r="M133" i="557" s="1"/>
  <c r="L132" i="557"/>
  <c r="M132" i="557" s="1"/>
  <c r="L131" i="557"/>
  <c r="M131" i="557" s="1"/>
  <c r="L130" i="557"/>
  <c r="M130" i="557" s="1"/>
  <c r="L114" i="557"/>
  <c r="M114" i="557" s="1"/>
  <c r="L109" i="557"/>
  <c r="M109" i="557" s="1"/>
  <c r="L108" i="557"/>
  <c r="M108" i="557" s="1"/>
  <c r="L107" i="557"/>
  <c r="M107" i="557" s="1"/>
  <c r="L106" i="557"/>
  <c r="M106" i="557" s="1"/>
  <c r="L99" i="557"/>
  <c r="M99" i="557" s="1"/>
  <c r="L98" i="557"/>
  <c r="M98" i="557" s="1"/>
  <c r="L97" i="557"/>
  <c r="M97" i="557" s="1"/>
  <c r="L96" i="557"/>
  <c r="M96" i="557" s="1"/>
  <c r="L95" i="557"/>
  <c r="M95" i="557" s="1"/>
  <c r="L88" i="557"/>
  <c r="M88" i="557" s="1"/>
  <c r="L87" i="557"/>
  <c r="M87" i="557" s="1"/>
  <c r="L86" i="557"/>
  <c r="M86" i="557" s="1"/>
  <c r="L85" i="557"/>
  <c r="M85" i="557" s="1"/>
  <c r="L84" i="557"/>
  <c r="M84" i="557" s="1"/>
  <c r="L129" i="557"/>
  <c r="M129" i="557" s="1"/>
  <c r="L73" i="557"/>
  <c r="M73" i="557" s="1"/>
  <c r="L72" i="557"/>
  <c r="M72" i="557" s="1"/>
  <c r="L71" i="557"/>
  <c r="M71" i="557" s="1"/>
  <c r="L70" i="557"/>
  <c r="M70" i="557" s="1"/>
  <c r="L69" i="557"/>
  <c r="M69" i="557" s="1"/>
  <c r="L61" i="557"/>
  <c r="M61" i="557" s="1"/>
  <c r="L60" i="557"/>
  <c r="M60" i="557" s="1"/>
  <c r="L59" i="557"/>
  <c r="M59" i="557" s="1"/>
  <c r="L58" i="557"/>
  <c r="M58" i="557" s="1"/>
  <c r="L57" i="557"/>
  <c r="M57" i="557" s="1"/>
  <c r="L56" i="557"/>
  <c r="M56" i="557" s="1"/>
  <c r="L55" i="557"/>
  <c r="M55" i="557" s="1"/>
  <c r="L54" i="557"/>
  <c r="M54" i="557" s="1"/>
  <c r="L53" i="557"/>
  <c r="M53" i="557" s="1"/>
  <c r="L52" i="557"/>
  <c r="M52" i="557" s="1"/>
  <c r="L51" i="557"/>
  <c r="M51" i="557" s="1"/>
  <c r="L50" i="557"/>
  <c r="M50" i="557" s="1"/>
  <c r="L49" i="557"/>
  <c r="M49" i="557" s="1"/>
  <c r="L48" i="557"/>
  <c r="M48" i="557" s="1"/>
  <c r="L47" i="557"/>
  <c r="M47" i="557" s="1"/>
  <c r="L46" i="557"/>
  <c r="M46" i="557" s="1"/>
  <c r="L45" i="557"/>
  <c r="M45" i="557" s="1"/>
  <c r="L44" i="557"/>
  <c r="M44" i="557" s="1"/>
  <c r="L43" i="557"/>
  <c r="M43" i="557" s="1"/>
  <c r="L128" i="557"/>
  <c r="M128" i="557" s="1"/>
  <c r="L127" i="557"/>
  <c r="M127" i="557" s="1"/>
  <c r="L126" i="557"/>
  <c r="M126" i="557" s="1"/>
  <c r="L125" i="557"/>
  <c r="M125" i="557" s="1"/>
  <c r="L124" i="557"/>
  <c r="M124" i="557" s="1"/>
  <c r="L123" i="557"/>
  <c r="M123" i="557" s="1"/>
  <c r="L122" i="557"/>
  <c r="M122" i="557" s="1"/>
  <c r="L121" i="557"/>
  <c r="M121" i="557" s="1"/>
  <c r="L113" i="557"/>
  <c r="M113" i="557" s="1"/>
  <c r="L112" i="557"/>
  <c r="M112" i="557" s="1"/>
  <c r="L111" i="557"/>
  <c r="M111" i="557" s="1"/>
  <c r="L105" i="557"/>
  <c r="M105" i="557" s="1"/>
  <c r="L104" i="557"/>
  <c r="M104" i="557" s="1"/>
  <c r="L103" i="557"/>
  <c r="M103" i="557" s="1"/>
  <c r="L102" i="557"/>
  <c r="M102" i="557" s="1"/>
  <c r="L101" i="557"/>
  <c r="M101" i="557" s="1"/>
  <c r="L94" i="557"/>
  <c r="M94" i="557" s="1"/>
  <c r="L93" i="557"/>
  <c r="M93" i="557" s="1"/>
  <c r="L92" i="557"/>
  <c r="M92" i="557" s="1"/>
  <c r="L91" i="557"/>
  <c r="M91" i="557" s="1"/>
  <c r="L90" i="557"/>
  <c r="M90" i="557" s="1"/>
  <c r="L83" i="557"/>
  <c r="M83" i="557" s="1"/>
  <c r="L82" i="557"/>
  <c r="M82" i="557" s="1"/>
  <c r="L81" i="557"/>
  <c r="M81" i="557" s="1"/>
  <c r="L80" i="557"/>
  <c r="M80" i="557" s="1"/>
  <c r="L79" i="557"/>
  <c r="M79" i="557" s="1"/>
  <c r="L68" i="557"/>
  <c r="M68" i="557" s="1"/>
  <c r="L67" i="557"/>
  <c r="M67" i="557" s="1"/>
  <c r="L66" i="557"/>
  <c r="M66" i="557" s="1"/>
  <c r="L42" i="557"/>
  <c r="M42" i="557" s="1"/>
  <c r="L41" i="557"/>
  <c r="M41" i="557" s="1"/>
  <c r="L40" i="557"/>
  <c r="M40" i="557" s="1"/>
  <c r="L39" i="557"/>
  <c r="M39" i="557" s="1"/>
  <c r="L38" i="557"/>
  <c r="M38" i="557" s="1"/>
  <c r="L37" i="557"/>
  <c r="M37" i="557" s="1"/>
  <c r="L36" i="557"/>
  <c r="M36" i="557" s="1"/>
  <c r="L35" i="557"/>
  <c r="M35" i="557" s="1"/>
  <c r="L34" i="557"/>
  <c r="M34" i="557" s="1"/>
  <c r="L33" i="557"/>
  <c r="M33" i="557" s="1"/>
  <c r="L120" i="557"/>
  <c r="M120" i="557" s="1"/>
  <c r="L119" i="557"/>
  <c r="M119" i="557" s="1"/>
  <c r="L118" i="557"/>
  <c r="M118" i="557" s="1"/>
  <c r="L117" i="557"/>
  <c r="M117" i="557" s="1"/>
  <c r="L78" i="557"/>
  <c r="M78" i="557" s="1"/>
  <c r="L77" i="557"/>
  <c r="M77" i="557" s="1"/>
  <c r="L76" i="557"/>
  <c r="M76" i="557" s="1"/>
  <c r="L75" i="557"/>
  <c r="M75" i="557" s="1"/>
  <c r="L65" i="557"/>
  <c r="M65" i="557" s="1"/>
  <c r="L64" i="557"/>
  <c r="M64" i="557" s="1"/>
  <c r="L63" i="557"/>
  <c r="M63" i="557" s="1"/>
  <c r="L32" i="557"/>
  <c r="M32" i="557" s="1"/>
  <c r="O8" i="557"/>
  <c r="F6" i="557" a="1"/>
  <c r="F6" i="557" s="1"/>
  <c r="F5" i="557" a="1"/>
  <c r="F5" i="557" s="1"/>
  <c r="F4" i="557" a="1"/>
  <c r="F4" i="557" s="1"/>
  <c r="F3" i="557"/>
  <c r="B2" i="557"/>
  <c r="B1" i="557"/>
  <c r="D30" i="500" a="1"/>
  <c r="I30" i="500" a="1"/>
  <c r="S582" i="472" l="1"/>
  <c r="A13" i="472"/>
  <c r="A13" i="540"/>
  <c r="A14" i="540" s="1"/>
  <c r="A15" i="540" s="1"/>
  <c r="A13" i="557"/>
  <c r="A14" i="557" s="1"/>
  <c r="O319" i="558"/>
  <c r="N319" i="558" s="1"/>
  <c r="O80" i="558"/>
  <c r="N80" i="558" s="1"/>
  <c r="O147" i="558"/>
  <c r="N147" i="558" s="1"/>
  <c r="D30" i="500"/>
  <c r="O114" i="558"/>
  <c r="N114" i="558" s="1"/>
  <c r="O196" i="558"/>
  <c r="N196" i="558" s="1"/>
  <c r="O197" i="558"/>
  <c r="N197" i="558" s="1"/>
  <c r="O51" i="558"/>
  <c r="N51" i="558" s="1"/>
  <c r="O33" i="558"/>
  <c r="N33" i="558" s="1"/>
  <c r="O93" i="558"/>
  <c r="N93" i="558" s="1"/>
  <c r="O81" i="558"/>
  <c r="N81" i="558" s="1"/>
  <c r="O271" i="558"/>
  <c r="N271" i="558" s="1"/>
  <c r="O16" i="558"/>
  <c r="N16" i="558" s="1"/>
  <c r="O17" i="558"/>
  <c r="N17" i="558" s="1"/>
  <c r="O30" i="558"/>
  <c r="N30" i="558" s="1"/>
  <c r="O25" i="558"/>
  <c r="N25" i="558" s="1"/>
  <c r="O49" i="558"/>
  <c r="N49" i="558" s="1"/>
  <c r="O70" i="558"/>
  <c r="N70" i="558" s="1"/>
  <c r="O145" i="558"/>
  <c r="N145" i="558" s="1"/>
  <c r="O109" i="558"/>
  <c r="N109" i="558" s="1"/>
  <c r="O50" i="558"/>
  <c r="N50" i="558" s="1"/>
  <c r="O221" i="558"/>
  <c r="N221" i="558" s="1"/>
  <c r="O43" i="558"/>
  <c r="N43" i="558" s="1"/>
  <c r="O18" i="558"/>
  <c r="N18" i="558" s="1"/>
  <c r="O135" i="558"/>
  <c r="N135" i="558" s="1"/>
  <c r="O124" i="558"/>
  <c r="N124" i="558" s="1"/>
  <c r="O126" i="558"/>
  <c r="N126" i="558" s="1"/>
  <c r="O184" i="558"/>
  <c r="N184" i="558" s="1"/>
  <c r="O235" i="558"/>
  <c r="N235" i="558" s="1"/>
  <c r="O112" i="558"/>
  <c r="N112" i="558" s="1"/>
  <c r="O39" i="558"/>
  <c r="N39" i="558" s="1"/>
  <c r="O149" i="558"/>
  <c r="N149" i="558" s="1"/>
  <c r="O245" i="558"/>
  <c r="N245" i="558" s="1"/>
  <c r="O217" i="558"/>
  <c r="N217" i="558" s="1"/>
  <c r="O42" i="558"/>
  <c r="N42" i="558" s="1"/>
  <c r="O52" i="558"/>
  <c r="N52" i="558" s="1"/>
  <c r="O26" i="558"/>
  <c r="N26" i="558" s="1"/>
  <c r="O58" i="558"/>
  <c r="N58" i="558" s="1"/>
  <c r="O82" i="558"/>
  <c r="N82" i="558" s="1"/>
  <c r="O240" i="558"/>
  <c r="N240" i="558" s="1"/>
  <c r="O325" i="558"/>
  <c r="N325" i="558" s="1"/>
  <c r="O261" i="558"/>
  <c r="N261" i="558" s="1"/>
  <c r="O241" i="558"/>
  <c r="N241" i="558" s="1"/>
  <c r="O262" i="558"/>
  <c r="N262" i="558" s="1"/>
  <c r="O308" i="558"/>
  <c r="N308" i="558" s="1"/>
  <c r="O315" i="558"/>
  <c r="N315" i="558" s="1"/>
  <c r="O101" i="558"/>
  <c r="N101" i="558" s="1"/>
  <c r="O137" i="558"/>
  <c r="N137" i="558" s="1"/>
  <c r="O316" i="558"/>
  <c r="N316" i="558" s="1"/>
  <c r="O108" i="558"/>
  <c r="N108" i="558" s="1"/>
  <c r="O32" i="558"/>
  <c r="N32" i="558" s="1"/>
  <c r="O92" i="558"/>
  <c r="N92" i="558" s="1"/>
  <c r="O69" i="558"/>
  <c r="N69" i="558" s="1"/>
  <c r="O150" i="558"/>
  <c r="N150" i="558" s="1"/>
  <c r="O209" i="558"/>
  <c r="N209" i="558" s="1"/>
  <c r="O246" i="558"/>
  <c r="N246" i="558" s="1"/>
  <c r="O218" i="558"/>
  <c r="N218" i="558" s="1"/>
  <c r="O24" i="558"/>
  <c r="N24" i="558" s="1"/>
  <c r="O34" i="558"/>
  <c r="N34" i="558" s="1"/>
  <c r="O258" i="558"/>
  <c r="N258" i="558" s="1"/>
  <c r="O278" i="558"/>
  <c r="N278" i="558" s="1"/>
  <c r="O110" i="558"/>
  <c r="N110" i="558" s="1"/>
  <c r="O35" i="558"/>
  <c r="N35" i="558" s="1"/>
  <c r="O59" i="558"/>
  <c r="N59" i="558" s="1"/>
  <c r="O143" i="558"/>
  <c r="N143" i="558" s="1"/>
  <c r="O195" i="558"/>
  <c r="N195" i="558" s="1"/>
  <c r="O151" i="558"/>
  <c r="N151" i="558" s="1"/>
  <c r="O210" i="558"/>
  <c r="N210" i="558" s="1"/>
  <c r="O44" i="558"/>
  <c r="N44" i="558" s="1"/>
  <c r="O19" i="558"/>
  <c r="N19" i="558" s="1"/>
  <c r="O27" i="558"/>
  <c r="N27" i="558" s="1"/>
  <c r="O96" i="558"/>
  <c r="N96" i="558" s="1"/>
  <c r="O199" i="558"/>
  <c r="N199" i="558" s="1"/>
  <c r="O148" i="558"/>
  <c r="N148" i="558" s="1"/>
  <c r="O28" i="558"/>
  <c r="N28" i="558" s="1"/>
  <c r="O54" i="558"/>
  <c r="N54" i="558" s="1"/>
  <c r="O74" i="558"/>
  <c r="N74" i="558" s="1"/>
  <c r="O105" i="558"/>
  <c r="N105" i="558" s="1"/>
  <c r="O37" i="558"/>
  <c r="N37" i="558" s="1"/>
  <c r="O236" i="558"/>
  <c r="N236" i="558" s="1"/>
  <c r="O264" i="558"/>
  <c r="N264" i="558" s="1"/>
  <c r="O168" i="558"/>
  <c r="N168" i="558" s="1"/>
  <c r="O212" i="558"/>
  <c r="N212" i="558" s="1"/>
  <c r="O157" i="558"/>
  <c r="N157" i="558" s="1"/>
  <c r="O72" i="558"/>
  <c r="N72" i="558" s="1"/>
  <c r="O46" i="558"/>
  <c r="N46" i="558" s="1"/>
  <c r="O21" i="558"/>
  <c r="N21" i="558" s="1"/>
  <c r="O29" i="558"/>
  <c r="N29" i="558" s="1"/>
  <c r="O75" i="558"/>
  <c r="N75" i="558" s="1"/>
  <c r="O62" i="558"/>
  <c r="N62" i="558" s="1"/>
  <c r="O158" i="558"/>
  <c r="N158" i="558" s="1"/>
  <c r="O188" i="558"/>
  <c r="N188" i="558" s="1"/>
  <c r="O237" i="558"/>
  <c r="N237" i="558" s="1"/>
  <c r="O190" i="558"/>
  <c r="N190" i="558" s="1"/>
  <c r="O201" i="558"/>
  <c r="N201" i="558" s="1"/>
  <c r="O294" i="558"/>
  <c r="N294" i="558" s="1"/>
  <c r="O104" i="558"/>
  <c r="N104" i="558" s="1"/>
  <c r="O118" i="558"/>
  <c r="N118" i="558" s="1"/>
  <c r="O67" i="558"/>
  <c r="N67" i="558" s="1"/>
  <c r="O132" i="558"/>
  <c r="N132" i="558" s="1"/>
  <c r="O159" i="558"/>
  <c r="N159" i="558" s="1"/>
  <c r="O164" i="558"/>
  <c r="N164" i="558" s="1"/>
  <c r="O202" i="558"/>
  <c r="N202" i="558" s="1"/>
  <c r="O274" i="558"/>
  <c r="N274" i="558" s="1"/>
  <c r="O249" i="558"/>
  <c r="N249" i="558" s="1"/>
  <c r="O279" i="558"/>
  <c r="N279" i="558" s="1"/>
  <c r="O53" i="558"/>
  <c r="N53" i="558" s="1"/>
  <c r="O83" i="558"/>
  <c r="N83" i="558" s="1"/>
  <c r="O60" i="558"/>
  <c r="N60" i="558" s="1"/>
  <c r="O115" i="558"/>
  <c r="N115" i="558" s="1"/>
  <c r="O186" i="558"/>
  <c r="N186" i="558" s="1"/>
  <c r="O167" i="558"/>
  <c r="N167" i="558" s="1"/>
  <c r="O206" i="558"/>
  <c r="N206" i="558" s="1"/>
  <c r="O272" i="558"/>
  <c r="N272" i="558" s="1"/>
  <c r="O87" i="558"/>
  <c r="N87" i="558" s="1"/>
  <c r="O119" i="558"/>
  <c r="N119" i="558" s="1"/>
  <c r="O98" i="558"/>
  <c r="N98" i="558" s="1"/>
  <c r="O165" i="558"/>
  <c r="N165" i="558" s="1"/>
  <c r="O189" i="558"/>
  <c r="N189" i="558" s="1"/>
  <c r="O192" i="558"/>
  <c r="N192" i="558" s="1"/>
  <c r="O238" i="558"/>
  <c r="N238" i="558" s="1"/>
  <c r="O40" i="558"/>
  <c r="N40" i="558" s="1"/>
  <c r="O88" i="558"/>
  <c r="N88" i="558" s="1"/>
  <c r="O120" i="558"/>
  <c r="N120" i="558" s="1"/>
  <c r="O99" i="558"/>
  <c r="N99" i="558" s="1"/>
  <c r="O179" i="558"/>
  <c r="N179" i="558" s="1"/>
  <c r="O141" i="558"/>
  <c r="N141" i="558" s="1"/>
  <c r="O171" i="558"/>
  <c r="N171" i="558" s="1"/>
  <c r="O153" i="558"/>
  <c r="N153" i="558" s="1"/>
  <c r="O174" i="558"/>
  <c r="N174" i="558" s="1"/>
  <c r="O41" i="558"/>
  <c r="N41" i="558" s="1"/>
  <c r="O15" i="558"/>
  <c r="N15" i="558" s="1"/>
  <c r="O78" i="558"/>
  <c r="N78" i="558" s="1"/>
  <c r="O84" i="558"/>
  <c r="N84" i="558" s="1"/>
  <c r="O31" i="558"/>
  <c r="N31" i="558" s="1"/>
  <c r="O89" i="558"/>
  <c r="N89" i="558" s="1"/>
  <c r="O95" i="558"/>
  <c r="N95" i="558" s="1"/>
  <c r="O134" i="558"/>
  <c r="N134" i="558" s="1"/>
  <c r="O180" i="558"/>
  <c r="N180" i="558" s="1"/>
  <c r="O259" i="558"/>
  <c r="N259" i="558" s="1"/>
  <c r="O268" i="558"/>
  <c r="N268" i="558" s="1"/>
  <c r="O154" i="558"/>
  <c r="N154" i="558" s="1"/>
  <c r="O282" i="558"/>
  <c r="N282" i="558" s="1"/>
  <c r="O305" i="558"/>
  <c r="N305" i="558" s="1"/>
  <c r="O47" i="558"/>
  <c r="N47" i="558" s="1"/>
  <c r="O22" i="558"/>
  <c r="N22" i="558" s="1"/>
  <c r="O76" i="558"/>
  <c r="N76" i="558" s="1"/>
  <c r="O106" i="558"/>
  <c r="N106" i="558" s="1"/>
  <c r="O181" i="558"/>
  <c r="N181" i="558" s="1"/>
  <c r="O193" i="558"/>
  <c r="N193" i="558" s="1"/>
  <c r="O213" i="558"/>
  <c r="N213" i="558" s="1"/>
  <c r="O306" i="558"/>
  <c r="N306" i="558" s="1"/>
  <c r="O310" i="558"/>
  <c r="N310" i="558" s="1"/>
  <c r="O11" i="558"/>
  <c r="N11" i="558" s="1"/>
  <c r="O13" i="558"/>
  <c r="N13" i="558" s="1"/>
  <c r="O48" i="558"/>
  <c r="N48" i="558" s="1"/>
  <c r="O23" i="558"/>
  <c r="N23" i="558" s="1"/>
  <c r="O56" i="558"/>
  <c r="N56" i="558" s="1"/>
  <c r="O107" i="558"/>
  <c r="N107" i="558" s="1"/>
  <c r="O111" i="558"/>
  <c r="N111" i="558" s="1"/>
  <c r="O85" i="558"/>
  <c r="N85" i="558" s="1"/>
  <c r="O116" i="558"/>
  <c r="N116" i="558" s="1"/>
  <c r="O128" i="558"/>
  <c r="N128" i="558" s="1"/>
  <c r="O182" i="558"/>
  <c r="N182" i="558" s="1"/>
  <c r="O232" i="558"/>
  <c r="N232" i="558" s="1"/>
  <c r="O239" i="558"/>
  <c r="N239" i="558" s="1"/>
  <c r="O307" i="558"/>
  <c r="N307" i="558" s="1"/>
  <c r="O323" i="558"/>
  <c r="N323" i="558" s="1"/>
  <c r="O12" i="558"/>
  <c r="N12" i="558" s="1"/>
  <c r="O14" i="558"/>
  <c r="N14" i="558" s="1"/>
  <c r="O57" i="558"/>
  <c r="N57" i="558" s="1"/>
  <c r="O77" i="558"/>
  <c r="N77" i="558" s="1"/>
  <c r="O63" i="558"/>
  <c r="N63" i="558" s="1"/>
  <c r="O86" i="558"/>
  <c r="N86" i="558" s="1"/>
  <c r="O117" i="558"/>
  <c r="N117" i="558" s="1"/>
  <c r="O129" i="558"/>
  <c r="N129" i="558" s="1"/>
  <c r="O138" i="558"/>
  <c r="N138" i="558" s="1"/>
  <c r="O183" i="558"/>
  <c r="N183" i="558" s="1"/>
  <c r="O242" i="558"/>
  <c r="N242" i="558" s="1"/>
  <c r="O155" i="558"/>
  <c r="N155" i="558" s="1"/>
  <c r="O225" i="558"/>
  <c r="N225" i="558" s="1"/>
  <c r="O284" i="558"/>
  <c r="N284" i="558" s="1"/>
  <c r="O280" i="558"/>
  <c r="N280" i="558" s="1"/>
  <c r="O318" i="558"/>
  <c r="N318" i="558" s="1"/>
  <c r="O281" i="558"/>
  <c r="N281" i="558" s="1"/>
  <c r="L326" i="558"/>
  <c r="O276" i="558"/>
  <c r="N276" i="558" s="1"/>
  <c r="O208" i="558"/>
  <c r="N208" i="558" s="1"/>
  <c r="O313" i="558"/>
  <c r="N313" i="558" s="1"/>
  <c r="O285" i="558"/>
  <c r="N285" i="558" s="1"/>
  <c r="O214" i="558"/>
  <c r="N214" i="558" s="1"/>
  <c r="O311" i="558"/>
  <c r="N311" i="558" s="1"/>
  <c r="O288" i="558"/>
  <c r="N288" i="558" s="1"/>
  <c r="O256" i="558"/>
  <c r="N256" i="558" s="1"/>
  <c r="O228" i="558"/>
  <c r="N228" i="558" s="1"/>
  <c r="O250" i="558"/>
  <c r="N250" i="558" s="1"/>
  <c r="O247" i="558"/>
  <c r="N247" i="558" s="1"/>
  <c r="O144" i="558"/>
  <c r="N144" i="558" s="1"/>
  <c r="O266" i="558"/>
  <c r="N266" i="558" s="1"/>
  <c r="O229" i="558"/>
  <c r="N229" i="558" s="1"/>
  <c r="O269" i="558"/>
  <c r="N269" i="558" s="1"/>
  <c r="O205" i="558"/>
  <c r="N205" i="558" s="1"/>
  <c r="O102" i="558"/>
  <c r="N102" i="558" s="1"/>
  <c r="O251" i="558"/>
  <c r="N251" i="558" s="1"/>
  <c r="O177" i="558"/>
  <c r="N177" i="558" s="1"/>
  <c r="O227" i="558"/>
  <c r="N227" i="558" s="1"/>
  <c r="O277" i="558"/>
  <c r="N277" i="558" s="1"/>
  <c r="O133" i="558"/>
  <c r="N133" i="558" s="1"/>
  <c r="O73" i="558"/>
  <c r="N73" i="558" s="1"/>
  <c r="O253" i="558"/>
  <c r="N253" i="558" s="1"/>
  <c r="O215" i="558"/>
  <c r="N215" i="558" s="1"/>
  <c r="O140" i="558"/>
  <c r="N140" i="558" s="1"/>
  <c r="O100" i="558"/>
  <c r="N100" i="558" s="1"/>
  <c r="O291" i="558"/>
  <c r="N291" i="558" s="1"/>
  <c r="O64" i="558"/>
  <c r="N64" i="558" s="1"/>
  <c r="O160" i="558"/>
  <c r="N160" i="558" s="1"/>
  <c r="O20" i="558"/>
  <c r="N20" i="558" s="1"/>
  <c r="O79" i="558"/>
  <c r="N79" i="558" s="1"/>
  <c r="O94" i="558"/>
  <c r="N94" i="558" s="1"/>
  <c r="O139" i="558"/>
  <c r="N139" i="558" s="1"/>
  <c r="O161" i="558"/>
  <c r="N161" i="558" s="1"/>
  <c r="O265" i="558"/>
  <c r="N265" i="558" s="1"/>
  <c r="O198" i="558"/>
  <c r="N198" i="558" s="1"/>
  <c r="O204" i="558"/>
  <c r="N204" i="558" s="1"/>
  <c r="O223" i="558"/>
  <c r="N223" i="558" s="1"/>
  <c r="O255" i="558"/>
  <c r="N255" i="558" s="1"/>
  <c r="O298" i="558"/>
  <c r="N298" i="558" s="1"/>
  <c r="O301" i="558"/>
  <c r="N301" i="558" s="1"/>
  <c r="O302" i="558"/>
  <c r="N302" i="558" s="1"/>
  <c r="O91" i="558"/>
  <c r="N91" i="558" s="1"/>
  <c r="O207" i="558"/>
  <c r="N207" i="558" s="1"/>
  <c r="O275" i="558"/>
  <c r="N275" i="558" s="1"/>
  <c r="O142" i="558"/>
  <c r="N142" i="558" s="1"/>
  <c r="O220" i="558"/>
  <c r="N220" i="558" s="1"/>
  <c r="O321" i="558"/>
  <c r="N321" i="558" s="1"/>
  <c r="O71" i="558"/>
  <c r="N71" i="558" s="1"/>
  <c r="O130" i="558"/>
  <c r="N130" i="558" s="1"/>
  <c r="O162" i="558"/>
  <c r="N162" i="558" s="1"/>
  <c r="O185" i="558"/>
  <c r="N185" i="558" s="1"/>
  <c r="O267" i="558"/>
  <c r="N267" i="558" s="1"/>
  <c r="O146" i="558"/>
  <c r="N146" i="558" s="1"/>
  <c r="O176" i="558"/>
  <c r="N176" i="558" s="1"/>
  <c r="O312" i="558"/>
  <c r="N312" i="558" s="1"/>
  <c r="O45" i="558"/>
  <c r="N45" i="558" s="1"/>
  <c r="O66" i="558"/>
  <c r="N66" i="558" s="1"/>
  <c r="O230" i="558"/>
  <c r="N230" i="558" s="1"/>
  <c r="O270" i="558"/>
  <c r="N270" i="558" s="1"/>
  <c r="O121" i="558"/>
  <c r="N121" i="558" s="1"/>
  <c r="O68" i="558"/>
  <c r="N68" i="558" s="1"/>
  <c r="O252" i="558"/>
  <c r="N252" i="558" s="1"/>
  <c r="O257" i="558"/>
  <c r="N257" i="558" s="1"/>
  <c r="O295" i="558"/>
  <c r="N295" i="558" s="1"/>
  <c r="O97" i="558"/>
  <c r="N97" i="558" s="1"/>
  <c r="O38" i="558"/>
  <c r="N38" i="558" s="1"/>
  <c r="O61" i="558"/>
  <c r="N61" i="558" s="1"/>
  <c r="O163" i="558"/>
  <c r="N163" i="558" s="1"/>
  <c r="O234" i="558"/>
  <c r="N234" i="558" s="1"/>
  <c r="O200" i="558"/>
  <c r="N200" i="558" s="1"/>
  <c r="O127" i="558"/>
  <c r="N127" i="558" s="1"/>
  <c r="O231" i="558"/>
  <c r="N231" i="558" s="1"/>
  <c r="O169" i="558"/>
  <c r="N169" i="558" s="1"/>
  <c r="O178" i="558"/>
  <c r="N178" i="558" s="1"/>
  <c r="O303" i="558"/>
  <c r="N303" i="558" s="1"/>
  <c r="O131" i="558"/>
  <c r="N131" i="558" s="1"/>
  <c r="O260" i="558"/>
  <c r="N260" i="558" s="1"/>
  <c r="O152" i="558"/>
  <c r="N152" i="558" s="1"/>
  <c r="O173" i="558"/>
  <c r="N173" i="558" s="1"/>
  <c r="O125" i="558"/>
  <c r="N125" i="558" s="1"/>
  <c r="O292" i="558"/>
  <c r="N292" i="558" s="1"/>
  <c r="O55" i="558"/>
  <c r="N55" i="558" s="1"/>
  <c r="O103" i="558"/>
  <c r="N103" i="558" s="1"/>
  <c r="O36" i="558"/>
  <c r="N36" i="558" s="1"/>
  <c r="O65" i="558"/>
  <c r="N65" i="558" s="1"/>
  <c r="O113" i="558"/>
  <c r="N113" i="558" s="1"/>
  <c r="O122" i="558"/>
  <c r="N122" i="558" s="1"/>
  <c r="O136" i="558"/>
  <c r="N136" i="558" s="1"/>
  <c r="O166" i="558"/>
  <c r="N166" i="558" s="1"/>
  <c r="O273" i="558"/>
  <c r="N273" i="558" s="1"/>
  <c r="O226" i="558"/>
  <c r="N226" i="558" s="1"/>
  <c r="O289" i="558"/>
  <c r="N289" i="558" s="1"/>
  <c r="O320" i="558"/>
  <c r="N320" i="558" s="1"/>
  <c r="O156" i="558"/>
  <c r="N156" i="558" s="1"/>
  <c r="O191" i="558"/>
  <c r="N191" i="558" s="1"/>
  <c r="O219" i="558"/>
  <c r="N219" i="558" s="1"/>
  <c r="O309" i="558"/>
  <c r="N309" i="558" s="1"/>
  <c r="O187" i="558"/>
  <c r="N187" i="558" s="1"/>
  <c r="O233" i="558"/>
  <c r="N233" i="558" s="1"/>
  <c r="O244" i="558"/>
  <c r="N244" i="558" s="1"/>
  <c r="O248" i="558"/>
  <c r="N248" i="558" s="1"/>
  <c r="O254" i="558"/>
  <c r="N254" i="558" s="1"/>
  <c r="O296" i="558"/>
  <c r="N296" i="558" s="1"/>
  <c r="O324" i="558"/>
  <c r="N324" i="558" s="1"/>
  <c r="O263" i="558"/>
  <c r="N263" i="558" s="1"/>
  <c r="O194" i="558"/>
  <c r="N194" i="558" s="1"/>
  <c r="O203" i="558"/>
  <c r="N203" i="558" s="1"/>
  <c r="O170" i="558"/>
  <c r="N170" i="558" s="1"/>
  <c r="O211" i="558"/>
  <c r="N211" i="558" s="1"/>
  <c r="O243" i="558"/>
  <c r="N243" i="558" s="1"/>
  <c r="O172" i="558"/>
  <c r="N172" i="558" s="1"/>
  <c r="O224" i="558"/>
  <c r="N224" i="558" s="1"/>
  <c r="O290" i="558"/>
  <c r="N290" i="558" s="1"/>
  <c r="O300" i="558"/>
  <c r="N300" i="558" s="1"/>
  <c r="O283" i="558"/>
  <c r="N283" i="558" s="1"/>
  <c r="O304" i="558"/>
  <c r="N304" i="558" s="1"/>
  <c r="O293" i="558"/>
  <c r="N293" i="558" s="1"/>
  <c r="O317" i="558"/>
  <c r="N317" i="558" s="1"/>
  <c r="O216" i="558"/>
  <c r="N216" i="558" s="1"/>
  <c r="O222" i="558"/>
  <c r="N222" i="558" s="1"/>
  <c r="O175" i="558"/>
  <c r="N175" i="558" s="1"/>
  <c r="O314" i="558"/>
  <c r="N314" i="558" s="1"/>
  <c r="O287" i="558"/>
  <c r="N287" i="558" s="1"/>
  <c r="I30" i="500"/>
  <c r="O32" i="557"/>
  <c r="N32" i="557" s="1"/>
  <c r="O19" i="557"/>
  <c r="N19" i="557" s="1"/>
  <c r="O42" i="557"/>
  <c r="N42" i="557" s="1"/>
  <c r="O29" i="557"/>
  <c r="N29" i="557" s="1"/>
  <c r="O33" i="557"/>
  <c r="N33" i="557" s="1"/>
  <c r="O92" i="557"/>
  <c r="N92" i="557" s="1"/>
  <c r="O65" i="557"/>
  <c r="N65" i="557" s="1"/>
  <c r="O34" i="557"/>
  <c r="N34" i="557" s="1"/>
  <c r="O56" i="557"/>
  <c r="N56" i="557" s="1"/>
  <c r="O120" i="557"/>
  <c r="N120" i="557" s="1"/>
  <c r="O44" i="557"/>
  <c r="N44" i="557" s="1"/>
  <c r="O36" i="557"/>
  <c r="N36" i="557" s="1"/>
  <c r="O79" i="557"/>
  <c r="N79" i="557" s="1"/>
  <c r="O85" i="557"/>
  <c r="N85" i="557" s="1"/>
  <c r="O38" i="557"/>
  <c r="N38" i="557" s="1"/>
  <c r="O95" i="557"/>
  <c r="N95" i="557" s="1"/>
  <c r="O90" i="557"/>
  <c r="N90" i="557" s="1"/>
  <c r="O128" i="557"/>
  <c r="N128" i="557" s="1"/>
  <c r="O52" i="557"/>
  <c r="N52" i="557" s="1"/>
  <c r="O60" i="557"/>
  <c r="N60" i="557" s="1"/>
  <c r="O129" i="557"/>
  <c r="N129" i="557" s="1"/>
  <c r="O107" i="557"/>
  <c r="N107" i="557" s="1"/>
  <c r="O91" i="557"/>
  <c r="N91" i="557" s="1"/>
  <c r="O104" i="557"/>
  <c r="N104" i="557" s="1"/>
  <c r="O115" i="557"/>
  <c r="N115" i="557" s="1"/>
  <c r="O37" i="557"/>
  <c r="N37" i="557" s="1"/>
  <c r="O83" i="557"/>
  <c r="N83" i="557" s="1"/>
  <c r="O11" i="557"/>
  <c r="N11" i="557" s="1"/>
  <c r="O76" i="557"/>
  <c r="N76" i="557" s="1"/>
  <c r="O51" i="557"/>
  <c r="N51" i="557" s="1"/>
  <c r="O40" i="557"/>
  <c r="N40" i="557" s="1"/>
  <c r="O103" i="557"/>
  <c r="N103" i="557" s="1"/>
  <c r="O119" i="557"/>
  <c r="N119" i="557" s="1"/>
  <c r="O41" i="557"/>
  <c r="N41" i="557" s="1"/>
  <c r="O105" i="557"/>
  <c r="N105" i="557" s="1"/>
  <c r="O121" i="557"/>
  <c r="N121" i="557" s="1"/>
  <c r="O54" i="557"/>
  <c r="N54" i="557" s="1"/>
  <c r="O84" i="557"/>
  <c r="N84" i="557" s="1"/>
  <c r="O75" i="557"/>
  <c r="N75" i="557" s="1"/>
  <c r="O35" i="557"/>
  <c r="N35" i="557" s="1"/>
  <c r="O80" i="557"/>
  <c r="N80" i="557" s="1"/>
  <c r="O122" i="557"/>
  <c r="N122" i="557" s="1"/>
  <c r="O43" i="557"/>
  <c r="N43" i="557" s="1"/>
  <c r="O55" i="557"/>
  <c r="N55" i="557" s="1"/>
  <c r="O134" i="557"/>
  <c r="N134" i="557" s="1"/>
  <c r="O57" i="557"/>
  <c r="N57" i="557" s="1"/>
  <c r="O97" i="557"/>
  <c r="N97" i="557" s="1"/>
  <c r="O135" i="557"/>
  <c r="N135" i="557" s="1"/>
  <c r="O81" i="557"/>
  <c r="N81" i="557" s="1"/>
  <c r="O124" i="557"/>
  <c r="N124" i="557" s="1"/>
  <c r="O46" i="557"/>
  <c r="N46" i="557" s="1"/>
  <c r="O58" i="557"/>
  <c r="N58" i="557" s="1"/>
  <c r="O69" i="557"/>
  <c r="N69" i="557" s="1"/>
  <c r="O136" i="557"/>
  <c r="N136" i="557" s="1"/>
  <c r="O143" i="557"/>
  <c r="N143" i="557" s="1"/>
  <c r="O117" i="557"/>
  <c r="N117" i="557" s="1"/>
  <c r="O82" i="557"/>
  <c r="N82" i="557" s="1"/>
  <c r="O47" i="557"/>
  <c r="N47" i="557" s="1"/>
  <c r="O70" i="557"/>
  <c r="N70" i="557" s="1"/>
  <c r="O26" i="557"/>
  <c r="N26" i="557" s="1"/>
  <c r="O63" i="557"/>
  <c r="N63" i="557" s="1"/>
  <c r="O118" i="557"/>
  <c r="N118" i="557" s="1"/>
  <c r="O66" i="557"/>
  <c r="N66" i="557" s="1"/>
  <c r="O101" i="557"/>
  <c r="N101" i="557" s="1"/>
  <c r="O113" i="557"/>
  <c r="N113" i="557" s="1"/>
  <c r="O87" i="557"/>
  <c r="N87" i="557" s="1"/>
  <c r="O114" i="557"/>
  <c r="N114" i="557" s="1"/>
  <c r="O141" i="557"/>
  <c r="N141" i="557" s="1"/>
  <c r="O64" i="557"/>
  <c r="N64" i="557" s="1"/>
  <c r="O78" i="557"/>
  <c r="N78" i="557" s="1"/>
  <c r="O67" i="557"/>
  <c r="N67" i="557" s="1"/>
  <c r="O102" i="557"/>
  <c r="N102" i="557" s="1"/>
  <c r="O126" i="557"/>
  <c r="N126" i="557" s="1"/>
  <c r="O49" i="557"/>
  <c r="N49" i="557" s="1"/>
  <c r="O71" i="557"/>
  <c r="N71" i="557" s="1"/>
  <c r="O88" i="557"/>
  <c r="N88" i="557" s="1"/>
  <c r="O130" i="557"/>
  <c r="N130" i="557" s="1"/>
  <c r="O138" i="557"/>
  <c r="N138" i="557" s="1"/>
  <c r="O23" i="557"/>
  <c r="N23" i="557" s="1"/>
  <c r="O77" i="557"/>
  <c r="N77" i="557" s="1"/>
  <c r="O112" i="557"/>
  <c r="N112" i="557" s="1"/>
  <c r="O94" i="557"/>
  <c r="N94" i="557" s="1"/>
  <c r="O127" i="557"/>
  <c r="N127" i="557" s="1"/>
  <c r="O131" i="557"/>
  <c r="N131" i="557" s="1"/>
  <c r="O15" i="557"/>
  <c r="N15" i="557" s="1"/>
  <c r="O24" i="557"/>
  <c r="N24" i="557" s="1"/>
  <c r="O73" i="557"/>
  <c r="N73" i="557" s="1"/>
  <c r="O28" i="557"/>
  <c r="N28" i="557" s="1"/>
  <c r="L146" i="557"/>
  <c r="O39" i="557"/>
  <c r="N39" i="557" s="1"/>
  <c r="O48" i="557"/>
  <c r="N48" i="557" s="1"/>
  <c r="O144" i="557"/>
  <c r="N144" i="557" s="1"/>
  <c r="O145" i="557"/>
  <c r="N145" i="557" s="1"/>
  <c r="O20" i="557"/>
  <c r="N20" i="557" s="1"/>
  <c r="O53" i="557"/>
  <c r="N53" i="557" s="1"/>
  <c r="O132" i="557"/>
  <c r="N132" i="557" s="1"/>
  <c r="O16" i="557"/>
  <c r="N16" i="557" s="1"/>
  <c r="O111" i="557"/>
  <c r="N111" i="557" s="1"/>
  <c r="O45" i="557"/>
  <c r="N45" i="557" s="1"/>
  <c r="O106" i="557"/>
  <c r="N106" i="557" s="1"/>
  <c r="O12" i="557"/>
  <c r="N12" i="557" s="1"/>
  <c r="O17" i="557"/>
  <c r="N17" i="557" s="1"/>
  <c r="O137" i="557"/>
  <c r="N137" i="557" s="1"/>
  <c r="O142" i="557"/>
  <c r="N142" i="557" s="1"/>
  <c r="O86" i="557"/>
  <c r="N86" i="557" s="1"/>
  <c r="O109" i="557"/>
  <c r="N109" i="557" s="1"/>
  <c r="O13" i="557"/>
  <c r="N13" i="557" s="1"/>
  <c r="O21" i="557"/>
  <c r="N21" i="557" s="1"/>
  <c r="O125" i="557"/>
  <c r="N125" i="557" s="1"/>
  <c r="O93" i="557"/>
  <c r="N93" i="557" s="1"/>
  <c r="O61" i="557"/>
  <c r="N61" i="557" s="1"/>
  <c r="O30" i="557"/>
  <c r="N30" i="557" s="1"/>
  <c r="O68" i="557"/>
  <c r="N68" i="557" s="1"/>
  <c r="O50" i="557"/>
  <c r="N50" i="557" s="1"/>
  <c r="O139" i="557"/>
  <c r="N139" i="557" s="1"/>
  <c r="O22" i="557"/>
  <c r="N22" i="557" s="1"/>
  <c r="O96" i="557"/>
  <c r="N96" i="557" s="1"/>
  <c r="O133" i="557"/>
  <c r="N133" i="557" s="1"/>
  <c r="O18" i="557"/>
  <c r="N18" i="557" s="1"/>
  <c r="O25" i="557"/>
  <c r="N25" i="557" s="1"/>
  <c r="O98" i="557"/>
  <c r="N98" i="557" s="1"/>
  <c r="O59" i="557"/>
  <c r="N59" i="557" s="1"/>
  <c r="O123" i="557"/>
  <c r="N123" i="557" s="1"/>
  <c r="O99" i="557"/>
  <c r="N99" i="557" s="1"/>
  <c r="O14" i="557"/>
  <c r="N14" i="557" s="1"/>
  <c r="O27" i="557"/>
  <c r="N27" i="557" s="1"/>
  <c r="O108" i="557"/>
  <c r="N108" i="557" s="1"/>
  <c r="O72" i="557"/>
  <c r="N72" i="557" s="1"/>
  <c r="A15" i="557" l="1"/>
  <c r="A16" i="557" s="1"/>
  <c r="L148" i="557"/>
  <c r="O6" i="557"/>
  <c r="L328" i="558"/>
  <c r="O6" i="558"/>
  <c r="A14" i="472"/>
  <c r="A16" i="540"/>
  <c r="A17" i="540" s="1"/>
  <c r="M326" i="558"/>
  <c r="O3" i="558" s="1"/>
  <c r="M146" i="557"/>
  <c r="O3" i="557" s="1"/>
  <c r="J30" i="500" a="1"/>
  <c r="G30" i="500" a="1"/>
  <c r="M328" i="558" l="1"/>
  <c r="A17" i="557"/>
  <c r="A15" i="472"/>
  <c r="A18" i="540"/>
  <c r="M148" i="557"/>
  <c r="J30" i="500"/>
  <c r="G30" i="500"/>
  <c r="O326" i="558"/>
  <c r="O2" i="558" s="1"/>
  <c r="K326" i="558"/>
  <c r="O4" i="558" s="1"/>
  <c r="K146" i="557"/>
  <c r="O146" i="557"/>
  <c r="O148" i="557" l="1"/>
  <c r="O2" i="557"/>
  <c r="O4" i="557"/>
  <c r="O328" i="558"/>
  <c r="B7" i="558"/>
  <c r="A18" i="557"/>
  <c r="A16" i="472"/>
  <c r="A19" i="540"/>
  <c r="O7" i="558"/>
  <c r="F30" i="500" a="1"/>
  <c r="H30" i="500" a="1"/>
  <c r="H30" i="500" l="1"/>
  <c r="F30" i="500"/>
  <c r="O7" i="557"/>
  <c r="A19" i="557"/>
  <c r="A17" i="472"/>
  <c r="A20" i="540"/>
  <c r="A21" i="540" s="1"/>
  <c r="K30" i="500" a="1"/>
  <c r="K30" i="500" l="1"/>
  <c r="A20" i="557"/>
  <c r="A21" i="557" s="1"/>
  <c r="A22" i="557" s="1"/>
  <c r="A18" i="472"/>
  <c r="A22" i="540"/>
  <c r="A66" i="500"/>
  <c r="A60" i="500"/>
  <c r="D61" i="500" a="1"/>
  <c r="A23" i="557" l="1"/>
  <c r="A23" i="540"/>
  <c r="D61" i="500"/>
  <c r="E61" i="500"/>
  <c r="D67" i="500" a="1"/>
  <c r="A24" i="557" l="1"/>
  <c r="A25" i="557" s="1"/>
  <c r="A26" i="557" s="1"/>
  <c r="A27" i="557" s="1"/>
  <c r="A28" i="557" s="1"/>
  <c r="A29" i="557" s="1"/>
  <c r="A30" i="557" s="1"/>
  <c r="A32" i="557" s="1"/>
  <c r="A33" i="557" s="1"/>
  <c r="A34" i="557" s="1"/>
  <c r="A35" i="557" s="1"/>
  <c r="A36" i="557" s="1"/>
  <c r="A37" i="557" s="1"/>
  <c r="A38" i="557" s="1"/>
  <c r="A39" i="557" s="1"/>
  <c r="A40" i="557" s="1"/>
  <c r="A41" i="557" s="1"/>
  <c r="A42" i="557" s="1"/>
  <c r="A43" i="557" s="1"/>
  <c r="A44" i="557" s="1"/>
  <c r="A45" i="557" s="1"/>
  <c r="A46" i="557" s="1"/>
  <c r="A47" i="557" s="1"/>
  <c r="A48" i="557" s="1"/>
  <c r="A49" i="557" s="1"/>
  <c r="A50" i="557" s="1"/>
  <c r="A51" i="557" s="1"/>
  <c r="A52" i="557" s="1"/>
  <c r="A53" i="557" s="1"/>
  <c r="A54" i="557" s="1"/>
  <c r="A55" i="557" s="1"/>
  <c r="A56" i="557" s="1"/>
  <c r="A57" i="557" s="1"/>
  <c r="A58" i="557" s="1"/>
  <c r="A59" i="557" s="1"/>
  <c r="A60" i="557" s="1"/>
  <c r="A61" i="557" s="1"/>
  <c r="A63" i="557" s="1"/>
  <c r="A64" i="557" s="1"/>
  <c r="A65" i="557" s="1"/>
  <c r="A66" i="557" s="1"/>
  <c r="A67" i="557" s="1"/>
  <c r="A68" i="557" s="1"/>
  <c r="A69" i="557" s="1"/>
  <c r="A70" i="557" s="1"/>
  <c r="A71" i="557" s="1"/>
  <c r="A72" i="557" s="1"/>
  <c r="A73" i="557" s="1"/>
  <c r="A75" i="557" s="1"/>
  <c r="A76" i="557" s="1"/>
  <c r="A77" i="557" s="1"/>
  <c r="A78" i="557" s="1"/>
  <c r="A79" i="557" s="1"/>
  <c r="A80" i="557" s="1"/>
  <c r="A81" i="557" s="1"/>
  <c r="A82" i="557" s="1"/>
  <c r="A83" i="557" s="1"/>
  <c r="A84" i="557" s="1"/>
  <c r="A85" i="557" s="1"/>
  <c r="A86" i="557" s="1"/>
  <c r="A87" i="557" s="1"/>
  <c r="A88" i="557" s="1"/>
  <c r="A90" i="557" s="1"/>
  <c r="A91" i="557" s="1"/>
  <c r="A92" i="557" s="1"/>
  <c r="A93" i="557" s="1"/>
  <c r="A94" i="557" s="1"/>
  <c r="A95" i="557" s="1"/>
  <c r="A96" i="557" s="1"/>
  <c r="A97" i="557" s="1"/>
  <c r="A98" i="557" s="1"/>
  <c r="A99" i="557" s="1"/>
  <c r="A101" i="557" s="1"/>
  <c r="A102" i="557" s="1"/>
  <c r="A103" i="557" s="1"/>
  <c r="A104" i="557" s="1"/>
  <c r="A105" i="557" s="1"/>
  <c r="A106" i="557" s="1"/>
  <c r="A107" i="557" s="1"/>
  <c r="A108" i="557" s="1"/>
  <c r="A109" i="557" s="1"/>
  <c r="A111" i="557" s="1"/>
  <c r="A112" i="557" s="1"/>
  <c r="A113" i="557" s="1"/>
  <c r="A114" i="557" s="1"/>
  <c r="A115" i="557" s="1"/>
  <c r="A117" i="557" s="1"/>
  <c r="A118" i="557" s="1"/>
  <c r="A119" i="557" s="1"/>
  <c r="A120" i="557" s="1"/>
  <c r="A121" i="557" s="1"/>
  <c r="A122" i="557" s="1"/>
  <c r="A123" i="557" s="1"/>
  <c r="A124" i="557" s="1"/>
  <c r="A125" i="557" s="1"/>
  <c r="A126" i="557" s="1"/>
  <c r="A127" i="557" s="1"/>
  <c r="A128" i="557" s="1"/>
  <c r="A129" i="557" s="1"/>
  <c r="A130" i="557" s="1"/>
  <c r="A131" i="557" s="1"/>
  <c r="A132" i="557" s="1"/>
  <c r="A133" i="557" s="1"/>
  <c r="A134" i="557" s="1"/>
  <c r="A135" i="557" s="1"/>
  <c r="A136" i="557" s="1"/>
  <c r="A137" i="557" s="1"/>
  <c r="A138" i="557" s="1"/>
  <c r="A24" i="540"/>
  <c r="A25" i="540" s="1"/>
  <c r="A26" i="540" s="1"/>
  <c r="A27" i="540" s="1"/>
  <c r="A28" i="540" s="1"/>
  <c r="A29" i="540" s="1"/>
  <c r="A30" i="540" s="1"/>
  <c r="A31" i="540" s="1"/>
  <c r="A32" i="540" s="1"/>
  <c r="A33" i="540" s="1"/>
  <c r="A34" i="540" s="1"/>
  <c r="A35" i="540" s="1"/>
  <c r="A36" i="540" s="1"/>
  <c r="A37" i="540" s="1"/>
  <c r="A38" i="540" s="1"/>
  <c r="A39" i="540" s="1"/>
  <c r="A40" i="540" s="1"/>
  <c r="A41" i="540" s="1"/>
  <c r="A42" i="540" s="1"/>
  <c r="A43" i="540" s="1"/>
  <c r="A44" i="540" s="1"/>
  <c r="A45" i="540" s="1"/>
  <c r="A46" i="540" s="1"/>
  <c r="A47" i="540" s="1"/>
  <c r="A48" i="540" s="1"/>
  <c r="A49" i="540" s="1"/>
  <c r="A50" i="540" s="1"/>
  <c r="A51" i="540" s="1"/>
  <c r="A52" i="540" s="1"/>
  <c r="A53" i="540" s="1"/>
  <c r="A54" i="540" s="1"/>
  <c r="A55" i="540" s="1"/>
  <c r="A56" i="540" s="1"/>
  <c r="A57" i="540" s="1"/>
  <c r="A58" i="540" s="1"/>
  <c r="A59" i="540" s="1"/>
  <c r="A60" i="540" s="1"/>
  <c r="A61" i="540" s="1"/>
  <c r="A62" i="540" s="1"/>
  <c r="A63" i="540" s="1"/>
  <c r="A64" i="540" s="1"/>
  <c r="A65" i="540" s="1"/>
  <c r="A66" i="540" s="1"/>
  <c r="A67" i="540" s="1"/>
  <c r="A68" i="540" s="1"/>
  <c r="A69" i="540" s="1"/>
  <c r="A70" i="540" s="1"/>
  <c r="A71" i="540" s="1"/>
  <c r="A72" i="540" s="1"/>
  <c r="A73" i="540" s="1"/>
  <c r="A74" i="540" s="1"/>
  <c r="A75" i="540" s="1"/>
  <c r="A76" i="540" s="1"/>
  <c r="A77" i="540" s="1"/>
  <c r="A78" i="540" s="1"/>
  <c r="A79" i="540" s="1"/>
  <c r="A80" i="540" s="1"/>
  <c r="A81" i="540" s="1"/>
  <c r="A82" i="540" s="1"/>
  <c r="A83" i="540" s="1"/>
  <c r="A84" i="540" s="1"/>
  <c r="A85" i="540" s="1"/>
  <c r="A86" i="540" s="1"/>
  <c r="A87" i="540" s="1"/>
  <c r="A88" i="540" s="1"/>
  <c r="A89" i="540" s="1"/>
  <c r="A90" i="540" s="1"/>
  <c r="A91" i="540" s="1"/>
  <c r="A92" i="540" s="1"/>
  <c r="A93" i="540" s="1"/>
  <c r="A94" i="540" s="1"/>
  <c r="A95" i="540" s="1"/>
  <c r="A96" i="540" s="1"/>
  <c r="A97" i="540" s="1"/>
  <c r="A98" i="540" s="1"/>
  <c r="A99" i="540" s="1"/>
  <c r="A100" i="540" s="1"/>
  <c r="A101" i="540" s="1"/>
  <c r="A102" i="540" s="1"/>
  <c r="A103" i="540" s="1"/>
  <c r="A104" i="540" s="1"/>
  <c r="A105" i="540" s="1"/>
  <c r="A106" i="540" s="1"/>
  <c r="A107" i="540" s="1"/>
  <c r="A108" i="540" s="1"/>
  <c r="A109" i="540" s="1"/>
  <c r="A110" i="540" s="1"/>
  <c r="A111" i="540" s="1"/>
  <c r="A112" i="540" s="1"/>
  <c r="A113" i="540" s="1"/>
  <c r="A114" i="540" s="1"/>
  <c r="A115" i="540" s="1"/>
  <c r="A116" i="540" s="1"/>
  <c r="A118" i="540" s="1"/>
  <c r="A119" i="540" s="1"/>
  <c r="A120" i="540" s="1"/>
  <c r="A121" i="540" s="1"/>
  <c r="A122" i="540" s="1"/>
  <c r="A123" i="540" s="1"/>
  <c r="A124" i="540" s="1"/>
  <c r="A125" i="540" s="1"/>
  <c r="A126" i="540" s="1"/>
  <c r="A127" i="540" s="1"/>
  <c r="A128" i="540" s="1"/>
  <c r="A129" i="540" s="1"/>
  <c r="A130" i="540" s="1"/>
  <c r="A131" i="540" s="1"/>
  <c r="A132" i="540" s="1"/>
  <c r="A133" i="540" s="1"/>
  <c r="A134" i="540" s="1"/>
  <c r="A135" i="540" s="1"/>
  <c r="A136" i="540" s="1"/>
  <c r="A137" i="540" s="1"/>
  <c r="A138" i="540" s="1"/>
  <c r="A139" i="540" s="1"/>
  <c r="A140" i="540" s="1"/>
  <c r="A141" i="540" s="1"/>
  <c r="A142" i="540" s="1"/>
  <c r="A143" i="540" s="1"/>
  <c r="A144" i="540" s="1"/>
  <c r="A145" i="540" s="1"/>
  <c r="A146" i="540" s="1"/>
  <c r="A147" i="540" s="1"/>
  <c r="A148" i="540" s="1"/>
  <c r="A149" i="540" s="1"/>
  <c r="A150" i="540" s="1"/>
  <c r="A151" i="540" s="1"/>
  <c r="A152" i="540" s="1"/>
  <c r="A153" i="540" s="1"/>
  <c r="A154" i="540" s="1"/>
  <c r="A155" i="540" s="1"/>
  <c r="A156" i="540" s="1"/>
  <c r="A157" i="540" s="1"/>
  <c r="A158" i="540" s="1"/>
  <c r="A159" i="540" s="1"/>
  <c r="A160" i="540" s="1"/>
  <c r="A161" i="540" s="1"/>
  <c r="A162" i="540" s="1"/>
  <c r="A163" i="540" s="1"/>
  <c r="A164" i="540" s="1"/>
  <c r="A165" i="540" s="1"/>
  <c r="A166" i="540" s="1"/>
  <c r="A167" i="540" s="1"/>
  <c r="A168" i="540" s="1"/>
  <c r="A169" i="540" s="1"/>
  <c r="A170" i="540" s="1"/>
  <c r="A171" i="540" s="1"/>
  <c r="A172" i="540" s="1"/>
  <c r="A173" i="540" s="1"/>
  <c r="A175" i="540" s="1"/>
  <c r="A176" i="540" s="1"/>
  <c r="A177" i="540" s="1"/>
  <c r="A178" i="540" s="1"/>
  <c r="A179" i="540" s="1"/>
  <c r="A180" i="540" s="1"/>
  <c r="A181" i="540" s="1"/>
  <c r="A182" i="540" s="1"/>
  <c r="A183" i="540" s="1"/>
  <c r="A184" i="540" s="1"/>
  <c r="A185" i="540" s="1"/>
  <c r="A186" i="540" s="1"/>
  <c r="A187" i="540" s="1"/>
  <c r="A188" i="540" s="1"/>
  <c r="A189" i="540" s="1"/>
  <c r="A190" i="540" s="1"/>
  <c r="A191" i="540" s="1"/>
  <c r="A192" i="540" s="1"/>
  <c r="A193" i="540" s="1"/>
  <c r="A195" i="540" s="1"/>
  <c r="A196" i="540" s="1"/>
  <c r="A197" i="540" s="1"/>
  <c r="A198" i="540" s="1"/>
  <c r="A199" i="540" s="1"/>
  <c r="A200" i="540" s="1"/>
  <c r="A201" i="540" s="1"/>
  <c r="A202" i="540" s="1"/>
  <c r="A203" i="540" s="1"/>
  <c r="A204" i="540" s="1"/>
  <c r="A205" i="540" s="1"/>
  <c r="A206" i="540" s="1"/>
  <c r="A207" i="540" s="1"/>
  <c r="A208" i="540" s="1"/>
  <c r="A209" i="540" s="1"/>
  <c r="A210" i="540" s="1"/>
  <c r="A211" i="540" s="1"/>
  <c r="A212" i="540" s="1"/>
  <c r="A213" i="540" s="1"/>
  <c r="A214" i="540" s="1"/>
  <c r="A215" i="540" s="1"/>
  <c r="A216" i="540" s="1"/>
  <c r="A217" i="540" s="1"/>
  <c r="A219" i="540" s="1"/>
  <c r="A220" i="540" s="1"/>
  <c r="A221" i="540" s="1"/>
  <c r="A222" i="540" s="1"/>
  <c r="A223" i="540" s="1"/>
  <c r="A224" i="540" s="1"/>
  <c r="A225" i="540" s="1"/>
  <c r="A226" i="540" s="1"/>
  <c r="A227" i="540" s="1"/>
  <c r="A228" i="540" s="1"/>
  <c r="A229" i="540" s="1"/>
  <c r="A230" i="540" s="1"/>
  <c r="A231" i="540" s="1"/>
  <c r="A232" i="540" s="1"/>
  <c r="A233" i="540" s="1"/>
  <c r="A234" i="540" s="1"/>
  <c r="A235" i="540" s="1"/>
  <c r="A236" i="540" s="1"/>
  <c r="A238" i="540" s="1"/>
  <c r="A239" i="540" s="1"/>
  <c r="A240" i="540" s="1"/>
  <c r="A241" i="540" s="1"/>
  <c r="A242" i="540" s="1"/>
  <c r="A243" i="540" s="1"/>
  <c r="A244" i="540" s="1"/>
  <c r="A245" i="540" s="1"/>
  <c r="A246" i="540" s="1"/>
  <c r="A247" i="540" s="1"/>
  <c r="A248" i="540" s="1"/>
  <c r="A249" i="540" s="1"/>
  <c r="A250" i="540" s="1"/>
  <c r="A251" i="540" s="1"/>
  <c r="A252" i="540" s="1"/>
  <c r="A253" i="540" s="1"/>
  <c r="A254" i="540" s="1"/>
  <c r="A255" i="540" s="1"/>
  <c r="A257" i="540" s="1"/>
  <c r="A258" i="540" s="1"/>
  <c r="A259" i="540" s="1"/>
  <c r="A260" i="540" s="1"/>
  <c r="A261" i="540" s="1"/>
  <c r="A262" i="540" s="1"/>
  <c r="A263" i="540" s="1"/>
  <c r="A264" i="540" s="1"/>
  <c r="A265" i="540" s="1"/>
  <c r="A266" i="540" s="1"/>
  <c r="A267" i="540" s="1"/>
  <c r="A269" i="540" s="1"/>
  <c r="A270" i="540" s="1"/>
  <c r="A271" i="540" s="1"/>
  <c r="A272" i="540" s="1"/>
  <c r="A273" i="540" s="1"/>
  <c r="A274" i="540" s="1"/>
  <c r="A275" i="540" s="1"/>
  <c r="A276" i="540" s="1"/>
  <c r="A277" i="540" s="1"/>
  <c r="A278" i="540" s="1"/>
  <c r="A279" i="540" s="1"/>
  <c r="A280" i="540" s="1"/>
  <c r="A281" i="540" s="1"/>
  <c r="A282" i="540" s="1"/>
  <c r="A283" i="540" s="1"/>
  <c r="A284" i="540" s="1"/>
  <c r="A285" i="540" s="1"/>
  <c r="A286" i="540" s="1"/>
  <c r="A287" i="540" s="1"/>
  <c r="A288" i="540" s="1"/>
  <c r="A289" i="540" s="1"/>
  <c r="A290" i="540" s="1"/>
  <c r="A291" i="540" s="1"/>
  <c r="A292" i="540" s="1"/>
  <c r="A293" i="540" s="1"/>
  <c r="A294" i="540" s="1"/>
  <c r="A295" i="540" s="1"/>
  <c r="A296" i="540" s="1"/>
  <c r="A297" i="540" s="1"/>
  <c r="A298" i="540" s="1"/>
  <c r="A299" i="540" s="1"/>
  <c r="A300" i="540" s="1"/>
  <c r="A301" i="540" s="1"/>
  <c r="A302" i="540" s="1"/>
  <c r="A303" i="540" s="1"/>
  <c r="A304" i="540" s="1"/>
  <c r="A305" i="540" s="1"/>
  <c r="A306" i="540" s="1"/>
  <c r="A307" i="540" s="1"/>
  <c r="A308" i="540" s="1"/>
  <c r="A309" i="540" s="1"/>
  <c r="A310" i="540" s="1"/>
  <c r="A311" i="540" s="1"/>
  <c r="A312" i="540" s="1"/>
  <c r="A313" i="540" s="1"/>
  <c r="A314" i="540" s="1"/>
  <c r="A315" i="540" s="1"/>
  <c r="A316" i="540" s="1"/>
  <c r="A317" i="540" s="1"/>
  <c r="A318" i="540" s="1"/>
  <c r="A319" i="540" s="1"/>
  <c r="A320" i="540" s="1"/>
  <c r="A321" i="540" s="1"/>
  <c r="A322" i="540" s="1"/>
  <c r="A323" i="540" s="1"/>
  <c r="A324" i="540" s="1"/>
  <c r="A325" i="540" s="1"/>
  <c r="A326" i="540" s="1"/>
  <c r="A327" i="540" s="1"/>
  <c r="A328" i="540" s="1"/>
  <c r="A329" i="540" s="1"/>
  <c r="A330" i="540" s="1"/>
  <c r="A331" i="540" s="1"/>
  <c r="A332" i="540" s="1"/>
  <c r="A333" i="540" s="1"/>
  <c r="A334" i="540" s="1"/>
  <c r="A335" i="540" s="1"/>
  <c r="A336" i="540" s="1"/>
  <c r="A337" i="540" s="1"/>
  <c r="A338" i="540" s="1"/>
  <c r="A339" i="540" s="1"/>
  <c r="A340" i="540" s="1"/>
  <c r="A341" i="540" s="1"/>
  <c r="A342" i="540" s="1"/>
  <c r="A343" i="540" s="1"/>
  <c r="A344" i="540" s="1"/>
  <c r="A345" i="540" s="1"/>
  <c r="A346" i="540" s="1"/>
  <c r="A347" i="540" s="1"/>
  <c r="A348" i="540" s="1"/>
  <c r="A349" i="540" s="1"/>
  <c r="A350" i="540" s="1"/>
  <c r="A351" i="540" s="1"/>
  <c r="A352" i="540" s="1"/>
  <c r="A353" i="540" s="1"/>
  <c r="A354" i="540" s="1"/>
  <c r="A355" i="540" s="1"/>
  <c r="A356" i="540" s="1"/>
  <c r="A357" i="540" s="1"/>
  <c r="A358" i="540" s="1"/>
  <c r="A359" i="540" s="1"/>
  <c r="A360" i="540" s="1"/>
  <c r="A361" i="540" s="1"/>
  <c r="A362" i="540" s="1"/>
  <c r="D67" i="500"/>
  <c r="E67" i="500"/>
  <c r="A139" i="557" l="1"/>
  <c r="A141" i="557" s="1"/>
  <c r="A142" i="557" s="1"/>
  <c r="A143" i="557" s="1"/>
  <c r="A144" i="557" s="1"/>
  <c r="A145" i="557" s="1"/>
  <c r="L1" i="557"/>
  <c r="A363" i="540"/>
  <c r="A365" i="540" s="1"/>
  <c r="A366" i="540" s="1"/>
  <c r="A367" i="540" s="1"/>
  <c r="A368" i="540" s="1"/>
  <c r="A369" i="540" s="1"/>
  <c r="A370" i="540" s="1"/>
  <c r="A371" i="540" s="1"/>
  <c r="A372" i="540" s="1"/>
  <c r="A373" i="540" s="1"/>
  <c r="A374" i="540" s="1"/>
  <c r="A375" i="540" s="1"/>
  <c r="A376" i="540" s="1"/>
  <c r="A377" i="540" s="1"/>
  <c r="A378" i="540" s="1"/>
  <c r="A379" i="540" s="1"/>
  <c r="A380" i="540" s="1"/>
  <c r="A381" i="540" s="1"/>
  <c r="A382" i="540" s="1"/>
  <c r="A383" i="540" s="1"/>
  <c r="A384" i="540" s="1"/>
  <c r="A385" i="540" s="1"/>
  <c r="A386" i="540" s="1"/>
  <c r="A387" i="540" s="1"/>
  <c r="A388" i="540" s="1"/>
  <c r="A389" i="540" s="1"/>
  <c r="A390" i="540" s="1"/>
  <c r="A391" i="540" s="1"/>
  <c r="A392" i="540" s="1"/>
  <c r="A393" i="540" s="1"/>
  <c r="A394" i="540" s="1"/>
  <c r="A395" i="540" s="1"/>
  <c r="A396" i="540" s="1"/>
  <c r="A397" i="540" s="1"/>
  <c r="A398" i="540" s="1"/>
  <c r="A399" i="540" s="1"/>
  <c r="A400" i="540" s="1"/>
  <c r="A401" i="540" s="1"/>
  <c r="A402" i="540" s="1"/>
  <c r="A403" i="540" s="1"/>
  <c r="A404" i="540" s="1"/>
  <c r="A405" i="540" s="1"/>
  <c r="A406" i="540" s="1"/>
  <c r="A407" i="540" s="1"/>
  <c r="A408" i="540" s="1"/>
  <c r="A409" i="540" s="1"/>
  <c r="A410" i="540" s="1"/>
  <c r="A411" i="540" s="1"/>
  <c r="A412" i="540" s="1"/>
  <c r="A413" i="540" s="1"/>
  <c r="A414" i="540" s="1"/>
  <c r="A415" i="540" s="1"/>
  <c r="A416" i="540" s="1"/>
  <c r="A417" i="540" s="1"/>
  <c r="A418" i="540" s="1"/>
  <c r="A419" i="540" s="1"/>
  <c r="A420" i="540" s="1"/>
  <c r="E68" i="500" l="1"/>
  <c r="E69" i="500"/>
  <c r="E70" i="500"/>
  <c r="B1" i="555"/>
  <c r="B2" i="555"/>
  <c r="F3" i="555"/>
  <c r="F4" i="555" a="1"/>
  <c r="F4" i="555" s="1"/>
  <c r="F5" i="555" a="1"/>
  <c r="F5" i="555" s="1"/>
  <c r="F6" i="555" a="1"/>
  <c r="F6" i="555" s="1"/>
  <c r="O8" i="555"/>
  <c r="G12" i="555"/>
  <c r="L12" i="555"/>
  <c r="G13" i="555"/>
  <c r="L13" i="555"/>
  <c r="M13" i="555" s="1"/>
  <c r="G14" i="555"/>
  <c r="L14" i="555"/>
  <c r="M14" i="555" s="1"/>
  <c r="G15" i="555"/>
  <c r="L15" i="555"/>
  <c r="M15" i="555" s="1"/>
  <c r="G16" i="555"/>
  <c r="L16" i="555"/>
  <c r="M16" i="555" s="1"/>
  <c r="G17" i="555"/>
  <c r="L17" i="555"/>
  <c r="M17" i="555" s="1"/>
  <c r="G18" i="555"/>
  <c r="L18" i="555"/>
  <c r="M18" i="555" s="1"/>
  <c r="G19" i="555"/>
  <c r="L19" i="555"/>
  <c r="M19" i="555" s="1"/>
  <c r="G20" i="555"/>
  <c r="L20" i="555"/>
  <c r="M20" i="555" s="1"/>
  <c r="G21" i="555"/>
  <c r="L21" i="555"/>
  <c r="M21" i="555" s="1"/>
  <c r="G22" i="555"/>
  <c r="L22" i="555"/>
  <c r="M22" i="555" s="1"/>
  <c r="G23" i="555"/>
  <c r="L23" i="555"/>
  <c r="M23" i="555" s="1"/>
  <c r="G24" i="555"/>
  <c r="L24" i="555"/>
  <c r="M24" i="555" s="1"/>
  <c r="G25" i="555"/>
  <c r="L25" i="555"/>
  <c r="M25" i="555" s="1"/>
  <c r="G26" i="555"/>
  <c r="L26" i="555"/>
  <c r="M26" i="555" s="1"/>
  <c r="G27" i="555"/>
  <c r="L27" i="555"/>
  <c r="M27" i="555" s="1"/>
  <c r="G28" i="555"/>
  <c r="L28" i="555"/>
  <c r="M28" i="555" s="1"/>
  <c r="G29" i="555"/>
  <c r="L29" i="555"/>
  <c r="M29" i="555" s="1"/>
  <c r="G30" i="555"/>
  <c r="L30" i="555"/>
  <c r="M30" i="555" s="1"/>
  <c r="G31" i="555"/>
  <c r="L31" i="555"/>
  <c r="M31" i="555" s="1"/>
  <c r="G32" i="555"/>
  <c r="L32" i="555"/>
  <c r="M32" i="555" s="1"/>
  <c r="G33" i="555"/>
  <c r="L33" i="555"/>
  <c r="M33" i="555" s="1"/>
  <c r="G34" i="555"/>
  <c r="L34" i="555"/>
  <c r="M34" i="555" s="1"/>
  <c r="G35" i="555"/>
  <c r="L35" i="555"/>
  <c r="M35" i="555" s="1"/>
  <c r="G36" i="555"/>
  <c r="L36" i="555"/>
  <c r="M36" i="555" s="1"/>
  <c r="G37" i="555"/>
  <c r="L37" i="555"/>
  <c r="M37" i="555" s="1"/>
  <c r="G38" i="555"/>
  <c r="L38" i="555"/>
  <c r="M38" i="555" s="1"/>
  <c r="G39" i="555"/>
  <c r="L39" i="555"/>
  <c r="M39" i="555" s="1"/>
  <c r="G40" i="555"/>
  <c r="L40" i="555"/>
  <c r="M40" i="555" s="1"/>
  <c r="G41" i="555"/>
  <c r="L41" i="555"/>
  <c r="M41" i="555" s="1"/>
  <c r="G42" i="555"/>
  <c r="L42" i="555"/>
  <c r="M42" i="555" s="1"/>
  <c r="G43" i="555"/>
  <c r="L43" i="555"/>
  <c r="M43" i="555" s="1"/>
  <c r="G44" i="555"/>
  <c r="L44" i="555"/>
  <c r="M44" i="555" s="1"/>
  <c r="G45" i="555"/>
  <c r="L45" i="555"/>
  <c r="M45" i="555" s="1"/>
  <c r="G46" i="555"/>
  <c r="L46" i="555"/>
  <c r="M46" i="555" s="1"/>
  <c r="G47" i="555"/>
  <c r="L47" i="555"/>
  <c r="M47" i="555" s="1"/>
  <c r="G48" i="555"/>
  <c r="L48" i="555"/>
  <c r="M48" i="555" s="1"/>
  <c r="G50" i="555"/>
  <c r="L50" i="555"/>
  <c r="M50" i="555" s="1"/>
  <c r="G51" i="555"/>
  <c r="L51" i="555"/>
  <c r="M51" i="555" s="1"/>
  <c r="G52" i="555"/>
  <c r="L52" i="555"/>
  <c r="M52" i="555" s="1"/>
  <c r="G53" i="555"/>
  <c r="L53" i="555"/>
  <c r="M53" i="555" s="1"/>
  <c r="G54" i="555"/>
  <c r="L54" i="555"/>
  <c r="M54" i="555" s="1"/>
  <c r="G55" i="555"/>
  <c r="L55" i="555"/>
  <c r="M55" i="555" s="1"/>
  <c r="G56" i="555"/>
  <c r="L56" i="555"/>
  <c r="M56" i="555" s="1"/>
  <c r="G57" i="555"/>
  <c r="L57" i="555"/>
  <c r="M57" i="555" s="1"/>
  <c r="G58" i="555"/>
  <c r="L58" i="555"/>
  <c r="M58" i="555" s="1"/>
  <c r="G59" i="555"/>
  <c r="L59" i="555"/>
  <c r="M59" i="555" s="1"/>
  <c r="G60" i="555"/>
  <c r="L60" i="555"/>
  <c r="M60" i="555" s="1"/>
  <c r="G61" i="555"/>
  <c r="L61" i="555"/>
  <c r="M61" i="555" s="1"/>
  <c r="G62" i="555"/>
  <c r="L62" i="555"/>
  <c r="M62" i="555" s="1"/>
  <c r="G63" i="555"/>
  <c r="L63" i="555"/>
  <c r="M63" i="555" s="1"/>
  <c r="G64" i="555"/>
  <c r="L64" i="555"/>
  <c r="M64" i="555" s="1"/>
  <c r="G66" i="555"/>
  <c r="L66" i="555"/>
  <c r="M66" i="555" s="1"/>
  <c r="G67" i="555"/>
  <c r="L67" i="555"/>
  <c r="M67" i="555" s="1"/>
  <c r="G68" i="555"/>
  <c r="L68" i="555"/>
  <c r="M68" i="555" s="1"/>
  <c r="G69" i="555"/>
  <c r="L69" i="555"/>
  <c r="M69" i="555" s="1"/>
  <c r="G70" i="555"/>
  <c r="L70" i="555"/>
  <c r="M70" i="555" s="1"/>
  <c r="G71" i="555"/>
  <c r="L71" i="555"/>
  <c r="M71" i="555" s="1"/>
  <c r="G72" i="555"/>
  <c r="L72" i="555"/>
  <c r="M72" i="555" s="1"/>
  <c r="G73" i="555"/>
  <c r="L73" i="555"/>
  <c r="M73" i="555" s="1"/>
  <c r="G74" i="555"/>
  <c r="L74" i="555"/>
  <c r="M74" i="555" s="1"/>
  <c r="G75" i="555"/>
  <c r="L75" i="555"/>
  <c r="M75" i="555" s="1"/>
  <c r="G76" i="555"/>
  <c r="L76" i="555"/>
  <c r="M76" i="555" s="1"/>
  <c r="G78" i="555"/>
  <c r="L78" i="555"/>
  <c r="M78" i="555" s="1"/>
  <c r="G79" i="555"/>
  <c r="L79" i="555"/>
  <c r="M79" i="555" s="1"/>
  <c r="G81" i="555"/>
  <c r="L81" i="555"/>
  <c r="M81" i="555" s="1"/>
  <c r="G82" i="555"/>
  <c r="L82" i="555"/>
  <c r="M82" i="555" s="1"/>
  <c r="G84" i="555"/>
  <c r="L84" i="555"/>
  <c r="M84" i="555" s="1"/>
  <c r="G85" i="555"/>
  <c r="L85" i="555"/>
  <c r="M85" i="555" s="1"/>
  <c r="G87" i="555"/>
  <c r="L87" i="555"/>
  <c r="M87" i="555" s="1"/>
  <c r="G88" i="555"/>
  <c r="L88" i="555"/>
  <c r="M88" i="555" s="1"/>
  <c r="G90" i="555"/>
  <c r="L90" i="555"/>
  <c r="M90" i="555" s="1"/>
  <c r="G91" i="555"/>
  <c r="L91" i="555"/>
  <c r="M91" i="555" s="1"/>
  <c r="G93" i="555"/>
  <c r="L93" i="555"/>
  <c r="M93" i="555" s="1"/>
  <c r="G94" i="555"/>
  <c r="L94" i="555"/>
  <c r="M94" i="555" s="1"/>
  <c r="I95" i="555"/>
  <c r="O5" i="555" s="1"/>
  <c r="D97" i="555"/>
  <c r="G97" i="555"/>
  <c r="H97" i="555"/>
  <c r="B1" i="554"/>
  <c r="B2" i="554" a="1"/>
  <c r="B2" i="554" s="1"/>
  <c r="I67" i="500" a="1"/>
  <c r="I70" i="500" a="1"/>
  <c r="I68" i="500" a="1"/>
  <c r="D69" i="500" a="1"/>
  <c r="D70" i="500" a="1"/>
  <c r="I69" i="500" a="1"/>
  <c r="D68" i="500" a="1"/>
  <c r="M12" i="555" l="1"/>
  <c r="O12" i="555" s="1"/>
  <c r="N12" i="555" s="1"/>
  <c r="O37" i="555"/>
  <c r="N37" i="555" s="1"/>
  <c r="O91" i="555"/>
  <c r="N91" i="555" s="1"/>
  <c r="O79" i="555"/>
  <c r="N79" i="555" s="1"/>
  <c r="O69" i="555"/>
  <c r="N69" i="555" s="1"/>
  <c r="O57" i="555"/>
  <c r="N57" i="555" s="1"/>
  <c r="O81" i="555"/>
  <c r="N81" i="555" s="1"/>
  <c r="O74" i="555"/>
  <c r="N74" i="555" s="1"/>
  <c r="O33" i="555"/>
  <c r="N33" i="555" s="1"/>
  <c r="O23" i="555"/>
  <c r="N23" i="555" s="1"/>
  <c r="O38" i="555"/>
  <c r="N38" i="555" s="1"/>
  <c r="O26" i="555"/>
  <c r="N26" i="555" s="1"/>
  <c r="O17" i="555"/>
  <c r="N17" i="555" s="1"/>
  <c r="O32" i="555"/>
  <c r="N32" i="555" s="1"/>
  <c r="O22" i="555"/>
  <c r="N22" i="555" s="1"/>
  <c r="O46" i="555"/>
  <c r="N46" i="555" s="1"/>
  <c r="O42" i="555"/>
  <c r="N42" i="555" s="1"/>
  <c r="O63" i="555"/>
  <c r="N63" i="555" s="1"/>
  <c r="O54" i="555"/>
  <c r="N54" i="555" s="1"/>
  <c r="O51" i="555"/>
  <c r="N51" i="555" s="1"/>
  <c r="O19" i="555"/>
  <c r="N19" i="555" s="1"/>
  <c r="O25" i="555"/>
  <c r="N25" i="555" s="1"/>
  <c r="O35" i="555"/>
  <c r="N35" i="555" s="1"/>
  <c r="O94" i="555"/>
  <c r="N94" i="555" s="1"/>
  <c r="O87" i="555"/>
  <c r="N87" i="555" s="1"/>
  <c r="O78" i="555"/>
  <c r="N78" i="555" s="1"/>
  <c r="O68" i="555"/>
  <c r="N68" i="555" s="1"/>
  <c r="O18" i="555"/>
  <c r="N18" i="555" s="1"/>
  <c r="O16" i="555"/>
  <c r="N16" i="555" s="1"/>
  <c r="O93" i="555"/>
  <c r="N93" i="555" s="1"/>
  <c r="O85" i="555"/>
  <c r="N85" i="555" s="1"/>
  <c r="O50" i="555"/>
  <c r="N50" i="555" s="1"/>
  <c r="O47" i="555"/>
  <c r="N47" i="555" s="1"/>
  <c r="O30" i="555"/>
  <c r="N30" i="555" s="1"/>
  <c r="O88" i="555"/>
  <c r="N88" i="555" s="1"/>
  <c r="O66" i="555"/>
  <c r="N66" i="555" s="1"/>
  <c r="O55" i="555"/>
  <c r="N55" i="555" s="1"/>
  <c r="O60" i="555"/>
  <c r="N60" i="555" s="1"/>
  <c r="O58" i="555"/>
  <c r="N58" i="555" s="1"/>
  <c r="O45" i="555"/>
  <c r="N45" i="555" s="1"/>
  <c r="O41" i="555"/>
  <c r="N41" i="555" s="1"/>
  <c r="O75" i="555"/>
  <c r="N75" i="555" s="1"/>
  <c r="O70" i="555"/>
  <c r="N70" i="555" s="1"/>
  <c r="O53" i="555"/>
  <c r="N53" i="555" s="1"/>
  <c r="O62" i="555"/>
  <c r="N62" i="555" s="1"/>
  <c r="O59" i="555"/>
  <c r="N59" i="555" s="1"/>
  <c r="O36" i="555"/>
  <c r="N36" i="555" s="1"/>
  <c r="O29" i="555"/>
  <c r="N29" i="555" s="1"/>
  <c r="O15" i="555"/>
  <c r="N15" i="555" s="1"/>
  <c r="O84" i="555"/>
  <c r="N84" i="555" s="1"/>
  <c r="O73" i="555"/>
  <c r="N73" i="555" s="1"/>
  <c r="O61" i="555"/>
  <c r="N61" i="555" s="1"/>
  <c r="O21" i="555"/>
  <c r="N21" i="555" s="1"/>
  <c r="O67" i="555"/>
  <c r="N67" i="555" s="1"/>
  <c r="O56" i="555"/>
  <c r="N56" i="555" s="1"/>
  <c r="O28" i="555"/>
  <c r="N28" i="555" s="1"/>
  <c r="O14" i="555"/>
  <c r="N14" i="555" s="1"/>
  <c r="O72" i="555"/>
  <c r="N72" i="555" s="1"/>
  <c r="O44" i="555"/>
  <c r="N44" i="555" s="1"/>
  <c r="O40" i="555"/>
  <c r="N40" i="555" s="1"/>
  <c r="O20" i="555"/>
  <c r="N20" i="555" s="1"/>
  <c r="O64" i="555"/>
  <c r="N64" i="555" s="1"/>
  <c r="O48" i="555"/>
  <c r="N48" i="555" s="1"/>
  <c r="O43" i="555"/>
  <c r="N43" i="555" s="1"/>
  <c r="O39" i="555"/>
  <c r="N39" i="555" s="1"/>
  <c r="O34" i="555"/>
  <c r="N34" i="555" s="1"/>
  <c r="O31" i="555"/>
  <c r="N31" i="555" s="1"/>
  <c r="O90" i="555"/>
  <c r="N90" i="555" s="1"/>
  <c r="O76" i="555"/>
  <c r="N76" i="555" s="1"/>
  <c r="O71" i="555"/>
  <c r="N71" i="555" s="1"/>
  <c r="O52" i="555"/>
  <c r="N52" i="555" s="1"/>
  <c r="O27" i="555"/>
  <c r="N27" i="555" s="1"/>
  <c r="O24" i="555"/>
  <c r="N24" i="555" s="1"/>
  <c r="O13" i="555"/>
  <c r="N13" i="555" s="1"/>
  <c r="D70" i="500"/>
  <c r="I68" i="500"/>
  <c r="I69" i="500"/>
  <c r="D68" i="500"/>
  <c r="I70" i="500"/>
  <c r="D69" i="500"/>
  <c r="I67" i="500"/>
  <c r="O82" i="555"/>
  <c r="N82" i="555" s="1"/>
  <c r="L97" i="555"/>
  <c r="L95" i="555"/>
  <c r="F3" i="554"/>
  <c r="F4" i="554" a="1"/>
  <c r="F4" i="554" s="1"/>
  <c r="F5" i="554" a="1"/>
  <c r="F5" i="554" s="1"/>
  <c r="F6" i="554" a="1"/>
  <c r="F6" i="554" s="1"/>
  <c r="S8" i="554"/>
  <c r="A13" i="554"/>
  <c r="P31" i="554" a="1"/>
  <c r="P31" i="554" s="1"/>
  <c r="P285" i="554" a="1"/>
  <c r="P285" i="554" s="1"/>
  <c r="P293" i="554" a="1"/>
  <c r="P293" i="554" s="1"/>
  <c r="Q319" i="554"/>
  <c r="P340" i="554" a="1"/>
  <c r="P340" i="554" s="1"/>
  <c r="I354" i="554"/>
  <c r="E50" i="500"/>
  <c r="E47" i="500"/>
  <c r="A46" i="500"/>
  <c r="E44" i="500"/>
  <c r="A43" i="500"/>
  <c r="E33" i="500"/>
  <c r="E30" i="500"/>
  <c r="A29" i="500"/>
  <c r="E27" i="500"/>
  <c r="A26" i="500"/>
  <c r="L13" i="553"/>
  <c r="D44" i="553"/>
  <c r="A13" i="553"/>
  <c r="F5" i="553" a="1"/>
  <c r="F5" i="553" s="1"/>
  <c r="F4" i="553" a="1"/>
  <c r="F4" i="553" s="1"/>
  <c r="F3" i="553"/>
  <c r="B2" i="553"/>
  <c r="B1" i="553"/>
  <c r="J15" i="546"/>
  <c r="G1" i="546" s="1"/>
  <c r="J15" i="545"/>
  <c r="G1" i="545" s="1"/>
  <c r="J15" i="544"/>
  <c r="D33" i="500" a="1"/>
  <c r="D44" i="500" a="1"/>
  <c r="D50" i="500" a="1"/>
  <c r="D47" i="500" a="1"/>
  <c r="I44" i="500"/>
  <c r="D27" i="500" a="1"/>
  <c r="J17" i="544" l="1"/>
  <c r="G1" i="544"/>
  <c r="M97" i="555"/>
  <c r="M95" i="555"/>
  <c r="O3" i="555" s="1"/>
  <c r="Q271" i="554"/>
  <c r="Q238" i="554"/>
  <c r="Q222" i="554"/>
  <c r="R222" i="554" s="1"/>
  <c r="Q25" i="554"/>
  <c r="R25" i="554" s="1"/>
  <c r="Q144" i="554"/>
  <c r="R144" i="554" s="1"/>
  <c r="P345" i="554" a="1"/>
  <c r="P345" i="554" s="1"/>
  <c r="P320" i="554" a="1"/>
  <c r="P320" i="554" s="1"/>
  <c r="P282" i="554" a="1"/>
  <c r="P282" i="554" s="1"/>
  <c r="P249" i="554" a="1"/>
  <c r="P249" i="554" s="1"/>
  <c r="P240" i="554" a="1"/>
  <c r="P240" i="554" s="1"/>
  <c r="P232" i="554" a="1"/>
  <c r="P232" i="554" s="1"/>
  <c r="P224" i="554" a="1"/>
  <c r="P224" i="554" s="1"/>
  <c r="P216" i="554" a="1"/>
  <c r="P216" i="554" s="1"/>
  <c r="P170" i="554" a="1"/>
  <c r="P170" i="554" s="1"/>
  <c r="P142" i="554" a="1"/>
  <c r="P142" i="554" s="1"/>
  <c r="P129" i="554" a="1"/>
  <c r="P129" i="554" s="1"/>
  <c r="P84" i="554" a="1"/>
  <c r="P84" i="554" s="1"/>
  <c r="P72" i="554" a="1"/>
  <c r="P72" i="554" s="1"/>
  <c r="P64" i="554" a="1"/>
  <c r="P64" i="554" s="1"/>
  <c r="P56" i="554" a="1"/>
  <c r="P56" i="554" s="1"/>
  <c r="P295" i="554" a="1"/>
  <c r="P295" i="554" s="1"/>
  <c r="P270" i="554" a="1"/>
  <c r="P270" i="554" s="1"/>
  <c r="P262" i="554" a="1"/>
  <c r="P262" i="554" s="1"/>
  <c r="P254" i="554" a="1"/>
  <c r="P254" i="554" s="1"/>
  <c r="P246" i="554" a="1"/>
  <c r="P246" i="554" s="1"/>
  <c r="P229" i="554" a="1"/>
  <c r="P229" i="554" s="1"/>
  <c r="P175" i="554" a="1"/>
  <c r="P175" i="554" s="1"/>
  <c r="P159" i="554" a="1"/>
  <c r="P159" i="554" s="1"/>
  <c r="P151" i="554" a="1"/>
  <c r="P151" i="554" s="1"/>
  <c r="P134" i="554" a="1"/>
  <c r="P134" i="554" s="1"/>
  <c r="P89" i="554" a="1"/>
  <c r="P89" i="554" s="1"/>
  <c r="P69" i="554" a="1"/>
  <c r="P69" i="554" s="1"/>
  <c r="P322" i="554" a="1"/>
  <c r="P322" i="554" s="1"/>
  <c r="P288" i="554" a="1"/>
  <c r="P288" i="554" s="1"/>
  <c r="P284" i="554" a="1"/>
  <c r="P284" i="554" s="1"/>
  <c r="P276" i="554" a="1"/>
  <c r="P276" i="554" s="1"/>
  <c r="P267" i="554" a="1"/>
  <c r="P267" i="554" s="1"/>
  <c r="P243" i="554" a="1"/>
  <c r="P243" i="554" s="1"/>
  <c r="P205" i="554" a="1"/>
  <c r="P205" i="554" s="1"/>
  <c r="P189" i="554" a="1"/>
  <c r="P189" i="554" s="1"/>
  <c r="P172" i="554" a="1"/>
  <c r="P172" i="554" s="1"/>
  <c r="P119" i="554" a="1"/>
  <c r="P119" i="554" s="1"/>
  <c r="P99" i="554" a="1"/>
  <c r="P99" i="554" s="1"/>
  <c r="P78" i="554" a="1"/>
  <c r="P78" i="554" s="1"/>
  <c r="P70" i="554" a="1"/>
  <c r="P70" i="554" s="1"/>
  <c r="P54" i="554" a="1"/>
  <c r="P54" i="554" s="1"/>
  <c r="Q120" i="554"/>
  <c r="R120" i="554" s="1"/>
  <c r="Q176" i="554"/>
  <c r="R176" i="554" s="1"/>
  <c r="Q156" i="554"/>
  <c r="R156" i="554" s="1"/>
  <c r="M179" i="554" a="1"/>
  <c r="M179" i="554" s="1"/>
  <c r="Q77" i="554"/>
  <c r="R77" i="554" s="1"/>
  <c r="Q315" i="554"/>
  <c r="R315" i="554" s="1"/>
  <c r="Q210" i="554"/>
  <c r="R210" i="554" s="1"/>
  <c r="Q194" i="554"/>
  <c r="R194" i="554" s="1"/>
  <c r="Q168" i="554"/>
  <c r="R168" i="554" s="1"/>
  <c r="Q127" i="554"/>
  <c r="R127" i="554" s="1"/>
  <c r="Q123" i="554"/>
  <c r="R123" i="554" s="1"/>
  <c r="Q107" i="554"/>
  <c r="R107" i="554" s="1"/>
  <c r="Q46" i="554"/>
  <c r="R46" i="554" s="1"/>
  <c r="Q38" i="554"/>
  <c r="R38" i="554" s="1"/>
  <c r="Q26" i="554"/>
  <c r="R26" i="554" s="1"/>
  <c r="Q22" i="554"/>
  <c r="R22" i="554" s="1"/>
  <c r="Q18" i="554"/>
  <c r="R18" i="554" s="1"/>
  <c r="Q14" i="554"/>
  <c r="R14" i="554" s="1"/>
  <c r="Q81" i="554"/>
  <c r="R81" i="554" s="1"/>
  <c r="Q33" i="554"/>
  <c r="R33" i="554" s="1"/>
  <c r="Q292" i="554"/>
  <c r="R292" i="554" s="1"/>
  <c r="Q193" i="554"/>
  <c r="R193" i="554" s="1"/>
  <c r="Q108" i="554"/>
  <c r="R108" i="554" s="1"/>
  <c r="Q243" i="554"/>
  <c r="R243" i="554" s="1"/>
  <c r="Q74" i="554"/>
  <c r="R74" i="554" s="1"/>
  <c r="Q49" i="554"/>
  <c r="R49" i="554" s="1"/>
  <c r="Q136" i="554"/>
  <c r="R136" i="554" s="1"/>
  <c r="Q132" i="554"/>
  <c r="R132" i="554" s="1"/>
  <c r="Q255" i="554"/>
  <c r="R255" i="554" s="1"/>
  <c r="Q345" i="554"/>
  <c r="R345" i="554" s="1"/>
  <c r="R319" i="554"/>
  <c r="Q308" i="554"/>
  <c r="R308" i="554" s="1"/>
  <c r="Q301" i="554"/>
  <c r="R301" i="554" s="1"/>
  <c r="Q212" i="554"/>
  <c r="R212" i="554" s="1"/>
  <c r="Q140" i="554"/>
  <c r="R140" i="554" s="1"/>
  <c r="Q135" i="554"/>
  <c r="R135" i="554" s="1"/>
  <c r="Q28" i="554"/>
  <c r="R28" i="554" s="1"/>
  <c r="Q66" i="554"/>
  <c r="R66" i="554" s="1"/>
  <c r="Q260" i="554"/>
  <c r="R260" i="554" s="1"/>
  <c r="Q256" i="554"/>
  <c r="R256" i="554" s="1"/>
  <c r="Q248" i="554"/>
  <c r="R248" i="554" s="1"/>
  <c r="Q244" i="554"/>
  <c r="R244" i="554" s="1"/>
  <c r="Q211" i="554"/>
  <c r="R211" i="554" s="1"/>
  <c r="Q281" i="554"/>
  <c r="R281" i="554" s="1"/>
  <c r="Q272" i="554"/>
  <c r="R272" i="554" s="1"/>
  <c r="Q226" i="554"/>
  <c r="R226" i="554" s="1"/>
  <c r="Q116" i="554"/>
  <c r="R116" i="554" s="1"/>
  <c r="Q112" i="554"/>
  <c r="R112" i="554" s="1"/>
  <c r="Q349" i="554"/>
  <c r="R349" i="554" s="1"/>
  <c r="Q309" i="554"/>
  <c r="R309" i="554" s="1"/>
  <c r="Q177" i="554"/>
  <c r="R177" i="554" s="1"/>
  <c r="Q92" i="554"/>
  <c r="R92" i="554" s="1"/>
  <c r="Q17" i="554"/>
  <c r="R17" i="554" s="1"/>
  <c r="Q289" i="554"/>
  <c r="R289" i="554" s="1"/>
  <c r="R271" i="554"/>
  <c r="Q158" i="554"/>
  <c r="R158" i="554" s="1"/>
  <c r="Q111" i="554"/>
  <c r="R111" i="554" s="1"/>
  <c r="Q341" i="554"/>
  <c r="R341" i="554" s="1"/>
  <c r="Q324" i="554"/>
  <c r="R324" i="554" s="1"/>
  <c r="Q189" i="554"/>
  <c r="R189" i="554" s="1"/>
  <c r="Q58" i="554"/>
  <c r="R58" i="554" s="1"/>
  <c r="Q340" i="554"/>
  <c r="R340" i="554" s="1"/>
  <c r="Q316" i="554"/>
  <c r="R316" i="554" s="1"/>
  <c r="Q172" i="554"/>
  <c r="R172" i="554" s="1"/>
  <c r="Q153" i="554"/>
  <c r="R153" i="554" s="1"/>
  <c r="Q145" i="554"/>
  <c r="R145" i="554" s="1"/>
  <c r="Q70" i="554"/>
  <c r="R70" i="554" s="1"/>
  <c r="Q99" i="554"/>
  <c r="R99" i="554" s="1"/>
  <c r="Q236" i="554"/>
  <c r="R236" i="554" s="1"/>
  <c r="Q251" i="554"/>
  <c r="R251" i="554" s="1"/>
  <c r="Q228" i="554"/>
  <c r="R228" i="554" s="1"/>
  <c r="Q208" i="554"/>
  <c r="R208" i="554" s="1"/>
  <c r="Q337" i="554"/>
  <c r="R337" i="554" s="1"/>
  <c r="Q332" i="554"/>
  <c r="R332" i="554" s="1"/>
  <c r="Q278" i="554"/>
  <c r="R278" i="554" s="1"/>
  <c r="M228" i="554" a="1"/>
  <c r="M228" i="554" s="1"/>
  <c r="Q155" i="554"/>
  <c r="R155" i="554" s="1"/>
  <c r="Q131" i="554"/>
  <c r="R131" i="554" s="1"/>
  <c r="M85" i="554" a="1"/>
  <c r="M85" i="554" s="1"/>
  <c r="Q29" i="554"/>
  <c r="R29" i="554" s="1"/>
  <c r="Q21" i="554"/>
  <c r="R21" i="554" s="1"/>
  <c r="Q13" i="554"/>
  <c r="R13" i="554" s="1"/>
  <c r="M326" i="554" a="1"/>
  <c r="M326" i="554" s="1"/>
  <c r="Q286" i="554"/>
  <c r="R286" i="554" s="1"/>
  <c r="Q348" i="554"/>
  <c r="R348" i="554" s="1"/>
  <c r="Q165" i="554"/>
  <c r="R165" i="554" s="1"/>
  <c r="Q323" i="554"/>
  <c r="R323" i="554" s="1"/>
  <c r="Q339" i="554"/>
  <c r="R339" i="554" s="1"/>
  <c r="Q312" i="554"/>
  <c r="R312" i="554" s="1"/>
  <c r="M163" i="554" a="1"/>
  <c r="M163" i="554" s="1"/>
  <c r="Q294" i="554"/>
  <c r="R294" i="554" s="1"/>
  <c r="Q41" i="554"/>
  <c r="R41" i="554" s="1"/>
  <c r="Q318" i="554"/>
  <c r="R318" i="554" s="1"/>
  <c r="Q296" i="554"/>
  <c r="R296" i="554" s="1"/>
  <c r="Q335" i="554"/>
  <c r="R335" i="554" s="1"/>
  <c r="Q326" i="554"/>
  <c r="R326" i="554" s="1"/>
  <c r="Q86" i="554"/>
  <c r="R86" i="554" s="1"/>
  <c r="Q197" i="554"/>
  <c r="R197" i="554" s="1"/>
  <c r="Q45" i="554"/>
  <c r="R45" i="554" s="1"/>
  <c r="Q191" i="554"/>
  <c r="R191" i="554" s="1"/>
  <c r="Q160" i="554"/>
  <c r="R160" i="554" s="1"/>
  <c r="Q65" i="554"/>
  <c r="R65" i="554" s="1"/>
  <c r="Q54" i="554"/>
  <c r="R54" i="554" s="1"/>
  <c r="Q343" i="554"/>
  <c r="R343" i="554" s="1"/>
  <c r="Q214" i="554"/>
  <c r="R214" i="554" s="1"/>
  <c r="M160" i="554" a="1"/>
  <c r="M160" i="554" s="1"/>
  <c r="Q103" i="554"/>
  <c r="R103" i="554" s="1"/>
  <c r="Q267" i="554"/>
  <c r="R267" i="554" s="1"/>
  <c r="Q152" i="554"/>
  <c r="R152" i="554" s="1"/>
  <c r="Q53" i="554"/>
  <c r="R53" i="554" s="1"/>
  <c r="Q297" i="554"/>
  <c r="R297" i="554" s="1"/>
  <c r="Q320" i="554"/>
  <c r="R320" i="554" s="1"/>
  <c r="Q284" i="554"/>
  <c r="R284" i="554" s="1"/>
  <c r="Q264" i="554"/>
  <c r="R264" i="554" s="1"/>
  <c r="Q119" i="554"/>
  <c r="R119" i="554" s="1"/>
  <c r="Q96" i="554"/>
  <c r="R96" i="554" s="1"/>
  <c r="Q69" i="554"/>
  <c r="R69" i="554" s="1"/>
  <c r="Q62" i="554"/>
  <c r="R62" i="554" s="1"/>
  <c r="Q47" i="554"/>
  <c r="R47" i="554" s="1"/>
  <c r="Q302" i="554"/>
  <c r="R302" i="554" s="1"/>
  <c r="M261" i="554" a="1"/>
  <c r="M261" i="554" s="1"/>
  <c r="M15" i="554" a="1"/>
  <c r="M15" i="554" s="1"/>
  <c r="P15" i="554" a="1"/>
  <c r="P15" i="554" s="1"/>
  <c r="M348" i="554" a="1"/>
  <c r="M348" i="554" s="1"/>
  <c r="Q263" i="554"/>
  <c r="R263" i="554" s="1"/>
  <c r="M242" i="554" a="1"/>
  <c r="M242" i="554" s="1"/>
  <c r="M147" i="554" a="1"/>
  <c r="M147" i="554" s="1"/>
  <c r="M144" i="554" a="1"/>
  <c r="M144" i="554" s="1"/>
  <c r="M118" i="554" a="1"/>
  <c r="M118" i="554" s="1"/>
  <c r="Q280" i="554"/>
  <c r="R280" i="554" s="1"/>
  <c r="Q283" i="554"/>
  <c r="R283" i="554" s="1"/>
  <c r="M337" i="554" a="1"/>
  <c r="M337" i="554" s="1"/>
  <c r="P337" i="554" a="1"/>
  <c r="P337" i="554" s="1"/>
  <c r="M245" i="554" a="1"/>
  <c r="M245" i="554" s="1"/>
  <c r="M207" i="554" a="1"/>
  <c r="M207" i="554" s="1"/>
  <c r="P207" i="554" a="1"/>
  <c r="P207" i="554" s="1"/>
  <c r="M176" i="554" a="1"/>
  <c r="M176" i="554" s="1"/>
  <c r="M121" i="554" a="1"/>
  <c r="M121" i="554" s="1"/>
  <c r="P121" i="554" a="1"/>
  <c r="P121" i="554" s="1"/>
  <c r="Q293" i="554"/>
  <c r="R293" i="554" s="1"/>
  <c r="M21" i="554" a="1"/>
  <c r="M21" i="554" s="1"/>
  <c r="M56" i="554" a="1"/>
  <c r="M56" i="554" s="1"/>
  <c r="M62" i="554" a="1"/>
  <c r="M62" i="554" s="1"/>
  <c r="M65" i="554" a="1"/>
  <c r="M65" i="554" s="1"/>
  <c r="M197" i="554" a="1"/>
  <c r="M197" i="554" s="1"/>
  <c r="M204" i="554" a="1"/>
  <c r="M204" i="554" s="1"/>
  <c r="M267" i="554" a="1"/>
  <c r="M267" i="554" s="1"/>
  <c r="S267" i="554" s="1"/>
  <c r="M296" i="554" a="1"/>
  <c r="M296" i="554" s="1"/>
  <c r="M299" i="554" a="1"/>
  <c r="M299" i="554" s="1"/>
  <c r="M314" i="554" a="1"/>
  <c r="M314" i="554" s="1"/>
  <c r="M343" i="554" a="1"/>
  <c r="M343" i="554" s="1"/>
  <c r="M17" i="554" a="1"/>
  <c r="M17" i="554" s="1"/>
  <c r="M20" i="554" a="1"/>
  <c r="M20" i="554" s="1"/>
  <c r="M61" i="554" a="1"/>
  <c r="M61" i="554" s="1"/>
  <c r="M12" i="554" a="1"/>
  <c r="M12" i="554" s="1"/>
  <c r="M25" i="554" a="1"/>
  <c r="M25" i="554" s="1"/>
  <c r="M89" i="554" a="1"/>
  <c r="M89" i="554" s="1"/>
  <c r="M115" i="554" a="1"/>
  <c r="M115" i="554" s="1"/>
  <c r="M151" i="554" a="1"/>
  <c r="M151" i="554" s="1"/>
  <c r="M238" i="554" a="1"/>
  <c r="M238" i="554" s="1"/>
  <c r="M270" i="554" a="1"/>
  <c r="M270" i="554" s="1"/>
  <c r="M284" i="554" a="1"/>
  <c r="M284" i="554" s="1"/>
  <c r="M311" i="554" a="1"/>
  <c r="M311" i="554" s="1"/>
  <c r="M330" i="554" a="1"/>
  <c r="M330" i="554" s="1"/>
  <c r="M340" i="554" a="1"/>
  <c r="M340" i="554" s="1"/>
  <c r="S340" i="554" s="1"/>
  <c r="M276" i="554" a="1"/>
  <c r="M276" i="554" s="1"/>
  <c r="M319" i="554" a="1"/>
  <c r="M319" i="554" s="1"/>
  <c r="M175" i="554" a="1"/>
  <c r="M175" i="554" s="1"/>
  <c r="M48" i="554" a="1"/>
  <c r="M48" i="554" s="1"/>
  <c r="M72" i="554" a="1"/>
  <c r="M72" i="554" s="1"/>
  <c r="M106" i="554" a="1"/>
  <c r="M106" i="554" s="1"/>
  <c r="M134" i="554" a="1"/>
  <c r="M134" i="554" s="1"/>
  <c r="M164" i="554" a="1"/>
  <c r="M164" i="554" s="1"/>
  <c r="M171" i="554" a="1"/>
  <c r="M171" i="554" s="1"/>
  <c r="M201" i="554" a="1"/>
  <c r="M201" i="554" s="1"/>
  <c r="M222" i="554" a="1"/>
  <c r="M222" i="554" s="1"/>
  <c r="M258" i="554" a="1"/>
  <c r="M258" i="554" s="1"/>
  <c r="M303" i="554" a="1"/>
  <c r="M303" i="554" s="1"/>
  <c r="M45" i="554" a="1"/>
  <c r="M45" i="554" s="1"/>
  <c r="M103" i="554" a="1"/>
  <c r="M103" i="554" s="1"/>
  <c r="M119" i="554" a="1"/>
  <c r="M119" i="554" s="1"/>
  <c r="M180" i="554" a="1"/>
  <c r="M180" i="554" s="1"/>
  <c r="M229" i="554" a="1"/>
  <c r="M229" i="554" s="1"/>
  <c r="M255" i="554" a="1"/>
  <c r="M255" i="554" s="1"/>
  <c r="M318" i="554" a="1"/>
  <c r="M318" i="554" s="1"/>
  <c r="M327" i="554" a="1"/>
  <c r="M327" i="554" s="1"/>
  <c r="M33" i="554" a="1"/>
  <c r="M33" i="554" s="1"/>
  <c r="M36" i="554" a="1"/>
  <c r="M36" i="554" s="1"/>
  <c r="M60" i="554" a="1"/>
  <c r="M60" i="554" s="1"/>
  <c r="M205" i="554" a="1"/>
  <c r="M205" i="554" s="1"/>
  <c r="M246" i="554" a="1"/>
  <c r="M246" i="554" s="1"/>
  <c r="S246" i="554" s="1"/>
  <c r="M300" i="554" a="1"/>
  <c r="M300" i="554" s="1"/>
  <c r="M335" i="554" a="1"/>
  <c r="M335" i="554" s="1"/>
  <c r="M237" i="554" a="1"/>
  <c r="M237" i="554" s="1"/>
  <c r="M110" i="554" a="1"/>
  <c r="M110" i="554" s="1"/>
  <c r="M142" i="554" a="1"/>
  <c r="M142" i="554" s="1"/>
  <c r="M189" i="554" a="1"/>
  <c r="M189" i="554" s="1"/>
  <c r="M208" i="554" a="1"/>
  <c r="M208" i="554" s="1"/>
  <c r="M262" i="554" a="1"/>
  <c r="M262" i="554" s="1"/>
  <c r="M308" i="554" a="1"/>
  <c r="M308" i="554" s="1"/>
  <c r="M344" i="554" a="1"/>
  <c r="M344" i="554" s="1"/>
  <c r="M347" i="554" a="1"/>
  <c r="M347" i="554" s="1"/>
  <c r="M196" i="554" a="1"/>
  <c r="M196" i="554" s="1"/>
  <c r="M114" i="554" a="1"/>
  <c r="M114" i="554" s="1"/>
  <c r="M49" i="554" a="1"/>
  <c r="M49" i="554" s="1"/>
  <c r="M80" i="554" a="1"/>
  <c r="M80" i="554" s="1"/>
  <c r="M156" i="554" a="1"/>
  <c r="M156" i="554" s="1"/>
  <c r="M159" i="554" a="1"/>
  <c r="M159" i="554" s="1"/>
  <c r="M172" i="554" a="1"/>
  <c r="M172" i="554" s="1"/>
  <c r="M192" i="554" a="1"/>
  <c r="M192" i="554" s="1"/>
  <c r="M259" i="554" a="1"/>
  <c r="M259" i="554" s="1"/>
  <c r="M292" i="554" a="1"/>
  <c r="M292" i="554" s="1"/>
  <c r="M295" i="554" a="1"/>
  <c r="M295" i="554" s="1"/>
  <c r="M304" i="554" a="1"/>
  <c r="M304" i="554" s="1"/>
  <c r="M52" i="554" a="1"/>
  <c r="M52" i="554" s="1"/>
  <c r="M123" i="554" a="1"/>
  <c r="M123" i="554" s="1"/>
  <c r="M126" i="554" a="1"/>
  <c r="M126" i="554" s="1"/>
  <c r="M138" i="554" a="1"/>
  <c r="M138" i="554" s="1"/>
  <c r="M213" i="554" a="1"/>
  <c r="M213" i="554" s="1"/>
  <c r="M322" i="554" a="1"/>
  <c r="M322" i="554" s="1"/>
  <c r="M37" i="554" a="1"/>
  <c r="M37" i="554" s="1"/>
  <c r="M95" i="554" a="1"/>
  <c r="M95" i="554" s="1"/>
  <c r="M280" i="554" a="1"/>
  <c r="M280" i="554" s="1"/>
  <c r="M167" i="554" a="1"/>
  <c r="M167" i="554" s="1"/>
  <c r="M41" i="554" a="1"/>
  <c r="M41" i="554" s="1"/>
  <c r="M349" i="554" a="1"/>
  <c r="M349" i="554" s="1"/>
  <c r="M234" i="554" a="1"/>
  <c r="M234" i="554" s="1"/>
  <c r="M44" i="554" a="1"/>
  <c r="M44" i="554" s="1"/>
  <c r="M336" i="554" a="1"/>
  <c r="M336" i="554" s="1"/>
  <c r="M102" i="554" a="1"/>
  <c r="M102" i="554" s="1"/>
  <c r="M32" i="554" a="1"/>
  <c r="M32" i="554" s="1"/>
  <c r="M28" i="554" a="1"/>
  <c r="M28" i="554" s="1"/>
  <c r="M251" i="554" a="1"/>
  <c r="M251" i="554" s="1"/>
  <c r="M218" i="554" a="1"/>
  <c r="M218" i="554" s="1"/>
  <c r="M214" i="554" a="1"/>
  <c r="M214" i="554" s="1"/>
  <c r="M154" i="554" a="1"/>
  <c r="M154" i="554" s="1"/>
  <c r="M127" i="554" a="1"/>
  <c r="M127" i="554" s="1"/>
  <c r="M50" i="554" a="1"/>
  <c r="M50" i="554" s="1"/>
  <c r="M221" i="554" a="1"/>
  <c r="M221" i="554" s="1"/>
  <c r="M130" i="554" a="1"/>
  <c r="M130" i="554" s="1"/>
  <c r="M53" i="554" a="1"/>
  <c r="M53" i="554" s="1"/>
  <c r="M35" i="554" a="1"/>
  <c r="M35" i="554" s="1"/>
  <c r="M254" i="554" a="1"/>
  <c r="M254" i="554" s="1"/>
  <c r="M263" i="554" a="1"/>
  <c r="M263" i="554" s="1"/>
  <c r="Q224" i="554"/>
  <c r="R224" i="554" s="1"/>
  <c r="M182" i="554" a="1"/>
  <c r="M182" i="554" s="1"/>
  <c r="Q150" i="554"/>
  <c r="R150" i="554" s="1"/>
  <c r="M133" i="554" a="1"/>
  <c r="M133" i="554" s="1"/>
  <c r="M68" i="554" a="1"/>
  <c r="M68" i="554" s="1"/>
  <c r="M47" i="554" a="1"/>
  <c r="M47" i="554" s="1"/>
  <c r="M353" i="554" a="1"/>
  <c r="M353" i="554" s="1"/>
  <c r="Q298" i="554"/>
  <c r="R298" i="554" s="1"/>
  <c r="M269" i="554" a="1"/>
  <c r="M269" i="554" s="1"/>
  <c r="Q266" i="554"/>
  <c r="R266" i="554" s="1"/>
  <c r="M247" i="554" a="1"/>
  <c r="M247" i="554" s="1"/>
  <c r="M193" i="554" a="1"/>
  <c r="M193" i="554" s="1"/>
  <c r="M170" i="554" a="1"/>
  <c r="M170" i="554" s="1"/>
  <c r="M150" i="554" a="1"/>
  <c r="M150" i="554" s="1"/>
  <c r="M266" i="554" a="1"/>
  <c r="M266" i="554" s="1"/>
  <c r="M240" i="554" a="1"/>
  <c r="M240" i="554" s="1"/>
  <c r="M210" i="554" a="1"/>
  <c r="M210" i="554" s="1"/>
  <c r="M203" i="554" a="1"/>
  <c r="M203" i="554" s="1"/>
  <c r="Q178" i="554"/>
  <c r="R178" i="554" s="1"/>
  <c r="M117" i="554" a="1"/>
  <c r="M117" i="554" s="1"/>
  <c r="Q104" i="554"/>
  <c r="R104" i="554" s="1"/>
  <c r="M98" i="554" a="1"/>
  <c r="M98" i="554" s="1"/>
  <c r="Q61" i="554"/>
  <c r="R61" i="554" s="1"/>
  <c r="M58" i="554" a="1"/>
  <c r="M58" i="554" s="1"/>
  <c r="M55" i="554" a="1"/>
  <c r="M55" i="554" s="1"/>
  <c r="Q37" i="554"/>
  <c r="R37" i="554" s="1"/>
  <c r="M31" i="554" a="1"/>
  <c r="M31" i="554" s="1"/>
  <c r="S31" i="554" s="1"/>
  <c r="Q27" i="554"/>
  <c r="R27" i="554" s="1"/>
  <c r="M14" i="554" a="1"/>
  <c r="M14" i="554" s="1"/>
  <c r="Q344" i="554"/>
  <c r="R344" i="554" s="1"/>
  <c r="Q331" i="554"/>
  <c r="R331" i="554" s="1"/>
  <c r="Q328" i="554"/>
  <c r="R328" i="554" s="1"/>
  <c r="Q285" i="554"/>
  <c r="R285" i="554" s="1"/>
  <c r="M250" i="554" a="1"/>
  <c r="M250" i="554" s="1"/>
  <c r="Q205" i="554"/>
  <c r="R205" i="554" s="1"/>
  <c r="M199" i="554" a="1"/>
  <c r="M199" i="554" s="1"/>
  <c r="M178" i="554" a="1"/>
  <c r="M178" i="554" s="1"/>
  <c r="Q162" i="554"/>
  <c r="R162" i="554" s="1"/>
  <c r="M146" i="554" a="1"/>
  <c r="M146" i="554" s="1"/>
  <c r="M101" i="554" a="1"/>
  <c r="M101" i="554" s="1"/>
  <c r="Q90" i="554"/>
  <c r="R90" i="554" s="1"/>
  <c r="Q87" i="554"/>
  <c r="R87" i="554" s="1"/>
  <c r="M84" i="554" a="1"/>
  <c r="M84" i="554" s="1"/>
  <c r="M77" i="554" a="1"/>
  <c r="M77" i="554" s="1"/>
  <c r="M64" i="554" a="1"/>
  <c r="M64" i="554" s="1"/>
  <c r="Q52" i="554"/>
  <c r="R52" i="554" s="1"/>
  <c r="M46" i="554" a="1"/>
  <c r="M46" i="554" s="1"/>
  <c r="M43" i="554" a="1"/>
  <c r="M43" i="554" s="1"/>
  <c r="Q40" i="554"/>
  <c r="R40" i="554" s="1"/>
  <c r="Q30" i="554"/>
  <c r="R30" i="554" s="1"/>
  <c r="M27" i="554" a="1"/>
  <c r="M27" i="554" s="1"/>
  <c r="Q23" i="554"/>
  <c r="R23" i="554" s="1"/>
  <c r="M81" i="554" a="1"/>
  <c r="M81" i="554" s="1"/>
  <c r="M328" i="554" a="1"/>
  <c r="M328" i="554" s="1"/>
  <c r="Q304" i="554"/>
  <c r="R304" i="554" s="1"/>
  <c r="M279" i="554" a="1"/>
  <c r="M279" i="554" s="1"/>
  <c r="Q259" i="554"/>
  <c r="R259" i="554" s="1"/>
  <c r="M253" i="554" a="1"/>
  <c r="M253" i="554" s="1"/>
  <c r="M233" i="554" a="1"/>
  <c r="M233" i="554" s="1"/>
  <c r="M220" i="554" a="1"/>
  <c r="M220" i="554" s="1"/>
  <c r="M162" i="554" a="1"/>
  <c r="M162" i="554" s="1"/>
  <c r="M129" i="554" a="1"/>
  <c r="M129" i="554" s="1"/>
  <c r="M90" i="554" a="1"/>
  <c r="M90" i="554" s="1"/>
  <c r="M73" i="554" a="1"/>
  <c r="M73" i="554" s="1"/>
  <c r="M40" i="554" a="1"/>
  <c r="M40" i="554" s="1"/>
  <c r="M23" i="554" a="1"/>
  <c r="M23" i="554" s="1"/>
  <c r="Q247" i="554"/>
  <c r="R247" i="554" s="1"/>
  <c r="M105" i="554" a="1"/>
  <c r="M105" i="554" s="1"/>
  <c r="M143" i="554" a="1"/>
  <c r="M143" i="554" s="1"/>
  <c r="M331" i="554" a="1"/>
  <c r="M331" i="554" s="1"/>
  <c r="Q327" i="554"/>
  <c r="R327" i="554" s="1"/>
  <c r="Q288" i="554"/>
  <c r="R288" i="554" s="1"/>
  <c r="M282" i="554" a="1"/>
  <c r="M282" i="554" s="1"/>
  <c r="M271" i="554" a="1"/>
  <c r="M271" i="554" s="1"/>
  <c r="M265" i="554" a="1"/>
  <c r="M265" i="554" s="1"/>
  <c r="Q252" i="554"/>
  <c r="R252" i="554" s="1"/>
  <c r="M236" i="554" a="1"/>
  <c r="M236" i="554" s="1"/>
  <c r="M216" i="554" a="1"/>
  <c r="M216" i="554" s="1"/>
  <c r="Q195" i="554"/>
  <c r="R195" i="554" s="1"/>
  <c r="Q184" i="554"/>
  <c r="R184" i="554" s="1"/>
  <c r="Q174" i="554"/>
  <c r="R174" i="554" s="1"/>
  <c r="Q161" i="554"/>
  <c r="R161" i="554" s="1"/>
  <c r="M152" i="554" a="1"/>
  <c r="M152" i="554" s="1"/>
  <c r="Q148" i="554"/>
  <c r="R148" i="554" s="1"/>
  <c r="M113" i="554" a="1"/>
  <c r="M113" i="554" s="1"/>
  <c r="M107" i="554" a="1"/>
  <c r="M107" i="554" s="1"/>
  <c r="M97" i="554" a="1"/>
  <c r="M97" i="554" s="1"/>
  <c r="M94" i="554" a="1"/>
  <c r="M94" i="554" s="1"/>
  <c r="M57" i="554" a="1"/>
  <c r="M57" i="554" s="1"/>
  <c r="Q42" i="554"/>
  <c r="R42" i="554" s="1"/>
  <c r="M30" i="554" a="1"/>
  <c r="M30" i="554" s="1"/>
  <c r="M13" i="554" a="1"/>
  <c r="M13" i="554" s="1"/>
  <c r="M200" i="554" a="1"/>
  <c r="M200" i="554" s="1"/>
  <c r="M283" i="554" a="1"/>
  <c r="M283" i="554" s="1"/>
  <c r="M136" i="554" a="1"/>
  <c r="M136" i="554" s="1"/>
  <c r="M341" i="554" a="1"/>
  <c r="M341" i="554" s="1"/>
  <c r="R238" i="554"/>
  <c r="M226" i="554" a="1"/>
  <c r="M226" i="554" s="1"/>
  <c r="Q215" i="554"/>
  <c r="R215" i="554" s="1"/>
  <c r="M195" i="554" a="1"/>
  <c r="M195" i="554" s="1"/>
  <c r="M184" i="554" a="1"/>
  <c r="M184" i="554" s="1"/>
  <c r="M174" i="554" a="1"/>
  <c r="M174" i="554" s="1"/>
  <c r="Q128" i="554"/>
  <c r="R128" i="554" s="1"/>
  <c r="Q100" i="554"/>
  <c r="R100" i="554" s="1"/>
  <c r="M76" i="554" a="1"/>
  <c r="M76" i="554" s="1"/>
  <c r="M26" i="554" a="1"/>
  <c r="M26" i="554" s="1"/>
  <c r="M19" i="554" a="1"/>
  <c r="M19" i="554" s="1"/>
  <c r="M16" i="554" a="1"/>
  <c r="M16" i="554" s="1"/>
  <c r="Q143" i="554"/>
  <c r="R143" i="554" s="1"/>
  <c r="M224" i="554" a="1"/>
  <c r="M224" i="554" s="1"/>
  <c r="M275" i="554" a="1"/>
  <c r="M275" i="554" s="1"/>
  <c r="M249" i="554" a="1"/>
  <c r="M249" i="554" s="1"/>
  <c r="M243" i="554" a="1"/>
  <c r="M243" i="554" s="1"/>
  <c r="M212" i="554" a="1"/>
  <c r="M212" i="554" s="1"/>
  <c r="Q180" i="554"/>
  <c r="R180" i="554" s="1"/>
  <c r="M168" i="554" a="1"/>
  <c r="M168" i="554" s="1"/>
  <c r="M137" i="554" a="1"/>
  <c r="M137" i="554" s="1"/>
  <c r="M125" i="554" a="1"/>
  <c r="M125" i="554" s="1"/>
  <c r="M122" i="554" a="1"/>
  <c r="M122" i="554" s="1"/>
  <c r="M66" i="554" a="1"/>
  <c r="M66" i="554" s="1"/>
  <c r="M51" i="554" a="1"/>
  <c r="M51" i="554" s="1"/>
  <c r="M42" i="554" a="1"/>
  <c r="M42" i="554" s="1"/>
  <c r="M39" i="554" a="1"/>
  <c r="M39" i="554" s="1"/>
  <c r="M22" i="554" a="1"/>
  <c r="M22" i="554" s="1"/>
  <c r="M187" i="554" a="1"/>
  <c r="M187" i="554" s="1"/>
  <c r="M339" i="554" a="1"/>
  <c r="M339" i="554" s="1"/>
  <c r="M332" i="554" a="1"/>
  <c r="M332" i="554" s="1"/>
  <c r="M291" i="554" a="1"/>
  <c r="M291" i="554" s="1"/>
  <c r="M278" i="554" a="1"/>
  <c r="M278" i="554" s="1"/>
  <c r="M232" i="554" a="1"/>
  <c r="M232" i="554" s="1"/>
  <c r="Q225" i="554"/>
  <c r="R225" i="554" s="1"/>
  <c r="M191" i="554" a="1"/>
  <c r="M191" i="554" s="1"/>
  <c r="Q171" i="554"/>
  <c r="R171" i="554" s="1"/>
  <c r="Q164" i="554"/>
  <c r="R164" i="554" s="1"/>
  <c r="M158" i="554" a="1"/>
  <c r="M158" i="554" s="1"/>
  <c r="M155" i="554" a="1"/>
  <c r="M155" i="554" s="1"/>
  <c r="M148" i="554" a="1"/>
  <c r="M148" i="554" s="1"/>
  <c r="M131" i="554" a="1"/>
  <c r="M131" i="554" s="1"/>
  <c r="M93" i="554" a="1"/>
  <c r="M93" i="554" s="1"/>
  <c r="Q82" i="554"/>
  <c r="R82" i="554" s="1"/>
  <c r="M54" i="554" a="1"/>
  <c r="M54" i="554" s="1"/>
  <c r="M29" i="554" a="1"/>
  <c r="M29" i="554" s="1"/>
  <c r="M286" i="554" a="1"/>
  <c r="M286" i="554" s="1"/>
  <c r="Q240" i="554"/>
  <c r="R240" i="554" s="1"/>
  <c r="Q230" i="554"/>
  <c r="R230" i="554" s="1"/>
  <c r="M217" i="554" a="1"/>
  <c r="M217" i="554" s="1"/>
  <c r="Q203" i="554"/>
  <c r="R203" i="554" s="1"/>
  <c r="M166" i="554" a="1"/>
  <c r="M166" i="554" s="1"/>
  <c r="M88" i="554" a="1"/>
  <c r="M88" i="554" s="1"/>
  <c r="M34" i="554" a="1"/>
  <c r="M34" i="554" s="1"/>
  <c r="M24" i="554" a="1"/>
  <c r="M24" i="554" s="1"/>
  <c r="M345" i="554" a="1"/>
  <c r="M345" i="554" s="1"/>
  <c r="M230" i="554" a="1"/>
  <c r="M230" i="554" s="1"/>
  <c r="Q311" i="554"/>
  <c r="R311" i="554" s="1"/>
  <c r="Q307" i="554"/>
  <c r="R307" i="554" s="1"/>
  <c r="M287" i="554" a="1"/>
  <c r="M287" i="554" s="1"/>
  <c r="Q277" i="554"/>
  <c r="R277" i="554" s="1"/>
  <c r="Q261" i="554"/>
  <c r="R261" i="554" s="1"/>
  <c r="Q245" i="554"/>
  <c r="R245" i="554" s="1"/>
  <c r="Q242" i="554"/>
  <c r="R242" i="554" s="1"/>
  <c r="Q231" i="554"/>
  <c r="R231" i="554" s="1"/>
  <c r="M225" i="554" a="1"/>
  <c r="M225" i="554" s="1"/>
  <c r="Q207" i="554"/>
  <c r="R207" i="554" s="1"/>
  <c r="M188" i="554" a="1"/>
  <c r="M188" i="554" s="1"/>
  <c r="M183" i="554" a="1"/>
  <c r="M183" i="554" s="1"/>
  <c r="M141" i="554" a="1"/>
  <c r="M141" i="554" s="1"/>
  <c r="P136" i="554" a="1"/>
  <c r="P136" i="554" s="1"/>
  <c r="Q124" i="554"/>
  <c r="R124" i="554" s="1"/>
  <c r="Q115" i="554"/>
  <c r="R115" i="554" s="1"/>
  <c r="M109" i="554" a="1"/>
  <c r="M109" i="554" s="1"/>
  <c r="Q78" i="554"/>
  <c r="R78" i="554" s="1"/>
  <c r="M69" i="554" a="1"/>
  <c r="M69" i="554" s="1"/>
  <c r="M18" i="554" a="1"/>
  <c r="M18" i="554" s="1"/>
  <c r="Q76" i="554"/>
  <c r="R76" i="554" s="1"/>
  <c r="Q314" i="554"/>
  <c r="R314" i="554" s="1"/>
  <c r="Q287" i="554"/>
  <c r="R287" i="554" s="1"/>
  <c r="Q274" i="554"/>
  <c r="R274" i="554" s="1"/>
  <c r="Q75" i="554"/>
  <c r="R75" i="554" s="1"/>
  <c r="P48" i="554" a="1"/>
  <c r="P48" i="554" s="1"/>
  <c r="P68" i="554" a="1"/>
  <c r="P68" i="554" s="1"/>
  <c r="P73" i="554" a="1"/>
  <c r="P73" i="554" s="1"/>
  <c r="P93" i="554" a="1"/>
  <c r="P93" i="554" s="1"/>
  <c r="P117" i="554" a="1"/>
  <c r="P117" i="554" s="1"/>
  <c r="P137" i="554" a="1"/>
  <c r="P137" i="554" s="1"/>
  <c r="P171" i="554" a="1"/>
  <c r="P171" i="554" s="1"/>
  <c r="P188" i="554" a="1"/>
  <c r="P188" i="554" s="1"/>
  <c r="P204" i="554" a="1"/>
  <c r="P204" i="554" s="1"/>
  <c r="P221" i="554" a="1"/>
  <c r="P221" i="554" s="1"/>
  <c r="P237" i="554" a="1"/>
  <c r="P237" i="554" s="1"/>
  <c r="P61" i="554" a="1"/>
  <c r="P61" i="554" s="1"/>
  <c r="P102" i="554" a="1"/>
  <c r="P102" i="554" s="1"/>
  <c r="P126" i="554" a="1"/>
  <c r="P126" i="554" s="1"/>
  <c r="P150" i="554" a="1"/>
  <c r="P150" i="554" s="1"/>
  <c r="P162" i="554" a="1"/>
  <c r="P162" i="554" s="1"/>
  <c r="P164" i="554" a="1"/>
  <c r="P164" i="554" s="1"/>
  <c r="P178" i="554" a="1"/>
  <c r="P178" i="554" s="1"/>
  <c r="P180" i="554" a="1"/>
  <c r="P180" i="554" s="1"/>
  <c r="P195" i="554" a="1"/>
  <c r="P195" i="554" s="1"/>
  <c r="P197" i="554" a="1"/>
  <c r="P197" i="554" s="1"/>
  <c r="P212" i="554" a="1"/>
  <c r="P212" i="554" s="1"/>
  <c r="P214" i="554" a="1"/>
  <c r="P214" i="554" s="1"/>
  <c r="P228" i="554" a="1"/>
  <c r="P228" i="554" s="1"/>
  <c r="P230" i="554" a="1"/>
  <c r="P230" i="554" s="1"/>
  <c r="P245" i="554" a="1"/>
  <c r="P245" i="554" s="1"/>
  <c r="P247" i="554" a="1"/>
  <c r="P247" i="554" s="1"/>
  <c r="P259" i="554" a="1"/>
  <c r="P259" i="554" s="1"/>
  <c r="P266" i="554" a="1"/>
  <c r="P266" i="554" s="1"/>
  <c r="P303" i="554" a="1"/>
  <c r="P303" i="554" s="1"/>
  <c r="P328" i="554" a="1"/>
  <c r="P328" i="554" s="1"/>
  <c r="P343" i="554" a="1"/>
  <c r="P343" i="554" s="1"/>
  <c r="P76" i="554" a="1"/>
  <c r="P76" i="554" s="1"/>
  <c r="P88" i="554" a="1"/>
  <c r="P88" i="554" s="1"/>
  <c r="P113" i="554" a="1"/>
  <c r="P113" i="554" s="1"/>
  <c r="P155" i="554" a="1"/>
  <c r="P155" i="554" s="1"/>
  <c r="P279" i="554" a="1"/>
  <c r="P279" i="554" s="1"/>
  <c r="P35" i="554" a="1"/>
  <c r="P35" i="554" s="1"/>
  <c r="P43" i="554" a="1"/>
  <c r="P43" i="554" s="1"/>
  <c r="P55" i="554" a="1"/>
  <c r="P55" i="554" s="1"/>
  <c r="P66" i="554" a="1"/>
  <c r="P66" i="554" s="1"/>
  <c r="P81" i="554" a="1"/>
  <c r="P81" i="554" s="1"/>
  <c r="P98" i="554" a="1"/>
  <c r="P98" i="554" s="1"/>
  <c r="P122" i="554" a="1"/>
  <c r="P122" i="554" s="1"/>
  <c r="P143" i="554" a="1"/>
  <c r="P143" i="554" s="1"/>
  <c r="P167" i="554" a="1"/>
  <c r="P167" i="554" s="1"/>
  <c r="P183" i="554" a="1"/>
  <c r="P183" i="554" s="1"/>
  <c r="P200" i="554" a="1"/>
  <c r="P200" i="554" s="1"/>
  <c r="P217" i="554" a="1"/>
  <c r="P217" i="554" s="1"/>
  <c r="P233" i="554" a="1"/>
  <c r="P233" i="554" s="1"/>
  <c r="P250" i="554" a="1"/>
  <c r="P250" i="554" s="1"/>
  <c r="P269" i="554" a="1"/>
  <c r="P269" i="554" s="1"/>
  <c r="P271" i="554" a="1"/>
  <c r="P271" i="554" s="1"/>
  <c r="P291" i="554" a="1"/>
  <c r="P291" i="554" s="1"/>
  <c r="P341" i="554" a="1"/>
  <c r="P341" i="554" s="1"/>
  <c r="P19" i="554" a="1"/>
  <c r="P19" i="554" s="1"/>
  <c r="P27" i="554" a="1"/>
  <c r="P27" i="554" s="1"/>
  <c r="P330" i="554" a="1"/>
  <c r="P330" i="554" s="1"/>
  <c r="Q322" i="554"/>
  <c r="R322" i="554" s="1"/>
  <c r="P191" i="554" a="1"/>
  <c r="P191" i="554" s="1"/>
  <c r="P39" i="554" a="1"/>
  <c r="P39" i="554" s="1"/>
  <c r="Q15" i="554"/>
  <c r="R15" i="554" s="1"/>
  <c r="Q12" i="554"/>
  <c r="Q254" i="554"/>
  <c r="R254" i="554" s="1"/>
  <c r="P218" i="554" a="1"/>
  <c r="P218" i="554" s="1"/>
  <c r="P316" i="554" a="1"/>
  <c r="P316" i="554" s="1"/>
  <c r="Q295" i="554"/>
  <c r="R295" i="554" s="1"/>
  <c r="P201" i="554" a="1"/>
  <c r="P201" i="554" s="1"/>
  <c r="P156" i="554" a="1"/>
  <c r="P156" i="554" s="1"/>
  <c r="P95" i="554" a="1"/>
  <c r="P95" i="554" s="1"/>
  <c r="P86" i="554" a="1"/>
  <c r="P86" i="554" s="1"/>
  <c r="M86" i="554" a="1"/>
  <c r="M86" i="554" s="1"/>
  <c r="P77" i="554" a="1"/>
  <c r="P77" i="554" s="1"/>
  <c r="Q48" i="554"/>
  <c r="R48" i="554" s="1"/>
  <c r="Q39" i="554"/>
  <c r="R39" i="554" s="1"/>
  <c r="Q36" i="554"/>
  <c r="R36" i="554" s="1"/>
  <c r="P318" i="554" a="1"/>
  <c r="P318" i="554" s="1"/>
  <c r="P297" i="554" a="1"/>
  <c r="P297" i="554" s="1"/>
  <c r="Q221" i="554"/>
  <c r="R221" i="554" s="1"/>
  <c r="P184" i="554" a="1"/>
  <c r="P184" i="554" s="1"/>
  <c r="Q182" i="554"/>
  <c r="R182" i="554" s="1"/>
  <c r="P176" i="554" a="1"/>
  <c r="P176" i="554" s="1"/>
  <c r="P163" i="554" a="1"/>
  <c r="P163" i="554" s="1"/>
  <c r="Q147" i="554"/>
  <c r="R147" i="554" s="1"/>
  <c r="P130" i="554" a="1"/>
  <c r="P130" i="554" s="1"/>
  <c r="P115" i="554" a="1"/>
  <c r="P115" i="554" s="1"/>
  <c r="P65" i="554" a="1"/>
  <c r="P65" i="554" s="1"/>
  <c r="P60" i="554" a="1"/>
  <c r="P60" i="554" s="1"/>
  <c r="P23" i="554" a="1"/>
  <c r="P23" i="554" s="1"/>
  <c r="Q347" i="554"/>
  <c r="R347" i="554" s="1"/>
  <c r="P332" i="554" a="1"/>
  <c r="P332" i="554" s="1"/>
  <c r="Q330" i="554"/>
  <c r="R330" i="554" s="1"/>
  <c r="P327" i="554" a="1"/>
  <c r="P327" i="554" s="1"/>
  <c r="P324" i="554" a="1"/>
  <c r="P324" i="554" s="1"/>
  <c r="P309" i="554" a="1"/>
  <c r="P309" i="554" s="1"/>
  <c r="M309" i="554" a="1"/>
  <c r="M309" i="554" s="1"/>
  <c r="Q305" i="554"/>
  <c r="R305" i="554" s="1"/>
  <c r="P299" i="554" a="1"/>
  <c r="P299" i="554" s="1"/>
  <c r="P292" i="554" a="1"/>
  <c r="P292" i="554" s="1"/>
  <c r="P283" i="554" a="1"/>
  <c r="P283" i="554" s="1"/>
  <c r="P278" i="554" a="1"/>
  <c r="P278" i="554" s="1"/>
  <c r="P263" i="554" a="1"/>
  <c r="P263" i="554" s="1"/>
  <c r="P261" i="554" a="1"/>
  <c r="P261" i="554" s="1"/>
  <c r="P258" i="554" a="1"/>
  <c r="P258" i="554" s="1"/>
  <c r="P253" i="554" a="1"/>
  <c r="P253" i="554" s="1"/>
  <c r="P242" i="554" a="1"/>
  <c r="P242" i="554" s="1"/>
  <c r="P236" i="554" a="1"/>
  <c r="P236" i="554" s="1"/>
  <c r="Q234" i="554"/>
  <c r="R234" i="554" s="1"/>
  <c r="Q204" i="554"/>
  <c r="R204" i="554" s="1"/>
  <c r="Q198" i="554"/>
  <c r="R198" i="554" s="1"/>
  <c r="P168" i="554" a="1"/>
  <c r="P168" i="554" s="1"/>
  <c r="Q166" i="554"/>
  <c r="R166" i="554" s="1"/>
  <c r="P160" i="554" a="1"/>
  <c r="P160" i="554" s="1"/>
  <c r="Q149" i="554"/>
  <c r="R149" i="554" s="1"/>
  <c r="Q138" i="554"/>
  <c r="R138" i="554" s="1"/>
  <c r="P123" i="554" a="1"/>
  <c r="P123" i="554" s="1"/>
  <c r="P94" i="554" a="1"/>
  <c r="P94" i="554" s="1"/>
  <c r="P85" i="554" a="1"/>
  <c r="P85" i="554" s="1"/>
  <c r="Q80" i="554"/>
  <c r="R80" i="554" s="1"/>
  <c r="P62" i="554" a="1"/>
  <c r="P62" i="554" s="1"/>
  <c r="Q20" i="554"/>
  <c r="R20" i="554" s="1"/>
  <c r="Q187" i="554"/>
  <c r="R187" i="554" s="1"/>
  <c r="Q31" i="554"/>
  <c r="R31" i="554" s="1"/>
  <c r="Q270" i="554"/>
  <c r="R270" i="554" s="1"/>
  <c r="P348" i="554" a="1"/>
  <c r="P348" i="554" s="1"/>
  <c r="P234" i="554" a="1"/>
  <c r="P234" i="554" s="1"/>
  <c r="P226" i="554" a="1"/>
  <c r="P226" i="554" s="1"/>
  <c r="P213" i="554" a="1"/>
  <c r="P213" i="554" s="1"/>
  <c r="Q72" i="554"/>
  <c r="R72" i="554" s="1"/>
  <c r="Q342" i="554"/>
  <c r="R342" i="554" s="1"/>
  <c r="P339" i="554" a="1"/>
  <c r="P339" i="554" s="1"/>
  <c r="Q300" i="554"/>
  <c r="R300" i="554" s="1"/>
  <c r="P182" i="554" a="1"/>
  <c r="P182" i="554" s="1"/>
  <c r="P174" i="554" a="1"/>
  <c r="P174" i="554" s="1"/>
  <c r="Q95" i="554"/>
  <c r="R95" i="554" s="1"/>
  <c r="P319" i="554" a="1"/>
  <c r="P319" i="554" s="1"/>
  <c r="Q237" i="554"/>
  <c r="R237" i="554" s="1"/>
  <c r="Q199" i="554"/>
  <c r="R199" i="554" s="1"/>
  <c r="P193" i="554" a="1"/>
  <c r="P193" i="554" s="1"/>
  <c r="P349" i="554" a="1"/>
  <c r="P349" i="554" s="1"/>
  <c r="P336" i="554" a="1"/>
  <c r="P336" i="554" s="1"/>
  <c r="P326" i="554" a="1"/>
  <c r="P326" i="554" s="1"/>
  <c r="P305" i="554" a="1"/>
  <c r="P305" i="554" s="1"/>
  <c r="P275" i="554" a="1"/>
  <c r="P275" i="554" s="1"/>
  <c r="Q268" i="554"/>
  <c r="R268" i="554" s="1"/>
  <c r="P255" i="554" a="1"/>
  <c r="P255" i="554" s="1"/>
  <c r="P225" i="554" a="1"/>
  <c r="P225" i="554" s="1"/>
  <c r="P220" i="554" a="1"/>
  <c r="P220" i="554" s="1"/>
  <c r="Q218" i="554"/>
  <c r="R218" i="554" s="1"/>
  <c r="Q188" i="554"/>
  <c r="R188" i="554" s="1"/>
  <c r="Q181" i="554"/>
  <c r="R181" i="554" s="1"/>
  <c r="P141" i="554" a="1"/>
  <c r="P141" i="554" s="1"/>
  <c r="P114" i="554" a="1"/>
  <c r="P114" i="554" s="1"/>
  <c r="P109" i="554" a="1"/>
  <c r="P109" i="554" s="1"/>
  <c r="Q68" i="554"/>
  <c r="R68" i="554" s="1"/>
  <c r="Q44" i="554"/>
  <c r="R44" i="554" s="1"/>
  <c r="P323" i="554" a="1"/>
  <c r="P323" i="554" s="1"/>
  <c r="M323" i="554" a="1"/>
  <c r="M323" i="554" s="1"/>
  <c r="Q154" i="554"/>
  <c r="R154" i="554" s="1"/>
  <c r="Q192" i="554"/>
  <c r="R192" i="554" s="1"/>
  <c r="Q170" i="554"/>
  <c r="R170" i="554" s="1"/>
  <c r="P111" i="554" a="1"/>
  <c r="P111" i="554" s="1"/>
  <c r="M111" i="554" a="1"/>
  <c r="M111" i="554" s="1"/>
  <c r="P311" i="554" a="1"/>
  <c r="P311" i="554" s="1"/>
  <c r="P118" i="554" a="1"/>
  <c r="P118" i="554" s="1"/>
  <c r="P286" i="554" a="1"/>
  <c r="P286" i="554" s="1"/>
  <c r="P251" i="554" a="1"/>
  <c r="P251" i="554" s="1"/>
  <c r="P196" i="554" a="1"/>
  <c r="P196" i="554" s="1"/>
  <c r="P80" i="554" a="1"/>
  <c r="P80" i="554" s="1"/>
  <c r="P58" i="554" a="1"/>
  <c r="P58" i="554" s="1"/>
  <c r="P300" i="554" a="1"/>
  <c r="P300" i="554" s="1"/>
  <c r="Q276" i="554"/>
  <c r="R276" i="554" s="1"/>
  <c r="P179" i="554" a="1"/>
  <c r="P179" i="554" s="1"/>
  <c r="P158" i="554" a="1"/>
  <c r="P158" i="554" s="1"/>
  <c r="P353" i="554" a="1"/>
  <c r="P353" i="554" s="1"/>
  <c r="P335" i="554" a="1"/>
  <c r="P335" i="554" s="1"/>
  <c r="P315" i="554" a="1"/>
  <c r="P315" i="554" s="1"/>
  <c r="M315" i="554" a="1"/>
  <c r="M315" i="554" s="1"/>
  <c r="P312" i="554" a="1"/>
  <c r="P312" i="554" s="1"/>
  <c r="P308" i="554" a="1"/>
  <c r="P308" i="554" s="1"/>
  <c r="M288" i="554" a="1"/>
  <c r="M288" i="554" s="1"/>
  <c r="P238" i="554" a="1"/>
  <c r="P238" i="554" s="1"/>
  <c r="P208" i="554" a="1"/>
  <c r="P208" i="554" s="1"/>
  <c r="P203" i="554" a="1"/>
  <c r="P203" i="554" s="1"/>
  <c r="Q201" i="554"/>
  <c r="R201" i="554" s="1"/>
  <c r="P152" i="554" a="1"/>
  <c r="P152" i="554" s="1"/>
  <c r="P146" i="554" a="1"/>
  <c r="P146" i="554" s="1"/>
  <c r="P144" i="554" a="1"/>
  <c r="P144" i="554" s="1"/>
  <c r="P101" i="554" a="1"/>
  <c r="P101" i="554" s="1"/>
  <c r="M99" i="554" a="1"/>
  <c r="M99" i="554" s="1"/>
  <c r="P52" i="554" a="1"/>
  <c r="P52" i="554" s="1"/>
  <c r="Q290" i="554"/>
  <c r="R290" i="554" s="1"/>
  <c r="Q175" i="554"/>
  <c r="R175" i="554" s="1"/>
  <c r="Q232" i="554"/>
  <c r="R232" i="554" s="1"/>
  <c r="P199" i="554" a="1"/>
  <c r="P199" i="554" s="1"/>
  <c r="Q159" i="554"/>
  <c r="R159" i="554" s="1"/>
  <c r="P147" i="554" a="1"/>
  <c r="P147" i="554" s="1"/>
  <c r="P110" i="554" a="1"/>
  <c r="P110" i="554" s="1"/>
  <c r="P105" i="554" a="1"/>
  <c r="P105" i="554" s="1"/>
  <c r="P347" i="554" a="1"/>
  <c r="P347" i="554" s="1"/>
  <c r="Q216" i="554"/>
  <c r="R216" i="554" s="1"/>
  <c r="P210" i="554" a="1"/>
  <c r="P210" i="554" s="1"/>
  <c r="P138" i="554" a="1"/>
  <c r="P138" i="554" s="1"/>
  <c r="P133" i="554" a="1"/>
  <c r="P133" i="554" s="1"/>
  <c r="P97" i="554" a="1"/>
  <c r="P97" i="554" s="1"/>
  <c r="Q56" i="554"/>
  <c r="R56" i="554" s="1"/>
  <c r="Q303" i="554"/>
  <c r="R303" i="554" s="1"/>
  <c r="P166" i="554" a="1"/>
  <c r="P166" i="554" s="1"/>
  <c r="P125" i="554" a="1"/>
  <c r="P125" i="554" s="1"/>
  <c r="P314" i="554" a="1"/>
  <c r="P314" i="554" s="1"/>
  <c r="M285" i="554" a="1"/>
  <c r="M285" i="554" s="1"/>
  <c r="S285" i="554" s="1"/>
  <c r="P280" i="554" a="1"/>
  <c r="P280" i="554" s="1"/>
  <c r="P265" i="554" a="1"/>
  <c r="P265" i="554" s="1"/>
  <c r="Q258" i="554"/>
  <c r="R258" i="554" s="1"/>
  <c r="Q227" i="554"/>
  <c r="R227" i="554" s="1"/>
  <c r="P222" i="554" a="1"/>
  <c r="P222" i="554" s="1"/>
  <c r="Q220" i="554"/>
  <c r="R220" i="554" s="1"/>
  <c r="P192" i="554" a="1"/>
  <c r="P192" i="554" s="1"/>
  <c r="P187" i="554" a="1"/>
  <c r="P187" i="554" s="1"/>
  <c r="P154" i="554" a="1"/>
  <c r="P154" i="554" s="1"/>
  <c r="P106" i="554" a="1"/>
  <c r="P106" i="554" s="1"/>
  <c r="P90" i="554" a="1"/>
  <c r="P90" i="554" s="1"/>
  <c r="P82" i="554" a="1"/>
  <c r="P82" i="554" s="1"/>
  <c r="Q73" i="554"/>
  <c r="R73" i="554" s="1"/>
  <c r="Q34" i="554"/>
  <c r="R34" i="554" s="1"/>
  <c r="P304" i="554" a="1"/>
  <c r="P304" i="554" s="1"/>
  <c r="Q299" i="554"/>
  <c r="R299" i="554" s="1"/>
  <c r="P289" i="554" a="1"/>
  <c r="P289" i="554" s="1"/>
  <c r="Q253" i="554"/>
  <c r="R253" i="554" s="1"/>
  <c r="Q246" i="554"/>
  <c r="R246" i="554" s="1"/>
  <c r="Q235" i="554"/>
  <c r="R235" i="554" s="1"/>
  <c r="Q229" i="554"/>
  <c r="R229" i="554" s="1"/>
  <c r="Q219" i="554"/>
  <c r="R219" i="554" s="1"/>
  <c r="Q213" i="554"/>
  <c r="R213" i="554" s="1"/>
  <c r="Q202" i="554"/>
  <c r="R202" i="554" s="1"/>
  <c r="Q196" i="554"/>
  <c r="R196" i="554" s="1"/>
  <c r="Q186" i="554"/>
  <c r="R186" i="554" s="1"/>
  <c r="Q179" i="554"/>
  <c r="R179" i="554" s="1"/>
  <c r="Q169" i="554"/>
  <c r="R169" i="554" s="1"/>
  <c r="Q163" i="554"/>
  <c r="R163" i="554" s="1"/>
  <c r="Q151" i="554"/>
  <c r="R151" i="554" s="1"/>
  <c r="Q146" i="554"/>
  <c r="R146" i="554" s="1"/>
  <c r="Q141" i="554"/>
  <c r="R141" i="554" s="1"/>
  <c r="P127" i="554" a="1"/>
  <c r="P127" i="554" s="1"/>
  <c r="P103" i="554" a="1"/>
  <c r="P103" i="554" s="1"/>
  <c r="P74" i="554" a="1"/>
  <c r="P74" i="554" s="1"/>
  <c r="Q60" i="554"/>
  <c r="R60" i="554" s="1"/>
  <c r="Q353" i="554"/>
  <c r="R353" i="554" s="1"/>
  <c r="P344" i="554" a="1"/>
  <c r="P344" i="554" s="1"/>
  <c r="P301" i="554" a="1"/>
  <c r="P301" i="554" s="1"/>
  <c r="Q275" i="554"/>
  <c r="R275" i="554" s="1"/>
  <c r="Q64" i="554"/>
  <c r="R64" i="554" s="1"/>
  <c r="Q57" i="554"/>
  <c r="R57" i="554" s="1"/>
  <c r="P331" i="554" a="1"/>
  <c r="P331" i="554" s="1"/>
  <c r="Q269" i="554"/>
  <c r="R269" i="554" s="1"/>
  <c r="P148" i="554" a="1"/>
  <c r="P148" i="554" s="1"/>
  <c r="P131" i="554" a="1"/>
  <c r="P131" i="554" s="1"/>
  <c r="P107" i="554" a="1"/>
  <c r="P107" i="554" s="1"/>
  <c r="P57" i="554" a="1"/>
  <c r="P57" i="554" s="1"/>
  <c r="Q43" i="554"/>
  <c r="R43" i="554" s="1"/>
  <c r="Q336" i="554"/>
  <c r="R336" i="554" s="1"/>
  <c r="Q333" i="554"/>
  <c r="R333" i="554" s="1"/>
  <c r="P296" i="554" a="1"/>
  <c r="P296" i="554" s="1"/>
  <c r="Q291" i="554"/>
  <c r="R291" i="554" s="1"/>
  <c r="Q257" i="554"/>
  <c r="R257" i="554" s="1"/>
  <c r="Q250" i="554"/>
  <c r="R250" i="554" s="1"/>
  <c r="Q239" i="554"/>
  <c r="R239" i="554" s="1"/>
  <c r="Q233" i="554"/>
  <c r="R233" i="554" s="1"/>
  <c r="Q223" i="554"/>
  <c r="R223" i="554" s="1"/>
  <c r="Q217" i="554"/>
  <c r="R217" i="554" s="1"/>
  <c r="Q206" i="554"/>
  <c r="R206" i="554" s="1"/>
  <c r="Q200" i="554"/>
  <c r="R200" i="554" s="1"/>
  <c r="Q190" i="554"/>
  <c r="R190" i="554" s="1"/>
  <c r="Q183" i="554"/>
  <c r="R183" i="554" s="1"/>
  <c r="Q173" i="554"/>
  <c r="R173" i="554" s="1"/>
  <c r="Q167" i="554"/>
  <c r="R167" i="554" s="1"/>
  <c r="Q157" i="554"/>
  <c r="R157" i="554" s="1"/>
  <c r="Q55" i="554"/>
  <c r="R55" i="554" s="1"/>
  <c r="Q50" i="554"/>
  <c r="R50" i="554" s="1"/>
  <c r="Q32" i="554"/>
  <c r="R32" i="554" s="1"/>
  <c r="Q24" i="554"/>
  <c r="R24" i="554" s="1"/>
  <c r="Q16" i="554"/>
  <c r="R16" i="554" s="1"/>
  <c r="O97" i="555"/>
  <c r="O95" i="555"/>
  <c r="O2" i="555" s="1"/>
  <c r="P352" i="554" a="1"/>
  <c r="P352" i="554" s="1"/>
  <c r="M352" i="554" a="1"/>
  <c r="M352" i="554" s="1"/>
  <c r="P350" i="554" a="1"/>
  <c r="P350" i="554" s="1"/>
  <c r="M350" i="554" a="1"/>
  <c r="M350" i="554" s="1"/>
  <c r="P338" i="554" a="1"/>
  <c r="P338" i="554" s="1"/>
  <c r="M338" i="554" a="1"/>
  <c r="M338" i="554" s="1"/>
  <c r="P325" i="554" a="1"/>
  <c r="P325" i="554" s="1"/>
  <c r="M325" i="554" a="1"/>
  <c r="M325" i="554" s="1"/>
  <c r="P317" i="554" a="1"/>
  <c r="P317" i="554" s="1"/>
  <c r="M317" i="554" a="1"/>
  <c r="M317" i="554" s="1"/>
  <c r="P281" i="554" a="1"/>
  <c r="P281" i="554" s="1"/>
  <c r="M281" i="554" a="1"/>
  <c r="M281" i="554" s="1"/>
  <c r="Q279" i="554"/>
  <c r="R279" i="554" s="1"/>
  <c r="P145" i="554" a="1"/>
  <c r="P145" i="554" s="1"/>
  <c r="M145" i="554" a="1"/>
  <c r="M145" i="554" s="1"/>
  <c r="Q346" i="554"/>
  <c r="R346" i="554" s="1"/>
  <c r="P342" i="554" a="1"/>
  <c r="P342" i="554" s="1"/>
  <c r="M342" i="554" a="1"/>
  <c r="M342" i="554" s="1"/>
  <c r="Q329" i="554"/>
  <c r="R329" i="554" s="1"/>
  <c r="Q321" i="554"/>
  <c r="R321" i="554" s="1"/>
  <c r="Q313" i="554"/>
  <c r="R313" i="554" s="1"/>
  <c r="P302" i="554" a="1"/>
  <c r="P302" i="554" s="1"/>
  <c r="M302" i="554" a="1"/>
  <c r="M302" i="554" s="1"/>
  <c r="P294" i="554" a="1"/>
  <c r="P294" i="554" s="1"/>
  <c r="M294" i="554" a="1"/>
  <c r="M294" i="554" s="1"/>
  <c r="P287" i="554" a="1"/>
  <c r="P287" i="554" s="1"/>
  <c r="M257" i="554" a="1"/>
  <c r="M257" i="554" s="1"/>
  <c r="P257" i="554" a="1"/>
  <c r="P257" i="554" s="1"/>
  <c r="P153" i="554" a="1"/>
  <c r="P153" i="554" s="1"/>
  <c r="M153" i="554" a="1"/>
  <c r="M153" i="554" s="1"/>
  <c r="P346" i="554" a="1"/>
  <c r="P346" i="554" s="1"/>
  <c r="M346" i="554" a="1"/>
  <c r="M346" i="554" s="1"/>
  <c r="P329" i="554" a="1"/>
  <c r="P329" i="554" s="1"/>
  <c r="M329" i="554" a="1"/>
  <c r="M329" i="554" s="1"/>
  <c r="P321" i="554" a="1"/>
  <c r="P321" i="554" s="1"/>
  <c r="M321" i="554" a="1"/>
  <c r="M321" i="554" s="1"/>
  <c r="P313" i="554" a="1"/>
  <c r="P313" i="554" s="1"/>
  <c r="M313" i="554" a="1"/>
  <c r="M313" i="554" s="1"/>
  <c r="P264" i="554" a="1"/>
  <c r="P264" i="554" s="1"/>
  <c r="M264" i="554" a="1"/>
  <c r="M264" i="554" s="1"/>
  <c r="Q262" i="554"/>
  <c r="R262" i="554" s="1"/>
  <c r="Q352" i="554"/>
  <c r="R352" i="554" s="1"/>
  <c r="Q350" i="554"/>
  <c r="R350" i="554" s="1"/>
  <c r="Q338" i="554"/>
  <c r="R338" i="554" s="1"/>
  <c r="P333" i="554" a="1"/>
  <c r="P333" i="554" s="1"/>
  <c r="M333" i="554" a="1"/>
  <c r="M333" i="554" s="1"/>
  <c r="Q325" i="554"/>
  <c r="R325" i="554" s="1"/>
  <c r="Q317" i="554"/>
  <c r="R317" i="554" s="1"/>
  <c r="P307" i="554" a="1"/>
  <c r="P307" i="554" s="1"/>
  <c r="M307" i="554" a="1"/>
  <c r="M307" i="554" s="1"/>
  <c r="P298" i="554" a="1"/>
  <c r="P298" i="554" s="1"/>
  <c r="M298" i="554" a="1"/>
  <c r="M298" i="554" s="1"/>
  <c r="P290" i="554" a="1"/>
  <c r="P290" i="554" s="1"/>
  <c r="M290" i="554" a="1"/>
  <c r="M290" i="554" s="1"/>
  <c r="M274" i="554" a="1"/>
  <c r="M274" i="554" s="1"/>
  <c r="P274" i="554" a="1"/>
  <c r="P274" i="554" s="1"/>
  <c r="P135" i="554" a="1"/>
  <c r="P135" i="554" s="1"/>
  <c r="M135" i="554" a="1"/>
  <c r="M135" i="554" s="1"/>
  <c r="O6" i="555"/>
  <c r="K95" i="555"/>
  <c r="O4" i="555" s="1"/>
  <c r="M324" i="554" a="1"/>
  <c r="M324" i="554" s="1"/>
  <c r="M320" i="554" a="1"/>
  <c r="M320" i="554" s="1"/>
  <c r="M316" i="554" a="1"/>
  <c r="M316" i="554" s="1"/>
  <c r="M312" i="554" a="1"/>
  <c r="M312" i="554" s="1"/>
  <c r="M305" i="554" a="1"/>
  <c r="M305" i="554" s="1"/>
  <c r="M301" i="554" a="1"/>
  <c r="M301" i="554" s="1"/>
  <c r="M297" i="554" a="1"/>
  <c r="M297" i="554" s="1"/>
  <c r="M293" i="554" a="1"/>
  <c r="M293" i="554" s="1"/>
  <c r="S293" i="554" s="1"/>
  <c r="M289" i="554" a="1"/>
  <c r="M289" i="554" s="1"/>
  <c r="Q282" i="554"/>
  <c r="R282" i="554" s="1"/>
  <c r="P277" i="554" a="1"/>
  <c r="P277" i="554" s="1"/>
  <c r="M277" i="554" a="1"/>
  <c r="M277" i="554" s="1"/>
  <c r="Q265" i="554"/>
  <c r="R265" i="554" s="1"/>
  <c r="P260" i="554" a="1"/>
  <c r="P260" i="554" s="1"/>
  <c r="M260" i="554" a="1"/>
  <c r="M260" i="554" s="1"/>
  <c r="Q249" i="554"/>
  <c r="R249" i="554" s="1"/>
  <c r="P140" i="554" a="1"/>
  <c r="P140" i="554" s="1"/>
  <c r="M140" i="554" a="1"/>
  <c r="M140" i="554" s="1"/>
  <c r="Q134" i="554"/>
  <c r="R134" i="554" s="1"/>
  <c r="Q126" i="554"/>
  <c r="R126" i="554" s="1"/>
  <c r="Q118" i="554"/>
  <c r="R118" i="554" s="1"/>
  <c r="Q110" i="554"/>
  <c r="R110" i="554" s="1"/>
  <c r="Q102" i="554"/>
  <c r="R102" i="554" s="1"/>
  <c r="Q94" i="554"/>
  <c r="R94" i="554" s="1"/>
  <c r="Q85" i="554"/>
  <c r="R85" i="554" s="1"/>
  <c r="P272" i="554" a="1"/>
  <c r="P272" i="554" s="1"/>
  <c r="M272" i="554" a="1"/>
  <c r="M272" i="554" s="1"/>
  <c r="P256" i="554" a="1"/>
  <c r="P256" i="554" s="1"/>
  <c r="M256" i="554" a="1"/>
  <c r="M256" i="554" s="1"/>
  <c r="P248" i="554" a="1"/>
  <c r="P248" i="554" s="1"/>
  <c r="M248" i="554" a="1"/>
  <c r="M248" i="554" s="1"/>
  <c r="P244" i="554" a="1"/>
  <c r="P244" i="554" s="1"/>
  <c r="M244" i="554" a="1"/>
  <c r="M244" i="554" s="1"/>
  <c r="P239" i="554" a="1"/>
  <c r="P239" i="554" s="1"/>
  <c r="M239" i="554" a="1"/>
  <c r="M239" i="554" s="1"/>
  <c r="P235" i="554" a="1"/>
  <c r="P235" i="554" s="1"/>
  <c r="M235" i="554" a="1"/>
  <c r="M235" i="554" s="1"/>
  <c r="P231" i="554" a="1"/>
  <c r="P231" i="554" s="1"/>
  <c r="M231" i="554" a="1"/>
  <c r="M231" i="554" s="1"/>
  <c r="P227" i="554" a="1"/>
  <c r="P227" i="554" s="1"/>
  <c r="M227" i="554" a="1"/>
  <c r="M227" i="554" s="1"/>
  <c r="P223" i="554" a="1"/>
  <c r="P223" i="554" s="1"/>
  <c r="M223" i="554" a="1"/>
  <c r="M223" i="554" s="1"/>
  <c r="P219" i="554" a="1"/>
  <c r="P219" i="554" s="1"/>
  <c r="M219" i="554" a="1"/>
  <c r="M219" i="554" s="1"/>
  <c r="P215" i="554" a="1"/>
  <c r="P215" i="554" s="1"/>
  <c r="M215" i="554" a="1"/>
  <c r="M215" i="554" s="1"/>
  <c r="P211" i="554" a="1"/>
  <c r="P211" i="554" s="1"/>
  <c r="M211" i="554" a="1"/>
  <c r="M211" i="554" s="1"/>
  <c r="P206" i="554" a="1"/>
  <c r="P206" i="554" s="1"/>
  <c r="M206" i="554" a="1"/>
  <c r="M206" i="554" s="1"/>
  <c r="P202" i="554" a="1"/>
  <c r="P202" i="554" s="1"/>
  <c r="M202" i="554" a="1"/>
  <c r="M202" i="554" s="1"/>
  <c r="P198" i="554" a="1"/>
  <c r="P198" i="554" s="1"/>
  <c r="M198" i="554" a="1"/>
  <c r="M198" i="554" s="1"/>
  <c r="P194" i="554" a="1"/>
  <c r="P194" i="554" s="1"/>
  <c r="M194" i="554" a="1"/>
  <c r="M194" i="554" s="1"/>
  <c r="P190" i="554" a="1"/>
  <c r="P190" i="554" s="1"/>
  <c r="M190" i="554" a="1"/>
  <c r="M190" i="554" s="1"/>
  <c r="P186" i="554" a="1"/>
  <c r="P186" i="554" s="1"/>
  <c r="M186" i="554" a="1"/>
  <c r="M186" i="554" s="1"/>
  <c r="P181" i="554" a="1"/>
  <c r="P181" i="554" s="1"/>
  <c r="M181" i="554" a="1"/>
  <c r="M181" i="554" s="1"/>
  <c r="P177" i="554" a="1"/>
  <c r="P177" i="554" s="1"/>
  <c r="M177" i="554" a="1"/>
  <c r="M177" i="554" s="1"/>
  <c r="P173" i="554" a="1"/>
  <c r="P173" i="554" s="1"/>
  <c r="M173" i="554" a="1"/>
  <c r="M173" i="554" s="1"/>
  <c r="P169" i="554" a="1"/>
  <c r="P169" i="554" s="1"/>
  <c r="M169" i="554" a="1"/>
  <c r="M169" i="554" s="1"/>
  <c r="P165" i="554" a="1"/>
  <c r="P165" i="554" s="1"/>
  <c r="M165" i="554" a="1"/>
  <c r="M165" i="554" s="1"/>
  <c r="P161" i="554" a="1"/>
  <c r="P161" i="554" s="1"/>
  <c r="M161" i="554" a="1"/>
  <c r="M161" i="554" s="1"/>
  <c r="P157" i="554" a="1"/>
  <c r="P157" i="554" s="1"/>
  <c r="M157" i="554" a="1"/>
  <c r="M157" i="554" s="1"/>
  <c r="P149" i="554" a="1"/>
  <c r="P149" i="554" s="1"/>
  <c r="M149" i="554" a="1"/>
  <c r="M149" i="554" s="1"/>
  <c r="P71" i="554" a="1"/>
  <c r="P71" i="554" s="1"/>
  <c r="M71" i="554" a="1"/>
  <c r="M71" i="554" s="1"/>
  <c r="S5" i="554"/>
  <c r="P268" i="554" a="1"/>
  <c r="P268" i="554" s="1"/>
  <c r="M268" i="554" a="1"/>
  <c r="M268" i="554" s="1"/>
  <c r="P252" i="554" a="1"/>
  <c r="P252" i="554" s="1"/>
  <c r="M252" i="554" a="1"/>
  <c r="M252" i="554" s="1"/>
  <c r="Q130" i="554"/>
  <c r="R130" i="554" s="1"/>
  <c r="Q122" i="554"/>
  <c r="R122" i="554" s="1"/>
  <c r="Q114" i="554"/>
  <c r="R114" i="554" s="1"/>
  <c r="Q106" i="554"/>
  <c r="R106" i="554" s="1"/>
  <c r="Q98" i="554"/>
  <c r="R98" i="554" s="1"/>
  <c r="Q89" i="554"/>
  <c r="R89" i="554" s="1"/>
  <c r="Q51" i="554"/>
  <c r="R51" i="554" s="1"/>
  <c r="P132" i="554" a="1"/>
  <c r="P132" i="554" s="1"/>
  <c r="M132" i="554" a="1"/>
  <c r="M132" i="554" s="1"/>
  <c r="P128" i="554" a="1"/>
  <c r="P128" i="554" s="1"/>
  <c r="M128" i="554" a="1"/>
  <c r="M128" i="554" s="1"/>
  <c r="P124" i="554" a="1"/>
  <c r="P124" i="554" s="1"/>
  <c r="M124" i="554" a="1"/>
  <c r="M124" i="554" s="1"/>
  <c r="P120" i="554" a="1"/>
  <c r="P120" i="554" s="1"/>
  <c r="M120" i="554" a="1"/>
  <c r="M120" i="554" s="1"/>
  <c r="P116" i="554" a="1"/>
  <c r="P116" i="554" s="1"/>
  <c r="M116" i="554" a="1"/>
  <c r="M116" i="554" s="1"/>
  <c r="P112" i="554" a="1"/>
  <c r="P112" i="554" s="1"/>
  <c r="M112" i="554" a="1"/>
  <c r="M112" i="554" s="1"/>
  <c r="P108" i="554" a="1"/>
  <c r="P108" i="554" s="1"/>
  <c r="M108" i="554" a="1"/>
  <c r="M108" i="554" s="1"/>
  <c r="P104" i="554" a="1"/>
  <c r="P104" i="554" s="1"/>
  <c r="M104" i="554" a="1"/>
  <c r="M104" i="554" s="1"/>
  <c r="P100" i="554" a="1"/>
  <c r="P100" i="554" s="1"/>
  <c r="M100" i="554" a="1"/>
  <c r="M100" i="554" s="1"/>
  <c r="P96" i="554" a="1"/>
  <c r="P96" i="554" s="1"/>
  <c r="M96" i="554" a="1"/>
  <c r="M96" i="554" s="1"/>
  <c r="P92" i="554" a="1"/>
  <c r="P92" i="554" s="1"/>
  <c r="M92" i="554" a="1"/>
  <c r="M92" i="554" s="1"/>
  <c r="P87" i="554" a="1"/>
  <c r="P87" i="554" s="1"/>
  <c r="M87" i="554" a="1"/>
  <c r="M87" i="554" s="1"/>
  <c r="Q79" i="554"/>
  <c r="R79" i="554" s="1"/>
  <c r="P75" i="554" a="1"/>
  <c r="P75" i="554" s="1"/>
  <c r="M75" i="554" a="1"/>
  <c r="M75" i="554" s="1"/>
  <c r="Q63" i="554"/>
  <c r="R63" i="554" s="1"/>
  <c r="Q35" i="554"/>
  <c r="R35" i="554" s="1"/>
  <c r="Q142" i="554"/>
  <c r="R142" i="554" s="1"/>
  <c r="Q137" i="554"/>
  <c r="R137" i="554" s="1"/>
  <c r="Q133" i="554"/>
  <c r="R133" i="554" s="1"/>
  <c r="Q129" i="554"/>
  <c r="R129" i="554" s="1"/>
  <c r="Q125" i="554"/>
  <c r="R125" i="554" s="1"/>
  <c r="Q121" i="554"/>
  <c r="R121" i="554" s="1"/>
  <c r="Q117" i="554"/>
  <c r="R117" i="554" s="1"/>
  <c r="Q113" i="554"/>
  <c r="R113" i="554" s="1"/>
  <c r="Q109" i="554"/>
  <c r="R109" i="554" s="1"/>
  <c r="Q105" i="554"/>
  <c r="R105" i="554" s="1"/>
  <c r="Q101" i="554"/>
  <c r="R101" i="554" s="1"/>
  <c r="Q97" i="554"/>
  <c r="R97" i="554" s="1"/>
  <c r="Q93" i="554"/>
  <c r="R93" i="554" s="1"/>
  <c r="Q88" i="554"/>
  <c r="R88" i="554" s="1"/>
  <c r="Q84" i="554"/>
  <c r="R84" i="554" s="1"/>
  <c r="Q83" i="554"/>
  <c r="R83" i="554" s="1"/>
  <c r="P79" i="554" a="1"/>
  <c r="P79" i="554" s="1"/>
  <c r="M79" i="554" a="1"/>
  <c r="M79" i="554" s="1"/>
  <c r="Q67" i="554"/>
  <c r="R67" i="554" s="1"/>
  <c r="P63" i="554" a="1"/>
  <c r="P63" i="554" s="1"/>
  <c r="M63" i="554" a="1"/>
  <c r="M63" i="554" s="1"/>
  <c r="Q59" i="554"/>
  <c r="R59" i="554" s="1"/>
  <c r="Q19" i="554"/>
  <c r="P83" i="554" a="1"/>
  <c r="P83" i="554" s="1"/>
  <c r="M83" i="554" a="1"/>
  <c r="M83" i="554" s="1"/>
  <c r="Q71" i="554"/>
  <c r="R71" i="554" s="1"/>
  <c r="P67" i="554" a="1"/>
  <c r="P67" i="554" s="1"/>
  <c r="M67" i="554" a="1"/>
  <c r="M67" i="554" s="1"/>
  <c r="P59" i="554" a="1"/>
  <c r="P59" i="554" s="1"/>
  <c r="M59" i="554" a="1"/>
  <c r="M59" i="554" s="1"/>
  <c r="M38" i="554" a="1"/>
  <c r="M38" i="554" s="1"/>
  <c r="M82" i="554" a="1"/>
  <c r="M82" i="554" s="1"/>
  <c r="M78" i="554" a="1"/>
  <c r="M78" i="554" s="1"/>
  <c r="M74" i="554" a="1"/>
  <c r="M74" i="554" s="1"/>
  <c r="M70" i="554" a="1"/>
  <c r="M70" i="554" s="1"/>
  <c r="A14" i="554"/>
  <c r="A15" i="554" s="1"/>
  <c r="A16" i="554" s="1"/>
  <c r="P14" i="554" a="1"/>
  <c r="P14" i="554" s="1"/>
  <c r="P18" i="554" a="1"/>
  <c r="P18" i="554" s="1"/>
  <c r="P22" i="554" a="1"/>
  <c r="P22" i="554" s="1"/>
  <c r="P26" i="554" a="1"/>
  <c r="P26" i="554" s="1"/>
  <c r="P30" i="554" a="1"/>
  <c r="P30" i="554" s="1"/>
  <c r="P34" i="554" a="1"/>
  <c r="P34" i="554" s="1"/>
  <c r="P38" i="554" a="1"/>
  <c r="P38" i="554" s="1"/>
  <c r="P42" i="554" a="1"/>
  <c r="P42" i="554" s="1"/>
  <c r="P46" i="554" a="1"/>
  <c r="P46" i="554" s="1"/>
  <c r="P50" i="554" a="1"/>
  <c r="P50" i="554" s="1"/>
  <c r="P13" i="554" a="1"/>
  <c r="P13" i="554" s="1"/>
  <c r="P17" i="554" a="1"/>
  <c r="P17" i="554" s="1"/>
  <c r="P21" i="554" a="1"/>
  <c r="P21" i="554" s="1"/>
  <c r="P25" i="554" a="1"/>
  <c r="P25" i="554" s="1"/>
  <c r="P29" i="554" a="1"/>
  <c r="P29" i="554" s="1"/>
  <c r="P33" i="554" a="1"/>
  <c r="P33" i="554" s="1"/>
  <c r="P37" i="554" a="1"/>
  <c r="P37" i="554" s="1"/>
  <c r="P41" i="554" a="1"/>
  <c r="P41" i="554" s="1"/>
  <c r="P45" i="554" a="1"/>
  <c r="P45" i="554" s="1"/>
  <c r="P49" i="554" a="1"/>
  <c r="P49" i="554" s="1"/>
  <c r="P53" i="554" a="1"/>
  <c r="P53" i="554" s="1"/>
  <c r="P12" i="554" a="1"/>
  <c r="P12" i="554" s="1"/>
  <c r="P16" i="554" a="1"/>
  <c r="P16" i="554" s="1"/>
  <c r="P20" i="554" a="1"/>
  <c r="P20" i="554" s="1"/>
  <c r="P24" i="554" a="1"/>
  <c r="P24" i="554" s="1"/>
  <c r="P28" i="554" a="1"/>
  <c r="P28" i="554" s="1"/>
  <c r="P32" i="554" a="1"/>
  <c r="P32" i="554" s="1"/>
  <c r="P36" i="554" a="1"/>
  <c r="P36" i="554" s="1"/>
  <c r="P40" i="554" a="1"/>
  <c r="P40" i="554" s="1"/>
  <c r="P44" i="554" a="1"/>
  <c r="P44" i="554" s="1"/>
  <c r="P51" i="554" a="1"/>
  <c r="P51" i="554" s="1"/>
  <c r="P47" i="554" a="1"/>
  <c r="P47" i="554" s="1"/>
  <c r="K15" i="544"/>
  <c r="K17" i="544" s="1"/>
  <c r="D47" i="500"/>
  <c r="D50" i="500"/>
  <c r="D33" i="500"/>
  <c r="D27" i="500"/>
  <c r="D44" i="500"/>
  <c r="M13" i="553"/>
  <c r="O13" i="553" s="1"/>
  <c r="N13" i="553" s="1"/>
  <c r="A14" i="553"/>
  <c r="K15" i="546"/>
  <c r="K17" i="546" s="1"/>
  <c r="K15" i="545"/>
  <c r="L16" i="500" a="1"/>
  <c r="L16" i="500" l="1"/>
  <c r="S229" i="554"/>
  <c r="S84" i="554"/>
  <c r="S70" i="554"/>
  <c r="S172" i="554"/>
  <c r="S151" i="554"/>
  <c r="S295" i="554"/>
  <c r="S42" i="554"/>
  <c r="S288" i="554"/>
  <c r="S345" i="554"/>
  <c r="S240" i="554"/>
  <c r="S134" i="554"/>
  <c r="S105" i="554"/>
  <c r="S251" i="554"/>
  <c r="S110" i="554"/>
  <c r="R12" i="554"/>
  <c r="S323" i="554"/>
  <c r="S104" i="554"/>
  <c r="S128" i="554"/>
  <c r="S216" i="554"/>
  <c r="S322" i="554"/>
  <c r="S142" i="554"/>
  <c r="S175" i="554"/>
  <c r="S249" i="554"/>
  <c r="S348" i="554"/>
  <c r="S238" i="554"/>
  <c r="S347" i="554"/>
  <c r="S243" i="554"/>
  <c r="S282" i="554"/>
  <c r="S170" i="554"/>
  <c r="S153" i="554"/>
  <c r="S54" i="554"/>
  <c r="S119" i="554"/>
  <c r="S270" i="554"/>
  <c r="S78" i="554"/>
  <c r="S106" i="554"/>
  <c r="S213" i="554"/>
  <c r="S69" i="554"/>
  <c r="S276" i="554"/>
  <c r="S56" i="554"/>
  <c r="S189" i="554"/>
  <c r="S45" i="554"/>
  <c r="S52" i="554"/>
  <c r="S224" i="554"/>
  <c r="S129" i="554"/>
  <c r="S254" i="554"/>
  <c r="S159" i="554"/>
  <c r="S320" i="554"/>
  <c r="S64" i="554"/>
  <c r="S262" i="554"/>
  <c r="S168" i="554"/>
  <c r="S269" i="554"/>
  <c r="S205" i="554"/>
  <c r="S72" i="554"/>
  <c r="S284" i="554"/>
  <c r="S296" i="554"/>
  <c r="S99" i="554"/>
  <c r="S232" i="554"/>
  <c r="S89" i="554"/>
  <c r="S77" i="554"/>
  <c r="S245" i="554"/>
  <c r="S30" i="554"/>
  <c r="S179" i="554"/>
  <c r="S279" i="554"/>
  <c r="S204" i="554"/>
  <c r="S117" i="554"/>
  <c r="S265" i="554"/>
  <c r="S332" i="554"/>
  <c r="S163" i="554"/>
  <c r="S162" i="554"/>
  <c r="S15" i="554"/>
  <c r="S136" i="554"/>
  <c r="S152" i="554"/>
  <c r="S173" i="554"/>
  <c r="S181" i="554"/>
  <c r="S198" i="554"/>
  <c r="S206" i="554"/>
  <c r="S223" i="554"/>
  <c r="S231" i="554"/>
  <c r="S248" i="554"/>
  <c r="S325" i="554"/>
  <c r="S278" i="554"/>
  <c r="S268" i="554"/>
  <c r="S190" i="554"/>
  <c r="S215" i="554"/>
  <c r="S239" i="554"/>
  <c r="S313" i="554"/>
  <c r="S174" i="554"/>
  <c r="S294" i="554"/>
  <c r="S315" i="554"/>
  <c r="S71" i="554"/>
  <c r="S135" i="554"/>
  <c r="S122" i="554"/>
  <c r="S130" i="554"/>
  <c r="S118" i="554"/>
  <c r="S337" i="554"/>
  <c r="S101" i="554"/>
  <c r="S49" i="554"/>
  <c r="S81" i="554"/>
  <c r="S51" i="554"/>
  <c r="S57" i="554"/>
  <c r="S17" i="554"/>
  <c r="S93" i="554"/>
  <c r="S76" i="554"/>
  <c r="S343" i="554"/>
  <c r="S109" i="554"/>
  <c r="S283" i="554"/>
  <c r="S46" i="554"/>
  <c r="S33" i="554"/>
  <c r="S26" i="554"/>
  <c r="S59" i="554"/>
  <c r="S158" i="554"/>
  <c r="S111" i="554"/>
  <c r="S141" i="554"/>
  <c r="S68" i="554"/>
  <c r="S22" i="554"/>
  <c r="S143" i="554"/>
  <c r="S98" i="554"/>
  <c r="S20" i="554"/>
  <c r="S304" i="554"/>
  <c r="S309" i="554"/>
  <c r="S41" i="554"/>
  <c r="S280" i="554"/>
  <c r="S286" i="554"/>
  <c r="S47" i="554"/>
  <c r="S182" i="554"/>
  <c r="S24" i="554"/>
  <c r="S300" i="554"/>
  <c r="S242" i="554"/>
  <c r="S113" i="554"/>
  <c r="S58" i="554"/>
  <c r="S87" i="554"/>
  <c r="S112" i="554"/>
  <c r="S161" i="554"/>
  <c r="S317" i="554"/>
  <c r="S308" i="554"/>
  <c r="S156" i="554"/>
  <c r="S330" i="554"/>
  <c r="S167" i="554"/>
  <c r="S212" i="554"/>
  <c r="S275" i="554"/>
  <c r="S263" i="554"/>
  <c r="S188" i="554"/>
  <c r="S66" i="554"/>
  <c r="S277" i="554"/>
  <c r="S324" i="554"/>
  <c r="S160" i="554"/>
  <c r="S85" i="554"/>
  <c r="S338" i="554"/>
  <c r="S60" i="554"/>
  <c r="S218" i="554"/>
  <c r="S126" i="554"/>
  <c r="S335" i="554"/>
  <c r="S222" i="554"/>
  <c r="S292" i="554"/>
  <c r="S133" i="554"/>
  <c r="S103" i="554"/>
  <c r="S36" i="554"/>
  <c r="S86" i="554"/>
  <c r="S259" i="554"/>
  <c r="S271" i="554"/>
  <c r="S27" i="554"/>
  <c r="S266" i="554"/>
  <c r="S196" i="554"/>
  <c r="S344" i="554"/>
  <c r="S333" i="554"/>
  <c r="S145" i="554"/>
  <c r="S203" i="554"/>
  <c r="S326" i="554"/>
  <c r="S73" i="554"/>
  <c r="S341" i="554"/>
  <c r="S303" i="554"/>
  <c r="S289" i="554"/>
  <c r="S336" i="554"/>
  <c r="S29" i="554"/>
  <c r="S349" i="554"/>
  <c r="S305" i="554"/>
  <c r="S127" i="554"/>
  <c r="S55" i="554"/>
  <c r="S21" i="554"/>
  <c r="S90" i="554"/>
  <c r="S193" i="554"/>
  <c r="S250" i="554"/>
  <c r="S43" i="554"/>
  <c r="S247" i="554"/>
  <c r="S150" i="554"/>
  <c r="S208" i="554"/>
  <c r="S327" i="554"/>
  <c r="S171" i="554"/>
  <c r="S121" i="554"/>
  <c r="S316" i="554"/>
  <c r="S199" i="554"/>
  <c r="S311" i="554"/>
  <c r="S234" i="554"/>
  <c r="S233" i="554"/>
  <c r="S131" i="554"/>
  <c r="S291" i="554"/>
  <c r="S125" i="554"/>
  <c r="S164" i="554"/>
  <c r="S154" i="554"/>
  <c r="S123" i="554"/>
  <c r="S253" i="554"/>
  <c r="S191" i="554"/>
  <c r="S230" i="554"/>
  <c r="S137" i="554"/>
  <c r="S16" i="554"/>
  <c r="S97" i="554"/>
  <c r="S328" i="554"/>
  <c r="S353" i="554"/>
  <c r="S32" i="554"/>
  <c r="S44" i="554"/>
  <c r="S220" i="554"/>
  <c r="S319" i="554"/>
  <c r="S258" i="554"/>
  <c r="S184" i="554"/>
  <c r="S200" i="554"/>
  <c r="S228" i="554"/>
  <c r="S61" i="554"/>
  <c r="S166" i="554"/>
  <c r="S19" i="554"/>
  <c r="S107" i="554"/>
  <c r="S210" i="554"/>
  <c r="S65" i="554"/>
  <c r="S62" i="554"/>
  <c r="S25" i="554"/>
  <c r="S13" i="554"/>
  <c r="S12" i="554"/>
  <c r="S74" i="554"/>
  <c r="S331" i="554"/>
  <c r="S114" i="554"/>
  <c r="S261" i="554"/>
  <c r="S201" i="554"/>
  <c r="S183" i="554"/>
  <c r="S214" i="554"/>
  <c r="S138" i="554"/>
  <c r="S80" i="554"/>
  <c r="S237" i="554"/>
  <c r="S180" i="554"/>
  <c r="S225" i="554"/>
  <c r="S40" i="554"/>
  <c r="S37" i="554"/>
  <c r="S281" i="554"/>
  <c r="S226" i="554"/>
  <c r="S217" i="554"/>
  <c r="S102" i="554"/>
  <c r="S48" i="554"/>
  <c r="S207" i="554"/>
  <c r="S187" i="554"/>
  <c r="S144" i="554"/>
  <c r="S236" i="554"/>
  <c r="S115" i="554"/>
  <c r="S88" i="554"/>
  <c r="S221" i="554"/>
  <c r="S147" i="554"/>
  <c r="S14" i="554"/>
  <c r="S197" i="554"/>
  <c r="S34" i="554"/>
  <c r="S255" i="554"/>
  <c r="S299" i="554"/>
  <c r="S155" i="554"/>
  <c r="S94" i="554"/>
  <c r="S318" i="554"/>
  <c r="S192" i="554"/>
  <c r="S146" i="554"/>
  <c r="S96" i="554"/>
  <c r="S120" i="554"/>
  <c r="S157" i="554"/>
  <c r="S290" i="554"/>
  <c r="S342" i="554"/>
  <c r="S195" i="554"/>
  <c r="S18" i="554"/>
  <c r="S178" i="554"/>
  <c r="S95" i="554"/>
  <c r="S82" i="554"/>
  <c r="S23" i="554"/>
  <c r="S35" i="554"/>
  <c r="S28" i="554"/>
  <c r="S50" i="554"/>
  <c r="S53" i="554"/>
  <c r="S298" i="554"/>
  <c r="S329" i="554"/>
  <c r="S287" i="554"/>
  <c r="S148" i="554"/>
  <c r="S314" i="554"/>
  <c r="S339" i="554"/>
  <c r="S176" i="554"/>
  <c r="S39" i="554"/>
  <c r="S297" i="554"/>
  <c r="S301" i="554"/>
  <c r="S350" i="554"/>
  <c r="S257" i="554"/>
  <c r="S75" i="554"/>
  <c r="S260" i="554"/>
  <c r="S264" i="554"/>
  <c r="S346" i="554"/>
  <c r="B7" i="555"/>
  <c r="S312" i="554"/>
  <c r="S302" i="554"/>
  <c r="S352" i="554"/>
  <c r="O7" i="555"/>
  <c r="S274" i="554"/>
  <c r="A17" i="554"/>
  <c r="S38" i="554"/>
  <c r="S79" i="554"/>
  <c r="S92" i="554"/>
  <c r="S100" i="554"/>
  <c r="S108" i="554"/>
  <c r="S116" i="554"/>
  <c r="S124" i="554"/>
  <c r="S132" i="554"/>
  <c r="S252" i="554"/>
  <c r="S149" i="554"/>
  <c r="S169" i="554"/>
  <c r="S177" i="554"/>
  <c r="S186" i="554"/>
  <c r="S194" i="554"/>
  <c r="S202" i="554"/>
  <c r="S211" i="554"/>
  <c r="S219" i="554"/>
  <c r="S227" i="554"/>
  <c r="S235" i="554"/>
  <c r="S244" i="554"/>
  <c r="S272" i="554"/>
  <c r="S67" i="554"/>
  <c r="S83" i="554"/>
  <c r="R19" i="554"/>
  <c r="Q354" i="554"/>
  <c r="S63" i="554"/>
  <c r="S165" i="554"/>
  <c r="S256" i="554"/>
  <c r="S140" i="554"/>
  <c r="S307" i="554"/>
  <c r="S321" i="554"/>
  <c r="A15" i="553"/>
  <c r="S354" i="554" l="1"/>
  <c r="S2" i="554" s="1"/>
  <c r="S6" i="554"/>
  <c r="A18" i="554"/>
  <c r="R354" i="554"/>
  <c r="A16" i="553"/>
  <c r="F44" i="500" a="1"/>
  <c r="F44" i="500" l="1"/>
  <c r="A19" i="554"/>
  <c r="A20" i="554" s="1"/>
  <c r="A21" i="554" s="1"/>
  <c r="S3" i="554"/>
  <c r="S4" i="554"/>
  <c r="S7" i="554"/>
  <c r="A13" i="555"/>
  <c r="B7" i="554"/>
  <c r="A17" i="553"/>
  <c r="A18" i="553" s="1"/>
  <c r="A14" i="555" l="1"/>
  <c r="A15" i="555" s="1"/>
  <c r="A22" i="554"/>
  <c r="A23" i="554" s="1"/>
  <c r="A19" i="553"/>
  <c r="A16" i="555" l="1"/>
  <c r="A24" i="554"/>
  <c r="A25" i="554" s="1"/>
  <c r="A20" i="553"/>
  <c r="A21" i="553" s="1"/>
  <c r="A22" i="553" s="1"/>
  <c r="A23" i="553" s="1"/>
  <c r="A24" i="553" s="1"/>
  <c r="A25" i="553" s="1"/>
  <c r="A26" i="553" s="1"/>
  <c r="A27" i="553" s="1"/>
  <c r="A28" i="553" s="1"/>
  <c r="A29" i="553" s="1"/>
  <c r="A30" i="553" s="1"/>
  <c r="A31" i="553" s="1"/>
  <c r="A32" i="553" s="1"/>
  <c r="A26" i="554" l="1"/>
  <c r="A27" i="554" s="1"/>
  <c r="A28" i="554" s="1"/>
  <c r="A33" i="553"/>
  <c r="A34" i="553" s="1"/>
  <c r="A35" i="553" s="1"/>
  <c r="A36" i="553" s="1"/>
  <c r="A37" i="553" s="1"/>
  <c r="E21" i="500"/>
  <c r="K31" i="550"/>
  <c r="J31" i="550"/>
  <c r="H31" i="550"/>
  <c r="H32" i="550" s="1"/>
  <c r="N30" i="550"/>
  <c r="N3" i="550" s="1"/>
  <c r="B30" i="550"/>
  <c r="C31" i="550" s="1"/>
  <c r="L29" i="550"/>
  <c r="N29" i="550"/>
  <c r="L28" i="550"/>
  <c r="N28" i="550"/>
  <c r="L27" i="550"/>
  <c r="N27" i="550"/>
  <c r="L26" i="550"/>
  <c r="N26" i="550"/>
  <c r="L25" i="550"/>
  <c r="N25" i="550"/>
  <c r="L24" i="550"/>
  <c r="N24" i="550"/>
  <c r="L23" i="550"/>
  <c r="N23" i="550"/>
  <c r="L22" i="550"/>
  <c r="N22" i="550"/>
  <c r="L21" i="550"/>
  <c r="N21" i="550"/>
  <c r="L20" i="550"/>
  <c r="N20" i="550"/>
  <c r="L19" i="550"/>
  <c r="N19" i="550"/>
  <c r="L18" i="550"/>
  <c r="N18" i="550"/>
  <c r="L17" i="550"/>
  <c r="N17" i="550"/>
  <c r="L16" i="550"/>
  <c r="N16" i="550"/>
  <c r="L15" i="550"/>
  <c r="N15" i="550"/>
  <c r="L14" i="550"/>
  <c r="N14" i="550"/>
  <c r="L13" i="550"/>
  <c r="N13" i="550"/>
  <c r="L12" i="550"/>
  <c r="N12" i="550"/>
  <c r="L11" i="550"/>
  <c r="N11" i="550"/>
  <c r="J32" i="550"/>
  <c r="D6" i="550" a="1"/>
  <c r="D6" i="550" s="1"/>
  <c r="D5" i="550" a="1"/>
  <c r="D5" i="550" s="1"/>
  <c r="D4" i="550" a="1"/>
  <c r="D4" i="550" s="1"/>
  <c r="D3" i="550"/>
  <c r="B2" i="550"/>
  <c r="B1" i="550"/>
  <c r="K18" i="549"/>
  <c r="J18" i="549"/>
  <c r="J19" i="549" s="1"/>
  <c r="H18" i="549"/>
  <c r="H19" i="549" s="1"/>
  <c r="N17" i="549"/>
  <c r="N3" i="549" s="1"/>
  <c r="B17" i="549"/>
  <c r="C18" i="549" s="1"/>
  <c r="L16" i="549"/>
  <c r="N16" i="549"/>
  <c r="L15" i="549"/>
  <c r="N15" i="549"/>
  <c r="L14" i="549"/>
  <c r="N14" i="549"/>
  <c r="L13" i="549"/>
  <c r="N13" i="549"/>
  <c r="L12" i="549"/>
  <c r="N12" i="549"/>
  <c r="L11" i="549"/>
  <c r="N11" i="549"/>
  <c r="D6" i="549" a="1"/>
  <c r="D6" i="549" s="1"/>
  <c r="D5" i="549" a="1"/>
  <c r="D5" i="549" s="1"/>
  <c r="D4" i="549" a="1"/>
  <c r="D4" i="549" s="1"/>
  <c r="D3" i="549"/>
  <c r="B2" i="549"/>
  <c r="B1" i="549"/>
  <c r="K17" i="548"/>
  <c r="J17" i="548"/>
  <c r="H17" i="548"/>
  <c r="H18" i="548" s="1"/>
  <c r="N16" i="548"/>
  <c r="N3" i="548" s="1"/>
  <c r="B16" i="548"/>
  <c r="C17" i="548" s="1"/>
  <c r="L15" i="548"/>
  <c r="N15" i="548"/>
  <c r="L14" i="548"/>
  <c r="N14" i="548"/>
  <c r="L13" i="548"/>
  <c r="N13" i="548"/>
  <c r="L12" i="548"/>
  <c r="J1" i="548" s="1"/>
  <c r="N12" i="548"/>
  <c r="D6" i="548" a="1"/>
  <c r="D6" i="548" s="1"/>
  <c r="D5" i="548" a="1"/>
  <c r="D5" i="548" s="1"/>
  <c r="D4" i="548" a="1"/>
  <c r="D4" i="548" s="1"/>
  <c r="D3" i="548"/>
  <c r="B2" i="548"/>
  <c r="B1" i="548"/>
  <c r="K3" i="546"/>
  <c r="D7" i="546" a="1"/>
  <c r="D7" i="546" s="1"/>
  <c r="D6" i="546" a="1"/>
  <c r="D6" i="546" s="1"/>
  <c r="D3" i="546"/>
  <c r="B2" i="546"/>
  <c r="B1" i="546"/>
  <c r="K3" i="545"/>
  <c r="D7" i="545" a="1"/>
  <c r="D7" i="545" s="1"/>
  <c r="D6" i="545" a="1"/>
  <c r="D6" i="545" s="1"/>
  <c r="D3" i="545"/>
  <c r="B2" i="545"/>
  <c r="B1" i="545"/>
  <c r="D6" i="544" a="1"/>
  <c r="D6" i="544" s="1"/>
  <c r="D7" i="544" a="1"/>
  <c r="D7" i="544" s="1"/>
  <c r="K3" i="544"/>
  <c r="D3" i="544"/>
  <c r="B2" i="544"/>
  <c r="B1" i="544"/>
  <c r="G16" i="500" a="1"/>
  <c r="D21" i="500" a="1"/>
  <c r="G16" i="500" l="1"/>
  <c r="G17" i="500" s="1"/>
  <c r="A29" i="554"/>
  <c r="A38" i="553"/>
  <c r="A39" i="553" s="1"/>
  <c r="A40" i="553" s="1"/>
  <c r="A41" i="553"/>
  <c r="M19" i="550"/>
  <c r="M17" i="550"/>
  <c r="M26" i="550"/>
  <c r="K2" i="544"/>
  <c r="K2" i="546"/>
  <c r="D21" i="500"/>
  <c r="M18" i="550"/>
  <c r="M14" i="550"/>
  <c r="M11" i="550"/>
  <c r="M13" i="550"/>
  <c r="M22" i="550"/>
  <c r="M27" i="550"/>
  <c r="M12" i="549"/>
  <c r="M24" i="550"/>
  <c r="N31" i="550"/>
  <c r="N32" i="550" s="1"/>
  <c r="M15" i="550"/>
  <c r="M20" i="550"/>
  <c r="M23" i="550"/>
  <c r="M21" i="550"/>
  <c r="M25" i="550"/>
  <c r="M29" i="550"/>
  <c r="L31" i="550"/>
  <c r="L32" i="550" s="1"/>
  <c r="M12" i="550"/>
  <c r="M16" i="550"/>
  <c r="M28" i="550"/>
  <c r="L18" i="549"/>
  <c r="L19" i="549" s="1"/>
  <c r="M15" i="549"/>
  <c r="M14" i="549"/>
  <c r="L17" i="548"/>
  <c r="L18" i="548" s="1"/>
  <c r="J18" i="548"/>
  <c r="M11" i="549"/>
  <c r="M16" i="549"/>
  <c r="N18" i="549"/>
  <c r="N19" i="549" s="1"/>
  <c r="N17" i="548"/>
  <c r="M15" i="548"/>
  <c r="M13" i="548"/>
  <c r="M14" i="548"/>
  <c r="M13" i="549"/>
  <c r="M12" i="548"/>
  <c r="K2" i="545"/>
  <c r="G50" i="500" a="1"/>
  <c r="L33" i="500" a="1"/>
  <c r="F16" i="500" a="1"/>
  <c r="L50" i="500" a="1"/>
  <c r="G33" i="500" a="1"/>
  <c r="F16" i="500" l="1"/>
  <c r="F17" i="500" s="1"/>
  <c r="A30" i="554"/>
  <c r="A31" i="554" s="1"/>
  <c r="A32" i="554" s="1"/>
  <c r="A33" i="554" s="1"/>
  <c r="A34" i="554" s="1"/>
  <c r="A35" i="554" s="1"/>
  <c r="A36" i="554" s="1"/>
  <c r="A37" i="554" s="1"/>
  <c r="A38" i="554" s="1"/>
  <c r="A39" i="554" s="1"/>
  <c r="A40" i="554" s="1"/>
  <c r="A41" i="554" s="1"/>
  <c r="A42" i="554" s="1"/>
  <c r="A43" i="554" s="1"/>
  <c r="A44" i="554" s="1"/>
  <c r="A45" i="554" s="1"/>
  <c r="A46" i="554" s="1"/>
  <c r="A47" i="554" s="1"/>
  <c r="A48" i="554" s="1"/>
  <c r="A49" i="554" s="1"/>
  <c r="A50" i="554" s="1"/>
  <c r="A51" i="554" s="1"/>
  <c r="A52" i="554" s="1"/>
  <c r="A53" i="554" s="1"/>
  <c r="A54" i="554" s="1"/>
  <c r="A55" i="554" s="1"/>
  <c r="A56" i="554" s="1"/>
  <c r="A57" i="554" s="1"/>
  <c r="A58" i="554" s="1"/>
  <c r="A59" i="554" s="1"/>
  <c r="A60" i="554" s="1"/>
  <c r="A61" i="554" s="1"/>
  <c r="A62" i="554" s="1"/>
  <c r="A63" i="554" s="1"/>
  <c r="A64" i="554" s="1"/>
  <c r="A65" i="554" s="1"/>
  <c r="A66" i="554" s="1"/>
  <c r="A67" i="554" s="1"/>
  <c r="A68" i="554" s="1"/>
  <c r="A69" i="554" s="1"/>
  <c r="A70" i="554" s="1"/>
  <c r="A71" i="554" s="1"/>
  <c r="A72" i="554" s="1"/>
  <c r="A73" i="554" s="1"/>
  <c r="A74" i="554" s="1"/>
  <c r="A75" i="554" s="1"/>
  <c r="A76" i="554" s="1"/>
  <c r="A77" i="554" s="1"/>
  <c r="A78" i="554" s="1"/>
  <c r="A79" i="554" s="1"/>
  <c r="A80" i="554" s="1"/>
  <c r="A81" i="554" s="1"/>
  <c r="A82" i="554" s="1"/>
  <c r="A83" i="554" s="1"/>
  <c r="A84" i="554" s="1"/>
  <c r="A85" i="554" s="1"/>
  <c r="A86" i="554" s="1"/>
  <c r="A87" i="554" s="1"/>
  <c r="A88" i="554" s="1"/>
  <c r="A89" i="554" s="1"/>
  <c r="G33" i="500"/>
  <c r="G34" i="500" s="1"/>
  <c r="L33" i="500"/>
  <c r="G50" i="500"/>
  <c r="G51" i="500" s="1"/>
  <c r="L50" i="500"/>
  <c r="C44" i="553"/>
  <c r="N2" i="550"/>
  <c r="N4" i="550" s="1"/>
  <c r="N2" i="549"/>
  <c r="N4" i="549" s="1"/>
  <c r="M31" i="550"/>
  <c r="M32" i="550" s="1"/>
  <c r="M18" i="549"/>
  <c r="M19" i="549" s="1"/>
  <c r="N7" i="550"/>
  <c r="N7" i="549"/>
  <c r="N18" i="548"/>
  <c r="M17" i="548"/>
  <c r="N7" i="548"/>
  <c r="F70" i="500" a="1"/>
  <c r="J70" i="500" a="1"/>
  <c r="F68" i="500" a="1"/>
  <c r="J68" i="500" a="1"/>
  <c r="F33" i="500" a="1"/>
  <c r="F50" i="500" a="1"/>
  <c r="J69" i="500" a="1"/>
  <c r="L2" i="553" a="1"/>
  <c r="A90" i="554" l="1"/>
  <c r="A92" i="554" s="1"/>
  <c r="A93" i="554" s="1"/>
  <c r="A94" i="554" s="1"/>
  <c r="A95" i="554" s="1"/>
  <c r="A96" i="554" s="1"/>
  <c r="A97" i="554" s="1"/>
  <c r="A98" i="554" s="1"/>
  <c r="A99" i="554" s="1"/>
  <c r="A100" i="554" s="1"/>
  <c r="A101" i="554" s="1"/>
  <c r="A102" i="554" s="1"/>
  <c r="A103" i="554" s="1"/>
  <c r="A104" i="554" s="1"/>
  <c r="A105" i="554" s="1"/>
  <c r="A106" i="554" s="1"/>
  <c r="A107" i="554" s="1"/>
  <c r="A108" i="554" s="1"/>
  <c r="A109" i="554" s="1"/>
  <c r="A110" i="554" s="1"/>
  <c r="A111" i="554" s="1"/>
  <c r="A112" i="554" s="1"/>
  <c r="A113" i="554" s="1"/>
  <c r="A114" i="554" s="1"/>
  <c r="A115" i="554" s="1"/>
  <c r="A116" i="554" s="1"/>
  <c r="A117" i="554" s="1"/>
  <c r="A118" i="554" s="1"/>
  <c r="A119" i="554" s="1"/>
  <c r="A120" i="554" s="1"/>
  <c r="A121" i="554" s="1"/>
  <c r="A122" i="554" s="1"/>
  <c r="A123" i="554" s="1"/>
  <c r="A124" i="554" s="1"/>
  <c r="A125" i="554" s="1"/>
  <c r="A126" i="554" s="1"/>
  <c r="A127" i="554" s="1"/>
  <c r="A128" i="554" s="1"/>
  <c r="A129" i="554" s="1"/>
  <c r="A130" i="554" s="1"/>
  <c r="A131" i="554" s="1"/>
  <c r="A132" i="554" s="1"/>
  <c r="A133" i="554" s="1"/>
  <c r="A134" i="554" s="1"/>
  <c r="A135" i="554" s="1"/>
  <c r="A136" i="554" s="1"/>
  <c r="A137" i="554" s="1"/>
  <c r="A138" i="554" s="1"/>
  <c r="A140" i="554" s="1"/>
  <c r="A141" i="554" s="1"/>
  <c r="A142" i="554" s="1"/>
  <c r="A143" i="554" s="1"/>
  <c r="A144" i="554" s="1"/>
  <c r="A145" i="554" s="1"/>
  <c r="A146" i="554" s="1"/>
  <c r="A147" i="554" s="1"/>
  <c r="A148" i="554" s="1"/>
  <c r="A149" i="554" s="1"/>
  <c r="A150" i="554" s="1"/>
  <c r="A151" i="554" s="1"/>
  <c r="A152" i="554" s="1"/>
  <c r="A153" i="554" s="1"/>
  <c r="A154" i="554" s="1"/>
  <c r="A155" i="554" s="1"/>
  <c r="A156" i="554" s="1"/>
  <c r="A157" i="554" s="1"/>
  <c r="A158" i="554" s="1"/>
  <c r="A159" i="554" s="1"/>
  <c r="A160" i="554" s="1"/>
  <c r="A161" i="554" s="1"/>
  <c r="A162" i="554" s="1"/>
  <c r="A163" i="554" s="1"/>
  <c r="A164" i="554" s="1"/>
  <c r="A165" i="554" s="1"/>
  <c r="A166" i="554" s="1"/>
  <c r="A167" i="554" s="1"/>
  <c r="A168" i="554" s="1"/>
  <c r="A169" i="554" s="1"/>
  <c r="A170" i="554" s="1"/>
  <c r="A171" i="554" s="1"/>
  <c r="A172" i="554" s="1"/>
  <c r="A173" i="554" s="1"/>
  <c r="A174" i="554" s="1"/>
  <c r="A175" i="554" s="1"/>
  <c r="A176" i="554" s="1"/>
  <c r="A177" i="554" s="1"/>
  <c r="A178" i="554" s="1"/>
  <c r="A179" i="554" s="1"/>
  <c r="A180" i="554" s="1"/>
  <c r="A181" i="554" s="1"/>
  <c r="A182" i="554" s="1"/>
  <c r="A183" i="554" s="1"/>
  <c r="A184" i="554" s="1"/>
  <c r="A186" i="554" s="1"/>
  <c r="A187" i="554" s="1"/>
  <c r="A188" i="554" s="1"/>
  <c r="A189" i="554" s="1"/>
  <c r="A190" i="554" s="1"/>
  <c r="A191" i="554" s="1"/>
  <c r="A192" i="554" s="1"/>
  <c r="A193" i="554" s="1"/>
  <c r="A194" i="554" s="1"/>
  <c r="A195" i="554" s="1"/>
  <c r="A196" i="554" s="1"/>
  <c r="A197" i="554" s="1"/>
  <c r="A198" i="554" s="1"/>
  <c r="A199" i="554" s="1"/>
  <c r="A200" i="554" s="1"/>
  <c r="A201" i="554" s="1"/>
  <c r="A202" i="554" s="1"/>
  <c r="A203" i="554" s="1"/>
  <c r="A204" i="554" s="1"/>
  <c r="A205" i="554" s="1"/>
  <c r="A206" i="554" s="1"/>
  <c r="A207" i="554" s="1"/>
  <c r="A208" i="554" s="1"/>
  <c r="A210" i="554" s="1"/>
  <c r="A211" i="554" s="1"/>
  <c r="A212" i="554" s="1"/>
  <c r="A213" i="554" s="1"/>
  <c r="A214" i="554" s="1"/>
  <c r="A215" i="554" s="1"/>
  <c r="A216" i="554" s="1"/>
  <c r="A217" i="554" s="1"/>
  <c r="A218" i="554" s="1"/>
  <c r="A219" i="554" s="1"/>
  <c r="A220" i="554" s="1"/>
  <c r="A221" i="554" s="1"/>
  <c r="A222" i="554" s="1"/>
  <c r="A223" i="554" s="1"/>
  <c r="A224" i="554" s="1"/>
  <c r="A225" i="554" s="1"/>
  <c r="A226" i="554" s="1"/>
  <c r="A227" i="554" s="1"/>
  <c r="A228" i="554" s="1"/>
  <c r="A229" i="554" s="1"/>
  <c r="A230" i="554" s="1"/>
  <c r="A231" i="554" s="1"/>
  <c r="A232" i="554" s="1"/>
  <c r="A233" i="554" s="1"/>
  <c r="A234" i="554" s="1"/>
  <c r="A235" i="554" s="1"/>
  <c r="A236" i="554" s="1"/>
  <c r="A237" i="554" s="1"/>
  <c r="A238" i="554" s="1"/>
  <c r="A239" i="554" s="1"/>
  <c r="A240" i="554" s="1"/>
  <c r="A242" i="554" s="1"/>
  <c r="A243" i="554" s="1"/>
  <c r="A244" i="554" s="1"/>
  <c r="A245" i="554" s="1"/>
  <c r="A246" i="554" s="1"/>
  <c r="A247" i="554" s="1"/>
  <c r="A248" i="554" s="1"/>
  <c r="A249" i="554" s="1"/>
  <c r="A250" i="554" s="1"/>
  <c r="A251" i="554" s="1"/>
  <c r="A252" i="554" s="1"/>
  <c r="A253" i="554" s="1"/>
  <c r="A254" i="554" s="1"/>
  <c r="A255" i="554" s="1"/>
  <c r="A256" i="554" s="1"/>
  <c r="A257" i="554" s="1"/>
  <c r="A258" i="554" s="1"/>
  <c r="A259" i="554" s="1"/>
  <c r="A260" i="554" s="1"/>
  <c r="A261" i="554" s="1"/>
  <c r="A262" i="554" s="1"/>
  <c r="A263" i="554" s="1"/>
  <c r="A264" i="554" s="1"/>
  <c r="A265" i="554" s="1"/>
  <c r="A266" i="554" s="1"/>
  <c r="A267" i="554" s="1"/>
  <c r="A268" i="554" s="1"/>
  <c r="A269" i="554" s="1"/>
  <c r="A270" i="554" s="1"/>
  <c r="A271" i="554" s="1"/>
  <c r="A272" i="554" s="1"/>
  <c r="A274" i="554" s="1"/>
  <c r="A275" i="554" s="1"/>
  <c r="A276" i="554" s="1"/>
  <c r="A277" i="554" s="1"/>
  <c r="A278" i="554" s="1"/>
  <c r="A279" i="554" s="1"/>
  <c r="A280" i="554" s="1"/>
  <c r="A281" i="554" s="1"/>
  <c r="A282" i="554" s="1"/>
  <c r="A283" i="554" s="1"/>
  <c r="A284" i="554" s="1"/>
  <c r="A285" i="554" s="1"/>
  <c r="A286" i="554" s="1"/>
  <c r="A287" i="554" s="1"/>
  <c r="A288" i="554" s="1"/>
  <c r="A289" i="554" s="1"/>
  <c r="A290" i="554" s="1"/>
  <c r="A291" i="554" s="1"/>
  <c r="A292" i="554" s="1"/>
  <c r="A293" i="554" s="1"/>
  <c r="A294" i="554" s="1"/>
  <c r="A295" i="554" s="1"/>
  <c r="A296" i="554" s="1"/>
  <c r="A297" i="554" s="1"/>
  <c r="A298" i="554" s="1"/>
  <c r="A299" i="554" s="1"/>
  <c r="A300" i="554" s="1"/>
  <c r="A301" i="554" s="1"/>
  <c r="A302" i="554" s="1"/>
  <c r="A303" i="554" s="1"/>
  <c r="A304" i="554" s="1"/>
  <c r="A305" i="554" s="1"/>
  <c r="A307" i="554" s="1"/>
  <c r="A308" i="554" s="1"/>
  <c r="A309" i="554" s="1"/>
  <c r="A310" i="554" s="1"/>
  <c r="A311" i="554" s="1"/>
  <c r="A312" i="554" s="1"/>
  <c r="A313" i="554" s="1"/>
  <c r="A314" i="554" s="1"/>
  <c r="A315" i="554" s="1"/>
  <c r="A316" i="554" s="1"/>
  <c r="A317" i="554" s="1"/>
  <c r="A318" i="554" s="1"/>
  <c r="A319" i="554" s="1"/>
  <c r="A320" i="554" s="1"/>
  <c r="A321" i="554" s="1"/>
  <c r="A322" i="554" s="1"/>
  <c r="A323" i="554" s="1"/>
  <c r="A324" i="554" s="1"/>
  <c r="A325" i="554" s="1"/>
  <c r="A326" i="554" s="1"/>
  <c r="A327" i="554" s="1"/>
  <c r="A328" i="554" s="1"/>
  <c r="A329" i="554" s="1"/>
  <c r="A330" i="554" s="1"/>
  <c r="A331" i="554" s="1"/>
  <c r="A332" i="554" s="1"/>
  <c r="A333" i="554" s="1"/>
  <c r="A335" i="554" s="1"/>
  <c r="A336" i="554" s="1"/>
  <c r="A337" i="554" s="1"/>
  <c r="A338" i="554" s="1"/>
  <c r="A339" i="554" s="1"/>
  <c r="A340" i="554" s="1"/>
  <c r="A341" i="554" s="1"/>
  <c r="A342" i="554" s="1"/>
  <c r="A343" i="554" s="1"/>
  <c r="A344" i="554" s="1"/>
  <c r="A345" i="554" s="1"/>
  <c r="A346" i="554" s="1"/>
  <c r="A347" i="554" s="1"/>
  <c r="A348" i="554" s="1"/>
  <c r="A349" i="554" s="1"/>
  <c r="A350" i="554" s="1"/>
  <c r="A351" i="554" s="1"/>
  <c r="A352" i="554" s="1"/>
  <c r="A353" i="554" s="1"/>
  <c r="J70" i="500"/>
  <c r="J69" i="500"/>
  <c r="J68" i="500"/>
  <c r="F68" i="500"/>
  <c r="F70" i="500"/>
  <c r="L2" i="553"/>
  <c r="F33" i="500"/>
  <c r="F34" i="500" s="1"/>
  <c r="F50" i="500"/>
  <c r="F51" i="500" s="1"/>
  <c r="N2" i="548"/>
  <c r="N4" i="548" s="1"/>
  <c r="N5" i="550"/>
  <c r="I32" i="550"/>
  <c r="N6" i="550" s="1"/>
  <c r="N5" i="549"/>
  <c r="I19" i="549"/>
  <c r="N6" i="549" s="1"/>
  <c r="M18" i="548"/>
  <c r="I18" i="548" s="1"/>
  <c r="N6" i="548" s="1"/>
  <c r="A11" i="548"/>
  <c r="L15" i="498"/>
  <c r="L14" i="498"/>
  <c r="L13" i="498"/>
  <c r="L12" i="498"/>
  <c r="L11" i="498"/>
  <c r="G70" i="500" a="1"/>
  <c r="G68" i="500" a="1"/>
  <c r="H69" i="500" a="1"/>
  <c r="F69" i="500" a="1"/>
  <c r="H68" i="500" a="1"/>
  <c r="H70" i="500" a="1"/>
  <c r="Q1" i="554" l="1"/>
  <c r="A8" i="554" s="1"/>
  <c r="F69" i="500"/>
  <c r="H69" i="500"/>
  <c r="G70" i="500"/>
  <c r="H68" i="500"/>
  <c r="H70" i="500"/>
  <c r="G68" i="500"/>
  <c r="N5" i="548"/>
  <c r="A12" i="548"/>
  <c r="G69" i="500" a="1"/>
  <c r="K68" i="500" a="1"/>
  <c r="Q2" i="554" a="1"/>
  <c r="K70" i="500" a="1"/>
  <c r="K69" i="500" a="1"/>
  <c r="Q2" i="554" l="1"/>
  <c r="G69" i="500"/>
  <c r="K69" i="500"/>
  <c r="K70" i="500"/>
  <c r="K68" i="500"/>
  <c r="A13" i="548"/>
  <c r="A14" i="548" l="1"/>
  <c r="A15" i="548" s="1"/>
  <c r="A11" i="549"/>
  <c r="A17" i="555" l="1"/>
  <c r="A16" i="548"/>
  <c r="A12" i="549"/>
  <c r="F6" i="540" a="1"/>
  <c r="F6" i="540" s="1"/>
  <c r="F5" i="540" a="1"/>
  <c r="F5" i="540" s="1"/>
  <c r="F4" i="540" a="1"/>
  <c r="F4" i="540" s="1"/>
  <c r="F3" i="540"/>
  <c r="B2" i="540" a="1"/>
  <c r="B2" i="540" s="1"/>
  <c r="B1" i="540"/>
  <c r="I27" i="500"/>
  <c r="I47" i="500" a="1"/>
  <c r="I47" i="500" l="1"/>
  <c r="A18" i="555"/>
  <c r="A13" i="549"/>
  <c r="A19" i="555" l="1"/>
  <c r="A14" i="549"/>
  <c r="A20" i="555" l="1"/>
  <c r="A15" i="549"/>
  <c r="N18" i="498"/>
  <c r="N3" i="498" s="1"/>
  <c r="N12" i="498"/>
  <c r="A21" i="555" l="1"/>
  <c r="A16" i="549"/>
  <c r="N13" i="498"/>
  <c r="A22" i="555" l="1"/>
  <c r="A17" i="549"/>
  <c r="A23" i="555" l="1"/>
  <c r="A11" i="550"/>
  <c r="A24" i="555" l="1"/>
  <c r="A12" i="550"/>
  <c r="A25" i="555" l="1"/>
  <c r="A13" i="550"/>
  <c r="A14" i="550" l="1"/>
  <c r="A15" i="550" l="1"/>
  <c r="A26" i="555" l="1"/>
  <c r="A16" i="550"/>
  <c r="A27" i="555" l="1"/>
  <c r="A17" i="550"/>
  <c r="A18" i="550" l="1"/>
  <c r="A28" i="555" l="1"/>
  <c r="A19" i="550"/>
  <c r="A29" i="555" l="1"/>
  <c r="A20" i="550"/>
  <c r="A30" i="555" l="1"/>
  <c r="A21" i="550"/>
  <c r="A22" i="550" l="1"/>
  <c r="A31" i="555" l="1"/>
  <c r="A23" i="550"/>
  <c r="A24" i="550" l="1"/>
  <c r="A25" i="550" l="1"/>
  <c r="A26" i="550" l="1"/>
  <c r="A27" i="550" l="1"/>
  <c r="A28" i="550" l="1"/>
  <c r="A29" i="550" l="1"/>
  <c r="A30" i="550" l="1"/>
  <c r="L3" i="548" a="1"/>
  <c r="L3" i="549" a="1"/>
  <c r="L3" i="550" a="1"/>
  <c r="L2" i="549" a="1"/>
  <c r="L2" i="548" a="1"/>
  <c r="L2" i="550" a="1"/>
  <c r="L2" i="550" l="1"/>
  <c r="L3" i="550"/>
  <c r="J1" i="550"/>
  <c r="L2" i="549"/>
  <c r="L3" i="549"/>
  <c r="J1" i="549"/>
  <c r="L2" i="548"/>
  <c r="L3" i="548"/>
  <c r="L69" i="500" a="1"/>
  <c r="L70" i="500" a="1"/>
  <c r="L68" i="500" a="1"/>
  <c r="L70" i="500" l="1"/>
  <c r="L68" i="500"/>
  <c r="L69" i="500"/>
  <c r="D7" i="550"/>
  <c r="A32" i="555"/>
  <c r="D7" i="548"/>
  <c r="D7" i="549"/>
  <c r="A33" i="555" l="1"/>
  <c r="A34" i="555" l="1"/>
  <c r="A35" i="555" l="1"/>
  <c r="A36" i="555" l="1"/>
  <c r="A37" i="555" l="1"/>
  <c r="A38" i="555" l="1"/>
  <c r="A39" i="555" l="1"/>
  <c r="A40" i="555" l="1"/>
  <c r="A41" i="555" l="1"/>
  <c r="A42" i="555" l="1"/>
  <c r="A43" i="555" l="1"/>
  <c r="A44" i="555" l="1"/>
  <c r="A45" i="555" l="1"/>
  <c r="A46" i="555" l="1"/>
  <c r="A47" i="555" l="1"/>
  <c r="A48" i="555" l="1"/>
  <c r="A50" i="555" l="1"/>
  <c r="A51" i="555" l="1"/>
  <c r="A52" i="555" l="1"/>
  <c r="A53" i="555" l="1"/>
  <c r="A54" i="555" l="1"/>
  <c r="A55" i="555" l="1"/>
  <c r="A56" i="555" l="1"/>
  <c r="A57" i="555" l="1"/>
  <c r="A58" i="555" l="1"/>
  <c r="A59" i="555" l="1"/>
  <c r="A60" i="555" l="1"/>
  <c r="A61" i="555" l="1"/>
  <c r="A62" i="555" l="1"/>
  <c r="A63" i="555" l="1"/>
  <c r="A64" i="555" l="1"/>
  <c r="A66" i="555" l="1"/>
  <c r="A67" i="555" l="1"/>
  <c r="A68" i="555" l="1"/>
  <c r="A69" i="555" l="1"/>
  <c r="A70" i="555" l="1"/>
  <c r="A71" i="555" l="1"/>
  <c r="A72" i="555" l="1"/>
  <c r="A73" i="555" l="1"/>
  <c r="A74" i="555" l="1"/>
  <c r="A75" i="555" l="1"/>
  <c r="A76" i="555" l="1"/>
  <c r="A78" i="555" l="1"/>
  <c r="A79" i="555" l="1"/>
  <c r="A81" i="555" l="1"/>
  <c r="A82" i="555" l="1"/>
  <c r="A84" i="555" l="1"/>
  <c r="A85" i="555" l="1"/>
  <c r="A87" i="555" l="1"/>
  <c r="A88" i="555" l="1"/>
  <c r="A90" i="555" l="1"/>
  <c r="A91" i="555" l="1"/>
  <c r="A93" i="555" l="1"/>
  <c r="A94" i="555" l="1"/>
  <c r="L1" i="555" s="1"/>
  <c r="L2" i="555" a="1"/>
  <c r="L2" i="555" l="1"/>
  <c r="G5" i="555"/>
  <c r="C97" i="555"/>
  <c r="E10" i="500" l="1"/>
  <c r="B1" i="498"/>
  <c r="B1" i="472"/>
  <c r="P196" i="472" l="1" a="1"/>
  <c r="P196" i="472" s="1"/>
  <c r="I10" i="500"/>
  <c r="E13" i="500" l="1"/>
  <c r="A12" i="500"/>
  <c r="A9" i="500"/>
  <c r="L21" i="500" a="1"/>
  <c r="L21" i="500" l="1"/>
  <c r="K19" i="498" l="1"/>
  <c r="J19" i="498"/>
  <c r="J20" i="498" s="1"/>
  <c r="B18" i="498"/>
  <c r="C19" i="498" s="1"/>
  <c r="A12" i="498"/>
  <c r="D6" i="498" a="1"/>
  <c r="D6" i="498" s="1"/>
  <c r="D5" i="498" a="1"/>
  <c r="D5" i="498" s="1"/>
  <c r="D4" i="498" a="1"/>
  <c r="D4" i="498" s="1"/>
  <c r="D3" i="498"/>
  <c r="B2" i="498"/>
  <c r="A13" i="498" l="1"/>
  <c r="A14" i="498" l="1"/>
  <c r="A15" i="498" l="1"/>
  <c r="A16" i="498" s="1"/>
  <c r="A17" i="498" s="1"/>
  <c r="M12" i="498" l="1"/>
  <c r="M13" i="498"/>
  <c r="M11" i="498"/>
  <c r="N11" i="498" l="1"/>
  <c r="D13" i="500" a="1"/>
  <c r="D10" i="500" a="1"/>
  <c r="I13" i="500" a="1"/>
  <c r="I13" i="500" l="1"/>
  <c r="D10" i="500"/>
  <c r="D13" i="500"/>
  <c r="N14" i="498"/>
  <c r="M14" i="498"/>
  <c r="M15" i="498"/>
  <c r="N15" i="498"/>
  <c r="Q361" i="540" l="1"/>
  <c r="Q76" i="540"/>
  <c r="Q41" i="540"/>
  <c r="Q77" i="540"/>
  <c r="Q384" i="540"/>
  <c r="Q33" i="540"/>
  <c r="Q227" i="540"/>
  <c r="Q149" i="540"/>
  <c r="P171" i="540"/>
  <c r="P339" i="540" a="1"/>
  <c r="P339" i="540" s="1"/>
  <c r="M352" i="540" a="1"/>
  <c r="M352" i="540" s="1"/>
  <c r="P306" i="540" a="1"/>
  <c r="P306" i="540" s="1"/>
  <c r="P297" i="540" a="1"/>
  <c r="P297" i="540" s="1"/>
  <c r="P310" i="540" a="1"/>
  <c r="P310" i="540" s="1"/>
  <c r="P87" i="540" a="1"/>
  <c r="P87" i="540" s="1"/>
  <c r="M408" i="540" a="1"/>
  <c r="M408" i="540" s="1"/>
  <c r="P47" i="540" a="1"/>
  <c r="P47" i="540" s="1"/>
  <c r="P223" i="540" a="1"/>
  <c r="P223" i="540" s="1"/>
  <c r="P217" i="540" a="1"/>
  <c r="P217" i="540" s="1"/>
  <c r="P130" i="540" a="1"/>
  <c r="P130" i="540" s="1"/>
  <c r="P169" i="540" a="1"/>
  <c r="P169" i="540" s="1"/>
  <c r="P244" i="540" a="1"/>
  <c r="P244" i="540" s="1"/>
  <c r="M53" i="540" a="1"/>
  <c r="M53" i="540" s="1"/>
  <c r="M164" i="540" a="1"/>
  <c r="M164" i="540" s="1"/>
  <c r="M266" i="540" a="1"/>
  <c r="M266" i="540" s="1"/>
  <c r="M162" i="540" a="1"/>
  <c r="M162" i="540" s="1"/>
  <c r="P70" i="540" a="1"/>
  <c r="P70" i="540" s="1"/>
  <c r="P165" i="540" a="1"/>
  <c r="P165" i="540" s="1"/>
  <c r="P182" i="540" a="1"/>
  <c r="P182" i="540" s="1"/>
  <c r="P138" i="540" a="1"/>
  <c r="P138" i="540" s="1"/>
  <c r="P215" i="540" a="1"/>
  <c r="P215" i="540" s="1"/>
  <c r="M381" i="540" a="1"/>
  <c r="M381" i="540" s="1"/>
  <c r="P89" i="540" a="1"/>
  <c r="P89" i="540" s="1"/>
  <c r="P26" i="540" a="1"/>
  <c r="P26" i="540" s="1"/>
  <c r="M18" i="540" a="1"/>
  <c r="M18" i="540" s="1"/>
  <c r="P135" i="540" a="1"/>
  <c r="P135" i="540" s="1"/>
  <c r="P186" i="540" a="1"/>
  <c r="P186" i="540" s="1"/>
  <c r="P29" i="540" a="1"/>
  <c r="P29" i="540" s="1"/>
  <c r="P166" i="540" a="1"/>
  <c r="P166" i="540" s="1"/>
  <c r="P258" i="540" a="1"/>
  <c r="P258" i="540" s="1"/>
  <c r="P63" i="540" a="1"/>
  <c r="P63" i="540" s="1"/>
  <c r="P341" i="540" a="1"/>
  <c r="P341" i="540" s="1"/>
  <c r="P195" i="540" a="1"/>
  <c r="P195" i="540" s="1"/>
  <c r="P319" i="540" a="1"/>
  <c r="P319" i="540" s="1"/>
  <c r="P247" i="540" a="1"/>
  <c r="P247" i="540" s="1"/>
  <c r="P232" i="540" a="1"/>
  <c r="P232" i="540" s="1"/>
  <c r="M155" i="540" a="1"/>
  <c r="M155" i="540" s="1"/>
  <c r="P24" i="540" a="1"/>
  <c r="P24" i="540" s="1"/>
  <c r="P377" i="540" a="1"/>
  <c r="P377" i="540" s="1"/>
  <c r="P160" i="540" a="1"/>
  <c r="P160" i="540" s="1"/>
  <c r="P196" i="540" a="1"/>
  <c r="P196" i="540" s="1"/>
  <c r="P280" i="540" a="1"/>
  <c r="P280" i="540" s="1"/>
  <c r="P227" i="540" a="1"/>
  <c r="P227" i="540" s="1"/>
  <c r="P150" i="540" a="1"/>
  <c r="P150" i="540" s="1"/>
  <c r="P361" i="540"/>
  <c r="P343" i="540" a="1"/>
  <c r="P343" i="540" s="1"/>
  <c r="P48" i="540" a="1"/>
  <c r="P48" i="540" s="1"/>
  <c r="P210" i="540" a="1"/>
  <c r="P210" i="540" s="1"/>
  <c r="P85" i="540" a="1"/>
  <c r="P85" i="540" s="1"/>
  <c r="P151" i="540" a="1"/>
  <c r="P151" i="540" s="1"/>
  <c r="P257" i="540" a="1"/>
  <c r="P257" i="540" s="1"/>
  <c r="P99" i="540" a="1"/>
  <c r="P99" i="540" s="1"/>
  <c r="P184" i="540" a="1"/>
  <c r="P184" i="540" s="1"/>
  <c r="P242" i="540" a="1"/>
  <c r="P242" i="540" s="1"/>
  <c r="P49" i="540" a="1"/>
  <c r="P49" i="540" s="1"/>
  <c r="M52" i="540" a="1"/>
  <c r="M52" i="540" s="1"/>
  <c r="M396" i="540" a="1"/>
  <c r="M396" i="540" s="1"/>
  <c r="P314" i="540" a="1"/>
  <c r="P314" i="540" s="1"/>
  <c r="P383" i="540" a="1"/>
  <c r="P383" i="540" s="1"/>
  <c r="P229" i="540" a="1"/>
  <c r="P229" i="540" s="1"/>
  <c r="M358" i="540" a="1"/>
  <c r="M358" i="540" s="1"/>
  <c r="P296" i="540" a="1"/>
  <c r="P296" i="540" s="1"/>
  <c r="P183" i="540" a="1"/>
  <c r="P183" i="540" s="1"/>
  <c r="P74" i="540" a="1"/>
  <c r="P74" i="540" s="1"/>
  <c r="P348" i="540" a="1"/>
  <c r="P348" i="540" s="1"/>
  <c r="P41" i="540"/>
  <c r="M149" i="540" a="1"/>
  <c r="M149" i="540" s="1"/>
  <c r="P330" i="540" a="1"/>
  <c r="P330" i="540" s="1"/>
  <c r="P259" i="540" a="1"/>
  <c r="P259" i="540" s="1"/>
  <c r="P157" i="540" a="1"/>
  <c r="P157" i="540" s="1"/>
  <c r="P333" i="540" a="1"/>
  <c r="P333" i="540" s="1"/>
  <c r="P417" i="540" a="1"/>
  <c r="P417" i="540" s="1"/>
  <c r="M69" i="540" a="1"/>
  <c r="M69" i="540" s="1"/>
  <c r="P334" i="540" a="1"/>
  <c r="P334" i="540" s="1"/>
  <c r="M345" i="540" a="1"/>
  <c r="M345" i="540" s="1"/>
  <c r="M325" i="540" a="1"/>
  <c r="M325" i="540" s="1"/>
  <c r="P277" i="540" a="1"/>
  <c r="P277" i="540" s="1"/>
  <c r="M19" i="540" a="1"/>
  <c r="M19" i="540" s="1"/>
  <c r="P262" i="540" a="1"/>
  <c r="P262" i="540" s="1"/>
  <c r="P193" i="540" a="1"/>
  <c r="P193" i="540" s="1"/>
  <c r="M78" i="540" a="1"/>
  <c r="M78" i="540" s="1"/>
  <c r="M34" i="540" a="1"/>
  <c r="M34" i="540" s="1"/>
  <c r="P190" i="540" a="1"/>
  <c r="P190" i="540" s="1"/>
  <c r="M163" i="540" a="1"/>
  <c r="M163" i="540" s="1"/>
  <c r="P154" i="540" a="1"/>
  <c r="P154" i="540" s="1"/>
  <c r="P12" i="540" a="1"/>
  <c r="P12" i="540" s="1"/>
  <c r="P55" i="540" a="1"/>
  <c r="P55" i="540" s="1"/>
  <c r="M287" i="540" a="1"/>
  <c r="M287" i="540" s="1"/>
  <c r="P245" i="540" a="1"/>
  <c r="P245" i="540" s="1"/>
  <c r="P62" i="540" a="1"/>
  <c r="P62" i="540" s="1"/>
  <c r="P350" i="540" a="1"/>
  <c r="P350" i="540" s="1"/>
  <c r="P144" i="540" a="1"/>
  <c r="P144" i="540" s="1"/>
  <c r="M267" i="540" a="1"/>
  <c r="M267" i="540" s="1"/>
  <c r="M308" i="540" a="1"/>
  <c r="M308" i="540" s="1"/>
  <c r="P187" i="540" a="1"/>
  <c r="P187" i="540" s="1"/>
  <c r="P340" i="540" a="1"/>
  <c r="P340" i="540" s="1"/>
  <c r="P289" i="540" a="1"/>
  <c r="P289" i="540" s="1"/>
  <c r="P251" i="540" a="1"/>
  <c r="P251" i="540" s="1"/>
  <c r="P43" i="540" a="1"/>
  <c r="P43" i="540" s="1"/>
  <c r="P329" i="540" a="1"/>
  <c r="P329" i="540" s="1"/>
  <c r="P409" i="540" a="1"/>
  <c r="P409" i="540" s="1"/>
  <c r="P298" i="540" a="1"/>
  <c r="P298" i="540" s="1"/>
  <c r="P125" i="540" a="1"/>
  <c r="P125" i="540" s="1"/>
  <c r="P133" i="540" a="1"/>
  <c r="P133" i="540" s="1"/>
  <c r="P32" i="540" a="1"/>
  <c r="P32" i="540" s="1"/>
  <c r="P353" i="540" a="1"/>
  <c r="P353" i="540" s="1"/>
  <c r="P386" i="540" a="1"/>
  <c r="P386" i="540" s="1"/>
  <c r="P25" i="540" a="1"/>
  <c r="P25" i="540" s="1"/>
  <c r="P305" i="540" a="1"/>
  <c r="P305" i="540" s="1"/>
  <c r="P30" i="540" a="1"/>
  <c r="P30" i="540" s="1"/>
  <c r="P290" i="540" a="1"/>
  <c r="P290" i="540" s="1"/>
  <c r="P65" i="540" a="1"/>
  <c r="P65" i="540" s="1"/>
  <c r="M56" i="540" a="1"/>
  <c r="M56" i="540" s="1"/>
  <c r="P189" i="540" a="1"/>
  <c r="P189" i="540" s="1"/>
  <c r="M60" i="540" a="1"/>
  <c r="M60" i="540" s="1"/>
  <c r="M418" i="540" a="1"/>
  <c r="M418" i="540" s="1"/>
  <c r="P284" i="540" a="1"/>
  <c r="P284" i="540" s="1"/>
  <c r="M156" i="540" a="1"/>
  <c r="M156" i="540" s="1"/>
  <c r="P293" i="540" a="1"/>
  <c r="P293" i="540" s="1"/>
  <c r="P31" i="540" a="1"/>
  <c r="P31" i="540" s="1"/>
  <c r="P312" i="540" a="1"/>
  <c r="P312" i="540" s="1"/>
  <c r="P291" i="540" a="1"/>
  <c r="P291" i="540" s="1"/>
  <c r="P412" i="540" a="1"/>
  <c r="P412" i="540" s="1"/>
  <c r="M321" i="540" a="1"/>
  <c r="M321" i="540" s="1"/>
  <c r="P294" i="540" a="1"/>
  <c r="P294" i="540" s="1"/>
  <c r="M338" i="540" a="1"/>
  <c r="M338" i="540" s="1"/>
  <c r="M278" i="540" a="1"/>
  <c r="M278" i="540" s="1"/>
  <c r="P94" i="540" a="1"/>
  <c r="P94" i="540" s="1"/>
  <c r="P304" i="540" a="1"/>
  <c r="P304" i="540" s="1"/>
  <c r="M250" i="540" a="1"/>
  <c r="M250" i="540" s="1"/>
  <c r="M84" i="540" a="1"/>
  <c r="M84" i="540" s="1"/>
  <c r="P92" i="540" a="1"/>
  <c r="P92" i="540" s="1"/>
  <c r="M142" i="540" a="1"/>
  <c r="M142" i="540" s="1"/>
  <c r="P349" i="540" a="1"/>
  <c r="P349" i="540" s="1"/>
  <c r="M64" i="540" a="1"/>
  <c r="M64" i="540" s="1"/>
  <c r="M108" i="540" a="1"/>
  <c r="M108" i="540" s="1"/>
  <c r="M407" i="540" a="1"/>
  <c r="M407" i="540" s="1"/>
  <c r="P68" i="540" a="1"/>
  <c r="P68" i="540" s="1"/>
  <c r="P335" i="540" a="1"/>
  <c r="P335" i="540" s="1"/>
  <c r="P126" i="540" a="1"/>
  <c r="P126" i="540" s="1"/>
  <c r="M228" i="540" a="1"/>
  <c r="M228" i="540" s="1"/>
  <c r="M51" i="540" a="1"/>
  <c r="M51" i="540" s="1"/>
  <c r="P206" i="540" a="1"/>
  <c r="P206" i="540" s="1"/>
  <c r="M359" i="540" a="1"/>
  <c r="M359" i="540" s="1"/>
  <c r="P90" i="540" a="1"/>
  <c r="P90" i="540" s="1"/>
  <c r="P411" i="540" a="1"/>
  <c r="P411" i="540" s="1"/>
  <c r="M226" i="540" a="1"/>
  <c r="M226" i="540" s="1"/>
  <c r="M91" i="540" a="1"/>
  <c r="M91" i="540" s="1"/>
  <c r="P309" i="540" a="1"/>
  <c r="P309" i="540" s="1"/>
  <c r="P279" i="540" a="1"/>
  <c r="P279" i="540" s="1"/>
  <c r="P255" i="540" a="1"/>
  <c r="P255" i="540" s="1"/>
  <c r="M212" i="540" a="1"/>
  <c r="M212" i="540" s="1"/>
  <c r="P331" i="540" a="1"/>
  <c r="P331" i="540" s="1"/>
  <c r="M173" i="540" a="1"/>
  <c r="M173" i="540" s="1"/>
  <c r="P387" i="540" a="1"/>
  <c r="P387" i="540" s="1"/>
  <c r="P33" i="540" a="1"/>
  <c r="P33" i="540" s="1"/>
  <c r="I421" i="540"/>
  <c r="S5" i="540" s="1"/>
  <c r="I1336" i="472"/>
  <c r="S5" i="472" s="1"/>
  <c r="M1324" i="472" a="1"/>
  <c r="M1324" i="472" s="1"/>
  <c r="M1329" i="472" a="1"/>
  <c r="M1329" i="472" s="1"/>
  <c r="P1275" i="472" a="1"/>
  <c r="P1275" i="472" s="1"/>
  <c r="P1333" i="472" a="1"/>
  <c r="P1333" i="472" s="1"/>
  <c r="M1267" i="472" a="1"/>
  <c r="M1267" i="472" s="1"/>
  <c r="P1322" i="472" a="1"/>
  <c r="P1322" i="472" s="1"/>
  <c r="P948" i="472" a="1"/>
  <c r="P948" i="472" s="1"/>
  <c r="M1257" i="472" a="1"/>
  <c r="M1257" i="472" s="1"/>
  <c r="M1186" i="472" a="1"/>
  <c r="M1186" i="472" s="1"/>
  <c r="P1243" i="472" a="1"/>
  <c r="P1243" i="472" s="1"/>
  <c r="M1051" i="472" a="1"/>
  <c r="M1051" i="472" s="1"/>
  <c r="M1146" i="472" a="1"/>
  <c r="M1146" i="472" s="1"/>
  <c r="M1147" i="472" a="1"/>
  <c r="M1147" i="472" s="1"/>
  <c r="M1204" i="472" a="1"/>
  <c r="M1204" i="472" s="1"/>
  <c r="M1290" i="472" a="1"/>
  <c r="M1290" i="472" s="1"/>
  <c r="M1154" i="472" a="1"/>
  <c r="M1154" i="472" s="1"/>
  <c r="M1184" i="472" a="1"/>
  <c r="M1184" i="472" s="1"/>
  <c r="M1308" i="472" a="1"/>
  <c r="M1308" i="472" s="1"/>
  <c r="M1210" i="472" a="1"/>
  <c r="M1210" i="472" s="1"/>
  <c r="M1276" i="472" a="1"/>
  <c r="M1276" i="472" s="1"/>
  <c r="M1209" i="472" a="1"/>
  <c r="M1209" i="472" s="1"/>
  <c r="P1188" i="472" a="1"/>
  <c r="P1188" i="472" s="1"/>
  <c r="M699" i="472" a="1"/>
  <c r="M699" i="472" s="1"/>
  <c r="M1296" i="472" a="1"/>
  <c r="M1296" i="472" s="1"/>
  <c r="M1264" i="472" a="1"/>
  <c r="M1264" i="472" s="1"/>
  <c r="M1235" i="472" a="1"/>
  <c r="M1235" i="472" s="1"/>
  <c r="P958" i="472" a="1"/>
  <c r="P958" i="472" s="1"/>
  <c r="P1060" i="472" a="1"/>
  <c r="P1060" i="472" s="1"/>
  <c r="P1295" i="472" a="1"/>
  <c r="P1295" i="472" s="1"/>
  <c r="P946" i="472" a="1"/>
  <c r="P946" i="472" s="1"/>
  <c r="P702" i="472" a="1"/>
  <c r="P702" i="472" s="1"/>
  <c r="P1259" i="472" a="1"/>
  <c r="P1259" i="472" s="1"/>
  <c r="M1303" i="472" a="1"/>
  <c r="M1303" i="472" s="1"/>
  <c r="S1303" i="472" s="1"/>
  <c r="P1334" i="472" a="1"/>
  <c r="P1334" i="472" s="1"/>
  <c r="M1241" i="472" a="1"/>
  <c r="M1241" i="472" s="1"/>
  <c r="P954" i="472" a="1"/>
  <c r="P954" i="472" s="1"/>
  <c r="M1247" i="472" a="1"/>
  <c r="M1247" i="472" s="1"/>
  <c r="M1335" i="472" a="1"/>
  <c r="M1335" i="472" s="1"/>
  <c r="M825" i="472" a="1"/>
  <c r="M825" i="472" s="1"/>
  <c r="M1214" i="472" a="1"/>
  <c r="M1214" i="472" s="1"/>
  <c r="S1214" i="472" s="1"/>
  <c r="M608" i="472" a="1"/>
  <c r="M608" i="472" s="1"/>
  <c r="M1239" i="472" a="1"/>
  <c r="M1239" i="472" s="1"/>
  <c r="P957" i="472" a="1"/>
  <c r="P957" i="472" s="1"/>
  <c r="P1172" i="472" a="1"/>
  <c r="P1172" i="472" s="1"/>
  <c r="M1236" i="472" a="1"/>
  <c r="M1236" i="472" s="1"/>
  <c r="M1200" i="472" a="1"/>
  <c r="M1200" i="472" s="1"/>
  <c r="M1242" i="472" a="1"/>
  <c r="M1242" i="472" s="1"/>
  <c r="M1155" i="472" a="1"/>
  <c r="M1155" i="472" s="1"/>
  <c r="P1205" i="472" a="1"/>
  <c r="P1205" i="472" s="1"/>
  <c r="M1044" i="472" a="1"/>
  <c r="M1044" i="472" s="1"/>
  <c r="M1258" i="472" a="1"/>
  <c r="M1258" i="472" s="1"/>
  <c r="M1055" i="472" a="1"/>
  <c r="M1055" i="472" s="1"/>
  <c r="P949" i="472" a="1"/>
  <c r="P949" i="472" s="1"/>
  <c r="M1176" i="472" a="1"/>
  <c r="M1176" i="472" s="1"/>
  <c r="M1185" i="472" a="1"/>
  <c r="M1185" i="472" s="1"/>
  <c r="M1326" i="472" a="1"/>
  <c r="M1326" i="472" s="1"/>
  <c r="P1272" i="472" a="1"/>
  <c r="P1272" i="472" s="1"/>
  <c r="M1245" i="472" a="1"/>
  <c r="M1245" i="472" s="1"/>
  <c r="M1266" i="472" a="1"/>
  <c r="M1266" i="472" s="1"/>
  <c r="M1271" i="472" a="1"/>
  <c r="M1271" i="472" s="1"/>
  <c r="M1331" i="472" a="1"/>
  <c r="M1331" i="472" s="1"/>
  <c r="M829" i="472" a="1"/>
  <c r="M829" i="472" s="1"/>
  <c r="M952" i="472" a="1"/>
  <c r="M952" i="472" s="1"/>
  <c r="M1323" i="472" a="1"/>
  <c r="M1323" i="472" s="1"/>
  <c r="P700" i="472" a="1"/>
  <c r="P700" i="472" s="1"/>
  <c r="M1045" i="472" a="1"/>
  <c r="M1045" i="472" s="1"/>
  <c r="M1285" i="472" a="1"/>
  <c r="M1285" i="472" s="1"/>
  <c r="P1171" i="472" a="1"/>
  <c r="P1171" i="472" s="1"/>
  <c r="M1233" i="472" a="1"/>
  <c r="M1233" i="472" s="1"/>
  <c r="P1187" i="472" a="1"/>
  <c r="P1187" i="472" s="1"/>
  <c r="P1289" i="472" a="1"/>
  <c r="P1289" i="472" s="1"/>
  <c r="M1269" i="472" a="1"/>
  <c r="M1269" i="472" s="1"/>
  <c r="M1150" i="472" a="1"/>
  <c r="M1150" i="472" s="1"/>
  <c r="S1150" i="472" s="1"/>
  <c r="M953" i="472" a="1"/>
  <c r="M953" i="472" s="1"/>
  <c r="P1193" i="472" a="1"/>
  <c r="P1193" i="472" s="1"/>
  <c r="M1292" i="472" a="1"/>
  <c r="M1292" i="472" s="1"/>
  <c r="M1287" i="472" a="1"/>
  <c r="M1287" i="472" s="1"/>
  <c r="M1203" i="472" a="1"/>
  <c r="M1203" i="472" s="1"/>
  <c r="M1056" i="472" a="1"/>
  <c r="M1056" i="472" s="1"/>
  <c r="M1182" i="472" a="1"/>
  <c r="M1182" i="472" s="1"/>
  <c r="P1191" i="472" a="1"/>
  <c r="P1191" i="472" s="1"/>
  <c r="M1284" i="472" a="1"/>
  <c r="M1284" i="472" s="1"/>
  <c r="P1320" i="472" a="1"/>
  <c r="P1320" i="472" s="1"/>
  <c r="P1054" i="472" a="1"/>
  <c r="P1054" i="472" s="1"/>
  <c r="M827" i="472" a="1"/>
  <c r="M827" i="472" s="1"/>
  <c r="M1291" i="472" a="1"/>
  <c r="M1291" i="472" s="1"/>
  <c r="M1061" i="472" a="1"/>
  <c r="M1061" i="472" s="1"/>
  <c r="M1277" i="472" a="1"/>
  <c r="M1277" i="472" s="1"/>
  <c r="P1049" i="472" a="1"/>
  <c r="P1049" i="472" s="1"/>
  <c r="M1183" i="472" a="1"/>
  <c r="M1183" i="472" s="1"/>
  <c r="M1260" i="472" a="1"/>
  <c r="M1260" i="472" s="1"/>
  <c r="P1057" i="472" a="1"/>
  <c r="P1057" i="472" s="1"/>
  <c r="M1050" i="472" a="1"/>
  <c r="M1050" i="472" s="1"/>
  <c r="M523" i="472" a="1"/>
  <c r="M523" i="472" s="1"/>
  <c r="M290" i="472" a="1"/>
  <c r="M290" i="472" s="1"/>
  <c r="P1110" i="472" a="1"/>
  <c r="P1110" i="472" s="1"/>
  <c r="P391" i="472" a="1"/>
  <c r="P391" i="472" s="1"/>
  <c r="P431" i="472" a="1"/>
  <c r="P431" i="472" s="1"/>
  <c r="P425" i="472" a="1"/>
  <c r="P425" i="472" s="1"/>
  <c r="P194" i="472" a="1"/>
  <c r="P194" i="472" s="1"/>
  <c r="M379" i="472" a="1"/>
  <c r="M379" i="472" s="1"/>
  <c r="M747" i="472" a="1"/>
  <c r="M747" i="472" s="1"/>
  <c r="P941" i="472" a="1"/>
  <c r="P941" i="472" s="1"/>
  <c r="P629" i="472" a="1"/>
  <c r="P629" i="472" s="1"/>
  <c r="P983" i="472" a="1"/>
  <c r="P983" i="472" s="1"/>
  <c r="M1121" i="472" a="1"/>
  <c r="M1121" i="472" s="1"/>
  <c r="M882" i="472" a="1"/>
  <c r="M882" i="472" s="1"/>
  <c r="P129" i="472" a="1"/>
  <c r="P129" i="472" s="1"/>
  <c r="M281" i="472" a="1"/>
  <c r="M281" i="472" s="1"/>
  <c r="M459" i="472" a="1"/>
  <c r="M459" i="472" s="1"/>
  <c r="P1126" i="472" a="1"/>
  <c r="P1126" i="472" s="1"/>
  <c r="M692" i="472" a="1"/>
  <c r="M692" i="472" s="1"/>
  <c r="P901" i="472" a="1"/>
  <c r="P901" i="472" s="1"/>
  <c r="P636" i="472" a="1"/>
  <c r="P636" i="472" s="1"/>
  <c r="M673" i="472" a="1"/>
  <c r="M673" i="472" s="1"/>
  <c r="M668" i="472" a="1"/>
  <c r="M668" i="472" s="1"/>
  <c r="S668" i="472" s="1"/>
  <c r="M905" i="472" a="1"/>
  <c r="M905" i="472" s="1"/>
  <c r="S905" i="472" s="1"/>
  <c r="M919" i="472" a="1"/>
  <c r="M919" i="472" s="1"/>
  <c r="P696" i="472" a="1"/>
  <c r="P696" i="472" s="1"/>
  <c r="P1023" i="472" a="1"/>
  <c r="P1023" i="472" s="1"/>
  <c r="M914" i="472" a="1"/>
  <c r="M914" i="472" s="1"/>
  <c r="M677" i="472" a="1"/>
  <c r="M677" i="472" s="1"/>
  <c r="M1136" i="472" a="1"/>
  <c r="M1136" i="472" s="1"/>
  <c r="M672" i="472" a="1"/>
  <c r="M672" i="472" s="1"/>
  <c r="P897" i="472" a="1"/>
  <c r="P897" i="472" s="1"/>
  <c r="M697" i="472" a="1"/>
  <c r="M697" i="472" s="1"/>
  <c r="P649" i="472" a="1"/>
  <c r="P649" i="472" s="1"/>
  <c r="M1144" i="472" a="1"/>
  <c r="M1144" i="472" s="1"/>
  <c r="P797" i="472" a="1"/>
  <c r="P797" i="472" s="1"/>
  <c r="M809" i="472" a="1"/>
  <c r="M809" i="472" s="1"/>
  <c r="M787" i="472" a="1"/>
  <c r="M787" i="472" s="1"/>
  <c r="M682" i="472" a="1"/>
  <c r="M682" i="472" s="1"/>
  <c r="M102" i="472" a="1"/>
  <c r="M102" i="472" s="1"/>
  <c r="P1089" i="472" a="1"/>
  <c r="P1089" i="472" s="1"/>
  <c r="P766" i="472" a="1"/>
  <c r="P766" i="472" s="1"/>
  <c r="M893" i="472" a="1"/>
  <c r="M893" i="472" s="1"/>
  <c r="M691" i="472" a="1"/>
  <c r="M691" i="472" s="1"/>
  <c r="P1123" i="472" a="1"/>
  <c r="P1123" i="472" s="1"/>
  <c r="M1099" i="472" a="1"/>
  <c r="M1099" i="472" s="1"/>
  <c r="P915" i="472" a="1"/>
  <c r="P915" i="472" s="1"/>
  <c r="P819" i="472" a="1"/>
  <c r="P819" i="472" s="1"/>
  <c r="P894" i="472" a="1"/>
  <c r="P894" i="472" s="1"/>
  <c r="M678" i="472" a="1"/>
  <c r="M678" i="472" s="1"/>
  <c r="P1022" i="472" a="1"/>
  <c r="P1022" i="472" s="1"/>
  <c r="M408" i="472" a="1"/>
  <c r="M408" i="472" s="1"/>
  <c r="P929" i="472" a="1"/>
  <c r="P929" i="472" s="1"/>
  <c r="P340" i="472" a="1"/>
  <c r="P340" i="472" s="1"/>
  <c r="P685" i="472" a="1"/>
  <c r="P685" i="472" s="1"/>
  <c r="M1130" i="472" a="1"/>
  <c r="M1130" i="472" s="1"/>
  <c r="P1034" i="472" a="1"/>
  <c r="P1034" i="472" s="1"/>
  <c r="M930" i="472" a="1"/>
  <c r="M930" i="472" s="1"/>
  <c r="P1024" i="472" a="1"/>
  <c r="P1024" i="472" s="1"/>
  <c r="P1015" i="472" a="1"/>
  <c r="P1015" i="472" s="1"/>
  <c r="M572" i="472" a="1"/>
  <c r="M572" i="472" s="1"/>
  <c r="P48" i="472" a="1"/>
  <c r="P48" i="472" s="1"/>
  <c r="M868" i="472" a="1"/>
  <c r="M868" i="472" s="1"/>
  <c r="P502" i="472" a="1"/>
  <c r="P502" i="472" s="1"/>
  <c r="P407" i="472" a="1"/>
  <c r="P407" i="472" s="1"/>
  <c r="M503" i="472" a="1"/>
  <c r="M503" i="472" s="1"/>
  <c r="P579" i="472" a="1"/>
  <c r="P579" i="472" s="1"/>
  <c r="P82" i="472" a="1"/>
  <c r="P82" i="472" s="1"/>
  <c r="M113" i="472" a="1"/>
  <c r="M113" i="472" s="1"/>
  <c r="M443" i="472" a="1"/>
  <c r="M443" i="472" s="1"/>
  <c r="P271" i="472" a="1"/>
  <c r="P271" i="472" s="1"/>
  <c r="P116" i="472" a="1"/>
  <c r="P116" i="472" s="1"/>
  <c r="M585" i="472" a="1"/>
  <c r="M585" i="472" s="1"/>
  <c r="P975" i="472" a="1"/>
  <c r="P975" i="472" s="1"/>
  <c r="P31" i="472" a="1"/>
  <c r="P31" i="472" s="1"/>
  <c r="M303" i="472" a="1"/>
  <c r="M303" i="472" s="1"/>
  <c r="M603" i="472" a="1"/>
  <c r="M603" i="472" s="1"/>
  <c r="S603" i="472" s="1"/>
  <c r="P851" i="472" a="1"/>
  <c r="P851" i="472" s="1"/>
  <c r="P400" i="472" a="1"/>
  <c r="P400" i="472" s="1"/>
  <c r="P455" i="472" a="1"/>
  <c r="P455" i="472" s="1"/>
  <c r="P1108" i="472" a="1"/>
  <c r="P1108" i="472" s="1"/>
  <c r="P866" i="472" a="1"/>
  <c r="P866" i="472" s="1"/>
  <c r="P979" i="472" a="1"/>
  <c r="P979" i="472" s="1"/>
  <c r="M769" i="472" a="1"/>
  <c r="M769" i="472" s="1"/>
  <c r="P304" i="472" a="1"/>
  <c r="P304" i="472" s="1"/>
  <c r="M47" i="472" a="1"/>
  <c r="M47" i="472" s="1"/>
  <c r="M398" i="472" a="1"/>
  <c r="M398" i="472" s="1"/>
  <c r="P479" i="472" a="1"/>
  <c r="P479" i="472" s="1"/>
  <c r="P38" i="472" a="1"/>
  <c r="P38" i="472" s="1"/>
  <c r="M567" i="472" a="1"/>
  <c r="M567" i="472" s="1"/>
  <c r="P793" i="472" a="1"/>
  <c r="P793" i="472" s="1"/>
  <c r="M1135" i="472" a="1"/>
  <c r="M1135" i="472" s="1"/>
  <c r="M675" i="472" a="1"/>
  <c r="M675" i="472" s="1"/>
  <c r="P805" i="472" a="1"/>
  <c r="P805" i="472" s="1"/>
  <c r="M44" i="472" a="1"/>
  <c r="M44" i="472" s="1"/>
  <c r="S44" i="472" s="1"/>
  <c r="P189" i="472" a="1"/>
  <c r="P189" i="472" s="1"/>
  <c r="M319" i="472" a="1"/>
  <c r="M319" i="472" s="1"/>
  <c r="M433" i="472" a="1"/>
  <c r="M433" i="472" s="1"/>
  <c r="M421" i="472" a="1"/>
  <c r="M421" i="472" s="1"/>
  <c r="P768" i="472" a="1"/>
  <c r="P768" i="472" s="1"/>
  <c r="M241" i="472" a="1"/>
  <c r="M241" i="472" s="1"/>
  <c r="M256" i="472" a="1"/>
  <c r="M256" i="472" s="1"/>
  <c r="S256" i="472" s="1"/>
  <c r="M125" i="472" a="1"/>
  <c r="M125" i="472" s="1"/>
  <c r="P770" i="472" a="1"/>
  <c r="P770" i="472" s="1"/>
  <c r="P322" i="472" a="1"/>
  <c r="P322" i="472" s="1"/>
  <c r="P763" i="472" a="1"/>
  <c r="P763" i="472" s="1"/>
  <c r="M497" i="472" a="1"/>
  <c r="M497" i="472" s="1"/>
  <c r="M1118" i="472" a="1"/>
  <c r="M1118" i="472" s="1"/>
  <c r="M902" i="472" a="1"/>
  <c r="M902" i="472" s="1"/>
  <c r="P662" i="472"/>
  <c r="M1033" i="472" a="1"/>
  <c r="M1033" i="472" s="1"/>
  <c r="P899" i="472" a="1"/>
  <c r="P899" i="472" s="1"/>
  <c r="P1014" i="472" a="1"/>
  <c r="P1014" i="472" s="1"/>
  <c r="P1143" i="472" a="1"/>
  <c r="P1143" i="472" s="1"/>
  <c r="M896" i="472" a="1"/>
  <c r="M896" i="472" s="1"/>
  <c r="M1115" i="472" a="1"/>
  <c r="M1115" i="472" s="1"/>
  <c r="M801" i="472" a="1"/>
  <c r="M801" i="472" s="1"/>
  <c r="M798" i="472" a="1"/>
  <c r="M798" i="472" s="1"/>
  <c r="P607" i="472" a="1"/>
  <c r="P607" i="472" s="1"/>
  <c r="P606" i="472" a="1"/>
  <c r="P606" i="472" s="1"/>
  <c r="M1134" i="472" a="1"/>
  <c r="M1134" i="472" s="1"/>
  <c r="M1138" i="472" a="1"/>
  <c r="M1138" i="472" s="1"/>
  <c r="M802" i="472" a="1"/>
  <c r="M802" i="472" s="1"/>
  <c r="P1039" i="472" a="1"/>
  <c r="P1039" i="472" s="1"/>
  <c r="M1026" i="472" a="1"/>
  <c r="M1026" i="472" s="1"/>
  <c r="M1032" i="472" a="1"/>
  <c r="M1032" i="472" s="1"/>
  <c r="P786" i="472" a="1"/>
  <c r="P786" i="472" s="1"/>
  <c r="M1132" i="472" a="1"/>
  <c r="M1132" i="472" s="1"/>
  <c r="M782" i="472" a="1"/>
  <c r="M782" i="472" s="1"/>
  <c r="M920" i="472" a="1"/>
  <c r="M920" i="472" s="1"/>
  <c r="P1021" i="472" a="1"/>
  <c r="P1021" i="472" s="1"/>
  <c r="M908" i="472" a="1"/>
  <c r="M908" i="472" s="1"/>
  <c r="P889" i="472" a="1"/>
  <c r="P889" i="472" s="1"/>
  <c r="M903" i="472" a="1"/>
  <c r="M903" i="472" s="1"/>
  <c r="M918" i="472" a="1"/>
  <c r="M918" i="472" s="1"/>
  <c r="M811" i="472" a="1"/>
  <c r="M811" i="472" s="1"/>
  <c r="M1017" i="472" a="1"/>
  <c r="M1017" i="472" s="1"/>
  <c r="P886" i="472" a="1"/>
  <c r="P886" i="472" s="1"/>
  <c r="P661" i="472" a="1"/>
  <c r="P661" i="472" s="1"/>
  <c r="M1114" i="472" a="1"/>
  <c r="M1114" i="472" s="1"/>
  <c r="M1120" i="472" a="1"/>
  <c r="M1120" i="472" s="1"/>
  <c r="M300" i="472" a="1"/>
  <c r="M300" i="472" s="1"/>
  <c r="M687" i="472" a="1"/>
  <c r="M687" i="472" s="1"/>
  <c r="P1030" i="472" a="1"/>
  <c r="P1030" i="472" s="1"/>
  <c r="P671" i="472" a="1"/>
  <c r="P671" i="472" s="1"/>
  <c r="M909" i="472" a="1"/>
  <c r="M909" i="472" s="1"/>
  <c r="P1036" i="472" a="1"/>
  <c r="P1036" i="472" s="1"/>
  <c r="M906" i="472" a="1"/>
  <c r="M906" i="472" s="1"/>
  <c r="S906" i="472" s="1"/>
  <c r="M683" i="472" a="1"/>
  <c r="M683" i="472" s="1"/>
  <c r="M1035" i="472" a="1"/>
  <c r="M1035" i="472" s="1"/>
  <c r="M783" i="472" a="1"/>
  <c r="M783" i="472" s="1"/>
  <c r="P785" i="472" a="1"/>
  <c r="P785" i="472" s="1"/>
  <c r="M792" i="472" a="1"/>
  <c r="M792" i="472" s="1"/>
  <c r="M900" i="472" a="1"/>
  <c r="M900" i="472" s="1"/>
  <c r="M1016" i="472" a="1"/>
  <c r="M1016" i="472" s="1"/>
  <c r="M1028" i="472" a="1"/>
  <c r="M1028" i="472" s="1"/>
  <c r="M885" i="472" a="1"/>
  <c r="M885" i="472" s="1"/>
  <c r="P1029" i="472" a="1"/>
  <c r="P1029" i="472" s="1"/>
  <c r="P630" i="472" a="1"/>
  <c r="P630" i="472" s="1"/>
  <c r="M273" i="472" a="1"/>
  <c r="M273" i="472" s="1"/>
  <c r="P390" i="472" a="1"/>
  <c r="P390" i="472" s="1"/>
  <c r="M865" i="472" a="1"/>
  <c r="M865" i="472" s="1"/>
  <c r="P310" i="472" a="1"/>
  <c r="P310" i="472" s="1"/>
  <c r="P580" i="472" a="1"/>
  <c r="P580" i="472" s="1"/>
  <c r="M1085" i="472" a="1"/>
  <c r="M1085" i="472" s="1"/>
  <c r="M86" i="472" a="1"/>
  <c r="M86" i="472" s="1"/>
  <c r="P324" i="472" a="1"/>
  <c r="P324" i="472" s="1"/>
  <c r="M211" i="472" a="1"/>
  <c r="M211" i="472" s="1"/>
  <c r="M389" i="472" a="1"/>
  <c r="M389" i="472" s="1"/>
  <c r="M881" i="472" a="1"/>
  <c r="M881" i="472" s="1"/>
  <c r="M402" i="472" a="1"/>
  <c r="M402" i="472" s="1"/>
  <c r="P633" i="472" a="1"/>
  <c r="P633" i="472" s="1"/>
  <c r="P317" i="472" a="1"/>
  <c r="P317" i="472" s="1"/>
  <c r="P309" i="472" a="1"/>
  <c r="P309" i="472" s="1"/>
  <c r="M1106" i="472" a="1"/>
  <c r="M1106" i="472" s="1"/>
  <c r="P62" i="472" a="1"/>
  <c r="P62" i="472" s="1"/>
  <c r="P204" i="472" a="1"/>
  <c r="P204" i="472" s="1"/>
  <c r="M465" i="472" a="1"/>
  <c r="M465" i="472" s="1"/>
  <c r="P849" i="472" a="1"/>
  <c r="P849" i="472" s="1"/>
  <c r="M758" i="472" a="1"/>
  <c r="M758" i="472" s="1"/>
  <c r="P339" i="472" a="1"/>
  <c r="P339" i="472" s="1"/>
  <c r="P342" i="472" a="1"/>
  <c r="P342" i="472" s="1"/>
  <c r="M99" i="472" a="1"/>
  <c r="M99" i="472" s="1"/>
  <c r="P568" i="472" a="1"/>
  <c r="P568" i="472" s="1"/>
  <c r="P492" i="472" a="1"/>
  <c r="P492" i="472" s="1"/>
  <c r="P70" i="472" a="1"/>
  <c r="P70" i="472" s="1"/>
  <c r="P124" i="472" a="1"/>
  <c r="P124" i="472" s="1"/>
  <c r="M76" i="472" a="1"/>
  <c r="M76" i="472" s="1"/>
  <c r="P1083" i="472" a="1"/>
  <c r="P1083" i="472" s="1"/>
  <c r="P381" i="472" a="1"/>
  <c r="P381" i="472" s="1"/>
  <c r="M381" i="472" a="1"/>
  <c r="M381" i="472" s="1"/>
  <c r="S381" i="472" l="1"/>
  <c r="P747" i="472" a="1"/>
  <c r="P747" i="472" s="1"/>
  <c r="S747" i="472" s="1"/>
  <c r="Q78" i="540"/>
  <c r="Q29" i="540"/>
  <c r="R29" i="540" s="1"/>
  <c r="M360" i="540" a="1"/>
  <c r="M360" i="540" s="1"/>
  <c r="P360" i="540"/>
  <c r="M76" i="540" a="1"/>
  <c r="M76" i="540" s="1"/>
  <c r="P76" i="540"/>
  <c r="M113" i="540" a="1"/>
  <c r="M113" i="540" s="1"/>
  <c r="P113" i="540"/>
  <c r="M384" i="540" a="1"/>
  <c r="M384" i="540" s="1"/>
  <c r="P384" i="540"/>
  <c r="Q26" i="540"/>
  <c r="R26" i="540" s="1"/>
  <c r="Q189" i="540"/>
  <c r="R189" i="540" s="1"/>
  <c r="M955" i="472" a="1"/>
  <c r="M955" i="472" s="1"/>
  <c r="P955" i="472" a="1"/>
  <c r="P955" i="472" s="1"/>
  <c r="M1148" i="472" a="1"/>
  <c r="M1148" i="472" s="1"/>
  <c r="P1148" i="472" a="1"/>
  <c r="P1148" i="472" s="1"/>
  <c r="M926" i="472" a="1"/>
  <c r="M926" i="472" s="1"/>
  <c r="P926" i="472" a="1"/>
  <c r="P926" i="472" s="1"/>
  <c r="M1141" i="472" a="1"/>
  <c r="M1141" i="472" s="1"/>
  <c r="P1141" i="472" a="1"/>
  <c r="P1141" i="472" s="1"/>
  <c r="Q74" i="540"/>
  <c r="R74" i="540" s="1"/>
  <c r="Q229" i="540"/>
  <c r="R229" i="540" s="1"/>
  <c r="Q99" i="540"/>
  <c r="R99" i="540" s="1"/>
  <c r="Q63" i="540"/>
  <c r="R63" i="540" s="1"/>
  <c r="Q202" i="540"/>
  <c r="Q358" i="540"/>
  <c r="R358" i="540" s="1"/>
  <c r="Q155" i="540"/>
  <c r="R155" i="540" s="1"/>
  <c r="Q321" i="540"/>
  <c r="R321" i="540" s="1"/>
  <c r="Q196" i="540"/>
  <c r="R196" i="540" s="1"/>
  <c r="Q293" i="540"/>
  <c r="R293" i="540" s="1"/>
  <c r="P497" i="472" a="1"/>
  <c r="P497" i="472" s="1"/>
  <c r="S497" i="472" s="1"/>
  <c r="M82" i="472" a="1"/>
  <c r="M82" i="472" s="1"/>
  <c r="S82" i="472" s="1"/>
  <c r="P1085" i="472" a="1"/>
  <c r="P1085" i="472" s="1"/>
  <c r="S1085" i="472" s="1"/>
  <c r="M797" i="472" a="1"/>
  <c r="M797" i="472" s="1"/>
  <c r="S797" i="472" s="1"/>
  <c r="Q296" i="540"/>
  <c r="R296" i="540" s="1"/>
  <c r="Q191" i="540"/>
  <c r="Q334" i="540"/>
  <c r="R334" i="540" s="1"/>
  <c r="Q198" i="540"/>
  <c r="Q340" i="540"/>
  <c r="R340" i="540" s="1"/>
  <c r="Q352" i="540"/>
  <c r="R352" i="540" s="1"/>
  <c r="Q381" i="540"/>
  <c r="R381" i="540" s="1"/>
  <c r="Q349" i="540"/>
  <c r="R349" i="540" s="1"/>
  <c r="Q217" i="540"/>
  <c r="R217" i="540" s="1"/>
  <c r="Q142" i="540"/>
  <c r="R142" i="540" s="1"/>
  <c r="P523" i="472" a="1"/>
  <c r="P523" i="472" s="1"/>
  <c r="S523" i="472" s="1"/>
  <c r="P290" i="472" a="1"/>
  <c r="P290" i="472" s="1"/>
  <c r="S290" i="472" s="1"/>
  <c r="P408" i="472" a="1"/>
  <c r="P408" i="472" s="1"/>
  <c r="S408" i="472" s="1"/>
  <c r="P433" i="472" a="1"/>
  <c r="P433" i="472" s="1"/>
  <c r="S433" i="472" s="1"/>
  <c r="M763" i="472" a="1"/>
  <c r="M763" i="472" s="1"/>
  <c r="S763" i="472" s="1"/>
  <c r="P459" i="472" a="1"/>
  <c r="P459" i="472" s="1"/>
  <c r="S459" i="472" s="1"/>
  <c r="Q242" i="540"/>
  <c r="R242" i="540" s="1"/>
  <c r="M766" i="472" a="1"/>
  <c r="M766" i="472" s="1"/>
  <c r="S766" i="472" s="1"/>
  <c r="P465" i="472" a="1"/>
  <c r="P465" i="472" s="1"/>
  <c r="S465" i="472" s="1"/>
  <c r="Q179" i="540"/>
  <c r="P113" i="472" a="1"/>
  <c r="P113" i="472" s="1"/>
  <c r="S113" i="472" s="1"/>
  <c r="P319" i="472" a="1"/>
  <c r="P319" i="472" s="1"/>
  <c r="S319" i="472" s="1"/>
  <c r="P691" i="472" a="1"/>
  <c r="P691" i="472" s="1"/>
  <c r="S691" i="472" s="1"/>
  <c r="P281" i="472" a="1"/>
  <c r="P281" i="472" s="1"/>
  <c r="S281" i="472" s="1"/>
  <c r="Q31" i="540"/>
  <c r="R31" i="540" s="1"/>
  <c r="Q32" i="540"/>
  <c r="R32" i="540" s="1"/>
  <c r="Q166" i="540"/>
  <c r="R166" i="540" s="1"/>
  <c r="Q297" i="540"/>
  <c r="R297" i="540" s="1"/>
  <c r="Q234" i="540"/>
  <c r="Q193" i="540"/>
  <c r="R193" i="540" s="1"/>
  <c r="Q108" i="540"/>
  <c r="R108" i="540" s="1"/>
  <c r="Q106" i="540"/>
  <c r="Q133" i="540"/>
  <c r="R133" i="540" s="1"/>
  <c r="Q52" i="540"/>
  <c r="R52" i="540" s="1"/>
  <c r="Q139" i="540"/>
  <c r="Q343" i="540"/>
  <c r="R343" i="540" s="1"/>
  <c r="Q209" i="540"/>
  <c r="Q183" i="540"/>
  <c r="R183" i="540" s="1"/>
  <c r="Q43" i="540"/>
  <c r="R43" i="540" s="1"/>
  <c r="Q346" i="540"/>
  <c r="Q408" i="540"/>
  <c r="R408" i="540" s="1"/>
  <c r="Q411" i="540"/>
  <c r="R411" i="540" s="1"/>
  <c r="Q64" i="540"/>
  <c r="R64" i="540" s="1"/>
  <c r="Q396" i="540"/>
  <c r="R396" i="540" s="1"/>
  <c r="Q267" i="540"/>
  <c r="R267" i="540" s="1"/>
  <c r="Q53" i="540"/>
  <c r="R53" i="540" s="1"/>
  <c r="Q48" i="540"/>
  <c r="R48" i="540" s="1"/>
  <c r="Q92" i="540"/>
  <c r="R92" i="540" s="1"/>
  <c r="Q169" i="540"/>
  <c r="R169" i="540" s="1"/>
  <c r="Q305" i="540"/>
  <c r="R305" i="540" s="1"/>
  <c r="Q243" i="540"/>
  <c r="Q325" i="540"/>
  <c r="R325" i="540" s="1"/>
  <c r="Q309" i="540"/>
  <c r="R309" i="540" s="1"/>
  <c r="Q250" i="540"/>
  <c r="R250" i="540" s="1"/>
  <c r="Q383" i="540"/>
  <c r="R383" i="540" s="1"/>
  <c r="Q137" i="540"/>
  <c r="Q353" i="540"/>
  <c r="R353" i="540" s="1"/>
  <c r="Q187" i="540"/>
  <c r="R187" i="540" s="1"/>
  <c r="Q330" i="540"/>
  <c r="R330" i="540" s="1"/>
  <c r="Q277" i="540"/>
  <c r="R277" i="540" s="1"/>
  <c r="Q319" i="540"/>
  <c r="R319" i="540" s="1"/>
  <c r="Q167" i="540"/>
  <c r="Q289" i="540"/>
  <c r="R289" i="540" s="1"/>
  <c r="M1089" i="472" a="1"/>
  <c r="M1089" i="472" s="1"/>
  <c r="S1089" i="472" s="1"/>
  <c r="M425" i="472" a="1"/>
  <c r="M425" i="472" s="1"/>
  <c r="S425" i="472" s="1"/>
  <c r="M70" i="472" a="1"/>
  <c r="M70" i="472" s="1"/>
  <c r="S70" i="472" s="1"/>
  <c r="P572" i="472" a="1"/>
  <c r="P572" i="472" s="1"/>
  <c r="S572" i="472" s="1"/>
  <c r="M849" i="472" a="1"/>
  <c r="M849" i="472" s="1"/>
  <c r="S849" i="472" s="1"/>
  <c r="P567" i="472" a="1"/>
  <c r="P567" i="472" s="1"/>
  <c r="S567" i="472" s="1"/>
  <c r="P758" i="472" a="1"/>
  <c r="P758" i="472" s="1"/>
  <c r="S758" i="472" s="1"/>
  <c r="P125" i="472" a="1"/>
  <c r="P125" i="472" s="1"/>
  <c r="S125" i="472" s="1"/>
  <c r="M1034" i="472" a="1"/>
  <c r="M1034" i="472" s="1"/>
  <c r="S1034" i="472" s="1"/>
  <c r="P86" i="472" a="1"/>
  <c r="P86" i="472" s="1"/>
  <c r="S86" i="472" s="1"/>
  <c r="M492" i="472" a="1"/>
  <c r="M492" i="472" s="1"/>
  <c r="S492" i="472" s="1"/>
  <c r="M649" i="472" a="1"/>
  <c r="M649" i="472" s="1"/>
  <c r="S649" i="472" s="1"/>
  <c r="P241" i="472" a="1"/>
  <c r="P241" i="472" s="1"/>
  <c r="S241" i="472" s="1"/>
  <c r="M983" i="472" a="1"/>
  <c r="M983" i="472" s="1"/>
  <c r="S983" i="472" s="1"/>
  <c r="M48" i="472" a="1"/>
  <c r="M48" i="472" s="1"/>
  <c r="S48" i="472" s="1"/>
  <c r="P211" i="472" a="1"/>
  <c r="P211" i="472" s="1"/>
  <c r="S211" i="472" s="1"/>
  <c r="P303" i="472" a="1"/>
  <c r="P303" i="472" s="1"/>
  <c r="S303" i="472" s="1"/>
  <c r="P1099" i="472" a="1"/>
  <c r="P1099" i="472" s="1"/>
  <c r="S1099" i="472" s="1"/>
  <c r="M1110" i="472" a="1"/>
  <c r="M1110" i="472" s="1"/>
  <c r="S1110" i="472" s="1"/>
  <c r="P1106" i="472" a="1"/>
  <c r="P1106" i="472" s="1"/>
  <c r="S1106" i="472" s="1"/>
  <c r="P379" i="472" a="1"/>
  <c r="P379" i="472" s="1"/>
  <c r="S379" i="472" s="1"/>
  <c r="M322" i="472" a="1"/>
  <c r="M322" i="472" s="1"/>
  <c r="S322" i="472" s="1"/>
  <c r="M407" i="472" a="1"/>
  <c r="M407" i="472" s="1"/>
  <c r="S407" i="472" s="1"/>
  <c r="P102" i="472" a="1"/>
  <c r="P102" i="472" s="1"/>
  <c r="S102" i="472" s="1"/>
  <c r="S581" i="472"/>
  <c r="M204" i="472" a="1"/>
  <c r="M204" i="472" s="1"/>
  <c r="S204" i="472" s="1"/>
  <c r="M400" i="472" a="1"/>
  <c r="M400" i="472" s="1"/>
  <c r="S400" i="472" s="1"/>
  <c r="M975" i="472" a="1"/>
  <c r="M975" i="472" s="1"/>
  <c r="S975" i="472" s="1"/>
  <c r="Q280" i="540"/>
  <c r="R280" i="540" s="1"/>
  <c r="Q24" i="540"/>
  <c r="R24" i="540" s="1"/>
  <c r="Q247" i="540"/>
  <c r="R247" i="540" s="1"/>
  <c r="Q266" i="540"/>
  <c r="R266" i="540" s="1"/>
  <c r="Q412" i="540"/>
  <c r="R412" i="540" s="1"/>
  <c r="Q341" i="540"/>
  <c r="R341" i="540" s="1"/>
  <c r="Q182" i="540"/>
  <c r="R182" i="540" s="1"/>
  <c r="Q164" i="540"/>
  <c r="R164" i="540" s="1"/>
  <c r="Q290" i="540"/>
  <c r="R290" i="540" s="1"/>
  <c r="Q184" i="540"/>
  <c r="R184" i="540" s="1"/>
  <c r="Q228" i="540"/>
  <c r="R228" i="540" s="1"/>
  <c r="Q407" i="540"/>
  <c r="R407" i="540" s="1"/>
  <c r="Q220" i="540"/>
  <c r="Q409" i="540"/>
  <c r="R409" i="540" s="1"/>
  <c r="Q136" i="540"/>
  <c r="Q203" i="540"/>
  <c r="Q314" i="540"/>
  <c r="R314" i="540" s="1"/>
  <c r="Q150" i="540"/>
  <c r="R150" i="540" s="1"/>
  <c r="Q66" i="540"/>
  <c r="Q175" i="540"/>
  <c r="Q211" i="540"/>
  <c r="Q67" i="540"/>
  <c r="P345" i="540" a="1"/>
  <c r="P345" i="540" s="1"/>
  <c r="S345" i="540" s="1"/>
  <c r="Q176" i="540"/>
  <c r="Q378" i="540"/>
  <c r="P325" i="540" a="1"/>
  <c r="P325" i="540" s="1"/>
  <c r="S325" i="540" s="1"/>
  <c r="M262" i="540" a="1"/>
  <c r="M262" i="540" s="1"/>
  <c r="S262" i="540" s="1"/>
  <c r="M255" i="540" a="1"/>
  <c r="M255" i="540" s="1"/>
  <c r="S255" i="540" s="1"/>
  <c r="P321" i="540" a="1"/>
  <c r="P321" i="540" s="1"/>
  <c r="S321" i="540" s="1"/>
  <c r="M343" i="540" a="1"/>
  <c r="M343" i="540" s="1"/>
  <c r="S343" i="540" s="1"/>
  <c r="M319" i="540" a="1"/>
  <c r="M319" i="540" s="1"/>
  <c r="S319" i="540" s="1"/>
  <c r="M217" i="540" a="1"/>
  <c r="M217" i="540" s="1"/>
  <c r="S217" i="540" s="1"/>
  <c r="M386" i="540" a="1"/>
  <c r="M386" i="540" s="1"/>
  <c r="S386" i="540" s="1"/>
  <c r="P359" i="540" a="1"/>
  <c r="P359" i="540" s="1"/>
  <c r="S359" i="540" s="1"/>
  <c r="M43" i="540" a="1"/>
  <c r="M43" i="540" s="1"/>
  <c r="S43" i="540" s="1"/>
  <c r="P352" i="540" a="1"/>
  <c r="P352" i="540" s="1"/>
  <c r="S352" i="540" s="1"/>
  <c r="Q168" i="540"/>
  <c r="Q416" i="540"/>
  <c r="R416" i="540" s="1"/>
  <c r="P416" i="540" a="1"/>
  <c r="P416" i="540" s="1"/>
  <c r="M416" i="540" a="1"/>
  <c r="M416" i="540" s="1"/>
  <c r="Q292" i="540"/>
  <c r="P292" i="540" a="1"/>
  <c r="P292" i="540" s="1"/>
  <c r="Q351" i="540"/>
  <c r="P351" i="540" a="1"/>
  <c r="P351" i="540" s="1"/>
  <c r="Q57" i="540"/>
  <c r="R57" i="540" s="1"/>
  <c r="P57" i="540" a="1"/>
  <c r="P57" i="540" s="1"/>
  <c r="M57" i="540" a="1"/>
  <c r="M57" i="540" s="1"/>
  <c r="Q414" i="540"/>
  <c r="Q207" i="540"/>
  <c r="P207" i="540" a="1"/>
  <c r="P207" i="540" s="1"/>
  <c r="Q326" i="540"/>
  <c r="R326" i="540" s="1"/>
  <c r="P326" i="540" a="1"/>
  <c r="P326" i="540" s="1"/>
  <c r="M326" i="540" a="1"/>
  <c r="M326" i="540" s="1"/>
  <c r="P11" i="540" a="1"/>
  <c r="P11" i="540" s="1"/>
  <c r="Q200" i="540"/>
  <c r="P200" i="540" a="1"/>
  <c r="P200" i="540" s="1"/>
  <c r="Q102" i="540"/>
  <c r="P102" i="540" a="1"/>
  <c r="P102" i="540" s="1"/>
  <c r="Q360" i="540"/>
  <c r="R360" i="540" s="1"/>
  <c r="Q295" i="540"/>
  <c r="P295" i="540" a="1"/>
  <c r="P295" i="540" s="1"/>
  <c r="Q107" i="540"/>
  <c r="Q93" i="540"/>
  <c r="P93" i="540" a="1"/>
  <c r="P93" i="540" s="1"/>
  <c r="P320" i="540" a="1"/>
  <c r="P320" i="540" s="1"/>
  <c r="M320" i="540" a="1"/>
  <c r="M320" i="540" s="1"/>
  <c r="Q327" i="540"/>
  <c r="Q264" i="540"/>
  <c r="M264" i="540" a="1"/>
  <c r="M264" i="540" s="1"/>
  <c r="Q157" i="540"/>
  <c r="R157" i="540" s="1"/>
  <c r="Q49" i="540"/>
  <c r="R49" i="540" s="1"/>
  <c r="Q257" i="540"/>
  <c r="R257" i="540" s="1"/>
  <c r="Q210" i="540"/>
  <c r="R210" i="540" s="1"/>
  <c r="Q377" i="540"/>
  <c r="R377" i="540" s="1"/>
  <c r="Q232" i="540"/>
  <c r="R232" i="540" s="1"/>
  <c r="Q18" i="540"/>
  <c r="R18" i="540" s="1"/>
  <c r="Q89" i="540"/>
  <c r="R89" i="540" s="1"/>
  <c r="Q215" i="540"/>
  <c r="R215" i="540" s="1"/>
  <c r="Q138" i="540"/>
  <c r="R138" i="540" s="1"/>
  <c r="Q165" i="540"/>
  <c r="R165" i="540" s="1"/>
  <c r="Q70" i="540"/>
  <c r="R70" i="540" s="1"/>
  <c r="Q244" i="540"/>
  <c r="R244" i="540" s="1"/>
  <c r="Q130" i="540"/>
  <c r="R130" i="540" s="1"/>
  <c r="Q47" i="540"/>
  <c r="R47" i="540" s="1"/>
  <c r="Q171" i="540"/>
  <c r="R171" i="540" s="1"/>
  <c r="Q112" i="540"/>
  <c r="P211" i="540" a="1"/>
  <c r="P211" i="540" s="1"/>
  <c r="P265" i="540" a="1"/>
  <c r="P265" i="540" s="1"/>
  <c r="P136" i="540" a="1"/>
  <c r="P136" i="540" s="1"/>
  <c r="P246" i="540" a="1"/>
  <c r="P246" i="540" s="1"/>
  <c r="P198" i="540" a="1"/>
  <c r="P198" i="540" s="1"/>
  <c r="R76" i="540"/>
  <c r="R361" i="540"/>
  <c r="Q285" i="540"/>
  <c r="P285" i="540" a="1"/>
  <c r="P285" i="540" s="1"/>
  <c r="M261" i="540" a="1"/>
  <c r="M261" i="540" s="1"/>
  <c r="Q147" i="540"/>
  <c r="P147" i="540" a="1"/>
  <c r="P147" i="540" s="1"/>
  <c r="Q152" i="540"/>
  <c r="P152" i="540" a="1"/>
  <c r="P152" i="540" s="1"/>
  <c r="Q420" i="540"/>
  <c r="Q238" i="540"/>
  <c r="Q253" i="540"/>
  <c r="P253" i="540" a="1"/>
  <c r="P253" i="540" s="1"/>
  <c r="Q71" i="540"/>
  <c r="Q188" i="540"/>
  <c r="Q135" i="540"/>
  <c r="R135" i="540" s="1"/>
  <c r="Q50" i="540"/>
  <c r="Q367" i="540"/>
  <c r="Q81" i="540"/>
  <c r="P81" i="540" a="1"/>
  <c r="P81" i="540" s="1"/>
  <c r="Q332" i="540"/>
  <c r="Q385" i="540"/>
  <c r="Q46" i="540"/>
  <c r="P46" i="540" a="1"/>
  <c r="P46" i="540" s="1"/>
  <c r="Q230" i="540"/>
  <c r="M214" i="540" a="1"/>
  <c r="M214" i="540" s="1"/>
  <c r="M41" i="540" a="1"/>
  <c r="M41" i="540" s="1"/>
  <c r="S41" i="540" s="1"/>
  <c r="P243" i="540" a="1"/>
  <c r="P243" i="540" s="1"/>
  <c r="P175" i="540" a="1"/>
  <c r="P175" i="540" s="1"/>
  <c r="P50" i="540" a="1"/>
  <c r="P50" i="540" s="1"/>
  <c r="P77" i="540"/>
  <c r="M361" i="540" a="1"/>
  <c r="M361" i="540" s="1"/>
  <c r="S361" i="540" s="1"/>
  <c r="P71" i="540" a="1"/>
  <c r="P71" i="540" s="1"/>
  <c r="P66" i="540" a="1"/>
  <c r="P66" i="540" s="1"/>
  <c r="P188" i="540" a="1"/>
  <c r="P188" i="540" s="1"/>
  <c r="Q339" i="540"/>
  <c r="R339" i="540" s="1"/>
  <c r="P88" i="540" a="1"/>
  <c r="P88" i="540" s="1"/>
  <c r="M378" i="540" a="1"/>
  <c r="M378" i="540" s="1"/>
  <c r="P346" i="540" a="1"/>
  <c r="P346" i="540" s="1"/>
  <c r="P328" i="540" a="1"/>
  <c r="P328" i="540" s="1"/>
  <c r="P83" i="540" a="1"/>
  <c r="P83" i="540" s="1"/>
  <c r="Q159" i="540"/>
  <c r="M159" i="540" a="1"/>
  <c r="M159" i="540" s="1"/>
  <c r="Q316" i="540"/>
  <c r="P418" i="540" a="1"/>
  <c r="P418" i="540" s="1"/>
  <c r="P139" i="540" a="1"/>
  <c r="P139" i="540" s="1"/>
  <c r="P67" i="540" a="1"/>
  <c r="P67" i="540" s="1"/>
  <c r="M216" i="540" a="1"/>
  <c r="M216" i="540" s="1"/>
  <c r="P209" i="540" a="1"/>
  <c r="P209" i="540" s="1"/>
  <c r="P234" i="540" a="1"/>
  <c r="P234" i="540" s="1"/>
  <c r="Q170" i="540"/>
  <c r="P170" i="540" a="1"/>
  <c r="P170" i="540" s="1"/>
  <c r="Q21" i="540"/>
  <c r="M21" i="540" a="1"/>
  <c r="M21" i="540" s="1"/>
  <c r="Q95" i="540"/>
  <c r="M95" i="540" a="1"/>
  <c r="M95" i="540" s="1"/>
  <c r="Q128" i="540"/>
  <c r="Q36" i="540"/>
  <c r="M36" i="540" a="1"/>
  <c r="M36" i="540" s="1"/>
  <c r="Q97" i="540"/>
  <c r="M97" i="540" a="1"/>
  <c r="M97" i="540" s="1"/>
  <c r="Q347" i="540"/>
  <c r="P347" i="540" a="1"/>
  <c r="P347" i="540" s="1"/>
  <c r="Q224" i="540"/>
  <c r="P224" i="540" a="1"/>
  <c r="P224" i="540" s="1"/>
  <c r="Q73" i="540"/>
  <c r="P73" i="540" a="1"/>
  <c r="P73" i="540" s="1"/>
  <c r="Q105" i="540"/>
  <c r="M105" i="540" a="1"/>
  <c r="M105" i="540" s="1"/>
  <c r="Q158" i="540"/>
  <c r="P158" i="540" a="1"/>
  <c r="P158" i="540" s="1"/>
  <c r="Q127" i="540"/>
  <c r="P127" i="540" a="1"/>
  <c r="P127" i="540" s="1"/>
  <c r="Q204" i="540"/>
  <c r="P204" i="540" a="1"/>
  <c r="P204" i="540" s="1"/>
  <c r="Q324" i="540"/>
  <c r="M324" i="540" a="1"/>
  <c r="M324" i="540" s="1"/>
  <c r="Q328" i="540"/>
  <c r="R328" i="540" s="1"/>
  <c r="M328" i="540" a="1"/>
  <c r="M328" i="540" s="1"/>
  <c r="Q337" i="540"/>
  <c r="P337" i="540" a="1"/>
  <c r="P337" i="540" s="1"/>
  <c r="Q132" i="540"/>
  <c r="P132" i="540" a="1"/>
  <c r="P132" i="540" s="1"/>
  <c r="Q322" i="540"/>
  <c r="P322" i="540" a="1"/>
  <c r="P322" i="540" s="1"/>
  <c r="Q221" i="540"/>
  <c r="P221" i="540" a="1"/>
  <c r="P221" i="540" s="1"/>
  <c r="P240" i="540" a="1"/>
  <c r="P240" i="540" s="1"/>
  <c r="P111" i="540" a="1"/>
  <c r="P111" i="540" s="1"/>
  <c r="Q300" i="540"/>
  <c r="P300" i="540" a="1"/>
  <c r="P300" i="540" s="1"/>
  <c r="Q28" i="540"/>
  <c r="P28" i="540" a="1"/>
  <c r="P28" i="540" s="1"/>
  <c r="R78" i="540"/>
  <c r="P381" i="540" a="1"/>
  <c r="P381" i="540" s="1"/>
  <c r="S381" i="540" s="1"/>
  <c r="P18" i="540" a="1"/>
  <c r="P18" i="540" s="1"/>
  <c r="S18" i="540" s="1"/>
  <c r="M291" i="540" a="1"/>
  <c r="M291" i="540" s="1"/>
  <c r="S291" i="540" s="1"/>
  <c r="P56" i="540" a="1"/>
  <c r="P56" i="540" s="1"/>
  <c r="S56" i="540" s="1"/>
  <c r="M348" i="540" a="1"/>
  <c r="M348" i="540" s="1"/>
  <c r="S348" i="540" s="1"/>
  <c r="P338" i="540" a="1"/>
  <c r="P338" i="540" s="1"/>
  <c r="S338" i="540" s="1"/>
  <c r="P162" i="540" a="1"/>
  <c r="P162" i="540" s="1"/>
  <c r="S162" i="540" s="1"/>
  <c r="M55" i="540" a="1"/>
  <c r="M55" i="540" s="1"/>
  <c r="S55" i="540" s="1"/>
  <c r="M280" i="540" a="1"/>
  <c r="M280" i="540" s="1"/>
  <c r="S280" i="540" s="1"/>
  <c r="M195" i="540" a="1"/>
  <c r="M195" i="540" s="1"/>
  <c r="S195" i="540" s="1"/>
  <c r="P212" i="540" a="1"/>
  <c r="P212" i="540" s="1"/>
  <c r="S212" i="540" s="1"/>
  <c r="M284" i="540" a="1"/>
  <c r="M284" i="540" s="1"/>
  <c r="S284" i="540" s="1"/>
  <c r="P287" i="540" a="1"/>
  <c r="P287" i="540" s="1"/>
  <c r="S287" i="540" s="1"/>
  <c r="P78" i="540" a="1"/>
  <c r="P78" i="540" s="1"/>
  <c r="S78" i="540" s="1"/>
  <c r="M383" i="540" a="1"/>
  <c r="M383" i="540" s="1"/>
  <c r="S383" i="540" s="1"/>
  <c r="M166" i="540" a="1"/>
  <c r="M166" i="540" s="1"/>
  <c r="S166" i="540" s="1"/>
  <c r="M165" i="540" a="1"/>
  <c r="M165" i="540" s="1"/>
  <c r="S165" i="540" s="1"/>
  <c r="P108" i="540" a="1"/>
  <c r="P108" i="540" s="1"/>
  <c r="S108" i="540" s="1"/>
  <c r="M298" i="540" a="1"/>
  <c r="M298" i="540" s="1"/>
  <c r="S298" i="540" s="1"/>
  <c r="P267" i="540" a="1"/>
  <c r="P267" i="540" s="1"/>
  <c r="S267" i="540" s="1"/>
  <c r="P163" i="540" a="1"/>
  <c r="P163" i="540" s="1"/>
  <c r="S163" i="540" s="1"/>
  <c r="M215" i="540" a="1"/>
  <c r="M215" i="540" s="1"/>
  <c r="S215" i="540" s="1"/>
  <c r="M87" i="540" a="1"/>
  <c r="M87" i="540" s="1"/>
  <c r="S87" i="540" s="1"/>
  <c r="P228" i="540" a="1"/>
  <c r="P228" i="540" s="1"/>
  <c r="S228" i="540" s="1"/>
  <c r="P407" i="540" a="1"/>
  <c r="P407" i="540" s="1"/>
  <c r="S407" i="540" s="1"/>
  <c r="P84" i="540" a="1"/>
  <c r="P84" i="540" s="1"/>
  <c r="S84" i="540" s="1"/>
  <c r="M412" i="540" a="1"/>
  <c r="M412" i="540" s="1"/>
  <c r="S412" i="540" s="1"/>
  <c r="M349" i="540" a="1"/>
  <c r="M349" i="540" s="1"/>
  <c r="S349" i="540" s="1"/>
  <c r="M411" i="540" a="1"/>
  <c r="M411" i="540" s="1"/>
  <c r="S411" i="540" s="1"/>
  <c r="M133" i="540" a="1"/>
  <c r="M133" i="540" s="1"/>
  <c r="S133" i="540" s="1"/>
  <c r="M350" i="540" a="1"/>
  <c r="M350" i="540" s="1"/>
  <c r="S350" i="540" s="1"/>
  <c r="M157" i="540" a="1"/>
  <c r="M157" i="540" s="1"/>
  <c r="S157" i="540" s="1"/>
  <c r="M229" i="540" a="1"/>
  <c r="M229" i="540" s="1"/>
  <c r="S229" i="540" s="1"/>
  <c r="P396" i="540" a="1"/>
  <c r="P396" i="540" s="1"/>
  <c r="S396" i="540" s="1"/>
  <c r="M242" i="540" a="1"/>
  <c r="M242" i="540" s="1"/>
  <c r="S242" i="540" s="1"/>
  <c r="M210" i="540" a="1"/>
  <c r="M210" i="540" s="1"/>
  <c r="S210" i="540" s="1"/>
  <c r="M196" i="540" a="1"/>
  <c r="M196" i="540" s="1"/>
  <c r="S196" i="540" s="1"/>
  <c r="M160" i="540" a="1"/>
  <c r="M160" i="540" s="1"/>
  <c r="S160" i="540" s="1"/>
  <c r="P155" i="540" a="1"/>
  <c r="P155" i="540" s="1"/>
  <c r="S155" i="540" s="1"/>
  <c r="P164" i="540" a="1"/>
  <c r="P164" i="540" s="1"/>
  <c r="S164" i="540" s="1"/>
  <c r="P408" i="540" a="1"/>
  <c r="P408" i="540" s="1"/>
  <c r="S408" i="540" s="1"/>
  <c r="M297" i="540" a="1"/>
  <c r="M297" i="540" s="1"/>
  <c r="S297" i="540" s="1"/>
  <c r="P266" i="540" a="1"/>
  <c r="P266" i="540" s="1"/>
  <c r="S266" i="540" s="1"/>
  <c r="P54" i="540" a="1"/>
  <c r="P54" i="540" s="1"/>
  <c r="R227" i="540"/>
  <c r="Q310" i="540"/>
  <c r="R310" i="540" s="1"/>
  <c r="Q100" i="540"/>
  <c r="M100" i="540" a="1"/>
  <c r="M100" i="540" s="1"/>
  <c r="Q315" i="540"/>
  <c r="Q153" i="540"/>
  <c r="P153" i="540" a="1"/>
  <c r="P153" i="540" s="1"/>
  <c r="Q233" i="540"/>
  <c r="P233" i="540" a="1"/>
  <c r="P233" i="540" s="1"/>
  <c r="Q134" i="540"/>
  <c r="R134" i="540" s="1"/>
  <c r="P134" i="540" a="1"/>
  <c r="P134" i="540" s="1"/>
  <c r="M134" i="540" a="1"/>
  <c r="M134" i="540" s="1"/>
  <c r="Q354" i="540"/>
  <c r="P354" i="540" a="1"/>
  <c r="P354" i="540" s="1"/>
  <c r="Q104" i="540"/>
  <c r="Q382" i="540"/>
  <c r="M382" i="540" a="1"/>
  <c r="M382" i="540" s="1"/>
  <c r="Q197" i="540"/>
  <c r="P197" i="540" a="1"/>
  <c r="P197" i="540" s="1"/>
  <c r="Q156" i="540"/>
  <c r="R156" i="540" s="1"/>
  <c r="P156" i="540" a="1"/>
  <c r="P156" i="540" s="1"/>
  <c r="Q236" i="540"/>
  <c r="P236" i="540" a="1"/>
  <c r="P236" i="540" s="1"/>
  <c r="Q336" i="540"/>
  <c r="P336" i="540" a="1"/>
  <c r="P336" i="540" s="1"/>
  <c r="R149" i="540"/>
  <c r="Q96" i="540"/>
  <c r="Q208" i="540"/>
  <c r="P208" i="540" a="1"/>
  <c r="P208" i="540" s="1"/>
  <c r="Q311" i="540"/>
  <c r="Q254" i="540"/>
  <c r="P254" i="540" a="1"/>
  <c r="P254" i="540" s="1"/>
  <c r="Q355" i="540"/>
  <c r="P86" i="540" a="1"/>
  <c r="P86" i="540" s="1"/>
  <c r="Q219" i="540"/>
  <c r="P219" i="540" a="1"/>
  <c r="P219" i="540" s="1"/>
  <c r="Q225" i="540"/>
  <c r="P225" i="540" a="1"/>
  <c r="P225" i="540" s="1"/>
  <c r="Q98" i="540"/>
  <c r="P98" i="540" a="1"/>
  <c r="P98" i="540" s="1"/>
  <c r="Q58" i="540"/>
  <c r="P58" i="540" a="1"/>
  <c r="P58" i="540" s="1"/>
  <c r="Q248" i="540"/>
  <c r="P248" i="540" a="1"/>
  <c r="P248" i="540" s="1"/>
  <c r="Q143" i="540"/>
  <c r="P143" i="540" a="1"/>
  <c r="P143" i="540" s="1"/>
  <c r="Q239" i="540"/>
  <c r="P239" i="540" a="1"/>
  <c r="P239" i="540" s="1"/>
  <c r="Q114" i="540"/>
  <c r="P114" i="540" a="1"/>
  <c r="P114" i="540" s="1"/>
  <c r="Q20" i="540"/>
  <c r="M20" i="540" a="1"/>
  <c r="M20" i="540" s="1"/>
  <c r="Q54" i="540"/>
  <c r="R54" i="540" s="1"/>
  <c r="M54" i="540" a="1"/>
  <c r="M54" i="540" s="1"/>
  <c r="Q59" i="540"/>
  <c r="P59" i="540" a="1"/>
  <c r="P59" i="540" s="1"/>
  <c r="Q344" i="540"/>
  <c r="P344" i="540" a="1"/>
  <c r="P344" i="540" s="1"/>
  <c r="Q363" i="540"/>
  <c r="P363" i="540" a="1"/>
  <c r="P363" i="540" s="1"/>
  <c r="Q406" i="540"/>
  <c r="Q192" i="540"/>
  <c r="P192" i="540" a="1"/>
  <c r="P192" i="540" s="1"/>
  <c r="Q288" i="540"/>
  <c r="R288" i="540" s="1"/>
  <c r="P288" i="540" a="1"/>
  <c r="P288" i="540" s="1"/>
  <c r="M288" i="540" a="1"/>
  <c r="M288" i="540" s="1"/>
  <c r="Q129" i="540"/>
  <c r="Q357" i="540"/>
  <c r="P357" i="540" a="1"/>
  <c r="P357" i="540" s="1"/>
  <c r="Q380" i="540"/>
  <c r="P380" i="540" a="1"/>
  <c r="P380" i="540" s="1"/>
  <c r="Q323" i="540"/>
  <c r="R323" i="540" s="1"/>
  <c r="P323" i="540" a="1"/>
  <c r="P323" i="540" s="1"/>
  <c r="M323" i="540" a="1"/>
  <c r="M323" i="540" s="1"/>
  <c r="Q141" i="540"/>
  <c r="Q86" i="540"/>
  <c r="Q252" i="540"/>
  <c r="M252" i="540" a="1"/>
  <c r="M252" i="540" s="1"/>
  <c r="Q109" i="540"/>
  <c r="M109" i="540" a="1"/>
  <c r="M109" i="540" s="1"/>
  <c r="Q75" i="540"/>
  <c r="P75" i="540" a="1"/>
  <c r="P75" i="540" s="1"/>
  <c r="Q72" i="540"/>
  <c r="M72" i="540" a="1"/>
  <c r="M72" i="540" s="1"/>
  <c r="Q111" i="540"/>
  <c r="Q82" i="540"/>
  <c r="M82" i="540" a="1"/>
  <c r="M82" i="540" s="1"/>
  <c r="Q161" i="540"/>
  <c r="P161" i="540" a="1"/>
  <c r="P161" i="540" s="1"/>
  <c r="P286" i="540" a="1"/>
  <c r="P286" i="540" s="1"/>
  <c r="M286" i="540" a="1"/>
  <c r="M286" i="540" s="1"/>
  <c r="Q299" i="540"/>
  <c r="P299" i="540" a="1"/>
  <c r="P299" i="540" s="1"/>
  <c r="Q103" i="540"/>
  <c r="P103" i="540" a="1"/>
  <c r="P103" i="540" s="1"/>
  <c r="Q22" i="540"/>
  <c r="P22" i="540" a="1"/>
  <c r="P22" i="540" s="1"/>
  <c r="Q80" i="540"/>
  <c r="R80" i="540" s="1"/>
  <c r="P80" i="540" a="1"/>
  <c r="P80" i="540" s="1"/>
  <c r="M80" i="540" a="1"/>
  <c r="M80" i="540" s="1"/>
  <c r="Q379" i="540"/>
  <c r="Q148" i="540"/>
  <c r="P148" i="540" a="1"/>
  <c r="P148" i="540" s="1"/>
  <c r="Q362" i="540"/>
  <c r="P362" i="540" a="1"/>
  <c r="P362" i="540" s="1"/>
  <c r="M391" i="472" a="1"/>
  <c r="M391" i="472" s="1"/>
  <c r="S391" i="472" s="1"/>
  <c r="M1320" i="472" a="1"/>
  <c r="M1320" i="472" s="1"/>
  <c r="S1320" i="472" s="1"/>
  <c r="M271" i="472" a="1"/>
  <c r="M271" i="472" s="1"/>
  <c r="S271" i="472" s="1"/>
  <c r="M1191" i="472" a="1"/>
  <c r="M1191" i="472" s="1"/>
  <c r="S1191" i="472" s="1"/>
  <c r="P1323" i="472" a="1"/>
  <c r="P1323" i="472" s="1"/>
  <c r="S1323" i="472" s="1"/>
  <c r="M339" i="472" a="1"/>
  <c r="M339" i="472" s="1"/>
  <c r="S339" i="472" s="1"/>
  <c r="M580" i="472" a="1"/>
  <c r="M580" i="472" s="1"/>
  <c r="S580" i="472" s="1"/>
  <c r="M479" i="472" a="1"/>
  <c r="M479" i="472" s="1"/>
  <c r="S479" i="472" s="1"/>
  <c r="P503" i="472" a="1"/>
  <c r="P503" i="472" s="1"/>
  <c r="S503" i="472" s="1"/>
  <c r="M1015" i="472" a="1"/>
  <c r="M1015" i="472" s="1"/>
  <c r="S1015" i="472" s="1"/>
  <c r="P809" i="472" a="1"/>
  <c r="P809" i="472" s="1"/>
  <c r="S809" i="472" s="1"/>
  <c r="M1023" i="472" a="1"/>
  <c r="M1023" i="472" s="1"/>
  <c r="S1023" i="472" s="1"/>
  <c r="M894" i="472" a="1"/>
  <c r="M894" i="472" s="1"/>
  <c r="S894" i="472" s="1"/>
  <c r="P47" i="472" a="1"/>
  <c r="P47" i="472" s="1"/>
  <c r="S47" i="472" s="1"/>
  <c r="P443" i="472" a="1"/>
  <c r="P443" i="472" s="1"/>
  <c r="S443" i="472" s="1"/>
  <c r="M1049" i="472" a="1"/>
  <c r="M1049" i="472" s="1"/>
  <c r="S1049" i="472" s="1"/>
  <c r="M1322" i="472" a="1"/>
  <c r="M1322" i="472" s="1"/>
  <c r="S1322" i="472" s="1"/>
  <c r="M1275" i="472" a="1"/>
  <c r="M1275" i="472" s="1"/>
  <c r="S1275" i="472" s="1"/>
  <c r="M954" i="472" a="1"/>
  <c r="M954" i="472" s="1"/>
  <c r="S954" i="472" s="1"/>
  <c r="P1329" i="472" a="1"/>
  <c r="P1329" i="472" s="1"/>
  <c r="S1329" i="472" s="1"/>
  <c r="M1243" i="472" a="1"/>
  <c r="M1243" i="472" s="1"/>
  <c r="S1243" i="472" s="1"/>
  <c r="M805" i="472" a="1"/>
  <c r="M805" i="472" s="1"/>
  <c r="S805" i="472" s="1"/>
  <c r="P1204" i="472" a="1"/>
  <c r="P1204" i="472" s="1"/>
  <c r="S1204" i="472" s="1"/>
  <c r="M1205" i="472" a="1"/>
  <c r="M1205" i="472" s="1"/>
  <c r="S1205" i="472" s="1"/>
  <c r="P1118" i="472" a="1"/>
  <c r="P1118" i="472" s="1"/>
  <c r="S1118" i="472" s="1"/>
  <c r="M979" i="472" a="1"/>
  <c r="M979" i="472" s="1"/>
  <c r="S979" i="472" s="1"/>
  <c r="M866" i="472" a="1"/>
  <c r="M866" i="472" s="1"/>
  <c r="S866" i="472" s="1"/>
  <c r="M455" i="472" a="1"/>
  <c r="M455" i="472" s="1"/>
  <c r="S455" i="472" s="1"/>
  <c r="P1260" i="472" a="1"/>
  <c r="P1260" i="472" s="1"/>
  <c r="S1260" i="472" s="1"/>
  <c r="P1287" i="472" a="1"/>
  <c r="P1287" i="472" s="1"/>
  <c r="S1287" i="472" s="1"/>
  <c r="P1266" i="472" a="1"/>
  <c r="P1266" i="472" s="1"/>
  <c r="S1266" i="472" s="1"/>
  <c r="M1272" i="472" a="1"/>
  <c r="M1272" i="472" s="1"/>
  <c r="S1272" i="472" s="1"/>
  <c r="P1326" i="472" a="1"/>
  <c r="P1326" i="472" s="1"/>
  <c r="S1326" i="472" s="1"/>
  <c r="P1290" i="472" a="1"/>
  <c r="P1290" i="472" s="1"/>
  <c r="S1290" i="472" s="1"/>
  <c r="P1291" i="472" a="1"/>
  <c r="P1291" i="472" s="1"/>
  <c r="S1291" i="472" s="1"/>
  <c r="M1289" i="472" a="1"/>
  <c r="M1289" i="472" s="1"/>
  <c r="S1289" i="472" s="1"/>
  <c r="P1233" i="472" a="1"/>
  <c r="P1233" i="472" s="1"/>
  <c r="S1233" i="472" s="1"/>
  <c r="P1285" i="472" a="1"/>
  <c r="P1285" i="472" s="1"/>
  <c r="S1285" i="472" s="1"/>
  <c r="P1267" i="472" a="1"/>
  <c r="P1267" i="472" s="1"/>
  <c r="S1267" i="472" s="1"/>
  <c r="S13" i="472"/>
  <c r="P1144" i="472" a="1"/>
  <c r="P1144" i="472" s="1"/>
  <c r="S1144" i="472" s="1"/>
  <c r="P692" i="472" a="1"/>
  <c r="P692" i="472" s="1"/>
  <c r="S692" i="472" s="1"/>
  <c r="M1126" i="472" a="1"/>
  <c r="M1126" i="472" s="1"/>
  <c r="S1126" i="472" s="1"/>
  <c r="P853" i="472" a="1"/>
  <c r="P853" i="472" s="1"/>
  <c r="P650" i="472" a="1"/>
  <c r="P650" i="472" s="1"/>
  <c r="M650" i="472" a="1"/>
  <c r="M650" i="472" s="1"/>
  <c r="P987" i="472" a="1"/>
  <c r="P987" i="472" s="1"/>
  <c r="M1202" i="472" a="1"/>
  <c r="M1202" i="472" s="1"/>
  <c r="M1081" i="472" a="1"/>
  <c r="M1081" i="472" s="1"/>
  <c r="P527" i="472" a="1"/>
  <c r="P527" i="472" s="1"/>
  <c r="M1040" i="472" a="1"/>
  <c r="M1040" i="472" s="1"/>
  <c r="M296" i="472" a="1"/>
  <c r="M296" i="472" s="1"/>
  <c r="P338" i="472" a="1"/>
  <c r="P338" i="472" s="1"/>
  <c r="M796" i="472" a="1"/>
  <c r="M796" i="472" s="1"/>
  <c r="M435" i="472" a="1"/>
  <c r="M435" i="472" s="1"/>
  <c r="M693" i="472" a="1"/>
  <c r="M693" i="472" s="1"/>
  <c r="M343" i="472" a="1"/>
  <c r="M343" i="472" s="1"/>
  <c r="P688" i="472" a="1"/>
  <c r="P688" i="472" s="1"/>
  <c r="P93" i="472" a="1"/>
  <c r="P93" i="472" s="1"/>
  <c r="P72" i="472" a="1"/>
  <c r="P72" i="472" s="1"/>
  <c r="M72" i="472" a="1"/>
  <c r="M72" i="472" s="1"/>
  <c r="M898" i="472" a="1"/>
  <c r="M898" i="472" s="1"/>
  <c r="P898" i="472" a="1"/>
  <c r="P898" i="472" s="1"/>
  <c r="M799" i="472" a="1"/>
  <c r="M799" i="472" s="1"/>
  <c r="P799" i="472" a="1"/>
  <c r="P799" i="472" s="1"/>
  <c r="M460" i="472" a="1"/>
  <c r="M460" i="472" s="1"/>
  <c r="M297" i="472" a="1"/>
  <c r="M297" i="472" s="1"/>
  <c r="M494" i="472" a="1"/>
  <c r="M494" i="472" s="1"/>
  <c r="M863" i="472" a="1"/>
  <c r="M863" i="472" s="1"/>
  <c r="M844" i="472" a="1"/>
  <c r="M844" i="472" s="1"/>
  <c r="P314" i="472" a="1"/>
  <c r="P314" i="472" s="1"/>
  <c r="P1018" i="472" a="1"/>
  <c r="P1018" i="472" s="1"/>
  <c r="M788" i="472" a="1"/>
  <c r="M788" i="472" s="1"/>
  <c r="M892" i="472" a="1"/>
  <c r="M892" i="472" s="1"/>
  <c r="M888" i="472" a="1"/>
  <c r="M888" i="472" s="1"/>
  <c r="P565" i="472" a="1"/>
  <c r="P565" i="472" s="1"/>
  <c r="M1119" i="472" a="1"/>
  <c r="M1119" i="472" s="1"/>
  <c r="M1116" i="472" a="1"/>
  <c r="M1116" i="472" s="1"/>
  <c r="P104" i="472" a="1"/>
  <c r="P104" i="472" s="1"/>
  <c r="M266" i="472" a="1"/>
  <c r="M266" i="472" s="1"/>
  <c r="P520" i="472" a="1"/>
  <c r="P520" i="472" s="1"/>
  <c r="P576" i="472" a="1"/>
  <c r="P576" i="472" s="1"/>
  <c r="P34" i="472" a="1"/>
  <c r="P34" i="472" s="1"/>
  <c r="M128" i="472" a="1"/>
  <c r="M128" i="472" s="1"/>
  <c r="M1125" i="472" a="1"/>
  <c r="M1125" i="472" s="1"/>
  <c r="P285" i="472" a="1"/>
  <c r="P285" i="472" s="1"/>
  <c r="M409" i="472" a="1"/>
  <c r="M409" i="472" s="1"/>
  <c r="M255" i="472" a="1"/>
  <c r="M255" i="472" s="1"/>
  <c r="P36" i="472" a="1"/>
  <c r="P36" i="472" s="1"/>
  <c r="M1206" i="472" a="1"/>
  <c r="M1206" i="472" s="1"/>
  <c r="P944" i="472" a="1"/>
  <c r="P944" i="472" s="1"/>
  <c r="M1043" i="472" a="1"/>
  <c r="M1043" i="472" s="1"/>
  <c r="M1234" i="472" a="1"/>
  <c r="M1234" i="472" s="1"/>
  <c r="M1286" i="472" a="1"/>
  <c r="M1286" i="472" s="1"/>
  <c r="P1321" i="472" a="1"/>
  <c r="P1321" i="472" s="1"/>
  <c r="P1231" i="472" a="1"/>
  <c r="P1231" i="472" s="1"/>
  <c r="M1180" i="472" a="1"/>
  <c r="M1180" i="472" s="1"/>
  <c r="M1152" i="472" a="1"/>
  <c r="M1152" i="472" s="1"/>
  <c r="M426" i="472" a="1"/>
  <c r="M426" i="472" s="1"/>
  <c r="P270" i="472" a="1"/>
  <c r="P270" i="472" s="1"/>
  <c r="P201" i="472" a="1"/>
  <c r="P201" i="472" s="1"/>
  <c r="P32" i="472" a="1"/>
  <c r="P32" i="472" s="1"/>
  <c r="M447" i="472" a="1"/>
  <c r="M447" i="472" s="1"/>
  <c r="M535" i="472" a="1"/>
  <c r="M535" i="472" s="1"/>
  <c r="P451" i="472" a="1"/>
  <c r="P451" i="472" s="1"/>
  <c r="P302" i="472" a="1"/>
  <c r="P302" i="472" s="1"/>
  <c r="P695" i="472" a="1"/>
  <c r="P695" i="472" s="1"/>
  <c r="M669" i="472" a="1"/>
  <c r="M669" i="472" s="1"/>
  <c r="S669" i="472" s="1"/>
  <c r="M663" i="472" a="1"/>
  <c r="M663" i="472" s="1"/>
  <c r="P1111" i="472" a="1"/>
  <c r="P1111" i="472" s="1"/>
  <c r="M104" i="472" a="1"/>
  <c r="M104" i="472" s="1"/>
  <c r="S104" i="472" s="1"/>
  <c r="M851" i="472" a="1"/>
  <c r="M851" i="472" s="1"/>
  <c r="S851" i="472" s="1"/>
  <c r="P1096" i="472" a="1"/>
  <c r="P1096" i="472" s="1"/>
  <c r="M335" i="472" a="1"/>
  <c r="M335" i="472" s="1"/>
  <c r="M493" i="472" a="1"/>
  <c r="M493" i="472" s="1"/>
  <c r="P821" i="472" a="1"/>
  <c r="P821" i="472" s="1"/>
  <c r="P813" i="472" a="1"/>
  <c r="P813" i="472" s="1"/>
  <c r="M262" i="472" a="1"/>
  <c r="M262" i="472" s="1"/>
  <c r="M1128" i="472" a="1"/>
  <c r="M1128" i="472" s="1"/>
  <c r="M601" i="472" a="1"/>
  <c r="M601" i="472" s="1"/>
  <c r="S601" i="472" s="1"/>
  <c r="M254" i="472" a="1"/>
  <c r="M254" i="472" s="1"/>
  <c r="P830" i="472" a="1"/>
  <c r="P830" i="472" s="1"/>
  <c r="M1215" i="472" a="1"/>
  <c r="M1215" i="472" s="1"/>
  <c r="P1206" i="472" a="1"/>
  <c r="P1206" i="472" s="1"/>
  <c r="P1248" i="472" a="1"/>
  <c r="P1248" i="472" s="1"/>
  <c r="P609" i="472" a="1"/>
  <c r="P609" i="472" s="1"/>
  <c r="M1321" i="472" a="1"/>
  <c r="M1321" i="472" s="1"/>
  <c r="S1321" i="472" s="1"/>
  <c r="M1231" i="472" a="1"/>
  <c r="M1231" i="472" s="1"/>
  <c r="S1231" i="472" s="1"/>
  <c r="M533" i="472" a="1"/>
  <c r="M533" i="472" s="1"/>
  <c r="M260" i="472" a="1"/>
  <c r="M260" i="472" s="1"/>
  <c r="M1087" i="472" a="1"/>
  <c r="M1087" i="472" s="1"/>
  <c r="M534" i="472" a="1"/>
  <c r="M534" i="472" s="1"/>
  <c r="P924" i="472" a="1"/>
  <c r="P924" i="472" s="1"/>
  <c r="P806" i="472" a="1"/>
  <c r="P806" i="472" s="1"/>
  <c r="M913" i="472" a="1"/>
  <c r="M913" i="472" s="1"/>
  <c r="M553" i="472" a="1"/>
  <c r="M553" i="472" s="1"/>
  <c r="P858" i="472" a="1"/>
  <c r="P858" i="472" s="1"/>
  <c r="M40" i="472" a="1"/>
  <c r="M40" i="472" s="1"/>
  <c r="M380" i="472" a="1"/>
  <c r="M380" i="472" s="1"/>
  <c r="P1082" i="472" a="1"/>
  <c r="P1082" i="472" s="1"/>
  <c r="M458" i="472" a="1"/>
  <c r="M458" i="472" s="1"/>
  <c r="M386" i="472" a="1"/>
  <c r="M386" i="472" s="1"/>
  <c r="M977" i="472" a="1"/>
  <c r="M977" i="472" s="1"/>
  <c r="P250" i="472" a="1"/>
  <c r="P250" i="472" s="1"/>
  <c r="M454" i="472" a="1"/>
  <c r="M454" i="472" s="1"/>
  <c r="S454" i="472" s="1"/>
  <c r="P549" i="472" a="1"/>
  <c r="P549" i="472" s="1"/>
  <c r="M1009" i="472" a="1"/>
  <c r="M1009" i="472" s="1"/>
  <c r="P73" i="472" a="1"/>
  <c r="P73" i="472" s="1"/>
  <c r="P911" i="472" a="1"/>
  <c r="P911" i="472" s="1"/>
  <c r="P1140" i="472" a="1"/>
  <c r="P1140" i="472" s="1"/>
  <c r="M1274" i="472" a="1"/>
  <c r="M1274" i="472" s="1"/>
  <c r="M1052" i="472" a="1"/>
  <c r="M1052" i="472" s="1"/>
  <c r="M1332" i="472" a="1"/>
  <c r="M1332" i="472" s="1"/>
  <c r="M1151" i="472" a="1"/>
  <c r="M1151" i="472" s="1"/>
  <c r="P1043" i="472" a="1"/>
  <c r="P1043" i="472" s="1"/>
  <c r="M1046" i="472" a="1"/>
  <c r="M1046" i="472" s="1"/>
  <c r="P1262" i="472" a="1"/>
  <c r="P1262" i="472" s="1"/>
  <c r="P1240" i="472" a="1"/>
  <c r="P1240" i="472" s="1"/>
  <c r="P1234" i="472" a="1"/>
  <c r="P1234" i="472" s="1"/>
  <c r="M1293" i="472" a="1"/>
  <c r="M1293" i="472" s="1"/>
  <c r="P1229" i="472" a="1"/>
  <c r="P1229" i="472" s="1"/>
  <c r="M1288" i="472" a="1"/>
  <c r="M1288" i="472" s="1"/>
  <c r="M124" i="472" a="1"/>
  <c r="M124" i="472" s="1"/>
  <c r="S124" i="472" s="1"/>
  <c r="M770" i="472" a="1"/>
  <c r="M770" i="472" s="1"/>
  <c r="S770" i="472" s="1"/>
  <c r="M1123" i="472" a="1"/>
  <c r="M1123" i="472" s="1"/>
  <c r="S1123" i="472" s="1"/>
  <c r="M193" i="472" a="1"/>
  <c r="M193" i="472" s="1"/>
  <c r="M696" i="472" a="1"/>
  <c r="M696" i="472" s="1"/>
  <c r="S696" i="472" s="1"/>
  <c r="P1130" i="472" a="1"/>
  <c r="P1130" i="472" s="1"/>
  <c r="S1130" i="472" s="1"/>
  <c r="M780" i="472" a="1"/>
  <c r="M780" i="472" s="1"/>
  <c r="P1192" i="472" a="1"/>
  <c r="P1192" i="472" s="1"/>
  <c r="M1249" i="472" a="1"/>
  <c r="M1249" i="472" s="1"/>
  <c r="M1208" i="472" a="1"/>
  <c r="M1208" i="472" s="1"/>
  <c r="M1230" i="472" a="1"/>
  <c r="M1230" i="472" s="1"/>
  <c r="P986" i="472" a="1"/>
  <c r="P986" i="472" s="1"/>
  <c r="M974" i="472" a="1"/>
  <c r="M974" i="472" s="1"/>
  <c r="M531" i="472" a="1"/>
  <c r="M531" i="472" s="1"/>
  <c r="M405" i="472" a="1"/>
  <c r="M405" i="472" s="1"/>
  <c r="M1102" i="472" a="1"/>
  <c r="M1102" i="472" s="1"/>
  <c r="M610" i="472" a="1"/>
  <c r="M610" i="472" s="1"/>
  <c r="P1261" i="472" a="1"/>
  <c r="P1261" i="472" s="1"/>
  <c r="M189" i="472" a="1"/>
  <c r="M189" i="472" s="1"/>
  <c r="S189" i="472" s="1"/>
  <c r="M194" i="472" a="1"/>
  <c r="M194" i="472" s="1"/>
  <c r="S194" i="472" s="1"/>
  <c r="M636" i="472" a="1"/>
  <c r="M636" i="472" s="1"/>
  <c r="S636" i="472" s="1"/>
  <c r="P891" i="472" a="1"/>
  <c r="P891" i="472" s="1"/>
  <c r="M814" i="472" a="1"/>
  <c r="M814" i="472" s="1"/>
  <c r="P403" i="472" a="1"/>
  <c r="P403" i="472" s="1"/>
  <c r="P666" i="472" a="1"/>
  <c r="P666" i="472" s="1"/>
  <c r="M1244" i="472" a="1"/>
  <c r="M1244" i="472" s="1"/>
  <c r="M950" i="472" a="1"/>
  <c r="M950" i="472" s="1"/>
  <c r="P1328" i="472" a="1"/>
  <c r="P1328" i="472" s="1"/>
  <c r="P1327" i="472" a="1"/>
  <c r="P1327" i="472" s="1"/>
  <c r="M1302" i="472" a="1"/>
  <c r="M1302" i="472" s="1"/>
  <c r="P826" i="472" a="1"/>
  <c r="P826" i="472" s="1"/>
  <c r="M701" i="472" a="1"/>
  <c r="M701" i="472" s="1"/>
  <c r="P1207" i="472" a="1"/>
  <c r="P1207" i="472" s="1"/>
  <c r="M923" i="472" a="1"/>
  <c r="M923" i="472" s="1"/>
  <c r="P784" i="472" a="1"/>
  <c r="P784" i="472" s="1"/>
  <c r="P388" i="472" a="1"/>
  <c r="P388" i="472" s="1"/>
  <c r="M58" i="472" a="1"/>
  <c r="M58" i="472" s="1"/>
  <c r="P331" i="472" a="1"/>
  <c r="P331" i="472" s="1"/>
  <c r="P1012" i="472" a="1"/>
  <c r="P1012" i="472" s="1"/>
  <c r="M1330" i="472" a="1"/>
  <c r="M1330" i="472" s="1"/>
  <c r="P1265" i="472" a="1"/>
  <c r="P1265" i="472" s="1"/>
  <c r="P1175" i="472" a="1"/>
  <c r="P1175" i="472" s="1"/>
  <c r="M1328" i="472" a="1"/>
  <c r="M1328" i="472" s="1"/>
  <c r="M1181" i="472" a="1"/>
  <c r="M1181" i="472" s="1"/>
  <c r="M1173" i="472" a="1"/>
  <c r="M1173" i="472" s="1"/>
  <c r="M418" i="472" a="1"/>
  <c r="M418" i="472" s="1"/>
  <c r="M579" i="472" a="1"/>
  <c r="M579" i="472" s="1"/>
  <c r="S579" i="472" s="1"/>
  <c r="P87" i="472" a="1"/>
  <c r="P87" i="472" s="1"/>
  <c r="M800" i="472" a="1"/>
  <c r="M800" i="472" s="1"/>
  <c r="M676" i="472" a="1"/>
  <c r="M676" i="472" s="1"/>
  <c r="S676" i="472" s="1"/>
  <c r="M1297" i="472" a="1"/>
  <c r="M1297" i="472" s="1"/>
  <c r="M956" i="472" a="1"/>
  <c r="M956" i="472" s="1"/>
  <c r="P1153" i="472" a="1"/>
  <c r="P1153" i="472" s="1"/>
  <c r="P1282" i="472" a="1"/>
  <c r="P1282" i="472" s="1"/>
  <c r="P951" i="472" a="1"/>
  <c r="P951" i="472" s="1"/>
  <c r="P1232" i="472" a="1"/>
  <c r="P1232" i="472" s="1"/>
  <c r="P404" i="472" a="1"/>
  <c r="P404" i="472" s="1"/>
  <c r="M1022" i="472" a="1"/>
  <c r="M1022" i="472" s="1"/>
  <c r="S1022" i="472" s="1"/>
  <c r="M342" i="472" a="1"/>
  <c r="M342" i="472" s="1"/>
  <c r="S342" i="472" s="1"/>
  <c r="P402" i="472" a="1"/>
  <c r="P402" i="472" s="1"/>
  <c r="S402" i="472" s="1"/>
  <c r="P697" i="472" a="1"/>
  <c r="P697" i="472" s="1"/>
  <c r="S697" i="472" s="1"/>
  <c r="P1294" i="472" a="1"/>
  <c r="P1294" i="472" s="1"/>
  <c r="P865" i="472" a="1"/>
  <c r="P865" i="472" s="1"/>
  <c r="S865" i="472" s="1"/>
  <c r="P14" i="472" a="1"/>
  <c r="P14" i="472" s="1"/>
  <c r="M901" i="472" a="1"/>
  <c r="M901" i="472" s="1"/>
  <c r="S901" i="472" s="1"/>
  <c r="M945" i="472" a="1"/>
  <c r="M945" i="472" s="1"/>
  <c r="R41" i="540"/>
  <c r="M502" i="472" a="1"/>
  <c r="M502" i="472" s="1"/>
  <c r="S502" i="472" s="1"/>
  <c r="P263" i="472" a="1"/>
  <c r="P263" i="472" s="1"/>
  <c r="M1174" i="472" a="1"/>
  <c r="M1174" i="472" s="1"/>
  <c r="P1201" i="472" a="1"/>
  <c r="P1201" i="472" s="1"/>
  <c r="M1298" i="472" a="1"/>
  <c r="M1298" i="472" s="1"/>
  <c r="M129" i="472" a="1"/>
  <c r="M129" i="472" s="1"/>
  <c r="S129" i="472" s="1"/>
  <c r="P914" i="472" a="1"/>
  <c r="P914" i="472" s="1"/>
  <c r="S914" i="472" s="1"/>
  <c r="M907" i="472" a="1"/>
  <c r="M907" i="472" s="1"/>
  <c r="P1281" i="472" a="1"/>
  <c r="P1281" i="472" s="1"/>
  <c r="M1270" i="472" a="1"/>
  <c r="M1270" i="472" s="1"/>
  <c r="M1011" i="472" a="1"/>
  <c r="M1011" i="472" s="1"/>
  <c r="P1213" i="472" a="1"/>
  <c r="P1213" i="472" s="1"/>
  <c r="P1042" i="472" a="1"/>
  <c r="P1042" i="472" s="1"/>
  <c r="P99" i="472" a="1"/>
  <c r="P99" i="472" s="1"/>
  <c r="S99" i="472" s="1"/>
  <c r="M324" i="472" a="1"/>
  <c r="M324" i="472" s="1"/>
  <c r="S324" i="472" s="1"/>
  <c r="P882" i="472" a="1"/>
  <c r="P882" i="472" s="1"/>
  <c r="S882" i="472" s="1"/>
  <c r="P1121" i="472" a="1"/>
  <c r="P1121" i="472" s="1"/>
  <c r="S1121" i="472" s="1"/>
  <c r="P787" i="472" a="1"/>
  <c r="P787" i="472" s="1"/>
  <c r="S787" i="472" s="1"/>
  <c r="P919" i="472" a="1"/>
  <c r="P919" i="472" s="1"/>
  <c r="S919" i="472" s="1"/>
  <c r="P672" i="472" a="1"/>
  <c r="P672" i="472" s="1"/>
  <c r="S672" i="472" s="1"/>
  <c r="P677" i="472" a="1"/>
  <c r="P677" i="472" s="1"/>
  <c r="S677" i="472" s="1"/>
  <c r="P289" i="472" a="1"/>
  <c r="P289" i="472" s="1"/>
  <c r="M431" i="472" a="1"/>
  <c r="M431" i="472" s="1"/>
  <c r="S431" i="472" s="1"/>
  <c r="P485" i="472" a="1"/>
  <c r="P485" i="472" s="1"/>
  <c r="M413" i="472" a="1"/>
  <c r="M413" i="472" s="1"/>
  <c r="M1238" i="472" a="1"/>
  <c r="M1238" i="472" s="1"/>
  <c r="P1047" i="472" a="1"/>
  <c r="P1047" i="472" s="1"/>
  <c r="M1283" i="472" a="1"/>
  <c r="M1283" i="472" s="1"/>
  <c r="M1263" i="472" a="1"/>
  <c r="M1263" i="472" s="1"/>
  <c r="M828" i="472" a="1"/>
  <c r="M828" i="472" s="1"/>
  <c r="S828" i="472" s="1"/>
  <c r="M1304" i="472" a="1"/>
  <c r="M1304" i="472" s="1"/>
  <c r="M897" i="472" a="1"/>
  <c r="M897" i="472" s="1"/>
  <c r="S897" i="472" s="1"/>
  <c r="P660" i="472" a="1"/>
  <c r="P660" i="472" s="1"/>
  <c r="P651" i="472" a="1"/>
  <c r="P651" i="472" s="1"/>
  <c r="M63" i="472" a="1"/>
  <c r="M63" i="472" s="1"/>
  <c r="S63" i="472" s="1"/>
  <c r="P1190" i="472" a="1"/>
  <c r="P1190" i="472" s="1"/>
  <c r="P1062" i="472" a="1"/>
  <c r="P1062" i="472" s="1"/>
  <c r="M1198" i="472" a="1"/>
  <c r="M1198" i="472" s="1"/>
  <c r="M1053" i="472" a="1"/>
  <c r="M1053" i="472" s="1"/>
  <c r="M1237" i="472" a="1"/>
  <c r="M1237" i="472" s="1"/>
  <c r="M1246" i="472" a="1"/>
  <c r="M1246" i="472" s="1"/>
  <c r="M1189" i="472" a="1"/>
  <c r="M1189" i="472" s="1"/>
  <c r="P881" i="472" a="1"/>
  <c r="P881" i="472" s="1"/>
  <c r="S881" i="472" s="1"/>
  <c r="M929" i="472" a="1"/>
  <c r="M929" i="472" s="1"/>
  <c r="S929" i="472" s="1"/>
  <c r="P682" i="472" a="1"/>
  <c r="P682" i="472" s="1"/>
  <c r="S682" i="472" s="1"/>
  <c r="P820" i="472" a="1"/>
  <c r="P820" i="472" s="1"/>
  <c r="M1041" i="472" a="1"/>
  <c r="M1041" i="472" s="1"/>
  <c r="M276" i="472" a="1"/>
  <c r="M276" i="472" s="1"/>
  <c r="M690" i="472" a="1"/>
  <c r="M690" i="472" s="1"/>
  <c r="P208" i="472" a="1"/>
  <c r="P208" i="472" s="1"/>
  <c r="P916" i="472" a="1"/>
  <c r="P916" i="472" s="1"/>
  <c r="P1117" i="472" a="1"/>
  <c r="P1117" i="472" s="1"/>
  <c r="P822" i="472" a="1"/>
  <c r="P822" i="472" s="1"/>
  <c r="P92" i="472" a="1"/>
  <c r="P92" i="472" s="1"/>
  <c r="M1098" i="472" a="1"/>
  <c r="M1098" i="472" s="1"/>
  <c r="M417" i="472" a="1"/>
  <c r="M417" i="472" s="1"/>
  <c r="P893" i="472" a="1"/>
  <c r="P893" i="472" s="1"/>
  <c r="S893" i="472" s="1"/>
  <c r="M106" i="472" a="1"/>
  <c r="M106" i="472" s="1"/>
  <c r="P807" i="472" a="1"/>
  <c r="P807" i="472" s="1"/>
  <c r="P928" i="472" a="1"/>
  <c r="P928" i="472" s="1"/>
  <c r="P868" i="472" a="1"/>
  <c r="P868" i="472" s="1"/>
  <c r="S868" i="472" s="1"/>
  <c r="M667" i="472" a="1"/>
  <c r="M667" i="472" s="1"/>
  <c r="S667" i="472" s="1"/>
  <c r="M895" i="472" a="1"/>
  <c r="M895" i="472" s="1"/>
  <c r="P883" i="472" a="1"/>
  <c r="P883" i="472" s="1"/>
  <c r="P236" i="472" a="1"/>
  <c r="P236" i="472" s="1"/>
  <c r="P659" i="472"/>
  <c r="P942" i="472" a="1"/>
  <c r="P942" i="472" s="1"/>
  <c r="Q259" i="540"/>
  <c r="R259" i="540" s="1"/>
  <c r="Q246" i="540"/>
  <c r="R384" i="540"/>
  <c r="Q90" i="540"/>
  <c r="R90" i="540" s="1"/>
  <c r="Q335" i="540"/>
  <c r="R335" i="540" s="1"/>
  <c r="P64" i="540" a="1"/>
  <c r="P64" i="540" s="1"/>
  <c r="S64" i="540" s="1"/>
  <c r="P69" i="540" a="1"/>
  <c r="P69" i="540" s="1"/>
  <c r="S69" i="540" s="1"/>
  <c r="P226" i="540" a="1"/>
  <c r="P226" i="540" s="1"/>
  <c r="S226" i="540" s="1"/>
  <c r="P250" i="540" a="1"/>
  <c r="P250" i="540" s="1"/>
  <c r="S250" i="540" s="1"/>
  <c r="M305" i="540" a="1"/>
  <c r="M305" i="540" s="1"/>
  <c r="S305" i="540" s="1"/>
  <c r="P53" i="540" a="1"/>
  <c r="P53" i="540" s="1"/>
  <c r="S53" i="540" s="1"/>
  <c r="P34" i="540" a="1"/>
  <c r="P34" i="540" s="1"/>
  <c r="S34" i="540" s="1"/>
  <c r="M296" i="540" a="1"/>
  <c r="M296" i="540" s="1"/>
  <c r="S296" i="540" s="1"/>
  <c r="M341" i="540" a="1"/>
  <c r="M341" i="540" s="1"/>
  <c r="S341" i="540" s="1"/>
  <c r="S8" i="540"/>
  <c r="Q333" i="540"/>
  <c r="R333" i="540" s="1"/>
  <c r="M330" i="540" a="1"/>
  <c r="M330" i="540" s="1"/>
  <c r="S330" i="540" s="1"/>
  <c r="M169" i="540" a="1"/>
  <c r="M169" i="540" s="1"/>
  <c r="S169" i="540" s="1"/>
  <c r="P60" i="540" a="1"/>
  <c r="P60" i="540" s="1"/>
  <c r="S60" i="540" s="1"/>
  <c r="Q190" i="540"/>
  <c r="R190" i="540" s="1"/>
  <c r="M377" i="540" a="1"/>
  <c r="M377" i="540" s="1"/>
  <c r="S377" i="540" s="1"/>
  <c r="Q304" i="540"/>
  <c r="R304" i="540" s="1"/>
  <c r="Q34" i="540"/>
  <c r="R34" i="540" s="1"/>
  <c r="M193" i="540" a="1"/>
  <c r="M193" i="540" s="1"/>
  <c r="S193" i="540" s="1"/>
  <c r="P91" i="540" a="1"/>
  <c r="P91" i="540" s="1"/>
  <c r="S91" i="540" s="1"/>
  <c r="P358" i="540" a="1"/>
  <c r="P358" i="540" s="1"/>
  <c r="S358" i="540" s="1"/>
  <c r="R33" i="540"/>
  <c r="Q331" i="540"/>
  <c r="R331" i="540" s="1"/>
  <c r="P278" i="540" a="1"/>
  <c r="P278" i="540" s="1"/>
  <c r="S278" i="540" s="1"/>
  <c r="M333" i="540" a="1"/>
  <c r="M333" i="540" s="1"/>
  <c r="S333" i="540" s="1"/>
  <c r="M74" i="540" a="1"/>
  <c r="M74" i="540" s="1"/>
  <c r="S74" i="540" s="1"/>
  <c r="M70" i="540" a="1"/>
  <c r="M70" i="540" s="1"/>
  <c r="S70" i="540" s="1"/>
  <c r="P173" i="540" a="1"/>
  <c r="P173" i="540" s="1"/>
  <c r="S173" i="540" s="1"/>
  <c r="M309" i="540" a="1"/>
  <c r="M309" i="540" s="1"/>
  <c r="S309" i="540" s="1"/>
  <c r="Q91" i="540"/>
  <c r="R91" i="540" s="1"/>
  <c r="P51" i="540" a="1"/>
  <c r="P51" i="540" s="1"/>
  <c r="S51" i="540" s="1"/>
  <c r="M68" i="540" a="1"/>
  <c r="M68" i="540" s="1"/>
  <c r="S68" i="540" s="1"/>
  <c r="M92" i="540" a="1"/>
  <c r="M92" i="540" s="1"/>
  <c r="S92" i="540" s="1"/>
  <c r="Q278" i="540"/>
  <c r="R278" i="540" s="1"/>
  <c r="Q94" i="540"/>
  <c r="R94" i="540" s="1"/>
  <c r="P52" i="540" a="1"/>
  <c r="P52" i="540" s="1"/>
  <c r="S52" i="540" s="1"/>
  <c r="M99" i="540" a="1"/>
  <c r="M99" i="540" s="1"/>
  <c r="S99" i="540" s="1"/>
  <c r="M63" i="540" a="1"/>
  <c r="M63" i="540" s="1"/>
  <c r="S63" i="540" s="1"/>
  <c r="M258" i="540" a="1"/>
  <c r="M258" i="540" s="1"/>
  <c r="S258" i="540" s="1"/>
  <c r="M90" i="540" a="1"/>
  <c r="M90" i="540" s="1"/>
  <c r="S90" i="540" s="1"/>
  <c r="M293" i="540" a="1"/>
  <c r="M293" i="540" s="1"/>
  <c r="S293" i="540" s="1"/>
  <c r="P308" i="540" a="1"/>
  <c r="P308" i="540" s="1"/>
  <c r="S308" i="540" s="1"/>
  <c r="P19" i="540" a="1"/>
  <c r="P19" i="540" s="1"/>
  <c r="S19" i="540" s="1"/>
  <c r="P149" i="540" a="1"/>
  <c r="P149" i="540" s="1"/>
  <c r="S149" i="540" s="1"/>
  <c r="M186" i="540" a="1"/>
  <c r="M186" i="540" s="1"/>
  <c r="S186" i="540" s="1"/>
  <c r="M182" i="540" a="1"/>
  <c r="M182" i="540" s="1"/>
  <c r="S182" i="540" s="1"/>
  <c r="P142" i="540" a="1"/>
  <c r="P142" i="540" s="1"/>
  <c r="S142" i="540" s="1"/>
  <c r="M94" i="540" a="1"/>
  <c r="M94" i="540" s="1"/>
  <c r="S94" i="540" s="1"/>
  <c r="Q312" i="540"/>
  <c r="R312" i="540" s="1"/>
  <c r="M30" i="540" a="1"/>
  <c r="M30" i="540" s="1"/>
  <c r="S30" i="540" s="1"/>
  <c r="M329" i="540" a="1"/>
  <c r="M329" i="540" s="1"/>
  <c r="S329" i="540" s="1"/>
  <c r="M259" i="540" a="1"/>
  <c r="M259" i="540" s="1"/>
  <c r="S259" i="540" s="1"/>
  <c r="M183" i="540" a="1"/>
  <c r="M183" i="540" s="1"/>
  <c r="S183" i="540" s="1"/>
  <c r="M184" i="540" a="1"/>
  <c r="M184" i="540" s="1"/>
  <c r="S184" i="540" s="1"/>
  <c r="M150" i="540" a="1"/>
  <c r="M150" i="540" s="1"/>
  <c r="S150" i="540" s="1"/>
  <c r="M232" i="540" a="1"/>
  <c r="M232" i="540" s="1"/>
  <c r="S232" i="540" s="1"/>
  <c r="M33" i="540" a="1"/>
  <c r="M33" i="540" s="1"/>
  <c r="S33" i="540" s="1"/>
  <c r="M62" i="540" a="1"/>
  <c r="M62" i="540" s="1"/>
  <c r="S62" i="540" s="1"/>
  <c r="M387" i="540" a="1"/>
  <c r="M387" i="540" s="1"/>
  <c r="S387" i="540" s="1"/>
  <c r="M206" i="540" a="1"/>
  <c r="M206" i="540" s="1"/>
  <c r="S206" i="540" s="1"/>
  <c r="M31" i="540" a="1"/>
  <c r="M31" i="540" s="1"/>
  <c r="S31" i="540" s="1"/>
  <c r="Q113" i="540"/>
  <c r="R113" i="540" s="1"/>
  <c r="M187" i="540" a="1"/>
  <c r="M187" i="540" s="1"/>
  <c r="S187" i="540" s="1"/>
  <c r="M958" i="472" a="1"/>
  <c r="M958" i="472" s="1"/>
  <c r="S958" i="472" s="1"/>
  <c r="P1296" i="472" a="1"/>
  <c r="P1296" i="472" s="1"/>
  <c r="S1296" i="472" s="1"/>
  <c r="P313" i="540" a="1"/>
  <c r="P313" i="540" s="1"/>
  <c r="Q173" i="540"/>
  <c r="R173" i="540" s="1"/>
  <c r="M279" i="540" a="1"/>
  <c r="M279" i="540" s="1"/>
  <c r="S279" i="540" s="1"/>
  <c r="Q51" i="540"/>
  <c r="R51" i="540" s="1"/>
  <c r="M126" i="540" a="1"/>
  <c r="M126" i="540" s="1"/>
  <c r="S126" i="540" s="1"/>
  <c r="Q68" i="540"/>
  <c r="R68" i="540" s="1"/>
  <c r="M304" i="540" a="1"/>
  <c r="M304" i="540" s="1"/>
  <c r="S304" i="540" s="1"/>
  <c r="M294" i="540" a="1"/>
  <c r="M294" i="540" s="1"/>
  <c r="S294" i="540" s="1"/>
  <c r="M312" i="540" a="1"/>
  <c r="M312" i="540" s="1"/>
  <c r="S312" i="540" s="1"/>
  <c r="M189" i="540" a="1"/>
  <c r="M189" i="540" s="1"/>
  <c r="S189" i="540" s="1"/>
  <c r="M65" i="540" a="1"/>
  <c r="M65" i="540" s="1"/>
  <c r="S65" i="540" s="1"/>
  <c r="M25" i="540" a="1"/>
  <c r="M25" i="540" s="1"/>
  <c r="S25" i="540" s="1"/>
  <c r="M353" i="540" a="1"/>
  <c r="M353" i="540" s="1"/>
  <c r="S353" i="540" s="1"/>
  <c r="M32" i="540" a="1"/>
  <c r="M32" i="540" s="1"/>
  <c r="S32" i="540" s="1"/>
  <c r="Q125" i="540"/>
  <c r="R125" i="540" s="1"/>
  <c r="M251" i="540" a="1"/>
  <c r="M251" i="540" s="1"/>
  <c r="S251" i="540" s="1"/>
  <c r="M289" i="540" a="1"/>
  <c r="M289" i="540" s="1"/>
  <c r="S289" i="540" s="1"/>
  <c r="M144" i="540" a="1"/>
  <c r="M144" i="540" s="1"/>
  <c r="S144" i="540" s="1"/>
  <c r="Q350" i="540"/>
  <c r="R350" i="540" s="1"/>
  <c r="M245" i="540" a="1"/>
  <c r="M245" i="540" s="1"/>
  <c r="S245" i="540" s="1"/>
  <c r="M12" i="540" a="1"/>
  <c r="M12" i="540" s="1"/>
  <c r="S12" i="540" s="1"/>
  <c r="P27" i="540" a="1"/>
  <c r="P27" i="540" s="1"/>
  <c r="Q262" i="540"/>
  <c r="R262" i="540" s="1"/>
  <c r="M314" i="540" a="1"/>
  <c r="M314" i="540" s="1"/>
  <c r="S314" i="540" s="1"/>
  <c r="M151" i="540" a="1"/>
  <c r="M151" i="540" s="1"/>
  <c r="S151" i="540" s="1"/>
  <c r="M85" i="540" a="1"/>
  <c r="M85" i="540" s="1"/>
  <c r="S85" i="540" s="1"/>
  <c r="M48" i="540" a="1"/>
  <c r="M48" i="540" s="1"/>
  <c r="S48" i="540" s="1"/>
  <c r="Q160" i="540"/>
  <c r="R160" i="540" s="1"/>
  <c r="M24" i="540" a="1"/>
  <c r="M24" i="540" s="1"/>
  <c r="S24" i="540" s="1"/>
  <c r="Q172" i="540"/>
  <c r="Q186" i="540"/>
  <c r="R186" i="540" s="1"/>
  <c r="M135" i="540" a="1"/>
  <c r="M135" i="540" s="1"/>
  <c r="S135" i="540" s="1"/>
  <c r="M138" i="540" a="1"/>
  <c r="M138" i="540" s="1"/>
  <c r="S138" i="540" s="1"/>
  <c r="Q162" i="540"/>
  <c r="R162" i="540" s="1"/>
  <c r="M130" i="540" a="1"/>
  <c r="M130" i="540" s="1"/>
  <c r="S130" i="540" s="1"/>
  <c r="M356" i="540" a="1"/>
  <c r="M356" i="540" s="1"/>
  <c r="M306" i="540" a="1"/>
  <c r="M306" i="540" s="1"/>
  <c r="S306" i="540" s="1"/>
  <c r="M61" i="540" a="1"/>
  <c r="M61" i="540" s="1"/>
  <c r="M392" i="540" a="1"/>
  <c r="M392" i="540" s="1"/>
  <c r="M331" i="540" a="1"/>
  <c r="M331" i="540" s="1"/>
  <c r="S331" i="540" s="1"/>
  <c r="M335" i="540" a="1"/>
  <c r="M335" i="540" s="1"/>
  <c r="S335" i="540" s="1"/>
  <c r="Q84" i="540"/>
  <c r="R84" i="540" s="1"/>
  <c r="Q338" i="540"/>
  <c r="R338" i="540" s="1"/>
  <c r="Q265" i="540"/>
  <c r="M290" i="540" a="1"/>
  <c r="M290" i="540" s="1"/>
  <c r="S290" i="540" s="1"/>
  <c r="P23" i="540" a="1"/>
  <c r="P23" i="540" s="1"/>
  <c r="M125" i="540" a="1"/>
  <c r="M125" i="540" s="1"/>
  <c r="S125" i="540" s="1"/>
  <c r="Q88" i="540"/>
  <c r="M409" i="540" a="1"/>
  <c r="M409" i="540" s="1"/>
  <c r="S409" i="540" s="1"/>
  <c r="Q329" i="540"/>
  <c r="R329" i="540" s="1"/>
  <c r="Q307" i="540"/>
  <c r="M340" i="540" a="1"/>
  <c r="M340" i="540" s="1"/>
  <c r="S340" i="540" s="1"/>
  <c r="Q216" i="540"/>
  <c r="Q144" i="540"/>
  <c r="R144" i="540" s="1"/>
  <c r="Q287" i="540"/>
  <c r="R287" i="540" s="1"/>
  <c r="Q12" i="540"/>
  <c r="R12" i="540" s="1"/>
  <c r="M101" i="540" a="1"/>
  <c r="M101" i="540" s="1"/>
  <c r="M190" i="540" a="1"/>
  <c r="M190" i="540" s="1"/>
  <c r="S190" i="540" s="1"/>
  <c r="Q56" i="540"/>
  <c r="R56" i="540" s="1"/>
  <c r="Q60" i="540"/>
  <c r="R60" i="540" s="1"/>
  <c r="Q19" i="540"/>
  <c r="R19" i="540" s="1"/>
  <c r="M334" i="540" a="1"/>
  <c r="M334" i="540" s="1"/>
  <c r="S334" i="540" s="1"/>
  <c r="Q69" i="540"/>
  <c r="R69" i="540" s="1"/>
  <c r="M417" i="540" a="1"/>
  <c r="M417" i="540" s="1"/>
  <c r="S417" i="540" s="1"/>
  <c r="Q348" i="540"/>
  <c r="R348" i="540" s="1"/>
  <c r="M49" i="540" a="1"/>
  <c r="M49" i="540" s="1"/>
  <c r="S49" i="540" s="1"/>
  <c r="M227" i="540" a="1"/>
  <c r="M227" i="540" s="1"/>
  <c r="S227" i="540" s="1"/>
  <c r="M247" i="540" a="1"/>
  <c r="M247" i="540" s="1"/>
  <c r="S247" i="540" s="1"/>
  <c r="Q258" i="540"/>
  <c r="R258" i="540" s="1"/>
  <c r="M29" i="540" a="1"/>
  <c r="M29" i="540" s="1"/>
  <c r="S29" i="540" s="1"/>
  <c r="M26" i="540" a="1"/>
  <c r="M26" i="540" s="1"/>
  <c r="S26" i="540" s="1"/>
  <c r="M89" i="540" a="1"/>
  <c r="M89" i="540" s="1"/>
  <c r="S89" i="540" s="1"/>
  <c r="M244" i="540" a="1"/>
  <c r="M244" i="540" s="1"/>
  <c r="S244" i="540" s="1"/>
  <c r="M223" i="540" a="1"/>
  <c r="M223" i="540" s="1"/>
  <c r="S223" i="540" s="1"/>
  <c r="M47" i="540" a="1"/>
  <c r="M47" i="540" s="1"/>
  <c r="S47" i="540" s="1"/>
  <c r="M310" i="540" a="1"/>
  <c r="M310" i="540" s="1"/>
  <c r="S310" i="540" s="1"/>
  <c r="M171" i="540" a="1"/>
  <c r="M171" i="540" s="1"/>
  <c r="S171" i="540" s="1"/>
  <c r="Q212" i="540"/>
  <c r="R212" i="540" s="1"/>
  <c r="Q126" i="540"/>
  <c r="R126" i="540" s="1"/>
  <c r="Q291" i="540"/>
  <c r="R291" i="540" s="1"/>
  <c r="Q30" i="540"/>
  <c r="R30" i="540" s="1"/>
  <c r="M154" i="540" a="1"/>
  <c r="M154" i="540" s="1"/>
  <c r="S154" i="540" s="1"/>
  <c r="Q83" i="540"/>
  <c r="Q154" i="540"/>
  <c r="R154" i="540" s="1"/>
  <c r="Q62" i="540"/>
  <c r="R62" i="540" s="1"/>
  <c r="Q25" i="540"/>
  <c r="R25" i="540" s="1"/>
  <c r="Q308" i="540"/>
  <c r="R308" i="540" s="1"/>
  <c r="Q240" i="540"/>
  <c r="Q298" i="540"/>
  <c r="R298" i="540" s="1"/>
  <c r="M277" i="540" a="1"/>
  <c r="M277" i="540" s="1"/>
  <c r="S277" i="540" s="1"/>
  <c r="Q146" i="540"/>
  <c r="Q359" i="540"/>
  <c r="R359" i="540" s="1"/>
  <c r="M257" i="540" a="1"/>
  <c r="M257" i="540" s="1"/>
  <c r="S257" i="540" s="1"/>
  <c r="Q151" i="540"/>
  <c r="R151" i="540" s="1"/>
  <c r="Q85" i="540"/>
  <c r="R85" i="540" s="1"/>
  <c r="Q195" i="540"/>
  <c r="R195" i="540" s="1"/>
  <c r="Q87" i="540"/>
  <c r="R87" i="540" s="1"/>
  <c r="Q306" i="540"/>
  <c r="R306" i="540" s="1"/>
  <c r="M339" i="540" a="1"/>
  <c r="M339" i="540" s="1"/>
  <c r="S339" i="540" s="1"/>
  <c r="P178" i="540" a="1"/>
  <c r="P178" i="540" s="1"/>
  <c r="Q226" i="540"/>
  <c r="R226" i="540" s="1"/>
  <c r="P110" i="540" a="1"/>
  <c r="P110" i="540" s="1"/>
  <c r="Q284" i="540"/>
  <c r="R284" i="540" s="1"/>
  <c r="P317" i="540" a="1"/>
  <c r="P317" i="540" s="1"/>
  <c r="Q386" i="540"/>
  <c r="R386" i="540" s="1"/>
  <c r="Q55" i="540"/>
  <c r="R55" i="540" s="1"/>
  <c r="Q163" i="540"/>
  <c r="R163" i="540" s="1"/>
  <c r="M342" i="540" a="1"/>
  <c r="M342" i="540" s="1"/>
  <c r="Q387" i="540"/>
  <c r="R387" i="540" s="1"/>
  <c r="Q65" i="540"/>
  <c r="R65" i="540" s="1"/>
  <c r="Q279" i="540"/>
  <c r="R279" i="540" s="1"/>
  <c r="Q345" i="540"/>
  <c r="R345" i="540" s="1"/>
  <c r="Q251" i="540"/>
  <c r="R251" i="540" s="1"/>
  <c r="Q206" i="540"/>
  <c r="R206" i="540" s="1"/>
  <c r="Q255" i="540"/>
  <c r="R255" i="540" s="1"/>
  <c r="Q294" i="540"/>
  <c r="R294" i="540" s="1"/>
  <c r="Q245" i="540"/>
  <c r="R245" i="540" s="1"/>
  <c r="Q417" i="540"/>
  <c r="R417" i="540" s="1"/>
  <c r="Q223" i="540"/>
  <c r="R223" i="540" s="1"/>
  <c r="M446" i="472" a="1"/>
  <c r="M446" i="472" s="1"/>
  <c r="M24" i="472" a="1"/>
  <c r="M24" i="472" s="1"/>
  <c r="P28" i="472" a="1"/>
  <c r="P28" i="472" s="1"/>
  <c r="M420" i="472" a="1"/>
  <c r="M420" i="472" s="1"/>
  <c r="P1007" i="472" a="1"/>
  <c r="P1007" i="472" s="1"/>
  <c r="M223" i="472" a="1"/>
  <c r="M223" i="472" s="1"/>
  <c r="M419" i="472" a="1"/>
  <c r="M419" i="472" s="1"/>
  <c r="M217" i="472" a="1"/>
  <c r="M217" i="472" s="1"/>
  <c r="M377" i="472" a="1"/>
  <c r="M377" i="472" s="1"/>
  <c r="P377" i="472" a="1"/>
  <c r="P377" i="472" s="1"/>
  <c r="P198" i="472" a="1"/>
  <c r="P198" i="472" s="1"/>
  <c r="M198" i="472" a="1"/>
  <c r="M198" i="472" s="1"/>
  <c r="M1036" i="472" a="1"/>
  <c r="M1036" i="472" s="1"/>
  <c r="S1036" i="472" s="1"/>
  <c r="P287" i="472" a="1"/>
  <c r="P287" i="472" s="1"/>
  <c r="P267" i="472" a="1"/>
  <c r="P267" i="472" s="1"/>
  <c r="P856" i="472" a="1"/>
  <c r="P856" i="472" s="1"/>
  <c r="M83" i="472" a="1"/>
  <c r="M83" i="472" s="1"/>
  <c r="P83" i="472" a="1"/>
  <c r="P83" i="472" s="1"/>
  <c r="P23" i="472" a="1"/>
  <c r="P23" i="472" s="1"/>
  <c r="M461" i="472" a="1"/>
  <c r="M461" i="472" s="1"/>
  <c r="P1093" i="472" a="1"/>
  <c r="P1093" i="472" s="1"/>
  <c r="M1093" i="472" a="1"/>
  <c r="M1093" i="472" s="1"/>
  <c r="P566" i="472" a="1"/>
  <c r="P566" i="472" s="1"/>
  <c r="M556" i="472" a="1"/>
  <c r="M556" i="472" s="1"/>
  <c r="M450" i="472" a="1"/>
  <c r="M450" i="472" s="1"/>
  <c r="M642" i="472" a="1"/>
  <c r="M642" i="472" s="1"/>
  <c r="M647" i="472" a="1"/>
  <c r="M647" i="472" s="1"/>
  <c r="M1113" i="472" a="1"/>
  <c r="M1113" i="472" s="1"/>
  <c r="M772" i="472" a="1"/>
  <c r="M772" i="472" s="1"/>
  <c r="M478" i="472" a="1"/>
  <c r="M478" i="472" s="1"/>
  <c r="M1084" i="472" a="1"/>
  <c r="M1084" i="472" s="1"/>
  <c r="P1084" i="472" a="1"/>
  <c r="P1084" i="472" s="1"/>
  <c r="P652" i="472" a="1"/>
  <c r="P652" i="472" s="1"/>
  <c r="P976" i="472" a="1"/>
  <c r="P976" i="472" s="1"/>
  <c r="M976" i="472" a="1"/>
  <c r="M976" i="472" s="1"/>
  <c r="P544" i="472" a="1"/>
  <c r="P544" i="472" s="1"/>
  <c r="M544" i="472" a="1"/>
  <c r="M544" i="472" s="1"/>
  <c r="S544" i="472" s="1"/>
  <c r="M239" i="472" a="1"/>
  <c r="M239" i="472" s="1"/>
  <c r="P239" i="472" a="1"/>
  <c r="P239" i="472" s="1"/>
  <c r="M852" i="472" a="1"/>
  <c r="M852" i="472" s="1"/>
  <c r="P852" i="472" a="1"/>
  <c r="P852" i="472" s="1"/>
  <c r="P645" i="472" a="1"/>
  <c r="P645" i="472" s="1"/>
  <c r="M981" i="472" a="1"/>
  <c r="M981" i="472" s="1"/>
  <c r="P981" i="472" a="1"/>
  <c r="P981" i="472" s="1"/>
  <c r="M274" i="472" a="1"/>
  <c r="M274" i="472" s="1"/>
  <c r="P274" i="472" a="1"/>
  <c r="P274" i="472" s="1"/>
  <c r="P751" i="472" a="1"/>
  <c r="P751" i="472" s="1"/>
  <c r="M751" i="472" a="1"/>
  <c r="M751" i="472" s="1"/>
  <c r="P846" i="472" a="1"/>
  <c r="P846" i="472" s="1"/>
  <c r="M846" i="472" a="1"/>
  <c r="M846" i="472" s="1"/>
  <c r="M521" i="472" a="1"/>
  <c r="M521" i="472" s="1"/>
  <c r="P521" i="472" a="1"/>
  <c r="P521" i="472" s="1"/>
  <c r="P878" i="472" a="1"/>
  <c r="P878" i="472" s="1"/>
  <c r="M440" i="472" a="1"/>
  <c r="M440" i="472" s="1"/>
  <c r="P808" i="472" a="1"/>
  <c r="P808" i="472" s="1"/>
  <c r="M808" i="472" a="1"/>
  <c r="M808" i="472" s="1"/>
  <c r="P192" i="472" a="1"/>
  <c r="P192" i="472" s="1"/>
  <c r="M57" i="472" a="1"/>
  <c r="M57" i="472" s="1"/>
  <c r="P57" i="472" a="1"/>
  <c r="P57" i="472" s="1"/>
  <c r="M860" i="472" a="1"/>
  <c r="M860" i="472" s="1"/>
  <c r="P860" i="472" a="1"/>
  <c r="P860" i="472" s="1"/>
  <c r="M1038" i="472" a="1"/>
  <c r="M1038" i="472" s="1"/>
  <c r="S1038" i="472" s="1"/>
  <c r="M875" i="472" a="1"/>
  <c r="M875" i="472" s="1"/>
  <c r="M53" i="472" a="1"/>
  <c r="M53" i="472" s="1"/>
  <c r="P53" i="472" a="1"/>
  <c r="P53" i="472" s="1"/>
  <c r="M240" i="472" a="1"/>
  <c r="M240" i="472" s="1"/>
  <c r="S240" i="472" s="1"/>
  <c r="P240" i="472" a="1"/>
  <c r="P240" i="472" s="1"/>
  <c r="M870" i="472" a="1"/>
  <c r="M870" i="472" s="1"/>
  <c r="P870" i="472" a="1"/>
  <c r="P870" i="472" s="1"/>
  <c r="P430" i="472" a="1"/>
  <c r="P430" i="472" s="1"/>
  <c r="M430" i="472" a="1"/>
  <c r="M430" i="472" s="1"/>
  <c r="P574" i="472" a="1"/>
  <c r="P574" i="472" s="1"/>
  <c r="M574" i="472" a="1"/>
  <c r="M574" i="472" s="1"/>
  <c r="S574" i="472" s="1"/>
  <c r="M862" i="472" a="1"/>
  <c r="M862" i="472" s="1"/>
  <c r="S862" i="472" s="1"/>
  <c r="P862" i="472" a="1"/>
  <c r="P862" i="472" s="1"/>
  <c r="P268" i="472" a="1"/>
  <c r="P268" i="472" s="1"/>
  <c r="M268" i="472" a="1"/>
  <c r="M268" i="472" s="1"/>
  <c r="S268" i="472" s="1"/>
  <c r="M221" i="472" a="1"/>
  <c r="M221" i="472" s="1"/>
  <c r="P394" i="472" a="1"/>
  <c r="P394" i="472" s="1"/>
  <c r="P318" i="472" a="1"/>
  <c r="P318" i="472" s="1"/>
  <c r="M318" i="472" a="1"/>
  <c r="M318" i="472" s="1"/>
  <c r="S318" i="472" s="1"/>
  <c r="P879" i="472" a="1"/>
  <c r="P879" i="472" s="1"/>
  <c r="M879" i="472" a="1"/>
  <c r="M879" i="472" s="1"/>
  <c r="P422" i="472" a="1"/>
  <c r="P422" i="472" s="1"/>
  <c r="M422" i="472" a="1"/>
  <c r="M422" i="472" s="1"/>
  <c r="S422" i="472" s="1"/>
  <c r="M340" i="472" a="1"/>
  <c r="M340" i="472" s="1"/>
  <c r="S340" i="472" s="1"/>
  <c r="P759" i="472" a="1"/>
  <c r="P759" i="472" s="1"/>
  <c r="M759" i="472" a="1"/>
  <c r="M759" i="472" s="1"/>
  <c r="P1090" i="472" a="1"/>
  <c r="P1090" i="472" s="1"/>
  <c r="M1090" i="472" a="1"/>
  <c r="M1090" i="472" s="1"/>
  <c r="P442" i="472" a="1"/>
  <c r="P442" i="472" s="1"/>
  <c r="M442" i="472" a="1"/>
  <c r="M442" i="472" s="1"/>
  <c r="M383" i="472" a="1"/>
  <c r="M383" i="472" s="1"/>
  <c r="P474" i="472" a="1"/>
  <c r="P474" i="472" s="1"/>
  <c r="M438" i="472" a="1"/>
  <c r="M438" i="472" s="1"/>
  <c r="P1010" i="472" a="1"/>
  <c r="P1010" i="472" s="1"/>
  <c r="P927" i="472" a="1"/>
  <c r="P927" i="472" s="1"/>
  <c r="M501" i="472" a="1"/>
  <c r="M501" i="472" s="1"/>
  <c r="P1008" i="472" a="1"/>
  <c r="P1008" i="472" s="1"/>
  <c r="P476" i="472" a="1"/>
  <c r="P476" i="472" s="1"/>
  <c r="M37" i="472" a="1"/>
  <c r="M37" i="472" s="1"/>
  <c r="M540" i="472" a="1"/>
  <c r="M540" i="472" s="1"/>
  <c r="M681" i="472" a="1"/>
  <c r="M681" i="472" s="1"/>
  <c r="M779" i="472" a="1"/>
  <c r="M779" i="472" s="1"/>
  <c r="M191" i="472" a="1"/>
  <c r="M191" i="472" s="1"/>
  <c r="M980" i="472" a="1"/>
  <c r="M980" i="472" s="1"/>
  <c r="S980" i="472" s="1"/>
  <c r="P980" i="472" a="1"/>
  <c r="P980" i="472" s="1"/>
  <c r="P91" i="472" a="1"/>
  <c r="P91" i="472" s="1"/>
  <c r="P657" i="472" a="1"/>
  <c r="P657" i="472" s="1"/>
  <c r="P439" i="472" a="1"/>
  <c r="P439" i="472" s="1"/>
  <c r="P26" i="472" a="1"/>
  <c r="P26" i="472" s="1"/>
  <c r="P187" i="472" a="1"/>
  <c r="P187" i="472" s="1"/>
  <c r="M75" i="472" a="1"/>
  <c r="M75" i="472" s="1"/>
  <c r="M228" i="472" a="1"/>
  <c r="M228" i="472" s="1"/>
  <c r="P541" i="472" a="1"/>
  <c r="P541" i="472" s="1"/>
  <c r="P529" i="472" a="1"/>
  <c r="P529" i="472" s="1"/>
  <c r="M529" i="472" a="1"/>
  <c r="M529" i="472" s="1"/>
  <c r="S529" i="472" s="1"/>
  <c r="P988" i="472" a="1"/>
  <c r="P988" i="472" s="1"/>
  <c r="M988" i="472" a="1"/>
  <c r="M988" i="472" s="1"/>
  <c r="M864" i="472" a="1"/>
  <c r="M864" i="472" s="1"/>
  <c r="P864" i="472" a="1"/>
  <c r="P864" i="472" s="1"/>
  <c r="M107" i="472" a="1"/>
  <c r="M107" i="472" s="1"/>
  <c r="S107" i="472" s="1"/>
  <c r="P107" i="472" a="1"/>
  <c r="P107" i="472" s="1"/>
  <c r="M376" i="472" a="1"/>
  <c r="M376" i="472" s="1"/>
  <c r="M557" i="472" a="1"/>
  <c r="M557" i="472" s="1"/>
  <c r="M569" i="472" a="1"/>
  <c r="M569" i="472" s="1"/>
  <c r="P790" i="472" a="1"/>
  <c r="P790" i="472" s="1"/>
  <c r="M774" i="472" a="1"/>
  <c r="M774" i="472" s="1"/>
  <c r="M1006" i="472" a="1"/>
  <c r="M1006" i="472" s="1"/>
  <c r="M748" i="472" a="1"/>
  <c r="M748" i="472" s="1"/>
  <c r="M294" i="472" a="1"/>
  <c r="M294" i="472" s="1"/>
  <c r="M127" i="472" a="1"/>
  <c r="M127" i="472" s="1"/>
  <c r="M59" i="472" a="1"/>
  <c r="M59" i="472" s="1"/>
  <c r="M994" i="472" a="1"/>
  <c r="M994" i="472" s="1"/>
  <c r="S994" i="472" s="1"/>
  <c r="P994" i="472" a="1"/>
  <c r="P994" i="472" s="1"/>
  <c r="P207" i="472" a="1"/>
  <c r="P207" i="472" s="1"/>
  <c r="M248" i="472" a="1"/>
  <c r="M248" i="472" s="1"/>
  <c r="P248" i="472" a="1"/>
  <c r="P248" i="472" s="1"/>
  <c r="P249" i="472" a="1"/>
  <c r="P249" i="472" s="1"/>
  <c r="M249" i="472" a="1"/>
  <c r="M249" i="472" s="1"/>
  <c r="P89" i="472" a="1"/>
  <c r="P89" i="472" s="1"/>
  <c r="M89" i="472" a="1"/>
  <c r="M89" i="472" s="1"/>
  <c r="M530" i="472" a="1"/>
  <c r="M530" i="472" s="1"/>
  <c r="M209" i="472" a="1"/>
  <c r="M209" i="472" s="1"/>
  <c r="P854" i="472" a="1"/>
  <c r="P854" i="472" s="1"/>
  <c r="M854" i="472" a="1"/>
  <c r="M854" i="472" s="1"/>
  <c r="P1000" i="472" a="1"/>
  <c r="P1000" i="472" s="1"/>
  <c r="M1000" i="472" a="1"/>
  <c r="M1000" i="472" s="1"/>
  <c r="M54" i="472" a="1"/>
  <c r="M54" i="472" s="1"/>
  <c r="P54" i="472" a="1"/>
  <c r="P54" i="472" s="1"/>
  <c r="M761" i="472" a="1"/>
  <c r="M761" i="472" s="1"/>
  <c r="P761" i="472" a="1"/>
  <c r="P761" i="472" s="1"/>
  <c r="P490" i="472" a="1"/>
  <c r="P490" i="472" s="1"/>
  <c r="M490" i="472" a="1"/>
  <c r="M490" i="472" s="1"/>
  <c r="M414" i="472" a="1"/>
  <c r="M414" i="472" s="1"/>
  <c r="P414" i="472" a="1"/>
  <c r="P414" i="472" s="1"/>
  <c r="M108" i="472" a="1"/>
  <c r="M108" i="472" s="1"/>
  <c r="P108" i="472" a="1"/>
  <c r="P108" i="472" s="1"/>
  <c r="P554" i="472" a="1"/>
  <c r="P554" i="472" s="1"/>
  <c r="M554" i="472" a="1"/>
  <c r="M554" i="472" s="1"/>
  <c r="M118" i="472" a="1"/>
  <c r="M118" i="472" s="1"/>
  <c r="P118" i="472" a="1"/>
  <c r="P118" i="472" s="1"/>
  <c r="P1101" i="472" a="1"/>
  <c r="P1101" i="472" s="1"/>
  <c r="M1101" i="472" a="1"/>
  <c r="M1101" i="472" s="1"/>
  <c r="P632" i="472" a="1"/>
  <c r="P632" i="472" s="1"/>
  <c r="P60" i="472" a="1"/>
  <c r="P60" i="472" s="1"/>
  <c r="M644" i="472" a="1"/>
  <c r="M644" i="472" s="1"/>
  <c r="M272" i="472" a="1"/>
  <c r="M272" i="472" s="1"/>
  <c r="P272" i="472" a="1"/>
  <c r="P272" i="472" s="1"/>
  <c r="M326" i="472" a="1"/>
  <c r="M326" i="472" s="1"/>
  <c r="S326" i="472" s="1"/>
  <c r="P326" i="472" a="1"/>
  <c r="P326" i="472" s="1"/>
  <c r="P778" i="472" a="1"/>
  <c r="P778" i="472" s="1"/>
  <c r="P378" i="472" a="1"/>
  <c r="P378" i="472" s="1"/>
  <c r="M378" i="472" a="1"/>
  <c r="M378" i="472" s="1"/>
  <c r="M121" i="472" a="1"/>
  <c r="M121" i="472" s="1"/>
  <c r="P121" i="472" a="1"/>
  <c r="P121" i="472" s="1"/>
  <c r="M496" i="472" a="1"/>
  <c r="M496" i="472" s="1"/>
  <c r="P496" i="472" a="1"/>
  <c r="P496" i="472" s="1"/>
  <c r="M629" i="472" a="1"/>
  <c r="M629" i="472" s="1"/>
  <c r="S629" i="472" s="1"/>
  <c r="P22" i="472" a="1"/>
  <c r="P22" i="472" s="1"/>
  <c r="P308" i="472" a="1"/>
  <c r="P308" i="472" s="1"/>
  <c r="P486" i="472" a="1"/>
  <c r="P486" i="472" s="1"/>
  <c r="M484" i="472" a="1"/>
  <c r="M484" i="472" s="1"/>
  <c r="P1105" i="472" a="1"/>
  <c r="P1105" i="472" s="1"/>
  <c r="M196" i="472" a="1"/>
  <c r="M196" i="472" s="1"/>
  <c r="S196" i="472" s="1"/>
  <c r="M122" i="472" a="1"/>
  <c r="M122" i="472" s="1"/>
  <c r="P122" i="472" a="1"/>
  <c r="P122" i="472" s="1"/>
  <c r="P1277" i="472" a="1"/>
  <c r="P1277" i="472" s="1"/>
  <c r="S1277" i="472" s="1"/>
  <c r="M1295" i="472" a="1"/>
  <c r="M1295" i="472" s="1"/>
  <c r="S1295" i="472" s="1"/>
  <c r="M949" i="472" a="1"/>
  <c r="M949" i="472" s="1"/>
  <c r="S949" i="472" s="1"/>
  <c r="P1055" i="472" a="1"/>
  <c r="P1055" i="472" s="1"/>
  <c r="S1055" i="472" s="1"/>
  <c r="P673" i="472" a="1"/>
  <c r="P673" i="472" s="1"/>
  <c r="S673" i="472" s="1"/>
  <c r="M1024" i="472" a="1"/>
  <c r="M1024" i="472" s="1"/>
  <c r="S1024" i="472" s="1"/>
  <c r="P930" i="472" a="1"/>
  <c r="P930" i="472" s="1"/>
  <c r="S930" i="472" s="1"/>
  <c r="M915" i="472" a="1"/>
  <c r="M915" i="472" s="1"/>
  <c r="S915" i="472" s="1"/>
  <c r="M700" i="472" a="1"/>
  <c r="M700" i="472" s="1"/>
  <c r="S700" i="472" s="1"/>
  <c r="P829" i="472" a="1"/>
  <c r="P829" i="472" s="1"/>
  <c r="S829" i="472" s="1"/>
  <c r="M1060" i="472" a="1"/>
  <c r="M1060" i="472" s="1"/>
  <c r="S1060" i="472" s="1"/>
  <c r="M1333" i="472" a="1"/>
  <c r="M1333" i="472" s="1"/>
  <c r="S1333" i="472" s="1"/>
  <c r="M757" i="472" a="1"/>
  <c r="M757" i="472" s="1"/>
  <c r="P90" i="472" a="1"/>
  <c r="P90" i="472" s="1"/>
  <c r="P1269" i="472" a="1"/>
  <c r="P1269" i="472" s="1"/>
  <c r="S1269" i="472" s="1"/>
  <c r="P827" i="472" a="1"/>
  <c r="P827" i="472" s="1"/>
  <c r="S827" i="472" s="1"/>
  <c r="P1203" i="472" a="1"/>
  <c r="P1203" i="472" s="1"/>
  <c r="S1203" i="472" s="1"/>
  <c r="M957" i="472" a="1"/>
  <c r="M957" i="472" s="1"/>
  <c r="S957" i="472" s="1"/>
  <c r="M1334" i="472" a="1"/>
  <c r="M1334" i="472" s="1"/>
  <c r="S1334" i="472" s="1"/>
  <c r="P1264" i="472" a="1"/>
  <c r="P1264" i="472" s="1"/>
  <c r="S1264" i="472" s="1"/>
  <c r="M1057" i="472" a="1"/>
  <c r="M1057" i="472" s="1"/>
  <c r="S1057" i="472" s="1"/>
  <c r="P1185" i="472" a="1"/>
  <c r="P1185" i="472" s="1"/>
  <c r="S1185" i="472" s="1"/>
  <c r="M1172" i="472" a="1"/>
  <c r="M1172" i="472" s="1"/>
  <c r="S1172" i="472" s="1"/>
  <c r="M702" i="472" a="1"/>
  <c r="M702" i="472" s="1"/>
  <c r="S702" i="472" s="1"/>
  <c r="M1054" i="472" a="1"/>
  <c r="M1054" i="472" s="1"/>
  <c r="S1054" i="472" s="1"/>
  <c r="P1056" i="472" a="1"/>
  <c r="P1056" i="472" s="1"/>
  <c r="S1056" i="472" s="1"/>
  <c r="M1212" i="472" a="1"/>
  <c r="M1212" i="472" s="1"/>
  <c r="S1212" i="472" s="1"/>
  <c r="P1147" i="472" a="1"/>
  <c r="P1147" i="472" s="1"/>
  <c r="S1147" i="472" s="1"/>
  <c r="P1245" i="472" a="1"/>
  <c r="P1245" i="472" s="1"/>
  <c r="S1245" i="472" s="1"/>
  <c r="P1239" i="472" a="1"/>
  <c r="P1239" i="472" s="1"/>
  <c r="S1239" i="472" s="1"/>
  <c r="P953" i="472" a="1"/>
  <c r="P953" i="472" s="1"/>
  <c r="S953" i="472" s="1"/>
  <c r="P1155" i="472" a="1"/>
  <c r="P1155" i="472" s="1"/>
  <c r="S1155" i="472" s="1"/>
  <c r="P1242" i="472" a="1"/>
  <c r="P1242" i="472" s="1"/>
  <c r="S1242" i="472" s="1"/>
  <c r="P1146" i="472" a="1"/>
  <c r="P1146" i="472" s="1"/>
  <c r="S1146" i="472" s="1"/>
  <c r="P1061" i="472" a="1"/>
  <c r="P1061" i="472" s="1"/>
  <c r="S1061" i="472" s="1"/>
  <c r="P1292" i="472" a="1"/>
  <c r="P1292" i="472" s="1"/>
  <c r="S1292" i="472" s="1"/>
  <c r="P1258" i="472" a="1"/>
  <c r="P1258" i="472" s="1"/>
  <c r="S1258" i="472" s="1"/>
  <c r="P1044" i="472" a="1"/>
  <c r="P1044" i="472" s="1"/>
  <c r="S1044" i="472" s="1"/>
  <c r="M1259" i="472" a="1"/>
  <c r="M1259" i="472" s="1"/>
  <c r="S1259" i="472" s="1"/>
  <c r="P699" i="472" a="1"/>
  <c r="P699" i="472" s="1"/>
  <c r="S699" i="472" s="1"/>
  <c r="P1276" i="472" a="1"/>
  <c r="P1276" i="472" s="1"/>
  <c r="S1276" i="472" s="1"/>
  <c r="P1308" i="472" a="1"/>
  <c r="P1308" i="472" s="1"/>
  <c r="S1308" i="472" s="1"/>
  <c r="P608" i="472" a="1"/>
  <c r="P608" i="472" s="1"/>
  <c r="S608" i="472" s="1"/>
  <c r="S1335" i="472"/>
  <c r="P1235" i="472" a="1"/>
  <c r="P1235" i="472" s="1"/>
  <c r="S1235" i="472" s="1"/>
  <c r="M1187" i="472" a="1"/>
  <c r="M1187" i="472" s="1"/>
  <c r="S1187" i="472" s="1"/>
  <c r="M1171" i="472" a="1"/>
  <c r="M1171" i="472" s="1"/>
  <c r="S1171" i="472" s="1"/>
  <c r="P1331" i="472" a="1"/>
  <c r="P1331" i="472" s="1"/>
  <c r="S1331" i="472" s="1"/>
  <c r="P1236" i="472" a="1"/>
  <c r="P1236" i="472" s="1"/>
  <c r="S1236" i="472" s="1"/>
  <c r="P825" i="472" a="1"/>
  <c r="P825" i="472" s="1"/>
  <c r="S825" i="472" s="1"/>
  <c r="P1241" i="472" a="1"/>
  <c r="P1241" i="472" s="1"/>
  <c r="S1241" i="472" s="1"/>
  <c r="M946" i="472" a="1"/>
  <c r="M946" i="472" s="1"/>
  <c r="S946" i="472" s="1"/>
  <c r="M1188" i="472" a="1"/>
  <c r="M1188" i="472" s="1"/>
  <c r="S1188" i="472" s="1"/>
  <c r="P1154" i="472" a="1"/>
  <c r="P1154" i="472" s="1"/>
  <c r="S1154" i="472" s="1"/>
  <c r="M948" i="472" a="1"/>
  <c r="M948" i="472" s="1"/>
  <c r="S948" i="472" s="1"/>
  <c r="P1050" i="472" a="1"/>
  <c r="P1050" i="472" s="1"/>
  <c r="S1050" i="472" s="1"/>
  <c r="P1183" i="472" a="1"/>
  <c r="P1183" i="472" s="1"/>
  <c r="S1183" i="472" s="1"/>
  <c r="P1284" i="472" a="1"/>
  <c r="P1284" i="472" s="1"/>
  <c r="S1284" i="472" s="1"/>
  <c r="P1182" i="472" a="1"/>
  <c r="P1182" i="472" s="1"/>
  <c r="S1182" i="472" s="1"/>
  <c r="M1193" i="472" a="1"/>
  <c r="M1193" i="472" s="1"/>
  <c r="S1193" i="472" s="1"/>
  <c r="P1176" i="472" a="1"/>
  <c r="P1176" i="472" s="1"/>
  <c r="S1176" i="472" s="1"/>
  <c r="P1200" i="472" a="1"/>
  <c r="P1200" i="472" s="1"/>
  <c r="S1200" i="472" s="1"/>
  <c r="P1247" i="472" a="1"/>
  <c r="P1247" i="472" s="1"/>
  <c r="S1247" i="472" s="1"/>
  <c r="P1257" i="472" a="1"/>
  <c r="P1257" i="472" s="1"/>
  <c r="S1257" i="472" s="1"/>
  <c r="P1324" i="472" a="1"/>
  <c r="P1324" i="472" s="1"/>
  <c r="S1324" i="472" s="1"/>
  <c r="P1045" i="472" a="1"/>
  <c r="P1045" i="472" s="1"/>
  <c r="S1045" i="472" s="1"/>
  <c r="M943" i="472" a="1"/>
  <c r="M943" i="472" s="1"/>
  <c r="P952" i="472" a="1"/>
  <c r="P952" i="472" s="1"/>
  <c r="S952" i="472" s="1"/>
  <c r="P1271" i="472" a="1"/>
  <c r="P1271" i="472" s="1"/>
  <c r="S1271" i="472" s="1"/>
  <c r="P1209" i="472" a="1"/>
  <c r="P1209" i="472" s="1"/>
  <c r="S1209" i="472" s="1"/>
  <c r="P1210" i="472" a="1"/>
  <c r="P1210" i="472" s="1"/>
  <c r="S1210" i="472" s="1"/>
  <c r="P1184" i="472" a="1"/>
  <c r="P1184" i="472" s="1"/>
  <c r="S1184" i="472" s="1"/>
  <c r="P1051" i="472" a="1"/>
  <c r="P1051" i="472" s="1"/>
  <c r="S1051" i="472" s="1"/>
  <c r="P1186" i="472" a="1"/>
  <c r="P1186" i="472" s="1"/>
  <c r="S1186" i="472" s="1"/>
  <c r="P678" i="472" a="1"/>
  <c r="P678" i="472" s="1"/>
  <c r="S678" i="472" s="1"/>
  <c r="M685" i="472" a="1"/>
  <c r="M685" i="472" s="1"/>
  <c r="S685" i="472" s="1"/>
  <c r="M390" i="472" a="1"/>
  <c r="M390" i="472" s="1"/>
  <c r="S390" i="472" s="1"/>
  <c r="P585" i="472" a="1"/>
  <c r="P585" i="472" s="1"/>
  <c r="S585" i="472" s="1"/>
  <c r="P1136" i="472" a="1"/>
  <c r="P1136" i="472" s="1"/>
  <c r="S1136" i="472" s="1"/>
  <c r="P67" i="472" a="1"/>
  <c r="P67" i="472" s="1"/>
  <c r="M67" i="472" a="1"/>
  <c r="M67" i="472" s="1"/>
  <c r="P559" i="472" a="1"/>
  <c r="P559" i="472" s="1"/>
  <c r="M559" i="472" a="1"/>
  <c r="M559" i="472" s="1"/>
  <c r="M871" i="472" a="1"/>
  <c r="M871" i="472" s="1"/>
  <c r="P871" i="472" a="1"/>
  <c r="P871" i="472" s="1"/>
  <c r="P385" i="472" a="1"/>
  <c r="P385" i="472" s="1"/>
  <c r="M385" i="472" a="1"/>
  <c r="M385" i="472" s="1"/>
  <c r="P646" i="472" a="1"/>
  <c r="P646" i="472" s="1"/>
  <c r="M646" i="472" a="1"/>
  <c r="M646" i="472" s="1"/>
  <c r="M767" i="472" a="1"/>
  <c r="M767" i="472" s="1"/>
  <c r="P767" i="472" a="1"/>
  <c r="P767" i="472" s="1"/>
  <c r="M586" i="472" a="1"/>
  <c r="M586" i="472" s="1"/>
  <c r="P586" i="472" a="1"/>
  <c r="P586" i="472" s="1"/>
  <c r="M212" i="472" a="1"/>
  <c r="M212" i="472" s="1"/>
  <c r="P212" i="472" a="1"/>
  <c r="P212" i="472" s="1"/>
  <c r="M283" i="472" a="1"/>
  <c r="M283" i="472" s="1"/>
  <c r="P283" i="472" a="1"/>
  <c r="P283" i="472" s="1"/>
  <c r="P448" i="472" a="1"/>
  <c r="P448" i="472" s="1"/>
  <c r="M448" i="472" a="1"/>
  <c r="M448" i="472" s="1"/>
  <c r="P771" i="472" a="1"/>
  <c r="P771" i="472" s="1"/>
  <c r="M771" i="472" a="1"/>
  <c r="M771" i="472" s="1"/>
  <c r="M605" i="472" a="1"/>
  <c r="M605" i="472" s="1"/>
  <c r="P605" i="472" a="1"/>
  <c r="P605" i="472" s="1"/>
  <c r="M220" i="472" a="1"/>
  <c r="M220" i="472" s="1"/>
  <c r="P220" i="472" a="1"/>
  <c r="P220" i="472" s="1"/>
  <c r="P477" i="472" a="1"/>
  <c r="P477" i="472" s="1"/>
  <c r="M477" i="472" a="1"/>
  <c r="M477" i="472" s="1"/>
  <c r="P17" i="472" a="1"/>
  <c r="P17" i="472" s="1"/>
  <c r="M17" i="472" a="1"/>
  <c r="M17" i="472" s="1"/>
  <c r="M653" i="472" a="1"/>
  <c r="M653" i="472" s="1"/>
  <c r="P653" i="472" a="1"/>
  <c r="P653" i="472" s="1"/>
  <c r="M130" i="472" a="1"/>
  <c r="M130" i="472" s="1"/>
  <c r="S130" i="472" s="1"/>
  <c r="M233" i="472" a="1"/>
  <c r="M233" i="472" s="1"/>
  <c r="P233" i="472" a="1"/>
  <c r="P233" i="472" s="1"/>
  <c r="M65" i="472" a="1"/>
  <c r="M65" i="472" s="1"/>
  <c r="S65" i="472" s="1"/>
  <c r="P224" i="472" a="1"/>
  <c r="P224" i="472" s="1"/>
  <c r="M224" i="472" a="1"/>
  <c r="M224" i="472" s="1"/>
  <c r="M111" i="472" a="1"/>
  <c r="M111" i="472" s="1"/>
  <c r="P111" i="472" a="1"/>
  <c r="P111" i="472" s="1"/>
  <c r="P539" i="472" a="1"/>
  <c r="P539" i="472" s="1"/>
  <c r="M539" i="472" a="1"/>
  <c r="M539" i="472" s="1"/>
  <c r="M532" i="472" a="1"/>
  <c r="M532" i="472" s="1"/>
  <c r="P532" i="472" a="1"/>
  <c r="P532" i="472" s="1"/>
  <c r="M654" i="472" a="1"/>
  <c r="M654" i="472" s="1"/>
  <c r="P654" i="472" a="1"/>
  <c r="P654" i="472" s="1"/>
  <c r="M288" i="472" a="1"/>
  <c r="M288" i="472" s="1"/>
  <c r="P288" i="472" a="1"/>
  <c r="P288" i="472" s="1"/>
  <c r="M257" i="472" a="1"/>
  <c r="M257" i="472" s="1"/>
  <c r="S257" i="472" s="1"/>
  <c r="P395" i="472" a="1"/>
  <c r="P395" i="472" s="1"/>
  <c r="M395" i="472" a="1"/>
  <c r="M395" i="472" s="1"/>
  <c r="S395" i="472" s="1"/>
  <c r="P30" i="472" a="1"/>
  <c r="P30" i="472" s="1"/>
  <c r="M30" i="472" a="1"/>
  <c r="M30" i="472" s="1"/>
  <c r="P437" i="472" a="1"/>
  <c r="P437" i="472" s="1"/>
  <c r="M437" i="472" a="1"/>
  <c r="M437" i="472" s="1"/>
  <c r="S437" i="472" s="1"/>
  <c r="P277" i="472" a="1"/>
  <c r="P277" i="472" s="1"/>
  <c r="M277" i="472" a="1"/>
  <c r="M277" i="472" s="1"/>
  <c r="M912" i="472" a="1"/>
  <c r="M912" i="472" s="1"/>
  <c r="P912" i="472" a="1"/>
  <c r="P912" i="472" s="1"/>
  <c r="P110" i="472" a="1"/>
  <c r="P110" i="472" s="1"/>
  <c r="M110" i="472" a="1"/>
  <c r="M110" i="472" s="1"/>
  <c r="P921" i="472" a="1"/>
  <c r="P921" i="472" s="1"/>
  <c r="M921" i="472" a="1"/>
  <c r="M921" i="472" s="1"/>
  <c r="S921" i="472" s="1"/>
  <c r="P77" i="472" a="1"/>
  <c r="P77" i="472" s="1"/>
  <c r="M77" i="472" a="1"/>
  <c r="M77" i="472" s="1"/>
  <c r="M311" i="472" a="1"/>
  <c r="M311" i="472" s="1"/>
  <c r="P311" i="472" a="1"/>
  <c r="P311" i="472" s="1"/>
  <c r="P96" i="472" a="1"/>
  <c r="P96" i="472" s="1"/>
  <c r="M96" i="472" a="1"/>
  <c r="M96" i="472" s="1"/>
  <c r="P536" i="472" a="1"/>
  <c r="P536" i="472" s="1"/>
  <c r="M536" i="472" a="1"/>
  <c r="M536" i="472" s="1"/>
  <c r="S536" i="472" s="1"/>
  <c r="P68" i="472" a="1"/>
  <c r="P68" i="472" s="1"/>
  <c r="M68" i="472" a="1"/>
  <c r="M68" i="472" s="1"/>
  <c r="M95" i="472" a="1"/>
  <c r="M95" i="472" s="1"/>
  <c r="P95" i="472" a="1"/>
  <c r="P95" i="472" s="1"/>
  <c r="P41" i="472" a="1"/>
  <c r="P41" i="472" s="1"/>
  <c r="M41" i="472" a="1"/>
  <c r="M41" i="472" s="1"/>
  <c r="P584" i="472" a="1"/>
  <c r="P584" i="472" s="1"/>
  <c r="M584" i="472" a="1"/>
  <c r="M584" i="472" s="1"/>
  <c r="S584" i="472" s="1"/>
  <c r="P109" i="472" a="1"/>
  <c r="P109" i="472" s="1"/>
  <c r="M109" i="472" a="1"/>
  <c r="M109" i="472" s="1"/>
  <c r="M602" i="472" a="1"/>
  <c r="M602" i="472" s="1"/>
  <c r="S602" i="472" s="1"/>
  <c r="M214" i="472" a="1"/>
  <c r="M214" i="472" s="1"/>
  <c r="P214" i="472" a="1"/>
  <c r="P214" i="472" s="1"/>
  <c r="P563" i="472" a="1"/>
  <c r="P563" i="472" s="1"/>
  <c r="M563" i="472" a="1"/>
  <c r="M563" i="472" s="1"/>
  <c r="M291" i="472" a="1"/>
  <c r="M291" i="472" s="1"/>
  <c r="S291" i="472" s="1"/>
  <c r="P434" i="472" a="1"/>
  <c r="P434" i="472" s="1"/>
  <c r="M434" i="472" a="1"/>
  <c r="M434" i="472" s="1"/>
  <c r="M210" i="472" a="1"/>
  <c r="M210" i="472" s="1"/>
  <c r="P210" i="472" a="1"/>
  <c r="P210" i="472" s="1"/>
  <c r="M231" i="472" a="1"/>
  <c r="M231" i="472" s="1"/>
  <c r="P231" i="472" a="1"/>
  <c r="P231" i="472" s="1"/>
  <c r="M457" i="472" a="1"/>
  <c r="M457" i="472" s="1"/>
  <c r="P457" i="472" a="1"/>
  <c r="P457" i="472" s="1"/>
  <c r="P100" i="472" a="1"/>
  <c r="P100" i="472" s="1"/>
  <c r="M100" i="472" a="1"/>
  <c r="M100" i="472" s="1"/>
  <c r="M781" i="472" a="1"/>
  <c r="M781" i="472" s="1"/>
  <c r="P781" i="472" a="1"/>
  <c r="P781" i="472" s="1"/>
  <c r="P481" i="472" a="1"/>
  <c r="P481" i="472" s="1"/>
  <c r="M481" i="472" a="1"/>
  <c r="M481" i="472" s="1"/>
  <c r="P463" i="472" a="1"/>
  <c r="P463" i="472" s="1"/>
  <c r="M463" i="472" a="1"/>
  <c r="M463" i="472" s="1"/>
  <c r="S463" i="472" s="1"/>
  <c r="P776" i="472" a="1"/>
  <c r="P776" i="472" s="1"/>
  <c r="M776" i="472" a="1"/>
  <c r="M776" i="472" s="1"/>
  <c r="M456" i="472" a="1"/>
  <c r="M456" i="472" s="1"/>
  <c r="P456" i="472" a="1"/>
  <c r="P456" i="472" s="1"/>
  <c r="M560" i="472" a="1"/>
  <c r="M560" i="472" s="1"/>
  <c r="P560" i="472" a="1"/>
  <c r="P560" i="472" s="1"/>
  <c r="P1005" i="472" a="1"/>
  <c r="P1005" i="472" s="1"/>
  <c r="M1005" i="472" a="1"/>
  <c r="M1005" i="472" s="1"/>
  <c r="S1005" i="472" s="1"/>
  <c r="M577" i="472" a="1"/>
  <c r="M577" i="472" s="1"/>
  <c r="P577" i="472" a="1"/>
  <c r="P577" i="472" s="1"/>
  <c r="M116" i="472" a="1"/>
  <c r="M116" i="472" s="1"/>
  <c r="S116" i="472" s="1"/>
  <c r="M341" i="472" a="1"/>
  <c r="M341" i="472" s="1"/>
  <c r="P341" i="472" a="1"/>
  <c r="P341" i="472" s="1"/>
  <c r="P232" i="472" a="1"/>
  <c r="P232" i="472" s="1"/>
  <c r="M232" i="472" a="1"/>
  <c r="M232" i="472" s="1"/>
  <c r="P101" i="472" a="1"/>
  <c r="P101" i="472" s="1"/>
  <c r="M101" i="472" a="1"/>
  <c r="M101" i="472" s="1"/>
  <c r="P436" i="472" a="1"/>
  <c r="P436" i="472" s="1"/>
  <c r="M436" i="472" a="1"/>
  <c r="M436" i="472" s="1"/>
  <c r="M115" i="472" a="1"/>
  <c r="M115" i="472" s="1"/>
  <c r="P115" i="472" a="1"/>
  <c r="P115" i="472" s="1"/>
  <c r="M39" i="472" a="1"/>
  <c r="M39" i="472" s="1"/>
  <c r="P39" i="472" a="1"/>
  <c r="P39" i="472" s="1"/>
  <c r="M573" i="472" a="1"/>
  <c r="M573" i="472" s="1"/>
  <c r="P573" i="472" a="1"/>
  <c r="P573" i="472" s="1"/>
  <c r="M396" i="472" a="1"/>
  <c r="M396" i="472" s="1"/>
  <c r="P396" i="472" a="1"/>
  <c r="P396" i="472" s="1"/>
  <c r="M105" i="472" a="1"/>
  <c r="M105" i="472" s="1"/>
  <c r="P105" i="472" a="1"/>
  <c r="P105" i="472" s="1"/>
  <c r="P227" i="472" a="1"/>
  <c r="P227" i="472" s="1"/>
  <c r="M227" i="472" a="1"/>
  <c r="M227" i="472" s="1"/>
  <c r="P298" i="472" a="1"/>
  <c r="P298" i="472" s="1"/>
  <c r="M298" i="472" a="1"/>
  <c r="M298" i="472" s="1"/>
  <c r="M31" i="472" a="1"/>
  <c r="M31" i="472" s="1"/>
  <c r="S31" i="472" s="1"/>
  <c r="M635" i="472" a="1"/>
  <c r="M635" i="472" s="1"/>
  <c r="P635" i="472" a="1"/>
  <c r="P635" i="472" s="1"/>
  <c r="P1013" i="472" a="1"/>
  <c r="P1013" i="472" s="1"/>
  <c r="M1013" i="472" a="1"/>
  <c r="M1013" i="472" s="1"/>
  <c r="M575" i="472" a="1"/>
  <c r="M575" i="472" s="1"/>
  <c r="P575" i="472" a="1"/>
  <c r="P575" i="472" s="1"/>
  <c r="P775" i="472" a="1"/>
  <c r="P775" i="472" s="1"/>
  <c r="M775" i="472" a="1"/>
  <c r="M775" i="472" s="1"/>
  <c r="M45" i="472" a="1"/>
  <c r="M45" i="472" s="1"/>
  <c r="S45" i="472" s="1"/>
  <c r="M38" i="472" a="1"/>
  <c r="M38" i="472" s="1"/>
  <c r="S38" i="472" s="1"/>
  <c r="M304" i="472" a="1"/>
  <c r="M304" i="472" s="1"/>
  <c r="S304" i="472" s="1"/>
  <c r="P398" i="472" a="1"/>
  <c r="P398" i="472" s="1"/>
  <c r="S398" i="472" s="1"/>
  <c r="M1108" i="472" a="1"/>
  <c r="M1108" i="472" s="1"/>
  <c r="S1108" i="472" s="1"/>
  <c r="P769" i="472" a="1"/>
  <c r="P769" i="472" s="1"/>
  <c r="S769" i="472" s="1"/>
  <c r="P421" i="472" a="1"/>
  <c r="P421" i="472" s="1"/>
  <c r="S421" i="472" s="1"/>
  <c r="P1135" i="472" a="1"/>
  <c r="P1135" i="472" s="1"/>
  <c r="S1135" i="472" s="1"/>
  <c r="M793" i="472" a="1"/>
  <c r="M793" i="472" s="1"/>
  <c r="S793" i="472" s="1"/>
  <c r="P675" i="472" a="1"/>
  <c r="P675" i="472" s="1"/>
  <c r="S675" i="472" s="1"/>
  <c r="P473" i="472" a="1"/>
  <c r="P473" i="472" s="1"/>
  <c r="M473" i="472" a="1"/>
  <c r="M473" i="472" s="1"/>
  <c r="P773" i="472" a="1"/>
  <c r="P773" i="472" s="1"/>
  <c r="M773" i="472" a="1"/>
  <c r="M773" i="472" s="1"/>
  <c r="S773" i="472" s="1"/>
  <c r="M464" i="472" a="1"/>
  <c r="M464" i="472" s="1"/>
  <c r="P464" i="472" a="1"/>
  <c r="P464" i="472" s="1"/>
  <c r="M215" i="472" a="1"/>
  <c r="M215" i="472" s="1"/>
  <c r="P215" i="472" a="1"/>
  <c r="P215" i="472" s="1"/>
  <c r="M382" i="472" a="1"/>
  <c r="M382" i="472" s="1"/>
  <c r="P382" i="472" a="1"/>
  <c r="P382" i="472" s="1"/>
  <c r="M768" i="472" a="1"/>
  <c r="M768" i="472" s="1"/>
  <c r="S768" i="472" s="1"/>
  <c r="P896" i="472" a="1"/>
  <c r="P896" i="472" s="1"/>
  <c r="S896" i="472" s="1"/>
  <c r="P1114" i="472" a="1"/>
  <c r="P1114" i="472" s="1"/>
  <c r="S1114" i="472" s="1"/>
  <c r="M904" i="472" a="1"/>
  <c r="M904" i="472" s="1"/>
  <c r="S904" i="472" s="1"/>
  <c r="P226" i="472" a="1"/>
  <c r="P226" i="472" s="1"/>
  <c r="M226" i="472" a="1"/>
  <c r="M226" i="472" s="1"/>
  <c r="S226" i="472" s="1"/>
  <c r="P282" i="472" a="1"/>
  <c r="P282" i="472" s="1"/>
  <c r="M282" i="472" a="1"/>
  <c r="M282" i="472" s="1"/>
  <c r="M661" i="472" a="1"/>
  <c r="M661" i="472" s="1"/>
  <c r="S661" i="472" s="1"/>
  <c r="P801" i="472" a="1"/>
  <c r="P801" i="472" s="1"/>
  <c r="S801" i="472" s="1"/>
  <c r="M1014" i="472" a="1"/>
  <c r="M1014" i="472" s="1"/>
  <c r="S1014" i="472" s="1"/>
  <c r="M203" i="472" a="1"/>
  <c r="M203" i="472" s="1"/>
  <c r="P203" i="472" a="1"/>
  <c r="P203" i="472" s="1"/>
  <c r="M295" i="472" a="1"/>
  <c r="M295" i="472" s="1"/>
  <c r="P295" i="472" a="1"/>
  <c r="P295" i="472" s="1"/>
  <c r="P656" i="472" a="1"/>
  <c r="P656" i="472" s="1"/>
  <c r="M656" i="472" a="1"/>
  <c r="M656" i="472" s="1"/>
  <c r="M205" i="472" a="1"/>
  <c r="M205" i="472" s="1"/>
  <c r="P205" i="472" a="1"/>
  <c r="P205" i="472" s="1"/>
  <c r="M1030" i="472" a="1"/>
  <c r="M1030" i="472" s="1"/>
  <c r="S1030" i="472" s="1"/>
  <c r="P300" i="472" a="1"/>
  <c r="P300" i="472" s="1"/>
  <c r="S300" i="472" s="1"/>
  <c r="M886" i="472" a="1"/>
  <c r="M886" i="472" s="1"/>
  <c r="S886" i="472" s="1"/>
  <c r="M899" i="472" a="1"/>
  <c r="M899" i="472" s="1"/>
  <c r="S899" i="472" s="1"/>
  <c r="M1039" i="472" a="1"/>
  <c r="M1039" i="472" s="1"/>
  <c r="S1039" i="472" s="1"/>
  <c r="P687" i="472" a="1"/>
  <c r="P687" i="472" s="1"/>
  <c r="S687" i="472" s="1"/>
  <c r="M671" i="472" a="1"/>
  <c r="M671" i="472" s="1"/>
  <c r="S671" i="472" s="1"/>
  <c r="P783" i="472" a="1"/>
  <c r="P783" i="472" s="1"/>
  <c r="S783" i="472" s="1"/>
  <c r="P1035" i="472" a="1"/>
  <c r="P1035" i="472" s="1"/>
  <c r="S1035" i="472" s="1"/>
  <c r="P900" i="472" a="1"/>
  <c r="P900" i="472" s="1"/>
  <c r="S900" i="472" s="1"/>
  <c r="P1017" i="472" a="1"/>
  <c r="P1017" i="472" s="1"/>
  <c r="S1017" i="472" s="1"/>
  <c r="M1029" i="472" a="1"/>
  <c r="M1029" i="472" s="1"/>
  <c r="S1029" i="472" s="1"/>
  <c r="M606" i="472" a="1"/>
  <c r="M606" i="472" s="1"/>
  <c r="S606" i="472" s="1"/>
  <c r="P811" i="472" a="1"/>
  <c r="P811" i="472" s="1"/>
  <c r="S811" i="472" s="1"/>
  <c r="P903" i="472" a="1"/>
  <c r="P903" i="472" s="1"/>
  <c r="S903" i="472" s="1"/>
  <c r="P1115" i="472" a="1"/>
  <c r="P1115" i="472" s="1"/>
  <c r="S1115" i="472" s="1"/>
  <c r="P909" i="472" a="1"/>
  <c r="P909" i="472" s="1"/>
  <c r="S909" i="472" s="1"/>
  <c r="P1016" i="472" a="1"/>
  <c r="P1016" i="472" s="1"/>
  <c r="S1016" i="472" s="1"/>
  <c r="M889" i="472" a="1"/>
  <c r="M889" i="472" s="1"/>
  <c r="S889" i="472" s="1"/>
  <c r="P1032" i="472" a="1"/>
  <c r="P1032" i="472" s="1"/>
  <c r="S1032" i="472" s="1"/>
  <c r="M1143" i="472" a="1"/>
  <c r="M1143" i="472" s="1"/>
  <c r="S1143" i="472" s="1"/>
  <c r="P683" i="472" a="1"/>
  <c r="P683" i="472" s="1"/>
  <c r="S683" i="472" s="1"/>
  <c r="M1021" i="472" a="1"/>
  <c r="M1021" i="472" s="1"/>
  <c r="S1021" i="472" s="1"/>
  <c r="M786" i="472" a="1"/>
  <c r="M786" i="472" s="1"/>
  <c r="S786" i="472" s="1"/>
  <c r="P1033" i="472" a="1"/>
  <c r="P1033" i="472" s="1"/>
  <c r="S1033" i="472" s="1"/>
  <c r="P885" i="472" a="1"/>
  <c r="P885" i="472" s="1"/>
  <c r="S885" i="472" s="1"/>
  <c r="M662" i="472" a="1"/>
  <c r="M662" i="472" s="1"/>
  <c r="S662" i="472" s="1"/>
  <c r="P908" i="472" a="1"/>
  <c r="P908" i="472" s="1"/>
  <c r="S908" i="472" s="1"/>
  <c r="P1028" i="472" a="1"/>
  <c r="P1028" i="472" s="1"/>
  <c r="S1028" i="472" s="1"/>
  <c r="M607" i="472" a="1"/>
  <c r="M607" i="472" s="1"/>
  <c r="S607" i="472" s="1"/>
  <c r="P782" i="472" a="1"/>
  <c r="P782" i="472" s="1"/>
  <c r="S782" i="472" s="1"/>
  <c r="P918" i="472" a="1"/>
  <c r="P918" i="472" s="1"/>
  <c r="S918" i="472" s="1"/>
  <c r="M785" i="472" a="1"/>
  <c r="M785" i="472" s="1"/>
  <c r="S785" i="472" s="1"/>
  <c r="P1138" i="472" a="1"/>
  <c r="P1138" i="472" s="1"/>
  <c r="S1138" i="472" s="1"/>
  <c r="P792" i="472" a="1"/>
  <c r="P792" i="472" s="1"/>
  <c r="S792" i="472" s="1"/>
  <c r="P802" i="472" a="1"/>
  <c r="P802" i="472" s="1"/>
  <c r="S802" i="472" s="1"/>
  <c r="P1132" i="472" a="1"/>
  <c r="P1132" i="472" s="1"/>
  <c r="S1132" i="472" s="1"/>
  <c r="P1134" i="472" a="1"/>
  <c r="P1134" i="472" s="1"/>
  <c r="S1134" i="472" s="1"/>
  <c r="P920" i="472" a="1"/>
  <c r="P920" i="472" s="1"/>
  <c r="S920" i="472" s="1"/>
  <c r="P1026" i="472" a="1"/>
  <c r="P1026" i="472" s="1"/>
  <c r="S1026" i="472" s="1"/>
  <c r="P798" i="472" a="1"/>
  <c r="P798" i="472" s="1"/>
  <c r="S798" i="472" s="1"/>
  <c r="P1120" i="472" a="1"/>
  <c r="P1120" i="472" s="1"/>
  <c r="S1120" i="472" s="1"/>
  <c r="P902" i="472" a="1"/>
  <c r="P902" i="472" s="1"/>
  <c r="S902" i="472" s="1"/>
  <c r="M643" i="472" a="1"/>
  <c r="M643" i="472" s="1"/>
  <c r="P643" i="472" a="1"/>
  <c r="P643" i="472" s="1"/>
  <c r="M630" i="472" a="1"/>
  <c r="M630" i="472" s="1"/>
  <c r="S630" i="472" s="1"/>
  <c r="P547" i="472" a="1"/>
  <c r="P547" i="472" s="1"/>
  <c r="M547" i="472" a="1"/>
  <c r="M547" i="472" s="1"/>
  <c r="M29" i="472" a="1"/>
  <c r="M29" i="472" s="1"/>
  <c r="P29" i="472" a="1"/>
  <c r="P29" i="472" s="1"/>
  <c r="M872" i="472" a="1"/>
  <c r="M872" i="472" s="1"/>
  <c r="P872" i="472" a="1"/>
  <c r="P872" i="472" s="1"/>
  <c r="M234" i="472" a="1"/>
  <c r="M234" i="472" s="1"/>
  <c r="P234" i="472" a="1"/>
  <c r="P234" i="472" s="1"/>
  <c r="M498" i="472" a="1"/>
  <c r="M498" i="472" s="1"/>
  <c r="P498" i="472" a="1"/>
  <c r="P498" i="472" s="1"/>
  <c r="P634" i="472" a="1"/>
  <c r="P634" i="472" s="1"/>
  <c r="M634" i="472" a="1"/>
  <c r="M634" i="472" s="1"/>
  <c r="M873" i="472" a="1"/>
  <c r="M873" i="472" s="1"/>
  <c r="P873" i="472" a="1"/>
  <c r="P873" i="472" s="1"/>
  <c r="M984" i="472" a="1"/>
  <c r="M984" i="472" s="1"/>
  <c r="P984" i="472" a="1"/>
  <c r="P984" i="472" s="1"/>
  <c r="P76" i="472" a="1"/>
  <c r="P76" i="472" s="1"/>
  <c r="S76" i="472" s="1"/>
  <c r="P273" i="472" a="1"/>
  <c r="P273" i="472" s="1"/>
  <c r="S273" i="472" s="1"/>
  <c r="M1083" i="472" a="1"/>
  <c r="M1083" i="472" s="1"/>
  <c r="S1083" i="472" s="1"/>
  <c r="P389" i="472" a="1"/>
  <c r="P389" i="472" s="1"/>
  <c r="S389" i="472" s="1"/>
  <c r="M317" i="472" a="1"/>
  <c r="M317" i="472" s="1"/>
  <c r="S317" i="472" s="1"/>
  <c r="M62" i="472" a="1"/>
  <c r="M62" i="472" s="1"/>
  <c r="S62" i="472" s="1"/>
  <c r="M1112" i="472" a="1"/>
  <c r="M1112" i="472" s="1"/>
  <c r="P1112" i="472" a="1"/>
  <c r="P1112" i="472" s="1"/>
  <c r="M428" i="472" a="1"/>
  <c r="M428" i="472" s="1"/>
  <c r="P428" i="472" a="1"/>
  <c r="P428" i="472" s="1"/>
  <c r="P1107" i="472" a="1"/>
  <c r="P1107" i="472" s="1"/>
  <c r="M1107" i="472" a="1"/>
  <c r="M1107" i="472" s="1"/>
  <c r="P252" i="472" a="1"/>
  <c r="P252" i="472" s="1"/>
  <c r="M252" i="472" a="1"/>
  <c r="M252" i="472" s="1"/>
  <c r="M20" i="472" a="1"/>
  <c r="M20" i="472" s="1"/>
  <c r="P20" i="472" a="1"/>
  <c r="P20" i="472" s="1"/>
  <c r="P325" i="472" a="1"/>
  <c r="P325" i="472" s="1"/>
  <c r="M325" i="472" a="1"/>
  <c r="M325" i="472" s="1"/>
  <c r="M568" i="472" a="1"/>
  <c r="M568" i="472" s="1"/>
  <c r="S568" i="472" s="1"/>
  <c r="M251" i="472" a="1"/>
  <c r="M251" i="472" s="1"/>
  <c r="P251" i="472" a="1"/>
  <c r="P251" i="472" s="1"/>
  <c r="P292" i="472" a="1"/>
  <c r="P292" i="472" s="1"/>
  <c r="M292" i="472" a="1"/>
  <c r="M292" i="472" s="1"/>
  <c r="M571" i="472" a="1"/>
  <c r="M571" i="472" s="1"/>
  <c r="P571" i="472" a="1"/>
  <c r="P571" i="472" s="1"/>
  <c r="P1091" i="472" a="1"/>
  <c r="P1091" i="472" s="1"/>
  <c r="M1091" i="472" a="1"/>
  <c r="M1091" i="472" s="1"/>
  <c r="M847" i="472" a="1"/>
  <c r="M847" i="472" s="1"/>
  <c r="P847" i="472" a="1"/>
  <c r="P847" i="472" s="1"/>
  <c r="P66" i="472" a="1"/>
  <c r="P66" i="472" s="1"/>
  <c r="M66" i="472" a="1"/>
  <c r="M66" i="472" s="1"/>
  <c r="M753" i="472" a="1"/>
  <c r="M753" i="472" s="1"/>
  <c r="P753" i="472" a="1"/>
  <c r="P753" i="472" s="1"/>
  <c r="M18" i="472" a="1"/>
  <c r="M18" i="472" s="1"/>
  <c r="P18" i="472" a="1"/>
  <c r="P18" i="472" s="1"/>
  <c r="M310" i="472" a="1"/>
  <c r="M310" i="472" s="1"/>
  <c r="S310" i="472" s="1"/>
  <c r="M237" i="472" a="1"/>
  <c r="M237" i="472" s="1"/>
  <c r="S237" i="472" s="1"/>
  <c r="P489" i="472" a="1"/>
  <c r="P489" i="472" s="1"/>
  <c r="M489" i="472" a="1"/>
  <c r="M489" i="472" s="1"/>
  <c r="P313" i="472" a="1"/>
  <c r="P313" i="472" s="1"/>
  <c r="M313" i="472" a="1"/>
  <c r="M313" i="472" s="1"/>
  <c r="S313" i="472" s="1"/>
  <c r="M43" i="472" a="1"/>
  <c r="M43" i="472" s="1"/>
  <c r="S43" i="472" s="1"/>
  <c r="M466" i="472" a="1"/>
  <c r="M466" i="472" s="1"/>
  <c r="P466" i="472" a="1"/>
  <c r="P466" i="472" s="1"/>
  <c r="P245" i="472" a="1"/>
  <c r="P245" i="472" s="1"/>
  <c r="M245" i="472" a="1"/>
  <c r="M245" i="472" s="1"/>
  <c r="P269" i="472" a="1"/>
  <c r="P269" i="472" s="1"/>
  <c r="M269" i="472" a="1"/>
  <c r="M269" i="472" s="1"/>
  <c r="P877" i="472" a="1"/>
  <c r="P877" i="472" s="1"/>
  <c r="M877" i="472" a="1"/>
  <c r="M877" i="472" s="1"/>
  <c r="P279" i="472" a="1"/>
  <c r="P279" i="472" s="1"/>
  <c r="M279" i="472" a="1"/>
  <c r="M279" i="472" s="1"/>
  <c r="M1079" i="472" a="1"/>
  <c r="M1079" i="472" s="1"/>
  <c r="P1079" i="472" a="1"/>
  <c r="P1079" i="472" s="1"/>
  <c r="P992" i="472" a="1"/>
  <c r="P992" i="472" s="1"/>
  <c r="M992" i="472" a="1"/>
  <c r="M992" i="472" s="1"/>
  <c r="P293" i="472" a="1"/>
  <c r="P293" i="472" s="1"/>
  <c r="M293" i="472" a="1"/>
  <c r="M293" i="472" s="1"/>
  <c r="P561" i="472" a="1"/>
  <c r="P561" i="472" s="1"/>
  <c r="M561" i="472" a="1"/>
  <c r="M561" i="472" s="1"/>
  <c r="P504" i="472" a="1"/>
  <c r="P504" i="472" s="1"/>
  <c r="M504" i="472" a="1"/>
  <c r="M504" i="472" s="1"/>
  <c r="M415" i="472" a="1"/>
  <c r="M415" i="472" s="1"/>
  <c r="S415" i="472" s="1"/>
  <c r="M334" i="472" a="1"/>
  <c r="M334" i="472" s="1"/>
  <c r="P334" i="472" a="1"/>
  <c r="P334" i="472" s="1"/>
  <c r="M756" i="472" a="1"/>
  <c r="M756" i="472" s="1"/>
  <c r="P756" i="472" a="1"/>
  <c r="P756" i="472" s="1"/>
  <c r="P1080" i="472" a="1"/>
  <c r="P1080" i="472" s="1"/>
  <c r="M1080" i="472" a="1"/>
  <c r="M1080" i="472" s="1"/>
  <c r="S1080" i="472" s="1"/>
  <c r="P392" i="472" a="1"/>
  <c r="P392" i="472" s="1"/>
  <c r="M392" i="472" a="1"/>
  <c r="M392" i="472" s="1"/>
  <c r="M755" i="472" a="1"/>
  <c r="M755" i="472" s="1"/>
  <c r="P755" i="472" a="1"/>
  <c r="P755" i="472" s="1"/>
  <c r="M25" i="472" a="1"/>
  <c r="M25" i="472" s="1"/>
  <c r="S25" i="472" s="1"/>
  <c r="P1103" i="472" a="1"/>
  <c r="P1103" i="472" s="1"/>
  <c r="M1103" i="472" a="1"/>
  <c r="M1103" i="472" s="1"/>
  <c r="M631" i="472" a="1"/>
  <c r="M631" i="472" s="1"/>
  <c r="P631" i="472" a="1"/>
  <c r="P631" i="472" s="1"/>
  <c r="M445" i="472" a="1"/>
  <c r="M445" i="472" s="1"/>
  <c r="P445" i="472" a="1"/>
  <c r="P445" i="472" s="1"/>
  <c r="P857" i="472" a="1"/>
  <c r="P857" i="472" s="1"/>
  <c r="M857" i="472" a="1"/>
  <c r="M857" i="472" s="1"/>
  <c r="P332" i="472" a="1"/>
  <c r="P332" i="472" s="1"/>
  <c r="M332" i="472" a="1"/>
  <c r="M332" i="472" s="1"/>
  <c r="P525" i="472" a="1"/>
  <c r="P525" i="472" s="1"/>
  <c r="M525" i="472" a="1"/>
  <c r="M525" i="472" s="1"/>
  <c r="P985" i="472" a="1"/>
  <c r="P985" i="472" s="1"/>
  <c r="M985" i="472" a="1"/>
  <c r="M985" i="472" s="1"/>
  <c r="P188" i="472" a="1"/>
  <c r="P188" i="472" s="1"/>
  <c r="M188" i="472" a="1"/>
  <c r="M188" i="472" s="1"/>
  <c r="P648" i="472" a="1"/>
  <c r="P648" i="472" s="1"/>
  <c r="M648" i="472" a="1"/>
  <c r="M648" i="472" s="1"/>
  <c r="M600" i="472" a="1"/>
  <c r="M600" i="472" s="1"/>
  <c r="S600" i="472" s="1"/>
  <c r="P316" i="472" a="1"/>
  <c r="P316" i="472" s="1"/>
  <c r="M316" i="472" a="1"/>
  <c r="M316" i="472" s="1"/>
  <c r="M475" i="472" a="1"/>
  <c r="M475" i="472" s="1"/>
  <c r="P475" i="472" a="1"/>
  <c r="P475" i="472" s="1"/>
  <c r="P320" i="472" a="1"/>
  <c r="P320" i="472" s="1"/>
  <c r="M320" i="472" a="1"/>
  <c r="M320" i="472" s="1"/>
  <c r="M482" i="472" a="1"/>
  <c r="M482" i="472" s="1"/>
  <c r="P482" i="472" a="1"/>
  <c r="P482" i="472" s="1"/>
  <c r="M480" i="472" a="1"/>
  <c r="M480" i="472" s="1"/>
  <c r="S480" i="472" s="1"/>
  <c r="M71" i="472" a="1"/>
  <c r="M71" i="472" s="1"/>
  <c r="P71" i="472" a="1"/>
  <c r="P71" i="472" s="1"/>
  <c r="P1109" i="472" a="1"/>
  <c r="P1109" i="472" s="1"/>
  <c r="M1109" i="472" a="1"/>
  <c r="M1109" i="472" s="1"/>
  <c r="P542" i="472" a="1"/>
  <c r="P542" i="472" s="1"/>
  <c r="M542" i="472" a="1"/>
  <c r="M542" i="472" s="1"/>
  <c r="M88" i="472" a="1"/>
  <c r="M88" i="472" s="1"/>
  <c r="P88" i="472" a="1"/>
  <c r="P88" i="472" s="1"/>
  <c r="P328" i="472" a="1"/>
  <c r="P328" i="472" s="1"/>
  <c r="M328" i="472" a="1"/>
  <c r="M328" i="472" s="1"/>
  <c r="P401" i="472" a="1"/>
  <c r="P401" i="472" s="1"/>
  <c r="M401" i="472" a="1"/>
  <c r="M401" i="472" s="1"/>
  <c r="P488" i="472" a="1"/>
  <c r="P488" i="472" s="1"/>
  <c r="M488" i="472" a="1"/>
  <c r="M488" i="472" s="1"/>
  <c r="M258" i="472" a="1"/>
  <c r="M258" i="472" s="1"/>
  <c r="P258" i="472" a="1"/>
  <c r="P258" i="472" s="1"/>
  <c r="P384" i="472" a="1"/>
  <c r="P384" i="472" s="1"/>
  <c r="M384" i="472" a="1"/>
  <c r="M384" i="472" s="1"/>
  <c r="P578" i="472" a="1"/>
  <c r="P578" i="472" s="1"/>
  <c r="M578" i="472" a="1"/>
  <c r="M578" i="472" s="1"/>
  <c r="P213" i="472" a="1"/>
  <c r="P213" i="472" s="1"/>
  <c r="M213" i="472" a="1"/>
  <c r="M213" i="472" s="1"/>
  <c r="M641" i="472" a="1"/>
  <c r="M641" i="472" s="1"/>
  <c r="P641" i="472" a="1"/>
  <c r="P641" i="472" s="1"/>
  <c r="P253" i="472" a="1"/>
  <c r="P253" i="472" s="1"/>
  <c r="M253" i="472" a="1"/>
  <c r="M253" i="472" s="1"/>
  <c r="P35" i="472" a="1"/>
  <c r="P35" i="472" s="1"/>
  <c r="M35" i="472" a="1"/>
  <c r="M35" i="472" s="1"/>
  <c r="M505" i="472" a="1"/>
  <c r="M505" i="472" s="1"/>
  <c r="P505" i="472" a="1"/>
  <c r="P505" i="472" s="1"/>
  <c r="P79" i="472" a="1"/>
  <c r="P79" i="472" s="1"/>
  <c r="M79" i="472" a="1"/>
  <c r="M79" i="472" s="1"/>
  <c r="M52" i="472" a="1"/>
  <c r="M52" i="472" s="1"/>
  <c r="P52" i="472" a="1"/>
  <c r="P52" i="472" s="1"/>
  <c r="P229" i="472" a="1"/>
  <c r="P229" i="472" s="1"/>
  <c r="M229" i="472" a="1"/>
  <c r="M229" i="472" s="1"/>
  <c r="M27" i="472" a="1"/>
  <c r="M27" i="472" s="1"/>
  <c r="P27" i="472" a="1"/>
  <c r="P27" i="472" s="1"/>
  <c r="M246" i="472" a="1"/>
  <c r="M246" i="472" s="1"/>
  <c r="P246" i="472" a="1"/>
  <c r="P246" i="472" s="1"/>
  <c r="P225" i="472" a="1"/>
  <c r="P225" i="472" s="1"/>
  <c r="M225" i="472" a="1"/>
  <c r="M225" i="472" s="1"/>
  <c r="P61" i="472" a="1"/>
  <c r="P61" i="472" s="1"/>
  <c r="M61" i="472" a="1"/>
  <c r="M61" i="472" s="1"/>
  <c r="M261" i="472" a="1"/>
  <c r="M261" i="472" s="1"/>
  <c r="P261" i="472" a="1"/>
  <c r="P261" i="472" s="1"/>
  <c r="P275" i="472" a="1"/>
  <c r="P275" i="472" s="1"/>
  <c r="M275" i="472" a="1"/>
  <c r="M275" i="472" s="1"/>
  <c r="M587" i="472" a="1"/>
  <c r="M587" i="472" s="1"/>
  <c r="S587" i="472" s="1"/>
  <c r="M1097" i="472" a="1"/>
  <c r="M1097" i="472" s="1"/>
  <c r="P1097" i="472" a="1"/>
  <c r="P1097" i="472" s="1"/>
  <c r="P97" i="472" a="1"/>
  <c r="P97" i="472" s="1"/>
  <c r="M97" i="472" a="1"/>
  <c r="M97" i="472" s="1"/>
  <c r="M884" i="472" a="1"/>
  <c r="M884" i="472" s="1"/>
  <c r="P884" i="472" a="1"/>
  <c r="P884" i="472" s="1"/>
  <c r="P393" i="472" a="1"/>
  <c r="P393" i="472" s="1"/>
  <c r="M393" i="472" a="1"/>
  <c r="M393" i="472" s="1"/>
  <c r="P397" i="472" a="1"/>
  <c r="P397" i="472" s="1"/>
  <c r="M397" i="472" a="1"/>
  <c r="M397" i="472" s="1"/>
  <c r="S397" i="472" s="1"/>
  <c r="P429" i="472" a="1"/>
  <c r="P429" i="472" s="1"/>
  <c r="M429" i="472" a="1"/>
  <c r="M429" i="472" s="1"/>
  <c r="M1095" i="472" a="1"/>
  <c r="M1095" i="472" s="1"/>
  <c r="P1095" i="472" a="1"/>
  <c r="P1095" i="472" s="1"/>
  <c r="M558" i="472" a="1"/>
  <c r="M558" i="472" s="1"/>
  <c r="P558" i="472" a="1"/>
  <c r="P558" i="472" s="1"/>
  <c r="P570" i="472" a="1"/>
  <c r="P570" i="472" s="1"/>
  <c r="M570" i="472" a="1"/>
  <c r="M570" i="472" s="1"/>
  <c r="S570" i="472" s="1"/>
  <c r="P19" i="472" a="1"/>
  <c r="P19" i="472" s="1"/>
  <c r="M19" i="472" a="1"/>
  <c r="M19" i="472" s="1"/>
  <c r="M633" i="472" a="1"/>
  <c r="M633" i="472" s="1"/>
  <c r="S633" i="472" s="1"/>
  <c r="M202" i="472" a="1"/>
  <c r="M202" i="472" s="1"/>
  <c r="P202" i="472" a="1"/>
  <c r="P202" i="472" s="1"/>
  <c r="P21" i="472" a="1"/>
  <c r="P21" i="472" s="1"/>
  <c r="M21" i="472" a="1"/>
  <c r="M21" i="472" s="1"/>
  <c r="P749" i="472" a="1"/>
  <c r="P749" i="472" s="1"/>
  <c r="M749" i="472" a="1"/>
  <c r="M749" i="472" s="1"/>
  <c r="P218" i="472" a="1"/>
  <c r="P218" i="472" s="1"/>
  <c r="M218" i="472" a="1"/>
  <c r="M218" i="472" s="1"/>
  <c r="M1004" i="472" a="1"/>
  <c r="M1004" i="472" s="1"/>
  <c r="P1004" i="472" a="1"/>
  <c r="P1004" i="472" s="1"/>
  <c r="P190" i="472" a="1"/>
  <c r="P190" i="472" s="1"/>
  <c r="M190" i="472" a="1"/>
  <c r="M190" i="472" s="1"/>
  <c r="M307" i="472" a="1"/>
  <c r="M307" i="472" s="1"/>
  <c r="P307" i="472" a="1"/>
  <c r="P307" i="472" s="1"/>
  <c r="M524" i="472" a="1"/>
  <c r="M524" i="472" s="1"/>
  <c r="P524" i="472" a="1"/>
  <c r="P524" i="472" s="1"/>
  <c r="M449" i="472" a="1"/>
  <c r="M449" i="472" s="1"/>
  <c r="P449" i="472" a="1"/>
  <c r="P449" i="472" s="1"/>
  <c r="M329" i="472" a="1"/>
  <c r="M329" i="472" s="1"/>
  <c r="P329" i="472" a="1"/>
  <c r="P329" i="472" s="1"/>
  <c r="P640" i="472" a="1"/>
  <c r="P640" i="472" s="1"/>
  <c r="M640" i="472" a="1"/>
  <c r="M640" i="472" s="1"/>
  <c r="M848" i="472" a="1"/>
  <c r="M848" i="472" s="1"/>
  <c r="P848" i="472" a="1"/>
  <c r="P848" i="472" s="1"/>
  <c r="M991" i="472" a="1"/>
  <c r="M991" i="472" s="1"/>
  <c r="P991" i="472" a="1"/>
  <c r="P991" i="472" s="1"/>
  <c r="M880" i="472" a="1"/>
  <c r="M880" i="472" s="1"/>
  <c r="P880" i="472" a="1"/>
  <c r="P880" i="472" s="1"/>
  <c r="P312" i="472" a="1"/>
  <c r="P312" i="472" s="1"/>
  <c r="M312" i="472" a="1"/>
  <c r="M312" i="472" s="1"/>
  <c r="P259" i="472" a="1"/>
  <c r="P259" i="472" s="1"/>
  <c r="M259" i="472" a="1"/>
  <c r="M259" i="472" s="1"/>
  <c r="P284" i="472" a="1"/>
  <c r="P284" i="472" s="1"/>
  <c r="M284" i="472" a="1"/>
  <c r="M284" i="472" s="1"/>
  <c r="P876" i="472" a="1"/>
  <c r="P876" i="472" s="1"/>
  <c r="M876" i="472" a="1"/>
  <c r="M876" i="472" s="1"/>
  <c r="M487" i="472" a="1"/>
  <c r="M487" i="472" s="1"/>
  <c r="P487" i="472" a="1"/>
  <c r="P487" i="472" s="1"/>
  <c r="P982" i="472" a="1"/>
  <c r="P982" i="472" s="1"/>
  <c r="M982" i="472" a="1"/>
  <c r="M982" i="472" s="1"/>
  <c r="M114" i="472" a="1"/>
  <c r="M114" i="472" s="1"/>
  <c r="S114" i="472" s="1"/>
  <c r="M406" i="472" a="1"/>
  <c r="M406" i="472" s="1"/>
  <c r="P406" i="472" a="1"/>
  <c r="P406" i="472" s="1"/>
  <c r="M85" i="472" a="1"/>
  <c r="M85" i="472" s="1"/>
  <c r="P85" i="472" a="1"/>
  <c r="P85" i="472" s="1"/>
  <c r="P754" i="472" a="1"/>
  <c r="P754" i="472" s="1"/>
  <c r="M754" i="472" a="1"/>
  <c r="M754" i="472" s="1"/>
  <c r="P993" i="472" a="1"/>
  <c r="P993" i="472" s="1"/>
  <c r="M993" i="472" a="1"/>
  <c r="M993" i="472" s="1"/>
  <c r="S993" i="472" s="1"/>
  <c r="P305" i="472" a="1"/>
  <c r="P305" i="472" s="1"/>
  <c r="M305" i="472" a="1"/>
  <c r="M305" i="472" s="1"/>
  <c r="M399" i="472" a="1"/>
  <c r="M399" i="472" s="1"/>
  <c r="P399" i="472" a="1"/>
  <c r="P399" i="472" s="1"/>
  <c r="P471" i="472" a="1"/>
  <c r="P471" i="472" s="1"/>
  <c r="M471" i="472" a="1"/>
  <c r="M471" i="472" s="1"/>
  <c r="M416" i="472" a="1"/>
  <c r="M416" i="472" s="1"/>
  <c r="P416" i="472" a="1"/>
  <c r="P416" i="472" s="1"/>
  <c r="M247" i="472" a="1"/>
  <c r="M247" i="472" s="1"/>
  <c r="P247" i="472" a="1"/>
  <c r="P247" i="472" s="1"/>
  <c r="P427" i="472" a="1"/>
  <c r="P427" i="472" s="1"/>
  <c r="M427" i="472" a="1"/>
  <c r="M427" i="472" s="1"/>
  <c r="S427" i="472" s="1"/>
  <c r="M94" i="472" a="1"/>
  <c r="M94" i="472" s="1"/>
  <c r="P94" i="472" a="1"/>
  <c r="P94" i="472" s="1"/>
  <c r="M760" i="472" a="1"/>
  <c r="M760" i="472" s="1"/>
  <c r="P760" i="472" a="1"/>
  <c r="P760" i="472" s="1"/>
  <c r="M467" i="472" a="1"/>
  <c r="M467" i="472" s="1"/>
  <c r="P467" i="472" a="1"/>
  <c r="P467" i="472" s="1"/>
  <c r="M126" i="472" a="1"/>
  <c r="M126" i="472" s="1"/>
  <c r="P126" i="472" a="1"/>
  <c r="P126" i="472" s="1"/>
  <c r="P230" i="472" a="1"/>
  <c r="P230" i="472" s="1"/>
  <c r="M230" i="472" a="1"/>
  <c r="M230" i="472" s="1"/>
  <c r="M278" i="472" a="1"/>
  <c r="M278" i="472" s="1"/>
  <c r="P278" i="472" a="1"/>
  <c r="P278" i="472" s="1"/>
  <c r="P548" i="472" a="1"/>
  <c r="P548" i="472" s="1"/>
  <c r="M548" i="472" a="1"/>
  <c r="M548" i="472" s="1"/>
  <c r="M238" i="472" a="1"/>
  <c r="M238" i="472" s="1"/>
  <c r="P238" i="472" a="1"/>
  <c r="P238" i="472" s="1"/>
  <c r="P42" i="472" a="1"/>
  <c r="P42" i="472" s="1"/>
  <c r="M42" i="472" a="1"/>
  <c r="M42" i="472" s="1"/>
  <c r="M309" i="472" a="1"/>
  <c r="M309" i="472" s="1"/>
  <c r="S309" i="472" s="1"/>
  <c r="M750" i="472" a="1"/>
  <c r="M750" i="472" s="1"/>
  <c r="P750" i="472" a="1"/>
  <c r="P750" i="472" s="1"/>
  <c r="M424" i="472" a="1"/>
  <c r="M424" i="472" s="1"/>
  <c r="P424" i="472" a="1"/>
  <c r="P424" i="472" s="1"/>
  <c r="P15" i="472" a="1"/>
  <c r="P15" i="472" s="1"/>
  <c r="S15" i="472" s="1"/>
  <c r="M1086" i="472" a="1"/>
  <c r="M1086" i="472" s="1"/>
  <c r="P1086" i="472" a="1"/>
  <c r="P1086" i="472" s="1"/>
  <c r="M206" i="472" a="1"/>
  <c r="M206" i="472" s="1"/>
  <c r="P206" i="472" a="1"/>
  <c r="P206" i="472" s="1"/>
  <c r="P432" i="472" a="1"/>
  <c r="P432" i="472" s="1"/>
  <c r="M432" i="472" a="1"/>
  <c r="M432" i="472" s="1"/>
  <c r="M638" i="472" a="1"/>
  <c r="M638" i="472" s="1"/>
  <c r="P638" i="472" a="1"/>
  <c r="P638" i="472" s="1"/>
  <c r="S650" i="472" l="1"/>
  <c r="S880" i="472"/>
  <c r="S848" i="472"/>
  <c r="S329" i="472"/>
  <c r="S524" i="472"/>
  <c r="S261" i="472"/>
  <c r="S27" i="472"/>
  <c r="S52" i="472"/>
  <c r="S505" i="472"/>
  <c r="S71" i="472"/>
  <c r="S445" i="472"/>
  <c r="S466" i="472"/>
  <c r="S20" i="472"/>
  <c r="S984" i="472"/>
  <c r="S234" i="472"/>
  <c r="S29" i="472"/>
  <c r="S203" i="472"/>
  <c r="S396" i="472"/>
  <c r="S654" i="472"/>
  <c r="S220" i="472"/>
  <c r="S424" i="472"/>
  <c r="S1112" i="472"/>
  <c r="S39" i="472"/>
  <c r="S283" i="472"/>
  <c r="S586" i="472"/>
  <c r="S871" i="472"/>
  <c r="S121" i="472"/>
  <c r="S414" i="472"/>
  <c r="S761" i="472"/>
  <c r="S521" i="472"/>
  <c r="S981" i="472"/>
  <c r="S1084" i="472"/>
  <c r="S799" i="472"/>
  <c r="S467" i="472"/>
  <c r="S756" i="472"/>
  <c r="S57" i="472"/>
  <c r="S239" i="472"/>
  <c r="S578" i="472"/>
  <c r="S401" i="472"/>
  <c r="S1109" i="472"/>
  <c r="S188" i="472"/>
  <c r="S525" i="472"/>
  <c r="S857" i="472"/>
  <c r="S504" i="472"/>
  <c r="S293" i="472"/>
  <c r="S877" i="472"/>
  <c r="S245" i="472"/>
  <c r="S325" i="472"/>
  <c r="S252" i="472"/>
  <c r="S547" i="472"/>
  <c r="S298" i="472"/>
  <c r="S477" i="472"/>
  <c r="S448" i="472"/>
  <c r="S385" i="472"/>
  <c r="S559" i="472"/>
  <c r="S378" i="472"/>
  <c r="S490" i="472"/>
  <c r="S854" i="472"/>
  <c r="S89" i="472"/>
  <c r="S1090" i="472"/>
  <c r="S846" i="472"/>
  <c r="S1093" i="472"/>
  <c r="S991" i="472"/>
  <c r="S449" i="472"/>
  <c r="S1004" i="472"/>
  <c r="S202" i="472"/>
  <c r="S246" i="472"/>
  <c r="S101" i="472"/>
  <c r="S750" i="472"/>
  <c r="S487" i="472"/>
  <c r="S307" i="472"/>
  <c r="S641" i="472"/>
  <c r="S432" i="472"/>
  <c r="S42" i="472"/>
  <c r="S548" i="472"/>
  <c r="S471" i="472"/>
  <c r="S305" i="472"/>
  <c r="S754" i="472"/>
  <c r="S19" i="472"/>
  <c r="S429" i="472"/>
  <c r="S393" i="472"/>
  <c r="S97" i="472"/>
  <c r="S392" i="472"/>
  <c r="S489" i="472"/>
  <c r="S66" i="472"/>
  <c r="S1091" i="472"/>
  <c r="S292" i="472"/>
  <c r="S282" i="472"/>
  <c r="S473" i="472"/>
  <c r="S775" i="472"/>
  <c r="S1013" i="472"/>
  <c r="S776" i="472"/>
  <c r="S481" i="472"/>
  <c r="S100" i="472"/>
  <c r="S434" i="472"/>
  <c r="S109" i="472"/>
  <c r="S41" i="472"/>
  <c r="S68" i="472"/>
  <c r="S96" i="472"/>
  <c r="S77" i="472"/>
  <c r="S110" i="472"/>
  <c r="S277" i="472"/>
  <c r="S30" i="472"/>
  <c r="S1141" i="472"/>
  <c r="S1148" i="472"/>
  <c r="S230" i="472"/>
  <c r="S320" i="472"/>
  <c r="S316" i="472"/>
  <c r="S988" i="472"/>
  <c r="S879" i="472"/>
  <c r="S430" i="472"/>
  <c r="S976" i="472"/>
  <c r="S1043" i="472"/>
  <c r="S1086" i="472"/>
  <c r="S94" i="472"/>
  <c r="S247" i="472"/>
  <c r="S406" i="472"/>
  <c r="S284" i="472"/>
  <c r="S312" i="472"/>
  <c r="S640" i="472"/>
  <c r="S749" i="472"/>
  <c r="S558" i="472"/>
  <c r="S275" i="472"/>
  <c r="S61" i="472"/>
  <c r="S229" i="472"/>
  <c r="S79" i="472"/>
  <c r="S35" i="472"/>
  <c r="S18" i="472"/>
  <c r="S643" i="472"/>
  <c r="S382" i="472"/>
  <c r="S464" i="472"/>
  <c r="S577" i="472"/>
  <c r="S560" i="472"/>
  <c r="S231" i="472"/>
  <c r="S122" i="472"/>
  <c r="S88" i="472"/>
  <c r="S631" i="472"/>
  <c r="S1079" i="472"/>
  <c r="S873" i="472"/>
  <c r="S872" i="472"/>
  <c r="S605" i="472"/>
  <c r="S212" i="472"/>
  <c r="S496" i="472"/>
  <c r="S118" i="472"/>
  <c r="S108" i="472"/>
  <c r="S54" i="472"/>
  <c r="S248" i="472"/>
  <c r="S274" i="472"/>
  <c r="S83" i="472"/>
  <c r="S377" i="472"/>
  <c r="S1206" i="472"/>
  <c r="S898" i="472"/>
  <c r="S926" i="472"/>
  <c r="S955" i="472"/>
  <c r="S258" i="472"/>
  <c r="S428" i="472"/>
  <c r="S498" i="472"/>
  <c r="S205" i="472"/>
  <c r="S295" i="472"/>
  <c r="S105" i="472"/>
  <c r="S573" i="472"/>
  <c r="S115" i="472"/>
  <c r="S341" i="472"/>
  <c r="S214" i="472"/>
  <c r="S288" i="472"/>
  <c r="S532" i="472"/>
  <c r="S111" i="472"/>
  <c r="S653" i="472"/>
  <c r="S767" i="472"/>
  <c r="S638" i="472"/>
  <c r="S206" i="472"/>
  <c r="S238" i="472"/>
  <c r="S278" i="472"/>
  <c r="S126" i="472"/>
  <c r="S760" i="472"/>
  <c r="S416" i="472"/>
  <c r="S399" i="472"/>
  <c r="S85" i="472"/>
  <c r="S982" i="472"/>
  <c r="S876" i="472"/>
  <c r="S259" i="472"/>
  <c r="S190" i="472"/>
  <c r="S218" i="472"/>
  <c r="S21" i="472"/>
  <c r="S1095" i="472"/>
  <c r="S884" i="472"/>
  <c r="S1097" i="472"/>
  <c r="S225" i="472"/>
  <c r="S253" i="472"/>
  <c r="S213" i="472"/>
  <c r="S384" i="472"/>
  <c r="S488" i="472"/>
  <c r="S328" i="472"/>
  <c r="S542" i="472"/>
  <c r="S482" i="472"/>
  <c r="S475" i="472"/>
  <c r="S648" i="472"/>
  <c r="S985" i="472"/>
  <c r="S332" i="472"/>
  <c r="S1103" i="472"/>
  <c r="S755" i="472"/>
  <c r="S334" i="472"/>
  <c r="S561" i="472"/>
  <c r="S992" i="472"/>
  <c r="S279" i="472"/>
  <c r="S269" i="472"/>
  <c r="S753" i="472"/>
  <c r="S847" i="472"/>
  <c r="S571" i="472"/>
  <c r="S251" i="472"/>
  <c r="S1107" i="472"/>
  <c r="S634" i="472"/>
  <c r="S656" i="472"/>
  <c r="S215" i="472"/>
  <c r="S575" i="472"/>
  <c r="S635" i="472"/>
  <c r="S227" i="472"/>
  <c r="S436" i="472"/>
  <c r="S232" i="472"/>
  <c r="S456" i="472"/>
  <c r="S781" i="472"/>
  <c r="S457" i="472"/>
  <c r="S210" i="472"/>
  <c r="S563" i="472"/>
  <c r="S95" i="472"/>
  <c r="S311" i="472"/>
  <c r="S912" i="472"/>
  <c r="S539" i="472"/>
  <c r="S224" i="472"/>
  <c r="S233" i="472"/>
  <c r="S17" i="472"/>
  <c r="S771" i="472"/>
  <c r="S646" i="472"/>
  <c r="S67" i="472"/>
  <c r="S272" i="472"/>
  <c r="S1101" i="472"/>
  <c r="S554" i="472"/>
  <c r="S1000" i="472"/>
  <c r="S249" i="472"/>
  <c r="S864" i="472"/>
  <c r="S442" i="472"/>
  <c r="S759" i="472"/>
  <c r="S870" i="472"/>
  <c r="S53" i="472"/>
  <c r="S860" i="472"/>
  <c r="S808" i="472"/>
  <c r="S751" i="472"/>
  <c r="S852" i="472"/>
  <c r="S198" i="472"/>
  <c r="S1328" i="472"/>
  <c r="S1234" i="472"/>
  <c r="S72" i="472"/>
  <c r="S76" i="540"/>
  <c r="S113" i="540"/>
  <c r="S384" i="540"/>
  <c r="M146" i="540" a="1"/>
  <c r="M146" i="540" s="1"/>
  <c r="P146" i="540"/>
  <c r="M112" i="540" a="1"/>
  <c r="M112" i="540" s="1"/>
  <c r="P112" i="540"/>
  <c r="M145" i="540" a="1"/>
  <c r="M145" i="540" s="1"/>
  <c r="P145" i="540"/>
  <c r="M385" i="540" a="1"/>
  <c r="M385" i="540" s="1"/>
  <c r="P385" i="540"/>
  <c r="M172" i="540" a="1"/>
  <c r="M172" i="540" s="1"/>
  <c r="P172" i="540"/>
  <c r="M316" i="540" a="1"/>
  <c r="M316" i="540" s="1"/>
  <c r="P316" i="540"/>
  <c r="M128" i="540"/>
  <c r="P128" i="540"/>
  <c r="M315" i="540" a="1"/>
  <c r="M315" i="540" s="1"/>
  <c r="P315" i="540"/>
  <c r="M129" i="540" a="1"/>
  <c r="M129" i="540" s="1"/>
  <c r="P129" i="540"/>
  <c r="M42" i="540" a="1"/>
  <c r="M42" i="540" s="1"/>
  <c r="P42" i="540"/>
  <c r="M33" i="472" a="1"/>
  <c r="M33" i="472" s="1"/>
  <c r="P33" i="472" a="1"/>
  <c r="P33" i="472" s="1"/>
  <c r="M1058" i="472" a="1"/>
  <c r="M1058" i="472" s="1"/>
  <c r="P1058" i="472" a="1"/>
  <c r="P1058" i="472" s="1"/>
  <c r="M1037" i="472" a="1"/>
  <c r="M1037" i="472" s="1"/>
  <c r="P1037" i="472" a="1"/>
  <c r="P1037" i="472" s="1"/>
  <c r="M1059" i="472" a="1"/>
  <c r="M1059" i="472" s="1"/>
  <c r="P1059" i="472" a="1"/>
  <c r="P1059" i="472" s="1"/>
  <c r="M1048" i="472" a="1"/>
  <c r="M1048" i="472" s="1"/>
  <c r="P1048" i="472" a="1"/>
  <c r="P1048" i="472" s="1"/>
  <c r="M1149" i="472" a="1"/>
  <c r="M1149" i="472" s="1"/>
  <c r="P1149" i="472" a="1"/>
  <c r="P1149" i="472" s="1"/>
  <c r="M1142" i="472" a="1"/>
  <c r="M1142" i="472" s="1"/>
  <c r="P1142" i="472" a="1"/>
  <c r="P1142" i="472" s="1"/>
  <c r="M208" i="540" a="1"/>
  <c r="M208" i="540" s="1"/>
  <c r="S208" i="540" s="1"/>
  <c r="M192" i="540" a="1"/>
  <c r="M192" i="540" s="1"/>
  <c r="S192" i="540" s="1"/>
  <c r="P418" i="472" a="1"/>
  <c r="P418" i="472" s="1"/>
  <c r="S418" i="472" s="1"/>
  <c r="M254" i="540" a="1"/>
  <c r="M254" i="540" s="1"/>
  <c r="S254" i="540" s="1"/>
  <c r="P1332" i="472" a="1"/>
  <c r="P1332" i="472" s="1"/>
  <c r="S1332" i="472" s="1"/>
  <c r="P458" i="472" a="1"/>
  <c r="P458" i="472" s="1"/>
  <c r="S458" i="472" s="1"/>
  <c r="P447" i="472" a="1"/>
  <c r="P447" i="472" s="1"/>
  <c r="S447" i="472" s="1"/>
  <c r="P335" i="472" a="1"/>
  <c r="P335" i="472" s="1"/>
  <c r="S335" i="472" s="1"/>
  <c r="P1238" i="472" a="1"/>
  <c r="P1238" i="472" s="1"/>
  <c r="S1238" i="472" s="1"/>
  <c r="M207" i="540" a="1"/>
  <c r="M207" i="540" s="1"/>
  <c r="S207" i="540" s="1"/>
  <c r="P128" i="472" a="1"/>
  <c r="P128" i="472" s="1"/>
  <c r="S128" i="472" s="1"/>
  <c r="P1215" i="472" a="1"/>
  <c r="P1215" i="472" s="1"/>
  <c r="S1215" i="472" s="1"/>
  <c r="M337" i="540" a="1"/>
  <c r="M337" i="540" s="1"/>
  <c r="S337" i="540" s="1"/>
  <c r="M1047" i="472" a="1"/>
  <c r="M1047" i="472" s="1"/>
  <c r="S1047" i="472" s="1"/>
  <c r="P974" i="472" a="1"/>
  <c r="P974" i="472" s="1"/>
  <c r="S974" i="472" s="1"/>
  <c r="P426" i="472" a="1"/>
  <c r="P426" i="472" s="1"/>
  <c r="S426" i="472" s="1"/>
  <c r="M830" i="472" a="1"/>
  <c r="M830" i="472" s="1"/>
  <c r="S830" i="472" s="1"/>
  <c r="P1173" i="472" a="1"/>
  <c r="P1173" i="472" s="1"/>
  <c r="S1173" i="472" s="1"/>
  <c r="P534" i="472" a="1"/>
  <c r="P534" i="472" s="1"/>
  <c r="S534" i="472" s="1"/>
  <c r="M1153" i="472" a="1"/>
  <c r="M1153" i="472" s="1"/>
  <c r="S1153" i="472" s="1"/>
  <c r="P923" i="472" a="1"/>
  <c r="P923" i="472" s="1"/>
  <c r="S923" i="472" s="1"/>
  <c r="P1246" i="472" a="1"/>
  <c r="P1246" i="472" s="1"/>
  <c r="S1246" i="472" s="1"/>
  <c r="P493" i="472" a="1"/>
  <c r="P493" i="472" s="1"/>
  <c r="S493" i="472" s="1"/>
  <c r="P435" i="472" a="1"/>
  <c r="P435" i="472" s="1"/>
  <c r="S435" i="472" s="1"/>
  <c r="M565" i="472" a="1"/>
  <c r="M565" i="472" s="1"/>
  <c r="S565" i="472" s="1"/>
  <c r="P386" i="472" a="1"/>
  <c r="P386" i="472" s="1"/>
  <c r="S386" i="472" s="1"/>
  <c r="P788" i="472" a="1"/>
  <c r="P788" i="472" s="1"/>
  <c r="S788" i="472" s="1"/>
  <c r="M527" i="472" a="1"/>
  <c r="M527" i="472" s="1"/>
  <c r="S527" i="472" s="1"/>
  <c r="M388" i="472" a="1"/>
  <c r="M388" i="472" s="1"/>
  <c r="S388" i="472" s="1"/>
  <c r="P1151" i="472" a="1"/>
  <c r="P1151" i="472" s="1"/>
  <c r="S1151" i="472" s="1"/>
  <c r="P977" i="472" a="1"/>
  <c r="P977" i="472" s="1"/>
  <c r="S977" i="472" s="1"/>
  <c r="P343" i="472" a="1"/>
  <c r="P343" i="472" s="1"/>
  <c r="S343" i="472" s="1"/>
  <c r="P296" i="472" a="1"/>
  <c r="P296" i="472" s="1"/>
  <c r="S296" i="472" s="1"/>
  <c r="P1119" i="472" a="1"/>
  <c r="P1119" i="472" s="1"/>
  <c r="S1119" i="472" s="1"/>
  <c r="P1302" i="472" a="1"/>
  <c r="P1302" i="472" s="1"/>
  <c r="S1302" i="472" s="1"/>
  <c r="M1042" i="472" a="1"/>
  <c r="M1042" i="472" s="1"/>
  <c r="S1042" i="472" s="1"/>
  <c r="M987" i="472" a="1"/>
  <c r="M987" i="472" s="1"/>
  <c r="S987" i="472" s="1"/>
  <c r="P1181" i="472" a="1"/>
  <c r="P1181" i="472" s="1"/>
  <c r="S1181" i="472" s="1"/>
  <c r="P1052" i="472" a="1"/>
  <c r="P1052" i="472" s="1"/>
  <c r="S1052" i="472" s="1"/>
  <c r="M222" i="472" a="1"/>
  <c r="M222" i="472" s="1"/>
  <c r="P1293" i="472" a="1"/>
  <c r="P1293" i="472" s="1"/>
  <c r="S1293" i="472" s="1"/>
  <c r="P222" i="472" a="1"/>
  <c r="P222" i="472" s="1"/>
  <c r="P1298" i="472" a="1"/>
  <c r="P1298" i="472" s="1"/>
  <c r="S1298" i="472" s="1"/>
  <c r="M576" i="472" a="1"/>
  <c r="M576" i="472" s="1"/>
  <c r="S576" i="472" s="1"/>
  <c r="M87" i="472" a="1"/>
  <c r="M87" i="472" s="1"/>
  <c r="S87" i="472" s="1"/>
  <c r="P40" i="472" a="1"/>
  <c r="P40" i="472" s="1"/>
  <c r="S40" i="472" s="1"/>
  <c r="P780" i="472" a="1"/>
  <c r="P780" i="472" s="1"/>
  <c r="S780" i="472" s="1"/>
  <c r="M404" i="472" a="1"/>
  <c r="M404" i="472" s="1"/>
  <c r="S404" i="472" s="1"/>
  <c r="P58" i="472" a="1"/>
  <c r="P58" i="472" s="1"/>
  <c r="S58" i="472" s="1"/>
  <c r="P1011" i="472" a="1"/>
  <c r="P1011" i="472" s="1"/>
  <c r="S1011" i="472" s="1"/>
  <c r="M201" i="472" a="1"/>
  <c r="M201" i="472" s="1"/>
  <c r="S201" i="472" s="1"/>
  <c r="M853" i="472" a="1"/>
  <c r="M853" i="472" s="1"/>
  <c r="S853" i="472" s="1"/>
  <c r="P1286" i="472" a="1"/>
  <c r="P1286" i="472" s="1"/>
  <c r="S1286" i="472" s="1"/>
  <c r="M924" i="472" a="1"/>
  <c r="M924" i="472" s="1"/>
  <c r="S924" i="472" s="1"/>
  <c r="P693" i="472" a="1"/>
  <c r="P693" i="472" s="1"/>
  <c r="S693" i="472" s="1"/>
  <c r="M688" i="472" a="1"/>
  <c r="M688" i="472" s="1"/>
  <c r="S688" i="472" s="1"/>
  <c r="M520" i="472" a="1"/>
  <c r="M520" i="472" s="1"/>
  <c r="S520" i="472" s="1"/>
  <c r="P100" i="540" a="1"/>
  <c r="P100" i="540" s="1"/>
  <c r="S100" i="540" s="1"/>
  <c r="R106" i="540"/>
  <c r="P1040" i="472" a="1"/>
  <c r="P1040" i="472" s="1"/>
  <c r="S1040" i="472" s="1"/>
  <c r="P409" i="472" a="1"/>
  <c r="P409" i="472" s="1"/>
  <c r="S409" i="472" s="1"/>
  <c r="P690" i="472" a="1"/>
  <c r="P690" i="472" s="1"/>
  <c r="S690" i="472" s="1"/>
  <c r="M609" i="472" a="1"/>
  <c r="M609" i="472" s="1"/>
  <c r="S609" i="472" s="1"/>
  <c r="P950" i="472" a="1"/>
  <c r="P950" i="472" s="1"/>
  <c r="S950" i="472" s="1"/>
  <c r="M32" i="472" a="1"/>
  <c r="M32" i="472" s="1"/>
  <c r="S32" i="472" s="1"/>
  <c r="M784" i="472" a="1"/>
  <c r="M784" i="472" s="1"/>
  <c r="S784" i="472" s="1"/>
  <c r="M1018" i="472" a="1"/>
  <c r="M1018" i="472" s="1"/>
  <c r="S1018" i="472" s="1"/>
  <c r="M289" i="472" a="1"/>
  <c r="M289" i="472" s="1"/>
  <c r="S289" i="472" s="1"/>
  <c r="P531" i="472" a="1"/>
  <c r="P531" i="472" s="1"/>
  <c r="S531" i="472" s="1"/>
  <c r="P895" i="472" a="1"/>
  <c r="P895" i="472" s="1"/>
  <c r="S895" i="472" s="1"/>
  <c r="P1041" i="472" a="1"/>
  <c r="P1041" i="472" s="1"/>
  <c r="S1041" i="472" s="1"/>
  <c r="P1288" i="472" a="1"/>
  <c r="P1288" i="472" s="1"/>
  <c r="S1288" i="472" s="1"/>
  <c r="M1082" i="472" a="1"/>
  <c r="M1082" i="472" s="1"/>
  <c r="S1082" i="472" s="1"/>
  <c r="M250" i="472" a="1"/>
  <c r="M250" i="472" s="1"/>
  <c r="S250" i="472" s="1"/>
  <c r="M244" i="472" a="1"/>
  <c r="M244" i="472" s="1"/>
  <c r="M1201" i="472" a="1"/>
  <c r="M1201" i="472" s="1"/>
  <c r="S1201" i="472" s="1"/>
  <c r="P254" i="472" a="1"/>
  <c r="P254" i="472" s="1"/>
  <c r="S254" i="472" s="1"/>
  <c r="M1190" i="472" a="1"/>
  <c r="M1190" i="472" s="1"/>
  <c r="S1190" i="472" s="1"/>
  <c r="M1248" i="472" a="1"/>
  <c r="M1248" i="472" s="1"/>
  <c r="S1248" i="472" s="1"/>
  <c r="P244" i="472" a="1"/>
  <c r="P244" i="472" s="1"/>
  <c r="R88" i="540"/>
  <c r="M944" i="472" a="1"/>
  <c r="M944" i="472" s="1"/>
  <c r="S944" i="472" s="1"/>
  <c r="M826" i="472" a="1"/>
  <c r="M826" i="472" s="1"/>
  <c r="S826" i="472" s="1"/>
  <c r="M139" i="540" a="1"/>
  <c r="M139" i="540" s="1"/>
  <c r="S139" i="540" s="1"/>
  <c r="M270" i="472" a="1"/>
  <c r="M270" i="472" s="1"/>
  <c r="S270" i="472" s="1"/>
  <c r="P535" i="472" a="1"/>
  <c r="P535" i="472" s="1"/>
  <c r="S535" i="472" s="1"/>
  <c r="M314" i="472" a="1"/>
  <c r="M314" i="472" s="1"/>
  <c r="S314" i="472" s="1"/>
  <c r="P888" i="472" a="1"/>
  <c r="P888" i="472" s="1"/>
  <c r="S888" i="472" s="1"/>
  <c r="P276" i="472" a="1"/>
  <c r="P276" i="472" s="1"/>
  <c r="S276" i="472" s="1"/>
  <c r="M1062" i="472" a="1"/>
  <c r="M1062" i="472" s="1"/>
  <c r="S1062" i="472" s="1"/>
  <c r="M1213" i="472" a="1"/>
  <c r="M1213" i="472" s="1"/>
  <c r="S1213" i="472" s="1"/>
  <c r="M295" i="540" a="1"/>
  <c r="M295" i="540" s="1"/>
  <c r="S295" i="540" s="1"/>
  <c r="P1174" i="472" a="1"/>
  <c r="P1174" i="472" s="1"/>
  <c r="S1174" i="472" s="1"/>
  <c r="P945" i="472" a="1"/>
  <c r="P945" i="472" s="1"/>
  <c r="S945" i="472" s="1"/>
  <c r="M331" i="472" a="1"/>
  <c r="M331" i="472" s="1"/>
  <c r="S331" i="472" s="1"/>
  <c r="P913" i="472" a="1"/>
  <c r="P913" i="472" s="1"/>
  <c r="S913" i="472" s="1"/>
  <c r="P1237" i="472" a="1"/>
  <c r="P1237" i="472" s="1"/>
  <c r="S1237" i="472" s="1"/>
  <c r="P701" i="472" a="1"/>
  <c r="P701" i="472" s="1"/>
  <c r="S701" i="472" s="1"/>
  <c r="M1229" i="472" a="1"/>
  <c r="M1229" i="472" s="1"/>
  <c r="S1229" i="472" s="1"/>
  <c r="M951" i="472" a="1"/>
  <c r="M951" i="472" s="1"/>
  <c r="S951" i="472" s="1"/>
  <c r="M221" i="540" a="1"/>
  <c r="M221" i="540" s="1"/>
  <c r="S221" i="540" s="1"/>
  <c r="M347" i="540" a="1"/>
  <c r="M347" i="540" s="1"/>
  <c r="S347" i="540" s="1"/>
  <c r="R265" i="540"/>
  <c r="S323" i="540"/>
  <c r="M265" i="540" a="1"/>
  <c r="M265" i="540" s="1"/>
  <c r="S265" i="540" s="1"/>
  <c r="M233" i="540" a="1"/>
  <c r="M233" i="540" s="1"/>
  <c r="S233" i="540" s="1"/>
  <c r="R211" i="540"/>
  <c r="R146" i="540"/>
  <c r="P105" i="540" a="1"/>
  <c r="P105" i="540" s="1"/>
  <c r="S105" i="540" s="1"/>
  <c r="R175" i="540"/>
  <c r="M152" i="540" a="1"/>
  <c r="M152" i="540" s="1"/>
  <c r="S152" i="540" s="1"/>
  <c r="M28" i="540" a="1"/>
  <c r="M28" i="540" s="1"/>
  <c r="S28" i="540" s="1"/>
  <c r="R351" i="540"/>
  <c r="R346" i="540"/>
  <c r="M253" i="540" a="1"/>
  <c r="M253" i="540" s="1"/>
  <c r="S253" i="540" s="1"/>
  <c r="R66" i="540"/>
  <c r="M98" i="540" a="1"/>
  <c r="M98" i="540" s="1"/>
  <c r="S98" i="540" s="1"/>
  <c r="M148" i="540" a="1"/>
  <c r="M148" i="540" s="1"/>
  <c r="S148" i="540" s="1"/>
  <c r="M299" i="540" a="1"/>
  <c r="M299" i="540" s="1"/>
  <c r="S299" i="540" s="1"/>
  <c r="R240" i="540"/>
  <c r="M59" i="540" a="1"/>
  <c r="M59" i="540" s="1"/>
  <c r="S59" i="540" s="1"/>
  <c r="P382" i="540" a="1"/>
  <c r="P382" i="540" s="1"/>
  <c r="S382" i="540" s="1"/>
  <c r="P252" i="540" a="1"/>
  <c r="P252" i="540" s="1"/>
  <c r="S252" i="540" s="1"/>
  <c r="R167" i="540"/>
  <c r="M234" i="540" a="1"/>
  <c r="M234" i="540" s="1"/>
  <c r="S234" i="540" s="1"/>
  <c r="R209" i="540"/>
  <c r="M81" i="540" a="1"/>
  <c r="M81" i="540" s="1"/>
  <c r="S81" i="540" s="1"/>
  <c r="M209" i="540" a="1"/>
  <c r="M209" i="540" s="1"/>
  <c r="S209" i="540" s="1"/>
  <c r="R172" i="540"/>
  <c r="M83" i="540" a="1"/>
  <c r="M83" i="540" s="1"/>
  <c r="S83" i="540" s="1"/>
  <c r="S80" i="540"/>
  <c r="M188" i="540" a="1"/>
  <c r="M188" i="540" s="1"/>
  <c r="S188" i="540" s="1"/>
  <c r="M114" i="540" a="1"/>
  <c r="M114" i="540" s="1"/>
  <c r="S114" i="540" s="1"/>
  <c r="M354" i="540" a="1"/>
  <c r="M354" i="540" s="1"/>
  <c r="S354" i="540" s="1"/>
  <c r="M66" i="540" a="1"/>
  <c r="M66" i="540" s="1"/>
  <c r="S66" i="540" s="1"/>
  <c r="P97" i="540" a="1"/>
  <c r="P97" i="540" s="1"/>
  <c r="S97" i="540" s="1"/>
  <c r="R295" i="540"/>
  <c r="R207" i="540"/>
  <c r="R136" i="540"/>
  <c r="M11" i="540" a="1"/>
  <c r="M11" i="540" s="1"/>
  <c r="S11" i="540" s="1"/>
  <c r="M93" i="540" a="1"/>
  <c r="M93" i="540" s="1"/>
  <c r="S93" i="540" s="1"/>
  <c r="R254" i="540"/>
  <c r="P261" i="540" a="1"/>
  <c r="P261" i="540" s="1"/>
  <c r="S261" i="540" s="1"/>
  <c r="P214" i="540" a="1"/>
  <c r="P214" i="540" s="1"/>
  <c r="S214" i="540" s="1"/>
  <c r="M143" i="540" a="1"/>
  <c r="M143" i="540" s="1"/>
  <c r="S143" i="540" s="1"/>
  <c r="M22" i="540" a="1"/>
  <c r="M22" i="540" s="1"/>
  <c r="S22" i="540" s="1"/>
  <c r="M200" i="540" a="1"/>
  <c r="M200" i="540" s="1"/>
  <c r="S200" i="540" s="1"/>
  <c r="M58" i="540" a="1"/>
  <c r="M58" i="540" s="1"/>
  <c r="S58" i="540" s="1"/>
  <c r="P216" i="540" a="1"/>
  <c r="P216" i="540" s="1"/>
  <c r="S216" i="540" s="1"/>
  <c r="R71" i="540"/>
  <c r="R102" i="540"/>
  <c r="R67" i="540"/>
  <c r="M102" i="540" a="1"/>
  <c r="M102" i="540" s="1"/>
  <c r="S102" i="540" s="1"/>
  <c r="M73" i="540" a="1"/>
  <c r="M73" i="540" s="1"/>
  <c r="S73" i="540" s="1"/>
  <c r="M71" i="540" a="1"/>
  <c r="M71" i="540" s="1"/>
  <c r="S71" i="540" s="1"/>
  <c r="M136" i="540" a="1"/>
  <c r="M136" i="540" s="1"/>
  <c r="S136" i="540" s="1"/>
  <c r="R233" i="540"/>
  <c r="M211" i="540" a="1"/>
  <c r="M211" i="540" s="1"/>
  <c r="S211" i="540" s="1"/>
  <c r="R204" i="540"/>
  <c r="R347" i="540"/>
  <c r="M236" i="540" a="1"/>
  <c r="M236" i="540" s="1"/>
  <c r="S236" i="540" s="1"/>
  <c r="M300" i="540" a="1"/>
  <c r="M300" i="540" s="1"/>
  <c r="S300" i="540" s="1"/>
  <c r="M357" i="540" a="1"/>
  <c r="M357" i="540" s="1"/>
  <c r="S357" i="540" s="1"/>
  <c r="M224" i="540" a="1"/>
  <c r="M224" i="540" s="1"/>
  <c r="S224" i="540" s="1"/>
  <c r="P21" i="540" a="1"/>
  <c r="P21" i="540" s="1"/>
  <c r="S21" i="540" s="1"/>
  <c r="R59" i="540"/>
  <c r="M158" i="540" a="1"/>
  <c r="M158" i="540" s="1"/>
  <c r="S158" i="540" s="1"/>
  <c r="M246" i="540" a="1"/>
  <c r="M246" i="540" s="1"/>
  <c r="S246" i="540" s="1"/>
  <c r="R132" i="540"/>
  <c r="R216" i="540"/>
  <c r="M292" i="540" a="1"/>
  <c r="M292" i="540" s="1"/>
  <c r="S292" i="540" s="1"/>
  <c r="P109" i="540" a="1"/>
  <c r="P109" i="540" s="1"/>
  <c r="S109" i="540" s="1"/>
  <c r="M346" i="540" a="1"/>
  <c r="M346" i="540" s="1"/>
  <c r="S346" i="540" s="1"/>
  <c r="M225" i="540" a="1"/>
  <c r="M225" i="540" s="1"/>
  <c r="S225" i="540" s="1"/>
  <c r="R236" i="540"/>
  <c r="R73" i="540"/>
  <c r="M240" i="540" a="1"/>
  <c r="M240" i="540" s="1"/>
  <c r="S240" i="540" s="1"/>
  <c r="M50" i="540" a="1"/>
  <c r="M50" i="540" s="1"/>
  <c r="S50" i="540" s="1"/>
  <c r="M204" i="540" a="1"/>
  <c r="M204" i="540" s="1"/>
  <c r="S204" i="540" s="1"/>
  <c r="M103" i="540" a="1"/>
  <c r="M103" i="540" s="1"/>
  <c r="S103" i="540" s="1"/>
  <c r="R315" i="540"/>
  <c r="R158" i="540"/>
  <c r="R36" i="540"/>
  <c r="R292" i="540"/>
  <c r="M243" i="540" a="1"/>
  <c r="M243" i="540" s="1"/>
  <c r="S243" i="540" s="1"/>
  <c r="M147" i="540" a="1"/>
  <c r="M147" i="540" s="1"/>
  <c r="S147" i="540" s="1"/>
  <c r="S156" i="540"/>
  <c r="P95" i="540" a="1"/>
  <c r="P95" i="540" s="1"/>
  <c r="S95" i="540" s="1"/>
  <c r="R246" i="540"/>
  <c r="R234" i="540"/>
  <c r="P264" i="540" a="1"/>
  <c r="P264" i="540" s="1"/>
  <c r="S264" i="540" s="1"/>
  <c r="P1180" i="472" a="1"/>
  <c r="P1180" i="472" s="1"/>
  <c r="S1180" i="472" s="1"/>
  <c r="P417" i="472" a="1"/>
  <c r="P417" i="472" s="1"/>
  <c r="S417" i="472" s="1"/>
  <c r="M1207" i="472" a="1"/>
  <c r="M1207" i="472" s="1"/>
  <c r="S1207" i="472" s="1"/>
  <c r="P1189" i="472" a="1"/>
  <c r="P1189" i="472" s="1"/>
  <c r="S1189" i="472" s="1"/>
  <c r="M285" i="472" a="1"/>
  <c r="M285" i="472" s="1"/>
  <c r="S285" i="472" s="1"/>
  <c r="M883" i="472" a="1"/>
  <c r="M883" i="472" s="1"/>
  <c r="S883" i="472" s="1"/>
  <c r="P1304" i="472" a="1"/>
  <c r="P1304" i="472" s="1"/>
  <c r="S1304" i="472" s="1"/>
  <c r="M451" i="472" a="1"/>
  <c r="M451" i="472" s="1"/>
  <c r="S451" i="472" s="1"/>
  <c r="M302" i="472" a="1"/>
  <c r="M302" i="472" s="1"/>
  <c r="S302" i="472" s="1"/>
  <c r="M1012" i="472" a="1"/>
  <c r="M1012" i="472" s="1"/>
  <c r="S1012" i="472" s="1"/>
  <c r="M338" i="472" a="1"/>
  <c r="M338" i="472" s="1"/>
  <c r="S338" i="472" s="1"/>
  <c r="P553" i="472" a="1"/>
  <c r="P553" i="472" s="1"/>
  <c r="S553" i="472" s="1"/>
  <c r="P800" i="472" a="1"/>
  <c r="P800" i="472" s="1"/>
  <c r="S800" i="472" s="1"/>
  <c r="P460" i="472" a="1"/>
  <c r="P460" i="472" s="1"/>
  <c r="S460" i="472" s="1"/>
  <c r="M485" i="472" a="1"/>
  <c r="M485" i="472" s="1"/>
  <c r="S485" i="472" s="1"/>
  <c r="P1330" i="472" a="1"/>
  <c r="P1330" i="472" s="1"/>
  <c r="S1330" i="472" s="1"/>
  <c r="M813" i="472" a="1"/>
  <c r="M813" i="472" s="1"/>
  <c r="S813" i="472" s="1"/>
  <c r="P844" i="472" a="1"/>
  <c r="P844" i="472" s="1"/>
  <c r="S844" i="472" s="1"/>
  <c r="M93" i="472" a="1"/>
  <c r="M93" i="472" s="1"/>
  <c r="S93" i="472" s="1"/>
  <c r="M651" i="472" a="1"/>
  <c r="M651" i="472" s="1"/>
  <c r="S651" i="472" s="1"/>
  <c r="M1111" i="472" a="1"/>
  <c r="M1111" i="472" s="1"/>
  <c r="S1111" i="472" s="1"/>
  <c r="P956" i="472" a="1"/>
  <c r="P956" i="472" s="1"/>
  <c r="S956" i="472" s="1"/>
  <c r="M73" i="472" a="1"/>
  <c r="M73" i="472" s="1"/>
  <c r="S73" i="472" s="1"/>
  <c r="M1094" i="472" a="1"/>
  <c r="M1094" i="472" s="1"/>
  <c r="P1009" i="472" a="1"/>
  <c r="P1009" i="472" s="1"/>
  <c r="S1009" i="472" s="1"/>
  <c r="P1270" i="472" a="1"/>
  <c r="P1270" i="472" s="1"/>
  <c r="S1270" i="472" s="1"/>
  <c r="P1244" i="472" a="1"/>
  <c r="P1244" i="472" s="1"/>
  <c r="S1244" i="472" s="1"/>
  <c r="M1175" i="472" a="1"/>
  <c r="M1175" i="472" s="1"/>
  <c r="S1175" i="472" s="1"/>
  <c r="M236" i="472" a="1"/>
  <c r="M236" i="472" s="1"/>
  <c r="S236" i="472" s="1"/>
  <c r="P1094" i="472" a="1"/>
  <c r="P1094" i="472" s="1"/>
  <c r="P663" i="472" a="1"/>
  <c r="P663" i="472" s="1"/>
  <c r="S663" i="472" s="1"/>
  <c r="M1265" i="472" a="1"/>
  <c r="M1265" i="472" s="1"/>
  <c r="S1265" i="472" s="1"/>
  <c r="P260" i="472" a="1"/>
  <c r="P260" i="472" s="1"/>
  <c r="S260" i="472" s="1"/>
  <c r="P863" i="472" a="1"/>
  <c r="P863" i="472" s="1"/>
  <c r="S863" i="472" s="1"/>
  <c r="P1230" i="472" a="1"/>
  <c r="P1230" i="472" s="1"/>
  <c r="S1230" i="472" s="1"/>
  <c r="M660" i="472" a="1"/>
  <c r="M660" i="472" s="1"/>
  <c r="S660" i="472" s="1"/>
  <c r="P1102" i="472" a="1"/>
  <c r="P1102" i="472" s="1"/>
  <c r="S1102" i="472" s="1"/>
  <c r="P255" i="472" a="1"/>
  <c r="P255" i="472" s="1"/>
  <c r="S255" i="472" s="1"/>
  <c r="P106" i="472" a="1"/>
  <c r="P106" i="472" s="1"/>
  <c r="S106" i="472" s="1"/>
  <c r="P1297" i="472" a="1"/>
  <c r="P1297" i="472" s="1"/>
  <c r="S1297" i="472" s="1"/>
  <c r="P413" i="472" a="1"/>
  <c r="P413" i="472" s="1"/>
  <c r="S413" i="472" s="1"/>
  <c r="P266" i="472" a="1"/>
  <c r="P266" i="472" s="1"/>
  <c r="S266" i="472" s="1"/>
  <c r="M403" i="472" a="1"/>
  <c r="M403" i="472" s="1"/>
  <c r="S403" i="472" s="1"/>
  <c r="P752" i="472" a="1"/>
  <c r="P752" i="472" s="1"/>
  <c r="P610" i="472" a="1"/>
  <c r="P610" i="472" s="1"/>
  <c r="S610" i="472" s="1"/>
  <c r="P1081" i="472" a="1"/>
  <c r="P1081" i="472" s="1"/>
  <c r="S1081" i="472" s="1"/>
  <c r="M752" i="472" a="1"/>
  <c r="M752" i="472" s="1"/>
  <c r="P297" i="472" a="1"/>
  <c r="P297" i="472" s="1"/>
  <c r="S297" i="472" s="1"/>
  <c r="P1116" i="472" a="1"/>
  <c r="P1116" i="472" s="1"/>
  <c r="S1116" i="472" s="1"/>
  <c r="P327" i="472" a="1"/>
  <c r="P327" i="472" s="1"/>
  <c r="P1202" i="472" a="1"/>
  <c r="P1202" i="472" s="1"/>
  <c r="S1202" i="472" s="1"/>
  <c r="P814" i="472" a="1"/>
  <c r="P814" i="472" s="1"/>
  <c r="S814" i="472" s="1"/>
  <c r="P494" i="472" a="1"/>
  <c r="P494" i="472" s="1"/>
  <c r="S494" i="472" s="1"/>
  <c r="M695" i="472" a="1"/>
  <c r="M695" i="472" s="1"/>
  <c r="S695" i="472" s="1"/>
  <c r="M549" i="472" a="1"/>
  <c r="M549" i="472" s="1"/>
  <c r="S549" i="472" s="1"/>
  <c r="P1046" i="472" a="1"/>
  <c r="P1046" i="472" s="1"/>
  <c r="S1046" i="472" s="1"/>
  <c r="M327" i="472" a="1"/>
  <c r="M327" i="472" s="1"/>
  <c r="P262" i="472" a="1"/>
  <c r="P262" i="472" s="1"/>
  <c r="S262" i="472" s="1"/>
  <c r="P1283" i="472" a="1"/>
  <c r="P1283" i="472" s="1"/>
  <c r="S1283" i="472" s="1"/>
  <c r="P1208" i="472" a="1"/>
  <c r="P1208" i="472" s="1"/>
  <c r="S1208" i="472" s="1"/>
  <c r="P1249" i="472" a="1"/>
  <c r="P1249" i="472" s="1"/>
  <c r="S1249" i="472" s="1"/>
  <c r="P1053" i="472" a="1"/>
  <c r="P1053" i="472" s="1"/>
  <c r="S1053" i="472" s="1"/>
  <c r="M858" i="472" a="1"/>
  <c r="M858" i="472" s="1"/>
  <c r="S858" i="472" s="1"/>
  <c r="P533" i="472" a="1"/>
  <c r="P533" i="472" s="1"/>
  <c r="S533" i="472" s="1"/>
  <c r="P193" i="472" a="1"/>
  <c r="P193" i="472" s="1"/>
  <c r="S193" i="472" s="1"/>
  <c r="P1152" i="472" a="1"/>
  <c r="P1152" i="472" s="1"/>
  <c r="S1152" i="472" s="1"/>
  <c r="P355" i="540" a="1"/>
  <c r="P355" i="540" s="1"/>
  <c r="M355" i="540" a="1"/>
  <c r="M355" i="540" s="1"/>
  <c r="P307" i="540" a="1"/>
  <c r="P307" i="540" s="1"/>
  <c r="M307" i="540" a="1"/>
  <c r="M307" i="540" s="1"/>
  <c r="P137" i="540" a="1"/>
  <c r="P137" i="540" s="1"/>
  <c r="R137" i="540"/>
  <c r="P332" i="540" a="1"/>
  <c r="P332" i="540" s="1"/>
  <c r="M332" i="540" a="1"/>
  <c r="M332" i="540" s="1"/>
  <c r="P35" i="540" a="1"/>
  <c r="P35" i="540" s="1"/>
  <c r="M35" i="540" a="1"/>
  <c r="M35" i="540" s="1"/>
  <c r="P202" i="540" a="1"/>
  <c r="P202" i="540" s="1"/>
  <c r="M202" i="540" a="1"/>
  <c r="M202" i="540" s="1"/>
  <c r="P168" i="540" a="1"/>
  <c r="P168" i="540" s="1"/>
  <c r="M168" i="540" a="1"/>
  <c r="M168" i="540" s="1"/>
  <c r="M1216" i="472" a="1"/>
  <c r="M1216" i="472" s="1"/>
  <c r="P1216" i="472" a="1"/>
  <c r="P1216" i="472" s="1"/>
  <c r="M947" i="472" a="1"/>
  <c r="M947" i="472" s="1"/>
  <c r="P947" i="472" a="1"/>
  <c r="P947" i="472" s="1"/>
  <c r="P1273" i="472" a="1"/>
  <c r="P1273" i="472" s="1"/>
  <c r="M1273" i="472" a="1"/>
  <c r="M1273" i="472" s="1"/>
  <c r="M263" i="472" a="1"/>
  <c r="M263" i="472" s="1"/>
  <c r="S263" i="472" s="1"/>
  <c r="P406" i="540" a="1"/>
  <c r="P406" i="540" s="1"/>
  <c r="M406" i="540" a="1"/>
  <c r="M406" i="540" s="1"/>
  <c r="P311" i="540" a="1"/>
  <c r="P311" i="540" s="1"/>
  <c r="M311" i="540" a="1"/>
  <c r="M311" i="540" s="1"/>
  <c r="P191" i="540" a="1"/>
  <c r="P191" i="540" s="1"/>
  <c r="M191" i="540" a="1"/>
  <c r="M191" i="540" s="1"/>
  <c r="M413" i="540" a="1"/>
  <c r="M413" i="540" s="1"/>
  <c r="P413" i="540" a="1"/>
  <c r="P413" i="540" s="1"/>
  <c r="P106" i="540" a="1"/>
  <c r="P106" i="540" s="1"/>
  <c r="M106" i="540" a="1"/>
  <c r="M106" i="540" s="1"/>
  <c r="P96" i="540" a="1"/>
  <c r="P96" i="540" s="1"/>
  <c r="M96" i="540" a="1"/>
  <c r="M96" i="540" s="1"/>
  <c r="M104" i="540" a="1"/>
  <c r="M104" i="540" s="1"/>
  <c r="P104" i="540" a="1"/>
  <c r="P104" i="540" s="1"/>
  <c r="P203" i="540" a="1"/>
  <c r="P203" i="540" s="1"/>
  <c r="M203" i="540" a="1"/>
  <c r="M203" i="540" s="1"/>
  <c r="P176" i="540" a="1"/>
  <c r="P176" i="540" s="1"/>
  <c r="M176" i="540" a="1"/>
  <c r="M176" i="540" s="1"/>
  <c r="R176" i="540"/>
  <c r="P367" i="540" a="1"/>
  <c r="P367" i="540" s="1"/>
  <c r="M367" i="540" a="1"/>
  <c r="M367" i="540" s="1"/>
  <c r="P415" i="540" a="1"/>
  <c r="P415" i="540" s="1"/>
  <c r="M415" i="540" a="1"/>
  <c r="M415" i="540" s="1"/>
  <c r="P220" i="540" a="1"/>
  <c r="P220" i="540" s="1"/>
  <c r="M220" i="540" a="1"/>
  <c r="M220" i="540" s="1"/>
  <c r="R220" i="540"/>
  <c r="P107" i="540" a="1"/>
  <c r="P107" i="540" s="1"/>
  <c r="M107" i="540" a="1"/>
  <c r="M107" i="540" s="1"/>
  <c r="P286" i="472" a="1"/>
  <c r="P286" i="472" s="1"/>
  <c r="M286" i="472" a="1"/>
  <c r="M286" i="472" s="1"/>
  <c r="P1197" i="472" a="1"/>
  <c r="P1197" i="472" s="1"/>
  <c r="M1197" i="472" a="1"/>
  <c r="M1197" i="472" s="1"/>
  <c r="M1325" i="472" a="1"/>
  <c r="M1325" i="472" s="1"/>
  <c r="P1325" i="472" a="1"/>
  <c r="P1325" i="472" s="1"/>
  <c r="P1211" i="472" a="1"/>
  <c r="P1211" i="472" s="1"/>
  <c r="M1211" i="472" a="1"/>
  <c r="M1211" i="472" s="1"/>
  <c r="M1196" i="472" a="1"/>
  <c r="M1196" i="472" s="1"/>
  <c r="P1196" i="472" a="1"/>
  <c r="P1196" i="472" s="1"/>
  <c r="M51" i="472" a="1"/>
  <c r="M51" i="472" s="1"/>
  <c r="P51" i="472" a="1"/>
  <c r="P51" i="472" s="1"/>
  <c r="P810" i="472" a="1"/>
  <c r="P810" i="472" s="1"/>
  <c r="M810" i="472" a="1"/>
  <c r="M810" i="472" s="1"/>
  <c r="M1096" i="472" a="1"/>
  <c r="M1096" i="472" s="1"/>
  <c r="S1096" i="472" s="1"/>
  <c r="P280" i="472" a="1"/>
  <c r="P280" i="472" s="1"/>
  <c r="M280" i="472" a="1"/>
  <c r="M280" i="472" s="1"/>
  <c r="P74" i="472" a="1"/>
  <c r="P74" i="472" s="1"/>
  <c r="M74" i="472" a="1"/>
  <c r="M74" i="472" s="1"/>
  <c r="P1100" i="472" a="1"/>
  <c r="P1100" i="472" s="1"/>
  <c r="M1100" i="472" a="1"/>
  <c r="M1100" i="472" s="1"/>
  <c r="P379" i="540" a="1"/>
  <c r="P379" i="540" s="1"/>
  <c r="M379" i="540" a="1"/>
  <c r="M379" i="540" s="1"/>
  <c r="P141" i="540" a="1"/>
  <c r="P141" i="540" s="1"/>
  <c r="M141" i="540" a="1"/>
  <c r="M141" i="540" s="1"/>
  <c r="P179" i="540" a="1"/>
  <c r="P179" i="540" s="1"/>
  <c r="M179" i="540" a="1"/>
  <c r="M179" i="540" s="1"/>
  <c r="M230" i="540" a="1"/>
  <c r="M230" i="540" s="1"/>
  <c r="P230" i="540" a="1"/>
  <c r="P230" i="540" s="1"/>
  <c r="P238" i="540" a="1"/>
  <c r="P238" i="540" s="1"/>
  <c r="M238" i="540" a="1"/>
  <c r="M238" i="540" s="1"/>
  <c r="M167" i="540" a="1"/>
  <c r="M167" i="540" s="1"/>
  <c r="P167" i="540" a="1"/>
  <c r="P167" i="540" s="1"/>
  <c r="P414" i="540" a="1"/>
  <c r="P414" i="540" s="1"/>
  <c r="M414" i="540" a="1"/>
  <c r="M414" i="540" s="1"/>
  <c r="M986" i="472" a="1"/>
  <c r="M986" i="472" s="1"/>
  <c r="S986" i="472" s="1"/>
  <c r="M137" i="540" a="1"/>
  <c r="M137" i="540" s="1"/>
  <c r="R128" i="540"/>
  <c r="M175" i="540" a="1"/>
  <c r="M175" i="540" s="1"/>
  <c r="S175" i="540" s="1"/>
  <c r="R307" i="540"/>
  <c r="M153" i="540" a="1"/>
  <c r="M153" i="540" s="1"/>
  <c r="S153" i="540" s="1"/>
  <c r="M219" i="540" a="1"/>
  <c r="M219" i="540" s="1"/>
  <c r="S219" i="540" s="1"/>
  <c r="R21" i="540"/>
  <c r="M248" i="540" a="1"/>
  <c r="M248" i="540" s="1"/>
  <c r="S248" i="540" s="1"/>
  <c r="M380" i="540" a="1"/>
  <c r="M380" i="540" s="1"/>
  <c r="S380" i="540" s="1"/>
  <c r="R198" i="540"/>
  <c r="P1128" i="472" a="1"/>
  <c r="P1128" i="472" s="1"/>
  <c r="S1128" i="472" s="1"/>
  <c r="R324" i="540"/>
  <c r="R382" i="540"/>
  <c r="M351" i="540" a="1"/>
  <c r="M351" i="540" s="1"/>
  <c r="S351" i="540" s="1"/>
  <c r="R46" i="540"/>
  <c r="R81" i="540"/>
  <c r="R253" i="540"/>
  <c r="R420" i="540"/>
  <c r="R152" i="540"/>
  <c r="R147" i="540"/>
  <c r="R93" i="540"/>
  <c r="R344" i="540"/>
  <c r="R197" i="540"/>
  <c r="R238" i="540"/>
  <c r="R285" i="540"/>
  <c r="R168" i="540"/>
  <c r="R107" i="540"/>
  <c r="R414" i="540"/>
  <c r="R378" i="540"/>
  <c r="R83" i="540"/>
  <c r="M336" i="540" a="1"/>
  <c r="M336" i="540" s="1"/>
  <c r="S336" i="540" s="1"/>
  <c r="M239" i="540" a="1"/>
  <c r="M239" i="540" s="1"/>
  <c r="S239" i="540" s="1"/>
  <c r="R82" i="540"/>
  <c r="R127" i="540"/>
  <c r="R105" i="540"/>
  <c r="M67" i="540" a="1"/>
  <c r="M67" i="540" s="1"/>
  <c r="S67" i="540" s="1"/>
  <c r="P20" i="540" a="1"/>
  <c r="P20" i="540" s="1"/>
  <c r="S20" i="540" s="1"/>
  <c r="M75" i="540" a="1"/>
  <c r="M75" i="540" s="1"/>
  <c r="S75" i="540" s="1"/>
  <c r="M127" i="540" a="1"/>
  <c r="M127" i="540" s="1"/>
  <c r="S127" i="540" s="1"/>
  <c r="P405" i="472" a="1"/>
  <c r="P405" i="472" s="1"/>
  <c r="S405" i="472" s="1"/>
  <c r="R299" i="540"/>
  <c r="R380" i="540"/>
  <c r="R248" i="540"/>
  <c r="R153" i="540"/>
  <c r="R100" i="540"/>
  <c r="M198" i="540" a="1"/>
  <c r="M198" i="540" s="1"/>
  <c r="S198" i="540" s="1"/>
  <c r="R224" i="540"/>
  <c r="R97" i="540"/>
  <c r="R316" i="540"/>
  <c r="R112" i="540"/>
  <c r="S326" i="540"/>
  <c r="S328" i="540"/>
  <c r="Q418" i="540"/>
  <c r="R418" i="540" s="1"/>
  <c r="S418" i="540"/>
  <c r="Q413" i="540"/>
  <c r="R413" i="540" s="1"/>
  <c r="Q415" i="540"/>
  <c r="R415" i="540" s="1"/>
  <c r="Q320" i="540"/>
  <c r="R320" i="540" s="1"/>
  <c r="S320" i="540"/>
  <c r="Q145" i="540"/>
  <c r="R145" i="540" s="1"/>
  <c r="Q286" i="540"/>
  <c r="R286" i="540" s="1"/>
  <c r="S286" i="540"/>
  <c r="Q261" i="540"/>
  <c r="R261" i="540" s="1"/>
  <c r="S57" i="540"/>
  <c r="S360" i="540"/>
  <c r="Q214" i="540"/>
  <c r="R214" i="540" s="1"/>
  <c r="S416" i="540"/>
  <c r="S288" i="540"/>
  <c r="S54" i="540"/>
  <c r="Q35" i="540"/>
  <c r="R35" i="540" s="1"/>
  <c r="S134" i="540"/>
  <c r="Q11" i="540"/>
  <c r="R11" i="540" s="1"/>
  <c r="M46" i="540" a="1"/>
  <c r="M46" i="540" s="1"/>
  <c r="S46" i="540" s="1"/>
  <c r="R200" i="540"/>
  <c r="M88" i="540" a="1"/>
  <c r="M88" i="540" s="1"/>
  <c r="S88" i="540" s="1"/>
  <c r="P116" i="540" a="1"/>
  <c r="P116" i="540" s="1"/>
  <c r="Q116" i="540"/>
  <c r="P36" i="540" a="1"/>
  <c r="P36" i="540" s="1"/>
  <c r="S36" i="540" s="1"/>
  <c r="R191" i="540"/>
  <c r="M344" i="540" a="1"/>
  <c r="M344" i="540" s="1"/>
  <c r="S344" i="540" s="1"/>
  <c r="P324" i="540" a="1"/>
  <c r="P324" i="540" s="1"/>
  <c r="S324" i="540" s="1"/>
  <c r="P72" i="540" a="1"/>
  <c r="P72" i="540" s="1"/>
  <c r="S72" i="540" s="1"/>
  <c r="P327" i="540" a="1"/>
  <c r="P327" i="540" s="1"/>
  <c r="M327" i="540" a="1"/>
  <c r="M327" i="540" s="1"/>
  <c r="M362" i="540" a="1"/>
  <c r="M362" i="540" s="1"/>
  <c r="S362" i="540" s="1"/>
  <c r="P420" i="540" a="1"/>
  <c r="P420" i="540" s="1"/>
  <c r="M420" i="540" a="1"/>
  <c r="M420" i="540" s="1"/>
  <c r="R327" i="540"/>
  <c r="R264" i="540"/>
  <c r="R111" i="540"/>
  <c r="M77" i="540" a="1"/>
  <c r="M77" i="540" s="1"/>
  <c r="S77" i="540" s="1"/>
  <c r="R202" i="540"/>
  <c r="R139" i="540"/>
  <c r="M285" i="540" a="1"/>
  <c r="M285" i="540" s="1"/>
  <c r="S285" i="540" s="1"/>
  <c r="R179" i="540"/>
  <c r="M86" i="540" a="1"/>
  <c r="M86" i="540" s="1"/>
  <c r="S86" i="540" s="1"/>
  <c r="R141" i="540"/>
  <c r="R385" i="540"/>
  <c r="R336" i="540"/>
  <c r="M111" i="540" a="1"/>
  <c r="M111" i="540" s="1"/>
  <c r="S111" i="540" s="1"/>
  <c r="M322" i="540" a="1"/>
  <c r="M322" i="540" s="1"/>
  <c r="S322" i="540" s="1"/>
  <c r="M132" i="540" a="1"/>
  <c r="M132" i="540" s="1"/>
  <c r="S132" i="540" s="1"/>
  <c r="R363" i="540"/>
  <c r="R337" i="540"/>
  <c r="R252" i="540"/>
  <c r="R355" i="540"/>
  <c r="R219" i="540"/>
  <c r="P378" i="540" a="1"/>
  <c r="P378" i="540" s="1"/>
  <c r="S378" i="540" s="1"/>
  <c r="P159" i="540" a="1"/>
  <c r="P159" i="540" s="1"/>
  <c r="S159" i="540" s="1"/>
  <c r="R243" i="540"/>
  <c r="R230" i="540"/>
  <c r="R159" i="540"/>
  <c r="R28" i="540"/>
  <c r="R300" i="540"/>
  <c r="R322" i="540"/>
  <c r="R188" i="540"/>
  <c r="R50" i="540"/>
  <c r="R75" i="540"/>
  <c r="R311" i="540"/>
  <c r="R109" i="540"/>
  <c r="R170" i="540"/>
  <c r="R332" i="540"/>
  <c r="R367" i="540"/>
  <c r="R203" i="540"/>
  <c r="R86" i="540"/>
  <c r="M170" i="540" a="1"/>
  <c r="M170" i="540" s="1"/>
  <c r="S170" i="540" s="1"/>
  <c r="R77" i="540"/>
  <c r="R221" i="540"/>
  <c r="R95" i="540"/>
  <c r="R114" i="540"/>
  <c r="R239" i="540"/>
  <c r="M197" i="540" a="1"/>
  <c r="M197" i="540" s="1"/>
  <c r="S197" i="540" s="1"/>
  <c r="M1282" i="472" a="1"/>
  <c r="M1282" i="472" s="1"/>
  <c r="S1282" i="472" s="1"/>
  <c r="M891" i="472" a="1"/>
  <c r="M891" i="472" s="1"/>
  <c r="S891" i="472" s="1"/>
  <c r="M1281" i="472" a="1"/>
  <c r="M1281" i="472" s="1"/>
  <c r="S1281" i="472" s="1"/>
  <c r="M1294" i="472" a="1"/>
  <c r="M1294" i="472" s="1"/>
  <c r="S1294" i="472" s="1"/>
  <c r="P892" i="472" a="1"/>
  <c r="P892" i="472" s="1"/>
  <c r="S892" i="472" s="1"/>
  <c r="M1327" i="472" a="1"/>
  <c r="M1327" i="472" s="1"/>
  <c r="S1327" i="472" s="1"/>
  <c r="R103" i="540"/>
  <c r="P82" i="540" a="1"/>
  <c r="P82" i="540" s="1"/>
  <c r="S82" i="540" s="1"/>
  <c r="M363" i="540" a="1"/>
  <c r="M363" i="540" s="1"/>
  <c r="S363" i="540" s="1"/>
  <c r="P392" i="540" a="1"/>
  <c r="P392" i="540" s="1"/>
  <c r="S392" i="540" s="1"/>
  <c r="M161" i="540" a="1"/>
  <c r="M161" i="540" s="1"/>
  <c r="S161" i="540" s="1"/>
  <c r="R22" i="540"/>
  <c r="R161" i="540"/>
  <c r="R192" i="540"/>
  <c r="R357" i="540"/>
  <c r="R20" i="540"/>
  <c r="R143" i="540"/>
  <c r="R104" i="540"/>
  <c r="R354" i="540"/>
  <c r="R58" i="540"/>
  <c r="R208" i="540"/>
  <c r="R96" i="540"/>
  <c r="R98" i="540"/>
  <c r="R225" i="540"/>
  <c r="R379" i="540"/>
  <c r="R72" i="540"/>
  <c r="R406" i="540"/>
  <c r="R362" i="540"/>
  <c r="R148" i="540"/>
  <c r="R129" i="540"/>
  <c r="P1092" i="472" a="1"/>
  <c r="P1092" i="472" s="1"/>
  <c r="P757" i="472" a="1"/>
  <c r="P757" i="472" s="1"/>
  <c r="S757" i="472" s="1"/>
  <c r="P469" i="472" a="1"/>
  <c r="P469" i="472" s="1"/>
  <c r="M998" i="472" a="1"/>
  <c r="M998" i="472" s="1"/>
  <c r="M120" i="472" a="1"/>
  <c r="M120" i="472" s="1"/>
  <c r="P117" i="472" a="1"/>
  <c r="P117" i="472" s="1"/>
  <c r="P55" i="472" a="1"/>
  <c r="P55" i="472" s="1"/>
  <c r="M80" i="472" a="1"/>
  <c r="M80" i="472" s="1"/>
  <c r="M242" i="472" a="1"/>
  <c r="M242" i="472" s="1"/>
  <c r="M927" i="472" a="1"/>
  <c r="M927" i="472" s="1"/>
  <c r="S927" i="472" s="1"/>
  <c r="M526" i="472" a="1"/>
  <c r="M526" i="472" s="1"/>
  <c r="M997" i="472" a="1"/>
  <c r="M997" i="472" s="1"/>
  <c r="P978" i="472" a="1"/>
  <c r="P978" i="472" s="1"/>
  <c r="M996" i="472" a="1"/>
  <c r="M996" i="472" s="1"/>
  <c r="P995" i="472" a="1"/>
  <c r="P995" i="472" s="1"/>
  <c r="M764" i="472" a="1"/>
  <c r="M764" i="472" s="1"/>
  <c r="P468" i="472" a="1"/>
  <c r="P468" i="472" s="1"/>
  <c r="M1001" i="472" a="1"/>
  <c r="M1001" i="472" s="1"/>
  <c r="M55" i="472" a="1"/>
  <c r="M55" i="472" s="1"/>
  <c r="S55" i="472" s="1"/>
  <c r="M989" i="472" a="1"/>
  <c r="M989" i="472" s="1"/>
  <c r="M1088" i="472" a="1"/>
  <c r="M1088" i="472" s="1"/>
  <c r="M869" i="472" a="1"/>
  <c r="M869" i="472" s="1"/>
  <c r="M500" i="472" a="1"/>
  <c r="M500" i="472" s="1"/>
  <c r="P762" i="472" a="1"/>
  <c r="P762" i="472" s="1"/>
  <c r="P526" i="472" a="1"/>
  <c r="P526" i="472" s="1"/>
  <c r="P997" i="472" a="1"/>
  <c r="P997" i="472" s="1"/>
  <c r="M546" i="472" a="1"/>
  <c r="M546" i="472" s="1"/>
  <c r="P81" i="472" a="1"/>
  <c r="P81" i="472" s="1"/>
  <c r="M301" i="472" a="1"/>
  <c r="M301" i="472" s="1"/>
  <c r="M470" i="472" a="1"/>
  <c r="M470" i="472" s="1"/>
  <c r="P998" i="472" a="1"/>
  <c r="P998" i="472" s="1"/>
  <c r="M1092" i="472" a="1"/>
  <c r="M1092" i="472" s="1"/>
  <c r="P538" i="472" a="1"/>
  <c r="P538" i="472" s="1"/>
  <c r="M1261" i="472" a="1"/>
  <c r="M1261" i="472" s="1"/>
  <c r="S1261" i="472" s="1"/>
  <c r="M632" i="472" a="1"/>
  <c r="M632" i="472" s="1"/>
  <c r="S632" i="472" s="1"/>
  <c r="P990" i="472" a="1"/>
  <c r="P990" i="472" s="1"/>
  <c r="P265" i="472" a="1"/>
  <c r="P265" i="472" s="1"/>
  <c r="P765" i="472" a="1"/>
  <c r="P765" i="472" s="1"/>
  <c r="P120" i="472" a="1"/>
  <c r="P120" i="472" s="1"/>
  <c r="M995" i="472" a="1"/>
  <c r="M995" i="472" s="1"/>
  <c r="M117" i="472" a="1"/>
  <c r="M117" i="472" s="1"/>
  <c r="M538" i="472" a="1"/>
  <c r="M538" i="472" s="1"/>
  <c r="P1001" i="472" a="1"/>
  <c r="P1001" i="472" s="1"/>
  <c r="P552" i="472" a="1"/>
  <c r="P552" i="472" s="1"/>
  <c r="M333" i="472" a="1"/>
  <c r="M333" i="472" s="1"/>
  <c r="M444" i="472" a="1"/>
  <c r="M444" i="472" s="1"/>
  <c r="P410" i="472" a="1"/>
  <c r="P410" i="472" s="1"/>
  <c r="P867" i="472" a="1"/>
  <c r="P867" i="472" s="1"/>
  <c r="M78" i="472" a="1"/>
  <c r="M78" i="472" s="1"/>
  <c r="P80" i="472" a="1"/>
  <c r="P80" i="472" s="1"/>
  <c r="P869" i="472" a="1"/>
  <c r="P869" i="472" s="1"/>
  <c r="P337" i="472" a="1"/>
  <c r="P337" i="472" s="1"/>
  <c r="M999" i="472" a="1"/>
  <c r="M999" i="472" s="1"/>
  <c r="P84" i="472" a="1"/>
  <c r="P84" i="472" s="1"/>
  <c r="M990" i="472" a="1"/>
  <c r="M990" i="472" s="1"/>
  <c r="M762" i="472" a="1"/>
  <c r="M762" i="472" s="1"/>
  <c r="S762" i="472" s="1"/>
  <c r="P46" i="472" a="1"/>
  <c r="P46" i="472" s="1"/>
  <c r="M867" i="472" a="1"/>
  <c r="M867" i="472" s="1"/>
  <c r="M243" i="472" a="1"/>
  <c r="M243" i="472" s="1"/>
  <c r="P333" i="472" a="1"/>
  <c r="P333" i="472" s="1"/>
  <c r="P301" i="472" a="1"/>
  <c r="P301" i="472" s="1"/>
  <c r="P78" i="472" a="1"/>
  <c r="P78" i="472" s="1"/>
  <c r="M56" i="472" a="1"/>
  <c r="M56" i="472" s="1"/>
  <c r="M330" i="472" a="1"/>
  <c r="M330" i="472" s="1"/>
  <c r="M410" i="472" a="1"/>
  <c r="M410" i="472" s="1"/>
  <c r="M928" i="472" a="1"/>
  <c r="M928" i="472" s="1"/>
  <c r="S928" i="472" s="1"/>
  <c r="M806" i="472" a="1"/>
  <c r="M806" i="472" s="1"/>
  <c r="S806" i="472" s="1"/>
  <c r="M34" i="472" a="1"/>
  <c r="M34" i="472" s="1"/>
  <c r="S34" i="472" s="1"/>
  <c r="M1240" i="472" a="1"/>
  <c r="M1240" i="472" s="1"/>
  <c r="S1240" i="472" s="1"/>
  <c r="M84" i="472" a="1"/>
  <c r="M84" i="472" s="1"/>
  <c r="S84" i="472" s="1"/>
  <c r="P387" i="472" a="1"/>
  <c r="P387" i="472" s="1"/>
  <c r="P243" i="472" a="1"/>
  <c r="P243" i="472" s="1"/>
  <c r="M499" i="472" a="1"/>
  <c r="M499" i="472" s="1"/>
  <c r="M441" i="472" a="1"/>
  <c r="M441" i="472" s="1"/>
  <c r="M92" i="472" a="1"/>
  <c r="M92" i="472" s="1"/>
  <c r="S92" i="472" s="1"/>
  <c r="M469" i="472" a="1"/>
  <c r="M469" i="472" s="1"/>
  <c r="P999" i="472" a="1"/>
  <c r="P999" i="472" s="1"/>
  <c r="P500" i="472" a="1"/>
  <c r="P500" i="472" s="1"/>
  <c r="P200" i="472" a="1"/>
  <c r="P200" i="472" s="1"/>
  <c r="M789" i="472" a="1"/>
  <c r="M789" i="472" s="1"/>
  <c r="M46" i="472" a="1"/>
  <c r="M46" i="472" s="1"/>
  <c r="S46" i="472" s="1"/>
  <c r="M91" i="472" a="1"/>
  <c r="M91" i="472" s="1"/>
  <c r="S91" i="472" s="1"/>
  <c r="P470" i="472" a="1"/>
  <c r="P470" i="472" s="1"/>
  <c r="M265" i="472" a="1"/>
  <c r="M265" i="472" s="1"/>
  <c r="M81" i="472" a="1"/>
  <c r="M81" i="472" s="1"/>
  <c r="M306" i="472" a="1"/>
  <c r="M306" i="472" s="1"/>
  <c r="P845" i="472" a="1"/>
  <c r="P845" i="472" s="1"/>
  <c r="M552" i="472" a="1"/>
  <c r="M552" i="472" s="1"/>
  <c r="S552" i="472" s="1"/>
  <c r="P522" i="472" a="1"/>
  <c r="P522" i="472" s="1"/>
  <c r="P444" i="472" a="1"/>
  <c r="P444" i="472" s="1"/>
  <c r="P56" i="472" a="1"/>
  <c r="P56" i="472" s="1"/>
  <c r="P330" i="472" a="1"/>
  <c r="P330" i="472" s="1"/>
  <c r="M1140" i="472" a="1"/>
  <c r="M1140" i="472" s="1"/>
  <c r="S1140" i="472" s="1"/>
  <c r="M850" i="472" a="1"/>
  <c r="M850" i="472" s="1"/>
  <c r="P1088" i="472" a="1"/>
  <c r="P1088" i="472" s="1"/>
  <c r="M423" i="472" a="1"/>
  <c r="M423" i="472" s="1"/>
  <c r="M861" i="472" a="1"/>
  <c r="M861" i="472" s="1"/>
  <c r="M543" i="472" a="1"/>
  <c r="M543" i="472" s="1"/>
  <c r="P462" i="472" a="1"/>
  <c r="P462" i="472" s="1"/>
  <c r="M765" i="472" a="1"/>
  <c r="M765" i="472" s="1"/>
  <c r="P639" i="472" a="1"/>
  <c r="P639" i="472" s="1"/>
  <c r="M50" i="472" a="1"/>
  <c r="M50" i="472" s="1"/>
  <c r="M468" i="472" a="1"/>
  <c r="M468" i="472" s="1"/>
  <c r="M323" i="472" a="1"/>
  <c r="M323" i="472" s="1"/>
  <c r="P306" i="472" a="1"/>
  <c r="P306" i="472" s="1"/>
  <c r="P550" i="472" a="1"/>
  <c r="P550" i="472" s="1"/>
  <c r="M411" i="472" a="1"/>
  <c r="M411" i="472" s="1"/>
  <c r="P1002" i="472" a="1"/>
  <c r="P1002" i="472" s="1"/>
  <c r="P495" i="472" a="1"/>
  <c r="P495" i="472" s="1"/>
  <c r="P441" i="472" a="1"/>
  <c r="P441" i="472" s="1"/>
  <c r="P917" i="472" a="1"/>
  <c r="P917" i="472" s="1"/>
  <c r="M917" i="472" a="1"/>
  <c r="M917" i="472" s="1"/>
  <c r="M1268" i="472" a="1"/>
  <c r="M1268" i="472" s="1"/>
  <c r="P1268" i="472" a="1"/>
  <c r="P1268" i="472" s="1"/>
  <c r="P1198" i="472" a="1"/>
  <c r="P1198" i="472" s="1"/>
  <c r="S1198" i="472" s="1"/>
  <c r="M916" i="472" a="1"/>
  <c r="M916" i="472" s="1"/>
  <c r="S916" i="472" s="1"/>
  <c r="M1262" i="472" a="1"/>
  <c r="M1262" i="472" s="1"/>
  <c r="S1262" i="472" s="1"/>
  <c r="M1117" i="472" a="1"/>
  <c r="M1117" i="472" s="1"/>
  <c r="S1117" i="472" s="1"/>
  <c r="P1274" i="472" a="1"/>
  <c r="P1274" i="472" s="1"/>
  <c r="S1274" i="472" s="1"/>
  <c r="P796" i="472" a="1"/>
  <c r="P796" i="472" s="1"/>
  <c r="S796" i="472" s="1"/>
  <c r="P850" i="472" a="1"/>
  <c r="P850" i="472" s="1"/>
  <c r="P989" i="472" a="1"/>
  <c r="P989" i="472" s="1"/>
  <c r="P423" i="472" a="1"/>
  <c r="P423" i="472" s="1"/>
  <c r="M337" i="472" a="1"/>
  <c r="M337" i="472" s="1"/>
  <c r="S337" i="472" s="1"/>
  <c r="M491" i="472" a="1"/>
  <c r="M491" i="472" s="1"/>
  <c r="M855" i="472" a="1"/>
  <c r="M855" i="472" s="1"/>
  <c r="M387" i="472" a="1"/>
  <c r="M387" i="472" s="1"/>
  <c r="P242" i="472" a="1"/>
  <c r="P242" i="472" s="1"/>
  <c r="P789" i="472" a="1"/>
  <c r="P789" i="472" s="1"/>
  <c r="M336" i="472" a="1"/>
  <c r="M336" i="472" s="1"/>
  <c r="P543" i="472" a="1"/>
  <c r="P543" i="472" s="1"/>
  <c r="M978" i="472" a="1"/>
  <c r="M978" i="472" s="1"/>
  <c r="P996" i="472" a="1"/>
  <c r="P996" i="472" s="1"/>
  <c r="M412" i="472" a="1"/>
  <c r="M412" i="472" s="1"/>
  <c r="M639" i="472" a="1"/>
  <c r="M639" i="472" s="1"/>
  <c r="P764" i="472" a="1"/>
  <c r="P764" i="472" s="1"/>
  <c r="P323" i="472" a="1"/>
  <c r="P323" i="472" s="1"/>
  <c r="P546" i="472" a="1"/>
  <c r="P546" i="472" s="1"/>
  <c r="P499" i="472" a="1"/>
  <c r="P499" i="472" s="1"/>
  <c r="M845" i="472" a="1"/>
  <c r="M845" i="472" s="1"/>
  <c r="P411" i="472" a="1"/>
  <c r="P411" i="472" s="1"/>
  <c r="P1003" i="472" a="1"/>
  <c r="P1003" i="472" s="1"/>
  <c r="M522" i="472" a="1"/>
  <c r="M522" i="472" s="1"/>
  <c r="M1002" i="472" a="1"/>
  <c r="M1002" i="472" s="1"/>
  <c r="S1002" i="472" s="1"/>
  <c r="P1263" i="472" a="1"/>
  <c r="P1263" i="472" s="1"/>
  <c r="S1263" i="472" s="1"/>
  <c r="M1192" i="472" a="1"/>
  <c r="M1192" i="472" s="1"/>
  <c r="S1192" i="472" s="1"/>
  <c r="M807" i="472" a="1"/>
  <c r="M807" i="472" s="1"/>
  <c r="S807" i="472" s="1"/>
  <c r="P861" i="472" a="1"/>
  <c r="P861" i="472" s="1"/>
  <c r="P491" i="472" a="1"/>
  <c r="P491" i="472" s="1"/>
  <c r="P855" i="472" a="1"/>
  <c r="P855" i="472" s="1"/>
  <c r="P336" i="472" a="1"/>
  <c r="P336" i="472" s="1"/>
  <c r="M462" i="472" a="1"/>
  <c r="M462" i="472" s="1"/>
  <c r="P412" i="472" a="1"/>
  <c r="P412" i="472" s="1"/>
  <c r="P50" i="472" a="1"/>
  <c r="P50" i="472" s="1"/>
  <c r="M550" i="472" a="1"/>
  <c r="M550" i="472" s="1"/>
  <c r="M1003" i="472" a="1"/>
  <c r="M1003" i="472" s="1"/>
  <c r="M495" i="472" a="1"/>
  <c r="M495" i="472" s="1"/>
  <c r="S495" i="472" s="1"/>
  <c r="P777" i="472" a="1"/>
  <c r="P777" i="472" s="1"/>
  <c r="M777" i="472" a="1"/>
  <c r="M777" i="472" s="1"/>
  <c r="P859" i="472" a="1"/>
  <c r="P859" i="472" s="1"/>
  <c r="M859" i="472" a="1"/>
  <c r="M859" i="472" s="1"/>
  <c r="P264" i="472" a="1"/>
  <c r="P264" i="472" s="1"/>
  <c r="M264" i="472" a="1"/>
  <c r="M264" i="472" s="1"/>
  <c r="P1087" i="472" a="1"/>
  <c r="P1087" i="472" s="1"/>
  <c r="S1087" i="472" s="1"/>
  <c r="P1098" i="472" a="1"/>
  <c r="P1098" i="472" s="1"/>
  <c r="S1098" i="472" s="1"/>
  <c r="M528" i="472" a="1"/>
  <c r="M528" i="472" s="1"/>
  <c r="P528" i="472" a="1"/>
  <c r="P528" i="472" s="1"/>
  <c r="P123" i="472" a="1"/>
  <c r="P123" i="472" s="1"/>
  <c r="M123" i="472" a="1"/>
  <c r="M123" i="472" s="1"/>
  <c r="P49" i="472" a="1"/>
  <c r="P49" i="472" s="1"/>
  <c r="M49" i="472" a="1"/>
  <c r="M49" i="472" s="1"/>
  <c r="M874" i="472" a="1"/>
  <c r="M874" i="472" s="1"/>
  <c r="P874" i="472" a="1"/>
  <c r="P874" i="472" s="1"/>
  <c r="M1232" i="472" a="1"/>
  <c r="M1232" i="472" s="1"/>
  <c r="S1232" i="472" s="1"/>
  <c r="P380" i="472" a="1"/>
  <c r="P380" i="472" s="1"/>
  <c r="S380" i="472" s="1"/>
  <c r="M207" i="472" a="1"/>
  <c r="M207" i="472" s="1"/>
  <c r="S207" i="472" s="1"/>
  <c r="M208" i="472" a="1"/>
  <c r="M208" i="472" s="1"/>
  <c r="S208" i="472" s="1"/>
  <c r="M200" i="472" a="1"/>
  <c r="M200" i="472" s="1"/>
  <c r="P197" i="472" a="1"/>
  <c r="P197" i="472" s="1"/>
  <c r="M197" i="472" a="1"/>
  <c r="M197" i="472" s="1"/>
  <c r="P199" i="472" a="1"/>
  <c r="P199" i="472" s="1"/>
  <c r="M199" i="472" a="1"/>
  <c r="M199" i="472" s="1"/>
  <c r="P1125" i="472" a="1"/>
  <c r="P1125" i="472" s="1"/>
  <c r="S1125" i="472" s="1"/>
  <c r="M36" i="472" a="1"/>
  <c r="M36" i="472" s="1"/>
  <c r="S36" i="472" s="1"/>
  <c r="M911" i="472" a="1"/>
  <c r="M911" i="472" s="1"/>
  <c r="S911" i="472" s="1"/>
  <c r="M64" i="472" a="1"/>
  <c r="M64" i="472" s="1"/>
  <c r="S64" i="472" s="1"/>
  <c r="M98" i="472" a="1"/>
  <c r="M98" i="472" s="1"/>
  <c r="S98" i="472" s="1"/>
  <c r="M103" i="472" a="1"/>
  <c r="M103" i="472" s="1"/>
  <c r="P103" i="472" a="1"/>
  <c r="P103" i="472" s="1"/>
  <c r="P1124" i="472" a="1"/>
  <c r="P1124" i="472" s="1"/>
  <c r="M1124" i="472" a="1"/>
  <c r="M1124" i="472" s="1"/>
  <c r="M666" i="472" a="1"/>
  <c r="M666" i="472" s="1"/>
  <c r="S666" i="472" s="1"/>
  <c r="M14" i="472" a="1"/>
  <c r="M14" i="472" s="1"/>
  <c r="S14" i="472" s="1"/>
  <c r="P907" i="472" a="1"/>
  <c r="P907" i="472" s="1"/>
  <c r="S907" i="472" s="1"/>
  <c r="P235" i="472" a="1"/>
  <c r="P235" i="472" s="1"/>
  <c r="M235" i="472" a="1"/>
  <c r="M235" i="472" s="1"/>
  <c r="M90" i="472" a="1"/>
  <c r="M90" i="472" s="1"/>
  <c r="S90" i="472" s="1"/>
  <c r="M472" i="472" a="1"/>
  <c r="M472" i="472" s="1"/>
  <c r="P472" i="472" a="1"/>
  <c r="P472" i="472" s="1"/>
  <c r="P655" i="472" a="1"/>
  <c r="P655" i="472" s="1"/>
  <c r="M655" i="472" a="1"/>
  <c r="M655" i="472" s="1"/>
  <c r="P684" i="472" a="1"/>
  <c r="P684" i="472" s="1"/>
  <c r="M684" i="472" a="1"/>
  <c r="M684" i="472" s="1"/>
  <c r="P664" i="472" a="1"/>
  <c r="P664" i="472" s="1"/>
  <c r="M664" i="472" a="1"/>
  <c r="M664" i="472" s="1"/>
  <c r="M195" i="472" a="1"/>
  <c r="M195" i="472" s="1"/>
  <c r="P195" i="472" a="1"/>
  <c r="P195" i="472" s="1"/>
  <c r="P299" i="472" a="1"/>
  <c r="P299" i="472" s="1"/>
  <c r="M299" i="472" a="1"/>
  <c r="M299" i="472" s="1"/>
  <c r="P1131" i="472" a="1"/>
  <c r="P1131" i="472" s="1"/>
  <c r="M1131" i="472" a="1"/>
  <c r="M1131" i="472" s="1"/>
  <c r="M315" i="472" a="1"/>
  <c r="M315" i="472" s="1"/>
  <c r="S315" i="472" s="1"/>
  <c r="M674" i="472" a="1"/>
  <c r="M674" i="472" s="1"/>
  <c r="P674" i="472" a="1"/>
  <c r="P674" i="472" s="1"/>
  <c r="P931" i="472" a="1"/>
  <c r="P931" i="472" s="1"/>
  <c r="M931" i="472" a="1"/>
  <c r="M931" i="472" s="1"/>
  <c r="M564" i="472" a="1"/>
  <c r="M564" i="472" s="1"/>
  <c r="P564" i="472" a="1"/>
  <c r="P564" i="472" s="1"/>
  <c r="P321" i="472" a="1"/>
  <c r="P321" i="472" s="1"/>
  <c r="M321" i="472" a="1"/>
  <c r="M321" i="472" s="1"/>
  <c r="P555" i="472" a="1"/>
  <c r="P555" i="472" s="1"/>
  <c r="M555" i="472" a="1"/>
  <c r="M555" i="472" s="1"/>
  <c r="P1127" i="472" a="1"/>
  <c r="P1127" i="472" s="1"/>
  <c r="M1127" i="472" a="1"/>
  <c r="M1127" i="472" s="1"/>
  <c r="M1027" i="472" a="1"/>
  <c r="M1027" i="472" s="1"/>
  <c r="P1027" i="472" a="1"/>
  <c r="P1027" i="472" s="1"/>
  <c r="P1129" i="472" a="1"/>
  <c r="P1129" i="472" s="1"/>
  <c r="M1129" i="472" a="1"/>
  <c r="M1129" i="472" s="1"/>
  <c r="P537" i="472" a="1"/>
  <c r="P537" i="472" s="1"/>
  <c r="M537" i="472" a="1"/>
  <c r="M537" i="472" s="1"/>
  <c r="P1145" i="472" a="1"/>
  <c r="P1145" i="472" s="1"/>
  <c r="M1145" i="472" a="1"/>
  <c r="M1145" i="472" s="1"/>
  <c r="P545" i="472" a="1"/>
  <c r="P545" i="472" s="1"/>
  <c r="M545" i="472" a="1"/>
  <c r="M545" i="472" s="1"/>
  <c r="P665" i="472" a="1"/>
  <c r="P665" i="472" s="1"/>
  <c r="M665" i="472" a="1"/>
  <c r="M665" i="472" s="1"/>
  <c r="M922" i="472" a="1"/>
  <c r="M922" i="472" s="1"/>
  <c r="P922" i="472" a="1"/>
  <c r="P922" i="472" s="1"/>
  <c r="M890" i="472" a="1"/>
  <c r="M890" i="472" s="1"/>
  <c r="P890" i="472" a="1"/>
  <c r="P890" i="472" s="1"/>
  <c r="M887" i="472" a="1"/>
  <c r="M887" i="472" s="1"/>
  <c r="P887" i="472" a="1"/>
  <c r="P887" i="472" s="1"/>
  <c r="P1139" i="472" a="1"/>
  <c r="P1139" i="472" s="1"/>
  <c r="M1139" i="472" a="1"/>
  <c r="M1139" i="472" s="1"/>
  <c r="P694" i="472" a="1"/>
  <c r="P694" i="472" s="1"/>
  <c r="M694" i="472" a="1"/>
  <c r="M694" i="472" s="1"/>
  <c r="M1025" i="472" a="1"/>
  <c r="M1025" i="472" s="1"/>
  <c r="P1025" i="472" a="1"/>
  <c r="P1025" i="472" s="1"/>
  <c r="M910" i="472" a="1"/>
  <c r="M910" i="472" s="1"/>
  <c r="P910" i="472" a="1"/>
  <c r="P910" i="472" s="1"/>
  <c r="M452" i="472" a="1"/>
  <c r="M452" i="472" s="1"/>
  <c r="S452" i="472" s="1"/>
  <c r="M925" i="472" a="1"/>
  <c r="M925" i="472" s="1"/>
  <c r="P925" i="472" a="1"/>
  <c r="P925" i="472" s="1"/>
  <c r="P680" i="472" a="1"/>
  <c r="P680" i="472" s="1"/>
  <c r="M680" i="472" a="1"/>
  <c r="M680" i="472" s="1"/>
  <c r="P804" i="472" a="1"/>
  <c r="P804" i="472" s="1"/>
  <c r="M804" i="472" a="1"/>
  <c r="M804" i="472" s="1"/>
  <c r="P551" i="472" a="1"/>
  <c r="P551" i="472" s="1"/>
  <c r="M551" i="472" a="1"/>
  <c r="M551" i="472" s="1"/>
  <c r="P670" i="472" a="1"/>
  <c r="P670" i="472" s="1"/>
  <c r="M670" i="472" a="1"/>
  <c r="M670" i="472" s="1"/>
  <c r="M16" i="472" a="1"/>
  <c r="M16" i="472" s="1"/>
  <c r="P16" i="472" a="1"/>
  <c r="P16" i="472" s="1"/>
  <c r="M659" i="472" a="1"/>
  <c r="M659" i="472" s="1"/>
  <c r="S659" i="472" s="1"/>
  <c r="M1104" i="472" a="1"/>
  <c r="M1104" i="472" s="1"/>
  <c r="P1104" i="472" a="1"/>
  <c r="P1104" i="472" s="1"/>
  <c r="P1020" i="472" a="1"/>
  <c r="P1020" i="472" s="1"/>
  <c r="M1020" i="472" a="1"/>
  <c r="M1020" i="472" s="1"/>
  <c r="P1122" i="472" a="1"/>
  <c r="P1122" i="472" s="1"/>
  <c r="M1122" i="472" a="1"/>
  <c r="M1122" i="472" s="1"/>
  <c r="P1133" i="472" a="1"/>
  <c r="P1133" i="472" s="1"/>
  <c r="M1133" i="472" a="1"/>
  <c r="M1133" i="472" s="1"/>
  <c r="M1031" i="472" a="1"/>
  <c r="M1031" i="472" s="1"/>
  <c r="P1031" i="472" a="1"/>
  <c r="P1031" i="472" s="1"/>
  <c r="P112" i="472" a="1"/>
  <c r="P112" i="472" s="1"/>
  <c r="M112" i="472" a="1"/>
  <c r="M112" i="472" s="1"/>
  <c r="M679" i="472" a="1"/>
  <c r="M679" i="472" s="1"/>
  <c r="P679" i="472" a="1"/>
  <c r="P679" i="472" s="1"/>
  <c r="P803" i="472" a="1"/>
  <c r="P803" i="472" s="1"/>
  <c r="M803" i="472" a="1"/>
  <c r="M803" i="472" s="1"/>
  <c r="M795" i="472" a="1"/>
  <c r="M795" i="472" s="1"/>
  <c r="S795" i="472" s="1"/>
  <c r="P69" i="472" a="1"/>
  <c r="P69" i="472" s="1"/>
  <c r="M69" i="472" a="1"/>
  <c r="M69" i="472" s="1"/>
  <c r="P1137" i="472" a="1"/>
  <c r="P1137" i="472" s="1"/>
  <c r="M1137" i="472" a="1"/>
  <c r="M1137" i="472" s="1"/>
  <c r="M119" i="472" a="1"/>
  <c r="M119" i="472" s="1"/>
  <c r="P119" i="472" a="1"/>
  <c r="P119" i="472" s="1"/>
  <c r="M658" i="472" a="1"/>
  <c r="M658" i="472" s="1"/>
  <c r="P658" i="472" a="1"/>
  <c r="P658" i="472" s="1"/>
  <c r="P604" i="472" a="1"/>
  <c r="P604" i="472" s="1"/>
  <c r="M604" i="472" a="1"/>
  <c r="M604" i="472" s="1"/>
  <c r="M1019" i="472" a="1"/>
  <c r="M1019" i="472" s="1"/>
  <c r="P1019" i="472" a="1"/>
  <c r="P1019" i="472" s="1"/>
  <c r="M562" i="472" a="1"/>
  <c r="M562" i="472" s="1"/>
  <c r="S562" i="472" s="1"/>
  <c r="P483" i="472" a="1"/>
  <c r="P483" i="472" s="1"/>
  <c r="M483" i="472" a="1"/>
  <c r="M483" i="472" s="1"/>
  <c r="M794" i="472" a="1"/>
  <c r="M794" i="472" s="1"/>
  <c r="P794" i="472" a="1"/>
  <c r="P794" i="472" s="1"/>
  <c r="M791" i="472" a="1"/>
  <c r="M791" i="472" s="1"/>
  <c r="P791" i="472" a="1"/>
  <c r="P791" i="472" s="1"/>
  <c r="P812" i="472" a="1"/>
  <c r="P812" i="472" s="1"/>
  <c r="M812" i="472" a="1"/>
  <c r="M812" i="472" s="1"/>
  <c r="P647" i="472" a="1"/>
  <c r="P647" i="472" s="1"/>
  <c r="S647" i="472" s="1"/>
  <c r="P101" i="540" a="1"/>
  <c r="P101" i="540" s="1"/>
  <c r="S101" i="540" s="1"/>
  <c r="M187" i="472" a="1"/>
  <c r="M187" i="472" s="1"/>
  <c r="S187" i="472" s="1"/>
  <c r="M476" i="472" a="1"/>
  <c r="M476" i="472" s="1"/>
  <c r="S476" i="472" s="1"/>
  <c r="P774" i="472" a="1"/>
  <c r="P774" i="472" s="1"/>
  <c r="S774" i="472" s="1"/>
  <c r="P61" i="540" a="1"/>
  <c r="P61" i="540" s="1"/>
  <c r="S61" i="540" s="1"/>
  <c r="P1006" i="472" a="1"/>
  <c r="P1006" i="472" s="1"/>
  <c r="S1006" i="472" s="1"/>
  <c r="M110" i="540" a="1"/>
  <c r="M110" i="540" s="1"/>
  <c r="S110" i="540" s="1"/>
  <c r="P342" i="540" a="1"/>
  <c r="P342" i="540" s="1"/>
  <c r="S342" i="540" s="1"/>
  <c r="Q23" i="540"/>
  <c r="R23" i="540" s="1"/>
  <c r="Q356" i="540"/>
  <c r="R356" i="540" s="1"/>
  <c r="M27" i="540" a="1"/>
  <c r="M27" i="540" s="1"/>
  <c r="S27" i="540" s="1"/>
  <c r="Q313" i="540"/>
  <c r="R313" i="540" s="1"/>
  <c r="M394" i="472" a="1"/>
  <c r="M394" i="472" s="1"/>
  <c r="S394" i="472" s="1"/>
  <c r="M28" i="472" a="1"/>
  <c r="M28" i="472" s="1"/>
  <c r="S28" i="472" s="1"/>
  <c r="Q342" i="540"/>
  <c r="R342" i="540" s="1"/>
  <c r="M317" i="540" a="1"/>
  <c r="M317" i="540" s="1"/>
  <c r="S317" i="540" s="1"/>
  <c r="Q392" i="540"/>
  <c r="R392" i="540" s="1"/>
  <c r="P356" i="540" a="1"/>
  <c r="P356" i="540" s="1"/>
  <c r="S356" i="540" s="1"/>
  <c r="Q42" i="540"/>
  <c r="R42" i="540" s="1"/>
  <c r="P875" i="472" a="1"/>
  <c r="P875" i="472" s="1"/>
  <c r="S875" i="472" s="1"/>
  <c r="P440" i="472" a="1"/>
  <c r="P440" i="472" s="1"/>
  <c r="S440" i="472" s="1"/>
  <c r="M856" i="472" a="1"/>
  <c r="M856" i="472" s="1"/>
  <c r="S856" i="472" s="1"/>
  <c r="M178" i="540" a="1"/>
  <c r="M178" i="540" s="1"/>
  <c r="S178" i="540" s="1"/>
  <c r="Q101" i="540"/>
  <c r="R101" i="540" s="1"/>
  <c r="M23" i="540" a="1"/>
  <c r="M23" i="540" s="1"/>
  <c r="S23" i="540" s="1"/>
  <c r="Q27" i="540"/>
  <c r="R27" i="540" s="1"/>
  <c r="M313" i="540" a="1"/>
  <c r="M313" i="540" s="1"/>
  <c r="S313" i="540" s="1"/>
  <c r="M652" i="472" a="1"/>
  <c r="M652" i="472" s="1"/>
  <c r="S652" i="472" s="1"/>
  <c r="M267" i="472" a="1"/>
  <c r="M267" i="472" s="1"/>
  <c r="S267" i="472" s="1"/>
  <c r="Q317" i="540"/>
  <c r="R317" i="540" s="1"/>
  <c r="Q110" i="540"/>
  <c r="R110" i="540" s="1"/>
  <c r="Q178" i="540"/>
  <c r="R178" i="540" s="1"/>
  <c r="Q61" i="540"/>
  <c r="R61" i="540" s="1"/>
  <c r="M689" i="472" a="1"/>
  <c r="M689" i="472" s="1"/>
  <c r="P689" i="472" a="1"/>
  <c r="P689" i="472" s="1"/>
  <c r="M216" i="472" a="1"/>
  <c r="M216" i="472" s="1"/>
  <c r="P216" i="472" a="1"/>
  <c r="P216" i="472" s="1"/>
  <c r="M219" i="472" a="1"/>
  <c r="M219" i="472" s="1"/>
  <c r="P219" i="472" a="1"/>
  <c r="P219" i="472" s="1"/>
  <c r="P484" i="472" a="1"/>
  <c r="P484" i="472" s="1"/>
  <c r="S484" i="472" s="1"/>
  <c r="P209" i="472" a="1"/>
  <c r="P209" i="472" s="1"/>
  <c r="S209" i="472" s="1"/>
  <c r="P59" i="472" a="1"/>
  <c r="P59" i="472" s="1"/>
  <c r="S59" i="472" s="1"/>
  <c r="P127" i="472" a="1"/>
  <c r="P127" i="472" s="1"/>
  <c r="S127" i="472" s="1"/>
  <c r="P294" i="472" a="1"/>
  <c r="P294" i="472" s="1"/>
  <c r="S294" i="472" s="1"/>
  <c r="M657" i="472" a="1"/>
  <c r="M657" i="472" s="1"/>
  <c r="S657" i="472" s="1"/>
  <c r="M878" i="472" a="1"/>
  <c r="M878" i="472" s="1"/>
  <c r="S878" i="472" s="1"/>
  <c r="M1007" i="472" a="1"/>
  <c r="M1007" i="472" s="1"/>
  <c r="S1007" i="472" s="1"/>
  <c r="P1113" i="472" a="1"/>
  <c r="P1113" i="472" s="1"/>
  <c r="S1113" i="472" s="1"/>
  <c r="P446" i="472" a="1"/>
  <c r="P446" i="472" s="1"/>
  <c r="S446" i="472" s="1"/>
  <c r="P420" i="472" a="1"/>
  <c r="P420" i="472" s="1"/>
  <c r="S420" i="472" s="1"/>
  <c r="M308" i="472" a="1"/>
  <c r="M308" i="472" s="1"/>
  <c r="S308" i="472" s="1"/>
  <c r="M22" i="472" a="1"/>
  <c r="M22" i="472" s="1"/>
  <c r="S22" i="472" s="1"/>
  <c r="P644" i="472" a="1"/>
  <c r="P644" i="472" s="1"/>
  <c r="S644" i="472" s="1"/>
  <c r="M60" i="472" a="1"/>
  <c r="M60" i="472" s="1"/>
  <c r="S60" i="472" s="1"/>
  <c r="M637" i="472" a="1"/>
  <c r="M637" i="472" s="1"/>
  <c r="P438" i="472" a="1"/>
  <c r="P438" i="472" s="1"/>
  <c r="S438" i="472" s="1"/>
  <c r="P642" i="472" a="1"/>
  <c r="P642" i="472" s="1"/>
  <c r="S642" i="472" s="1"/>
  <c r="P556" i="472" a="1"/>
  <c r="P556" i="472" s="1"/>
  <c r="S556" i="472" s="1"/>
  <c r="M790" i="472" a="1"/>
  <c r="M790" i="472" s="1"/>
  <c r="S790" i="472" s="1"/>
  <c r="P569" i="472" a="1"/>
  <c r="P569" i="472" s="1"/>
  <c r="S569" i="472" s="1"/>
  <c r="P557" i="472" a="1"/>
  <c r="P557" i="472" s="1"/>
  <c r="S557" i="472" s="1"/>
  <c r="P228" i="472" a="1"/>
  <c r="P228" i="472" s="1"/>
  <c r="S228" i="472" s="1"/>
  <c r="M26" i="472" a="1"/>
  <c r="M26" i="472" s="1"/>
  <c r="S26" i="472" s="1"/>
  <c r="P191" i="472" a="1"/>
  <c r="P191" i="472" s="1"/>
  <c r="S191" i="472" s="1"/>
  <c r="M1008" i="472" a="1"/>
  <c r="M1008" i="472" s="1"/>
  <c r="S1008" i="472" s="1"/>
  <c r="P450" i="472" a="1"/>
  <c r="P450" i="472" s="1"/>
  <c r="S450" i="472" s="1"/>
  <c r="P637" i="472" a="1"/>
  <c r="P637" i="472" s="1"/>
  <c r="P779" i="472" a="1"/>
  <c r="P779" i="472" s="1"/>
  <c r="S779" i="472" s="1"/>
  <c r="M1010" i="472" a="1"/>
  <c r="M1010" i="472" s="1"/>
  <c r="S1010" i="472" s="1"/>
  <c r="P383" i="472" a="1"/>
  <c r="P383" i="472" s="1"/>
  <c r="S383" i="472" s="1"/>
  <c r="M23" i="472" a="1"/>
  <c r="M23" i="472" s="1"/>
  <c r="S23" i="472" s="1"/>
  <c r="M1105" i="472" a="1"/>
  <c r="M1105" i="472" s="1"/>
  <c r="S1105" i="472" s="1"/>
  <c r="M474" i="472" a="1"/>
  <c r="M474" i="472" s="1"/>
  <c r="S474" i="472" s="1"/>
  <c r="M192" i="472" a="1"/>
  <c r="M192" i="472" s="1"/>
  <c r="S192" i="472" s="1"/>
  <c r="P772" i="472" a="1"/>
  <c r="P772" i="472" s="1"/>
  <c r="S772" i="472" s="1"/>
  <c r="M287" i="472" a="1"/>
  <c r="M287" i="472" s="1"/>
  <c r="S287" i="472" s="1"/>
  <c r="P419" i="472" a="1"/>
  <c r="P419" i="472" s="1"/>
  <c r="S419" i="472" s="1"/>
  <c r="P223" i="472" a="1"/>
  <c r="P223" i="472" s="1"/>
  <c r="S223" i="472" s="1"/>
  <c r="P24" i="472" a="1"/>
  <c r="P24" i="472" s="1"/>
  <c r="S24" i="472" s="1"/>
  <c r="M486" i="472" a="1"/>
  <c r="M486" i="472" s="1"/>
  <c r="S486" i="472" s="1"/>
  <c r="P748" i="472" a="1"/>
  <c r="P748" i="472" s="1"/>
  <c r="S748" i="472" s="1"/>
  <c r="P376" i="472" a="1"/>
  <c r="P376" i="472" s="1"/>
  <c r="S376" i="472" s="1"/>
  <c r="M541" i="472" a="1"/>
  <c r="M541" i="472" s="1"/>
  <c r="S541" i="472" s="1"/>
  <c r="P75" i="472" a="1"/>
  <c r="P75" i="472" s="1"/>
  <c r="S75" i="472" s="1"/>
  <c r="P540" i="472" a="1"/>
  <c r="P540" i="472" s="1"/>
  <c r="S540" i="472" s="1"/>
  <c r="P221" i="472" a="1"/>
  <c r="P221" i="472" s="1"/>
  <c r="S221" i="472" s="1"/>
  <c r="M645" i="472" a="1"/>
  <c r="M645" i="472" s="1"/>
  <c r="S645" i="472" s="1"/>
  <c r="P478" i="472" a="1"/>
  <c r="P478" i="472" s="1"/>
  <c r="S478" i="472" s="1"/>
  <c r="M566" i="472" a="1"/>
  <c r="M566" i="472" s="1"/>
  <c r="S566" i="472" s="1"/>
  <c r="P461" i="472" a="1"/>
  <c r="P461" i="472" s="1"/>
  <c r="S461" i="472" s="1"/>
  <c r="P217" i="472" a="1"/>
  <c r="P217" i="472" s="1"/>
  <c r="S217" i="472" s="1"/>
  <c r="M778" i="472" a="1"/>
  <c r="M778" i="472" s="1"/>
  <c r="S778" i="472" s="1"/>
  <c r="M453" i="472" a="1"/>
  <c r="M453" i="472" s="1"/>
  <c r="S453" i="472" s="1"/>
  <c r="P530" i="472" a="1"/>
  <c r="P530" i="472" s="1"/>
  <c r="S530" i="472" s="1"/>
  <c r="M439" i="472" a="1"/>
  <c r="M439" i="472" s="1"/>
  <c r="S439" i="472" s="1"/>
  <c r="P681" i="472" a="1"/>
  <c r="P681" i="472" s="1"/>
  <c r="S681" i="472" s="1"/>
  <c r="P37" i="472" a="1"/>
  <c r="P37" i="472" s="1"/>
  <c r="S37" i="472" s="1"/>
  <c r="P501" i="472" a="1"/>
  <c r="P501" i="472" s="1"/>
  <c r="S501" i="472" s="1"/>
  <c r="P943" i="472" a="1"/>
  <c r="P943" i="472" s="1"/>
  <c r="S943" i="472" s="1"/>
  <c r="S550" i="472" l="1"/>
  <c r="S1211" i="472"/>
  <c r="S1137" i="472"/>
  <c r="S670" i="472"/>
  <c r="S804" i="472"/>
  <c r="S299" i="472"/>
  <c r="S664" i="472"/>
  <c r="S655" i="472"/>
  <c r="S123" i="472"/>
  <c r="S859" i="472"/>
  <c r="S861" i="472"/>
  <c r="S81" i="472"/>
  <c r="S333" i="472"/>
  <c r="S810" i="472"/>
  <c r="S286" i="472"/>
  <c r="S604" i="472"/>
  <c r="S69" i="472"/>
  <c r="S551" i="472"/>
  <c r="S680" i="472"/>
  <c r="S1131" i="472"/>
  <c r="S684" i="472"/>
  <c r="S1124" i="472"/>
  <c r="S49" i="472"/>
  <c r="S264" i="472"/>
  <c r="S777" i="472"/>
  <c r="S546" i="472"/>
  <c r="S500" i="472"/>
  <c r="S1197" i="472"/>
  <c r="S242" i="472"/>
  <c r="S387" i="472"/>
  <c r="S219" i="472"/>
  <c r="S794" i="472"/>
  <c r="S679" i="472"/>
  <c r="S1104" i="472"/>
  <c r="S922" i="472"/>
  <c r="S1027" i="472"/>
  <c r="S564" i="472"/>
  <c r="S1268" i="472"/>
  <c r="S499" i="472"/>
  <c r="S410" i="472"/>
  <c r="S78" i="472"/>
  <c r="S117" i="472"/>
  <c r="S1088" i="472"/>
  <c r="S120" i="472"/>
  <c r="S1216" i="472"/>
  <c r="S327" i="472"/>
  <c r="S222" i="472"/>
  <c r="S689" i="472"/>
  <c r="S1031" i="472"/>
  <c r="S910" i="472"/>
  <c r="S887" i="472"/>
  <c r="S674" i="472"/>
  <c r="S483" i="472"/>
  <c r="S803" i="472"/>
  <c r="S112" i="472"/>
  <c r="S1133" i="472"/>
  <c r="S1020" i="472"/>
  <c r="S1139" i="472"/>
  <c r="S665" i="472"/>
  <c r="S1145" i="472"/>
  <c r="S1129" i="472"/>
  <c r="S1127" i="472"/>
  <c r="S321" i="472"/>
  <c r="S931" i="472"/>
  <c r="S235" i="472"/>
  <c r="S197" i="472"/>
  <c r="S1003" i="472"/>
  <c r="S462" i="472"/>
  <c r="S845" i="472"/>
  <c r="S917" i="472"/>
  <c r="S765" i="472"/>
  <c r="S423" i="472"/>
  <c r="S469" i="472"/>
  <c r="S995" i="472"/>
  <c r="S989" i="472"/>
  <c r="S997" i="472"/>
  <c r="S80" i="472"/>
  <c r="S998" i="472"/>
  <c r="S1100" i="472"/>
  <c r="S280" i="472"/>
  <c r="S1094" i="472"/>
  <c r="S491" i="472"/>
  <c r="S999" i="472"/>
  <c r="S301" i="472"/>
  <c r="S1019" i="472"/>
  <c r="S978" i="472"/>
  <c r="S265" i="472"/>
  <c r="S789" i="472"/>
  <c r="S330" i="472"/>
  <c r="S1325" i="472"/>
  <c r="S244" i="472"/>
  <c r="S1048" i="472"/>
  <c r="S33" i="472"/>
  <c r="S216" i="472"/>
  <c r="S890" i="472"/>
  <c r="S639" i="472"/>
  <c r="S411" i="472"/>
  <c r="S243" i="472"/>
  <c r="S947" i="472"/>
  <c r="S752" i="472"/>
  <c r="S658" i="472"/>
  <c r="S925" i="472"/>
  <c r="S103" i="472"/>
  <c r="S874" i="472"/>
  <c r="S323" i="472"/>
  <c r="S1092" i="472"/>
  <c r="S764" i="472"/>
  <c r="S1196" i="472"/>
  <c r="S1142" i="472"/>
  <c r="S1037" i="472"/>
  <c r="S791" i="472"/>
  <c r="S1025" i="472"/>
  <c r="S522" i="472"/>
  <c r="S468" i="472"/>
  <c r="S56" i="472"/>
  <c r="S990" i="472"/>
  <c r="S526" i="472"/>
  <c r="S637" i="472"/>
  <c r="S812" i="472"/>
  <c r="S119" i="472"/>
  <c r="S1122" i="472"/>
  <c r="S16" i="472"/>
  <c r="S694" i="472"/>
  <c r="S545" i="472"/>
  <c r="S537" i="472"/>
  <c r="S555" i="472"/>
  <c r="S195" i="472"/>
  <c r="S472" i="472"/>
  <c r="S199" i="472"/>
  <c r="S200" i="472"/>
  <c r="S528" i="472"/>
  <c r="S412" i="472"/>
  <c r="S336" i="472"/>
  <c r="S855" i="472"/>
  <c r="S50" i="472"/>
  <c r="S543" i="472"/>
  <c r="S850" i="472"/>
  <c r="S306" i="472"/>
  <c r="S441" i="472"/>
  <c r="S867" i="472"/>
  <c r="S444" i="472"/>
  <c r="S538" i="472"/>
  <c r="S470" i="472"/>
  <c r="S869" i="472"/>
  <c r="S1001" i="472"/>
  <c r="S996" i="472"/>
  <c r="S74" i="472"/>
  <c r="S51" i="472"/>
  <c r="S1273" i="472"/>
  <c r="S1149" i="472"/>
  <c r="S1059" i="472"/>
  <c r="S1058" i="472"/>
  <c r="S385" i="540"/>
  <c r="S112" i="540"/>
  <c r="S146" i="540"/>
  <c r="S172" i="540"/>
  <c r="S42" i="540"/>
  <c r="S145" i="540"/>
  <c r="S128" i="540"/>
  <c r="S315" i="540"/>
  <c r="S129" i="540"/>
  <c r="S316" i="540"/>
  <c r="S106" i="540"/>
  <c r="S35" i="540"/>
  <c r="S367" i="540"/>
  <c r="S414" i="540"/>
  <c r="S179" i="540"/>
  <c r="S107" i="540"/>
  <c r="S203" i="540"/>
  <c r="S96" i="540"/>
  <c r="S406" i="540"/>
  <c r="S202" i="540"/>
  <c r="S307" i="540"/>
  <c r="R116" i="540"/>
  <c r="R421" i="540" s="1"/>
  <c r="S3" i="540" s="1"/>
  <c r="S311" i="540"/>
  <c r="S168" i="540"/>
  <c r="S355" i="540"/>
  <c r="S379" i="540"/>
  <c r="S413" i="540"/>
  <c r="S176" i="540"/>
  <c r="S191" i="540"/>
  <c r="S137" i="540"/>
  <c r="S220" i="540"/>
  <c r="S104" i="540"/>
  <c r="S415" i="540"/>
  <c r="S167" i="540"/>
  <c r="S238" i="540"/>
  <c r="S332" i="540"/>
  <c r="S141" i="540"/>
  <c r="S230" i="540"/>
  <c r="M116" i="540" a="1"/>
  <c r="M116" i="540" s="1"/>
  <c r="S116" i="540" s="1"/>
  <c r="Q421" i="540"/>
  <c r="S327" i="540"/>
  <c r="S420" i="540"/>
  <c r="G47" i="500" a="1"/>
  <c r="S6" i="540" l="1"/>
  <c r="J421" i="540"/>
  <c r="G31" i="500"/>
  <c r="G47" i="500"/>
  <c r="G48" i="500" s="1"/>
  <c r="S421" i="540"/>
  <c r="S2" i="540" s="1"/>
  <c r="F27" i="500" a="1"/>
  <c r="G44" i="500" a="1"/>
  <c r="G27" i="500" a="1"/>
  <c r="J47" i="500" a="1"/>
  <c r="L44" i="500" a="1"/>
  <c r="J27" i="500" a="1"/>
  <c r="Q1" i="540" l="1"/>
  <c r="S4" i="540"/>
  <c r="B7" i="540"/>
  <c r="G27" i="500"/>
  <c r="G28" i="500" s="1"/>
  <c r="G40" i="500" s="1"/>
  <c r="F45" i="500"/>
  <c r="F31" i="500"/>
  <c r="F27" i="500"/>
  <c r="F28" i="500" s="1"/>
  <c r="J47" i="500"/>
  <c r="J48" i="500" s="1"/>
  <c r="L44" i="500"/>
  <c r="G44" i="500"/>
  <c r="G45" i="500" s="1"/>
  <c r="G57" i="500" s="1"/>
  <c r="J31" i="500"/>
  <c r="J27" i="500"/>
  <c r="J28" i="500" s="1"/>
  <c r="S7" i="540"/>
  <c r="H27" i="500" a="1"/>
  <c r="H47" i="500" a="1"/>
  <c r="F47" i="500" a="1"/>
  <c r="J44" i="500" a="1"/>
  <c r="K47" i="500" a="1"/>
  <c r="J40" i="500" l="1"/>
  <c r="F40" i="500"/>
  <c r="J44" i="500"/>
  <c r="J45" i="500" s="1"/>
  <c r="J57" i="500" s="1"/>
  <c r="K47" i="500"/>
  <c r="H47" i="500"/>
  <c r="H27" i="500"/>
  <c r="F47" i="500"/>
  <c r="F48" i="500" s="1"/>
  <c r="F57" i="500" s="1"/>
  <c r="K27" i="500" a="1"/>
  <c r="H44" i="500" a="1"/>
  <c r="H44" i="500" l="1"/>
  <c r="K27" i="500"/>
  <c r="K44" i="500" a="1"/>
  <c r="K44" i="500" l="1"/>
  <c r="A18" i="498" l="1"/>
  <c r="B2" i="472" l="1" a="1"/>
  <c r="B2" i="472" s="1"/>
  <c r="F6" i="472" l="1" a="1"/>
  <c r="F6" i="472" s="1"/>
  <c r="M942" i="472" l="1" a="1"/>
  <c r="M942" i="472" s="1"/>
  <c r="S942" i="472" s="1"/>
  <c r="M941" i="472" a="1"/>
  <c r="M941" i="472" s="1"/>
  <c r="S941" i="472" s="1"/>
  <c r="M940" i="472" a="1"/>
  <c r="M940" i="472" s="1"/>
  <c r="M936" i="472" a="1"/>
  <c r="M936" i="472" s="1"/>
  <c r="M934" i="472" a="1"/>
  <c r="M934" i="472" s="1"/>
  <c r="M933" i="472" a="1"/>
  <c r="M933" i="472" s="1"/>
  <c r="M932" i="472" a="1"/>
  <c r="M932" i="472" s="1"/>
  <c r="M824" i="472" a="1"/>
  <c r="M824" i="472" s="1"/>
  <c r="M823" i="472" a="1"/>
  <c r="M823" i="472" s="1"/>
  <c r="M822" i="472" a="1"/>
  <c r="M822" i="472" s="1"/>
  <c r="S822" i="472" s="1"/>
  <c r="M821" i="472" a="1"/>
  <c r="M821" i="472" s="1"/>
  <c r="S821" i="472" s="1"/>
  <c r="M818" i="472" a="1"/>
  <c r="M818" i="472" s="1"/>
  <c r="S818" i="472" s="1"/>
  <c r="M817" i="472" a="1"/>
  <c r="M817" i="472" s="1"/>
  <c r="S817" i="472" s="1"/>
  <c r="M816" i="472" a="1"/>
  <c r="M816" i="472" s="1"/>
  <c r="M815" i="472" a="1"/>
  <c r="M815" i="472" s="1"/>
  <c r="M698" i="472" a="1"/>
  <c r="M698" i="472" s="1"/>
  <c r="M686" i="472" a="1"/>
  <c r="M686" i="472" s="1"/>
  <c r="M12" i="472" a="1"/>
  <c r="M12" i="472" s="1"/>
  <c r="S12" i="472" s="1"/>
  <c r="Q11" i="472"/>
  <c r="S8" i="472"/>
  <c r="F5" i="472" a="1"/>
  <c r="F5" i="472" s="1"/>
  <c r="F4" i="472" a="1"/>
  <c r="F4" i="472" s="1"/>
  <c r="F3" i="472"/>
  <c r="M820" i="472" l="1" a="1"/>
  <c r="M820" i="472" s="1"/>
  <c r="S820" i="472" s="1"/>
  <c r="P935" i="472" a="1"/>
  <c r="P935" i="472" s="1"/>
  <c r="M935" i="472" a="1"/>
  <c r="M935" i="472" s="1"/>
  <c r="S935" i="472" s="1"/>
  <c r="P939" i="472" a="1"/>
  <c r="P939" i="472" s="1"/>
  <c r="M939" i="472" a="1"/>
  <c r="M939" i="472" s="1"/>
  <c r="P937" i="472" a="1"/>
  <c r="P937" i="472" s="1"/>
  <c r="M937" i="472" a="1"/>
  <c r="M937" i="472" s="1"/>
  <c r="S937" i="472" s="1"/>
  <c r="M819" i="472" a="1"/>
  <c r="M819" i="472" s="1"/>
  <c r="S819" i="472" s="1"/>
  <c r="P938" i="472" a="1"/>
  <c r="P938" i="472" s="1"/>
  <c r="M938" i="472" a="1"/>
  <c r="M938" i="472" s="1"/>
  <c r="P816" i="472" a="1"/>
  <c r="P816" i="472" s="1"/>
  <c r="S816" i="472" s="1"/>
  <c r="P815" i="472" a="1"/>
  <c r="P815" i="472" s="1"/>
  <c r="S815" i="472" s="1"/>
  <c r="P933" i="472" a="1"/>
  <c r="P933" i="472" s="1"/>
  <c r="S933" i="472" s="1"/>
  <c r="P823" i="472" a="1"/>
  <c r="P823" i="472" s="1"/>
  <c r="S823" i="472" s="1"/>
  <c r="P686" i="472" a="1"/>
  <c r="P686" i="472" s="1"/>
  <c r="S686" i="472" s="1"/>
  <c r="P932" i="472" a="1"/>
  <c r="P932" i="472" s="1"/>
  <c r="S932" i="472" s="1"/>
  <c r="P698" i="472" a="1"/>
  <c r="P698" i="472" s="1"/>
  <c r="S698" i="472" s="1"/>
  <c r="P936" i="472" a="1"/>
  <c r="P936" i="472" s="1"/>
  <c r="S936" i="472" s="1"/>
  <c r="P940" i="472" a="1"/>
  <c r="P940" i="472" s="1"/>
  <c r="S940" i="472" s="1"/>
  <c r="P824" i="472" a="1"/>
  <c r="P824" i="472" s="1"/>
  <c r="S824" i="472" s="1"/>
  <c r="P934" i="472" a="1"/>
  <c r="P934" i="472" s="1"/>
  <c r="S934" i="472" s="1"/>
  <c r="R11" i="472"/>
  <c r="S939" i="472" l="1"/>
  <c r="S938" i="472"/>
  <c r="Q1336" i="472"/>
  <c r="S11" i="472"/>
  <c r="S6" i="472" l="1"/>
  <c r="S1336" i="472"/>
  <c r="S2" i="472" s="1"/>
  <c r="J10" i="500" a="1"/>
  <c r="F10" i="500" a="1"/>
  <c r="J10" i="500" l="1"/>
  <c r="F10" i="500"/>
  <c r="S7" i="472"/>
  <c r="F22" i="500" l="1"/>
  <c r="R1336" i="472" l="1"/>
  <c r="B7" i="472" l="1"/>
  <c r="J1336" i="472"/>
  <c r="S4" i="472" s="1"/>
  <c r="S3" i="472"/>
  <c r="G13" i="500" a="1"/>
  <c r="H13" i="500" a="1"/>
  <c r="H10" i="500" a="1"/>
  <c r="J13" i="500" a="1"/>
  <c r="G10" i="500" a="1"/>
  <c r="H10" i="500" l="1"/>
  <c r="G10" i="500"/>
  <c r="J13" i="500"/>
  <c r="J14" i="500" s="1"/>
  <c r="H13" i="500"/>
  <c r="G13" i="500"/>
  <c r="G14" i="500" s="1"/>
  <c r="K10" i="500" a="1"/>
  <c r="F13" i="500" a="1"/>
  <c r="K13" i="500" a="1"/>
  <c r="K10" i="500" l="1"/>
  <c r="F13" i="500"/>
  <c r="F14" i="500" s="1"/>
  <c r="K13" i="500"/>
  <c r="H19" i="498" l="1"/>
  <c r="L19" i="498"/>
  <c r="M19" i="498"/>
  <c r="N19" i="498"/>
  <c r="H20" i="498" l="1"/>
  <c r="N20" i="498" l="1"/>
  <c r="N2" i="498" s="1"/>
  <c r="M20" i="498"/>
  <c r="N5" i="498" s="1"/>
  <c r="L20" i="498"/>
  <c r="N7" i="498" s="1"/>
  <c r="G67" i="500" a="1"/>
  <c r="J67" i="500" a="1"/>
  <c r="J67" i="500" l="1"/>
  <c r="J71" i="500" s="1"/>
  <c r="J72" i="500" s="1"/>
  <c r="G67" i="500"/>
  <c r="G71" i="500" s="1"/>
  <c r="G72" i="500" s="1"/>
  <c r="N4" i="498"/>
  <c r="I20" i="498"/>
  <c r="N6" i="498" s="1"/>
  <c r="F67" i="500" a="1"/>
  <c r="H67" i="500" a="1"/>
  <c r="H67" i="500" l="1"/>
  <c r="F67" i="500"/>
  <c r="F71" i="500" s="1"/>
  <c r="F72" i="500" s="1"/>
  <c r="K67" i="500" a="1"/>
  <c r="K67" i="500" l="1"/>
  <c r="J1" i="498"/>
  <c r="L67" i="500" a="1"/>
  <c r="L67" i="500" l="1"/>
  <c r="L47" i="500" a="1"/>
  <c r="L47" i="500" l="1"/>
  <c r="L3" i="498" a="1"/>
  <c r="L2" i="498" a="1"/>
  <c r="L2" i="498" l="1"/>
  <c r="L3" i="498"/>
  <c r="D7" i="498" l="1"/>
  <c r="L33" i="553" l="1"/>
  <c r="L28" i="553"/>
  <c r="L15" i="553"/>
  <c r="L40" i="553"/>
  <c r="L34" i="553"/>
  <c r="L29" i="553"/>
  <c r="L38" i="553"/>
  <c r="L39" i="553"/>
  <c r="L23" i="553"/>
  <c r="L32" i="553"/>
  <c r="L30" i="553"/>
  <c r="L16" i="553"/>
  <c r="L18" i="553"/>
  <c r="L26" i="553"/>
  <c r="M33" i="553" l="1"/>
  <c r="O33" i="553" s="1"/>
  <c r="N33" i="553" s="1"/>
  <c r="M38" i="553"/>
  <c r="O38" i="553" s="1"/>
  <c r="N38" i="553" s="1"/>
  <c r="M16" i="553"/>
  <c r="O16" i="553" s="1"/>
  <c r="N16" i="553" s="1"/>
  <c r="M15" i="553"/>
  <c r="O15" i="553" s="1"/>
  <c r="N15" i="553" s="1"/>
  <c r="L21" i="553"/>
  <c r="M21" i="553" s="1"/>
  <c r="O21" i="553" s="1"/>
  <c r="N21" i="553" s="1"/>
  <c r="L41" i="553"/>
  <c r="L19" i="553"/>
  <c r="L17" i="553"/>
  <c r="L14" i="553"/>
  <c r="M14" i="553" s="1"/>
  <c r="O14" i="553" s="1"/>
  <c r="N14" i="553" s="1"/>
  <c r="L36" i="553"/>
  <c r="L35" i="553"/>
  <c r="L12" i="553"/>
  <c r="H42" i="553"/>
  <c r="H44" i="553"/>
  <c r="L37" i="553"/>
  <c r="L27" i="553"/>
  <c r="M27" i="553" s="1"/>
  <c r="O27" i="553" s="1"/>
  <c r="N27" i="553" s="1"/>
  <c r="L24" i="553"/>
  <c r="M24" i="553" s="1"/>
  <c r="O24" i="553" s="1"/>
  <c r="N24" i="553" s="1"/>
  <c r="M28" i="553"/>
  <c r="O28" i="553" s="1"/>
  <c r="N28" i="553" s="1"/>
  <c r="L22" i="553"/>
  <c r="M22" i="553" s="1"/>
  <c r="O22" i="553" s="1"/>
  <c r="N22" i="553" s="1"/>
  <c r="M40" i="553"/>
  <c r="O40" i="553" s="1"/>
  <c r="N40" i="553" s="1"/>
  <c r="M34" i="553"/>
  <c r="O34" i="553" s="1"/>
  <c r="N34" i="553" s="1"/>
  <c r="M29" i="553"/>
  <c r="O29" i="553" s="1"/>
  <c r="N29" i="553" s="1"/>
  <c r="M39" i="553"/>
  <c r="O39" i="553" s="1"/>
  <c r="N39" i="553" s="1"/>
  <c r="M23" i="553"/>
  <c r="O23" i="553" s="1"/>
  <c r="N23" i="553" s="1"/>
  <c r="M32" i="553"/>
  <c r="O32" i="553" s="1"/>
  <c r="N32" i="553" s="1"/>
  <c r="M30" i="553"/>
  <c r="O30" i="553" s="1"/>
  <c r="N30" i="553" s="1"/>
  <c r="L31" i="553"/>
  <c r="M31" i="553" s="1"/>
  <c r="O31" i="553" s="1"/>
  <c r="N31" i="553" s="1"/>
  <c r="M18" i="553"/>
  <c r="O18" i="553" s="1"/>
  <c r="N18" i="553" s="1"/>
  <c r="L20" i="553"/>
  <c r="M20" i="553" s="1"/>
  <c r="O20" i="553" s="1"/>
  <c r="N20" i="553" s="1"/>
  <c r="M26" i="553"/>
  <c r="O26" i="553" s="1"/>
  <c r="N26" i="553" s="1"/>
  <c r="L1" i="553" l="1"/>
  <c r="M41" i="553"/>
  <c r="M12" i="553"/>
  <c r="O5" i="553"/>
  <c r="M19" i="553"/>
  <c r="O19" i="553" s="1"/>
  <c r="N19" i="553" s="1"/>
  <c r="M17" i="553"/>
  <c r="M36" i="553"/>
  <c r="O36" i="553" s="1"/>
  <c r="N36" i="553" s="1"/>
  <c r="M35" i="553"/>
  <c r="O35" i="553" s="1"/>
  <c r="N35" i="553" s="1"/>
  <c r="M37" i="553"/>
  <c r="O37" i="553" s="1"/>
  <c r="N37" i="553" s="1"/>
  <c r="L25" i="553"/>
  <c r="L44" i="553" s="1"/>
  <c r="K44" i="553"/>
  <c r="O8" i="553"/>
  <c r="L61" i="500" a="1"/>
  <c r="L61" i="500" l="1"/>
  <c r="M25" i="553"/>
  <c r="L42" i="553"/>
  <c r="O41" i="553"/>
  <c r="O12" i="553"/>
  <c r="M44" i="553"/>
  <c r="O6" i="553"/>
  <c r="O17" i="553"/>
  <c r="N17" i="553" s="1"/>
  <c r="J61" i="500" a="1"/>
  <c r="J61" i="500" l="1"/>
  <c r="J62" i="500" s="1"/>
  <c r="J63" i="500" s="1"/>
  <c r="O25" i="553"/>
  <c r="N25" i="553" s="1"/>
  <c r="M42" i="553"/>
  <c r="O3" i="553" s="1"/>
  <c r="N41" i="553"/>
  <c r="N12" i="553"/>
  <c r="G61" i="500" a="1"/>
  <c r="O44" i="553" l="1"/>
  <c r="O42" i="553"/>
  <c r="O2" i="553" s="1"/>
  <c r="K42" i="553"/>
  <c r="O4" i="553" s="1"/>
  <c r="G61" i="500"/>
  <c r="G62" i="500" s="1"/>
  <c r="G63" i="500" s="1"/>
  <c r="G11" i="500"/>
  <c r="G23" i="500" s="1"/>
  <c r="J11" i="500"/>
  <c r="J23" i="500" s="1"/>
  <c r="H61" i="500" a="1"/>
  <c r="F61" i="500" a="1"/>
  <c r="B7" i="553" l="1"/>
  <c r="F61" i="500"/>
  <c r="F62" i="500" s="1"/>
  <c r="F63" i="500" s="1"/>
  <c r="H61" i="500"/>
  <c r="O7" i="553"/>
  <c r="G5" i="553"/>
  <c r="K61" i="500" a="1"/>
  <c r="K61" i="500" l="1"/>
  <c r="F11" i="500"/>
  <c r="F23" i="500" s="1"/>
  <c r="L27" i="500" a="1"/>
  <c r="L27" i="500" l="1"/>
  <c r="A8" i="540"/>
  <c r="Q2" i="540" a="1"/>
  <c r="Q2" i="540" l="1"/>
  <c r="L2" i="557" a="1"/>
  <c r="L2" i="557" l="1"/>
  <c r="C148" i="557"/>
  <c r="L30" i="500" a="1"/>
  <c r="L30" i="500" l="1"/>
  <c r="G5" i="557"/>
  <c r="A19" i="472"/>
  <c r="A20" i="472" l="1"/>
  <c r="A21" i="472" s="1"/>
  <c r="A22" i="472" l="1"/>
  <c r="A23" i="472" l="1"/>
  <c r="A24" i="472" s="1"/>
  <c r="A25" i="472" s="1"/>
  <c r="A26" i="472" l="1"/>
  <c r="A27" i="472" l="1"/>
  <c r="A28" i="472" s="1"/>
  <c r="A29" i="472" l="1"/>
  <c r="A30" i="472" l="1"/>
  <c r="A31" i="472" s="1"/>
  <c r="A32" i="472" l="1"/>
  <c r="A33" i="472" l="1"/>
  <c r="A34" i="472" s="1"/>
  <c r="A35" i="472" l="1"/>
  <c r="A36" i="472" s="1"/>
  <c r="A37" i="472" l="1"/>
  <c r="A38" i="472" l="1"/>
  <c r="A39" i="472" l="1"/>
  <c r="A40" i="472" l="1"/>
  <c r="A41" i="472" s="1"/>
  <c r="A42" i="472" s="1"/>
  <c r="A43" i="472" s="1"/>
  <c r="A44" i="472" s="1"/>
  <c r="A45" i="472" s="1"/>
  <c r="A46" i="472" l="1"/>
  <c r="A47" i="472" s="1"/>
  <c r="A48" i="472" s="1"/>
  <c r="A49" i="472" l="1"/>
  <c r="A50" i="472" s="1"/>
  <c r="A51" i="472" l="1"/>
  <c r="A52" i="472" l="1"/>
  <c r="A53" i="472" l="1"/>
  <c r="A54" i="472" s="1"/>
  <c r="A55" i="472" l="1"/>
  <c r="A56" i="472" s="1"/>
  <c r="A57" i="472" l="1"/>
  <c r="A58" i="472" l="1"/>
  <c r="A59" i="472" l="1"/>
  <c r="A60" i="472" l="1"/>
  <c r="A61" i="472" s="1"/>
  <c r="A62" i="472" s="1"/>
  <c r="A63" i="472" s="1"/>
  <c r="A64" i="472" s="1"/>
  <c r="A65" i="472" s="1"/>
  <c r="A66" i="472" s="1"/>
  <c r="A67" i="472" s="1"/>
  <c r="A68" i="472" s="1"/>
  <c r="A69" i="472" s="1"/>
  <c r="A70" i="472" s="1"/>
  <c r="A71" i="472" s="1"/>
  <c r="A72" i="472" s="1"/>
  <c r="A73" i="472" s="1"/>
  <c r="A74" i="472" s="1"/>
  <c r="A75" i="472" s="1"/>
  <c r="A76" i="472" s="1"/>
  <c r="A77" i="472" s="1"/>
  <c r="A78" i="472" s="1"/>
  <c r="A79" i="472" s="1"/>
  <c r="A80" i="472" s="1"/>
  <c r="A81" i="472" s="1"/>
  <c r="A82" i="472" s="1"/>
  <c r="A83" i="472" s="1"/>
  <c r="A84" i="472" s="1"/>
  <c r="A85" i="472" s="1"/>
  <c r="A86" i="472" s="1"/>
  <c r="A87" i="472" s="1"/>
  <c r="A88" i="472" s="1"/>
  <c r="A89" i="472" s="1"/>
  <c r="A90" i="472" s="1"/>
  <c r="A91" i="472" s="1"/>
  <c r="A92" i="472" s="1"/>
  <c r="A93" i="472" s="1"/>
  <c r="A94" i="472" s="1"/>
  <c r="A95" i="472" s="1"/>
  <c r="A96" i="472" s="1"/>
  <c r="A97" i="472" s="1"/>
  <c r="A98" i="472" s="1"/>
  <c r="A99" i="472" s="1"/>
  <c r="A100" i="472" s="1"/>
  <c r="A101" i="472" s="1"/>
  <c r="A102" i="472" s="1"/>
  <c r="A103" i="472" s="1"/>
  <c r="A104" i="472" s="1"/>
  <c r="A105" i="472" s="1"/>
  <c r="A106" i="472" s="1"/>
  <c r="A107" i="472" s="1"/>
  <c r="A108" i="472" s="1"/>
  <c r="A109" i="472" s="1"/>
  <c r="A110" i="472" s="1"/>
  <c r="A111" i="472" s="1"/>
  <c r="A112" i="472" s="1"/>
  <c r="A113" i="472" s="1"/>
  <c r="A114" i="472" s="1"/>
  <c r="A115" i="472" s="1"/>
  <c r="A116" i="472" s="1"/>
  <c r="A117" i="472" s="1"/>
  <c r="A118" i="472" s="1"/>
  <c r="A119" i="472" s="1"/>
  <c r="A120" i="472" s="1"/>
  <c r="A121" i="472" s="1"/>
  <c r="A122" i="472" s="1"/>
  <c r="A123" i="472" s="1"/>
  <c r="A124" i="472" s="1"/>
  <c r="A125" i="472" s="1"/>
  <c r="A126" i="472" s="1"/>
  <c r="A127" i="472" s="1"/>
  <c r="A128" i="472" s="1"/>
  <c r="A129" i="472" s="1"/>
  <c r="A130" i="472" s="1"/>
  <c r="A131" i="472" l="1"/>
  <c r="A132" i="472" s="1"/>
  <c r="A133" i="472" l="1"/>
  <c r="A134" i="472" l="1"/>
  <c r="A135" i="472" l="1"/>
  <c r="A136" i="472" l="1"/>
  <c r="A137" i="472" l="1"/>
  <c r="A138" i="472" s="1"/>
  <c r="A139" i="472" l="1"/>
  <c r="A140" i="472" s="1"/>
  <c r="A141" i="472" l="1"/>
  <c r="A142" i="472" s="1"/>
  <c r="A143" i="472" s="1"/>
  <c r="A144" i="472" s="1"/>
  <c r="A145" i="472" s="1"/>
  <c r="A146" i="472" s="1"/>
  <c r="A147" i="472" s="1"/>
  <c r="A148" i="472" l="1"/>
  <c r="A149" i="472" s="1"/>
  <c r="A150" i="472" s="1"/>
  <c r="A151" i="472" s="1"/>
  <c r="A152" i="472" s="1"/>
  <c r="A153" i="472" s="1"/>
  <c r="A154" i="472" s="1"/>
  <c r="A155" i="472" s="1"/>
  <c r="A156" i="472" s="1"/>
  <c r="A157" i="472" s="1"/>
  <c r="A158" i="472" s="1"/>
  <c r="A159" i="472" s="1"/>
  <c r="A160" i="472" s="1"/>
  <c r="A161" i="472" s="1"/>
  <c r="A162" i="472" s="1"/>
  <c r="A163" i="472" s="1"/>
  <c r="A164" i="472" s="1"/>
  <c r="A165" i="472" s="1"/>
  <c r="A166" i="472" s="1"/>
  <c r="A167" i="472" s="1"/>
  <c r="A168" i="472" s="1"/>
  <c r="A169" i="472" s="1"/>
  <c r="A170" i="472" s="1"/>
  <c r="A171" i="472" s="1"/>
  <c r="A172" i="472" s="1"/>
  <c r="A173" i="472" s="1"/>
  <c r="A174" i="472" s="1"/>
  <c r="A175" i="472" s="1"/>
  <c r="A176" i="472" s="1"/>
  <c r="A177" i="472" s="1"/>
  <c r="A178" i="472" s="1"/>
  <c r="A179" i="472" s="1"/>
  <c r="A180" i="472" s="1"/>
  <c r="A181" i="472" s="1"/>
  <c r="A182" i="472" s="1"/>
  <c r="A183" i="472" s="1"/>
  <c r="A184" i="472" s="1"/>
  <c r="A185" i="472" s="1"/>
  <c r="A186" i="472" s="1"/>
  <c r="A187" i="472" s="1"/>
  <c r="A188" i="472" s="1"/>
  <c r="A189" i="472" s="1"/>
  <c r="A190" i="472" s="1"/>
  <c r="A191" i="472" s="1"/>
  <c r="A192" i="472" s="1"/>
  <c r="A193" i="472" s="1"/>
  <c r="A194" i="472" s="1"/>
  <c r="A195" i="472" s="1"/>
  <c r="A196" i="472" s="1"/>
  <c r="A197" i="472" s="1"/>
  <c r="A198" i="472" s="1"/>
  <c r="A199" i="472" s="1"/>
  <c r="A200" i="472" s="1"/>
  <c r="A201" i="472" s="1"/>
  <c r="A202" i="472" s="1"/>
  <c r="A203" i="472" s="1"/>
  <c r="A204" i="472" s="1"/>
  <c r="A205" i="472" s="1"/>
  <c r="A206" i="472" s="1"/>
  <c r="A207" i="472" s="1"/>
  <c r="A208" i="472" s="1"/>
  <c r="A209" i="472" s="1"/>
  <c r="A210" i="472" s="1"/>
  <c r="A211" i="472" s="1"/>
  <c r="A212" i="472" s="1"/>
  <c r="A213" i="472" s="1"/>
  <c r="A214" i="472" s="1"/>
  <c r="A215" i="472" s="1"/>
  <c r="A216" i="472" s="1"/>
  <c r="A217" i="472" s="1"/>
  <c r="A218" i="472" s="1"/>
  <c r="A219" i="472" s="1"/>
  <c r="A220" i="472" s="1"/>
  <c r="A221" i="472" s="1"/>
  <c r="A222" i="472" s="1"/>
  <c r="A223" i="472" s="1"/>
  <c r="A224" i="472" s="1"/>
  <c r="A225" i="472" s="1"/>
  <c r="A226" i="472" s="1"/>
  <c r="A227" i="472" s="1"/>
  <c r="A228" i="472" s="1"/>
  <c r="A229" i="472" s="1"/>
  <c r="A230" i="472" s="1"/>
  <c r="A231" i="472" s="1"/>
  <c r="A232" i="472" s="1"/>
  <c r="A233" i="472" s="1"/>
  <c r="A234" i="472" s="1"/>
  <c r="A235" i="472" s="1"/>
  <c r="A236" i="472" s="1"/>
  <c r="A237" i="472" s="1"/>
  <c r="A238" i="472" s="1"/>
  <c r="A239" i="472" s="1"/>
  <c r="A240" i="472" s="1"/>
  <c r="A241" i="472" s="1"/>
  <c r="A242" i="472" s="1"/>
  <c r="A243" i="472" s="1"/>
  <c r="A244" i="472" s="1"/>
  <c r="A245" i="472" s="1"/>
  <c r="A246" i="472" s="1"/>
  <c r="A247" i="472" s="1"/>
  <c r="A248" i="472" s="1"/>
  <c r="A249" i="472" s="1"/>
  <c r="A250" i="472" s="1"/>
  <c r="A251" i="472" s="1"/>
  <c r="A252" i="472" s="1"/>
  <c r="A253" i="472" s="1"/>
  <c r="A254" i="472" s="1"/>
  <c r="A255" i="472" s="1"/>
  <c r="A256" i="472" s="1"/>
  <c r="A257" i="472" s="1"/>
  <c r="A258" i="472" s="1"/>
  <c r="A259" i="472" s="1"/>
  <c r="A260" i="472" s="1"/>
  <c r="A261" i="472" s="1"/>
  <c r="A262" i="472" s="1"/>
  <c r="A263" i="472" s="1"/>
  <c r="A264" i="472" s="1"/>
  <c r="A265" i="472" s="1"/>
  <c r="A266" i="472" s="1"/>
  <c r="A267" i="472" s="1"/>
  <c r="A268" i="472" s="1"/>
  <c r="A269" i="472" s="1"/>
  <c r="A270" i="472" s="1"/>
  <c r="A271" i="472" s="1"/>
  <c r="A272" i="472" s="1"/>
  <c r="A273" i="472" s="1"/>
  <c r="A274" i="472" s="1"/>
  <c r="A275" i="472" s="1"/>
  <c r="A276" i="472" s="1"/>
  <c r="A277" i="472" s="1"/>
  <c r="A278" i="472" s="1"/>
  <c r="A279" i="472" s="1"/>
  <c r="A280" i="472" s="1"/>
  <c r="A281" i="472" s="1"/>
  <c r="A282" i="472" s="1"/>
  <c r="A283" i="472" s="1"/>
  <c r="A284" i="472" s="1"/>
  <c r="A285" i="472" s="1"/>
  <c r="A286" i="472" s="1"/>
  <c r="A287" i="472" s="1"/>
  <c r="A288" i="472" s="1"/>
  <c r="A289" i="472" s="1"/>
  <c r="A290" i="472" s="1"/>
  <c r="A291" i="472" s="1"/>
  <c r="A292" i="472" s="1"/>
  <c r="A293" i="472" s="1"/>
  <c r="A294" i="472" s="1"/>
  <c r="A295" i="472" s="1"/>
  <c r="A296" i="472" s="1"/>
  <c r="A297" i="472" s="1"/>
  <c r="A298" i="472" s="1"/>
  <c r="A299" i="472" s="1"/>
  <c r="A300" i="472" s="1"/>
  <c r="A301" i="472" s="1"/>
  <c r="A302" i="472" l="1"/>
  <c r="A303" i="472" l="1"/>
  <c r="A304" i="472" l="1"/>
  <c r="A305" i="472" l="1"/>
  <c r="A306" i="472" l="1"/>
  <c r="A307" i="472" l="1"/>
  <c r="A308" i="472" l="1"/>
  <c r="A309" i="472" l="1"/>
  <c r="A310" i="472" l="1"/>
  <c r="A311" i="472" l="1"/>
  <c r="A312" i="472" s="1"/>
  <c r="A313" i="472" s="1"/>
  <c r="A314" i="472" s="1"/>
  <c r="A315" i="472" s="1"/>
  <c r="A316" i="472" s="1"/>
  <c r="A317" i="472" s="1"/>
  <c r="A318" i="472" s="1"/>
  <c r="A319" i="472" s="1"/>
  <c r="A320" i="472" s="1"/>
  <c r="A321" i="472" s="1"/>
  <c r="A322" i="472" s="1"/>
  <c r="A323" i="472" s="1"/>
  <c r="A324" i="472" s="1"/>
  <c r="A325" i="472" s="1"/>
  <c r="A326" i="472" s="1"/>
  <c r="A327" i="472" s="1"/>
  <c r="A328" i="472" s="1"/>
  <c r="A329" i="472" s="1"/>
  <c r="A330" i="472" s="1"/>
  <c r="A331" i="472" s="1"/>
  <c r="A332" i="472" s="1"/>
  <c r="A333" i="472" s="1"/>
  <c r="A334" i="472" s="1"/>
  <c r="A335" i="472" s="1"/>
  <c r="A336" i="472" s="1"/>
  <c r="A337" i="472" s="1"/>
  <c r="A338" i="472" s="1"/>
  <c r="A339" i="472" s="1"/>
  <c r="A340" i="472" s="1"/>
  <c r="A341" i="472" s="1"/>
  <c r="A342" i="472" s="1"/>
  <c r="A343" i="472" s="1"/>
  <c r="A344" i="472" s="1"/>
  <c r="A345" i="472" s="1"/>
  <c r="A346" i="472" s="1"/>
  <c r="A347" i="472" s="1"/>
  <c r="A348" i="472" s="1"/>
  <c r="A349" i="472" s="1"/>
  <c r="A350" i="472" s="1"/>
  <c r="A351" i="472" s="1"/>
  <c r="A352" i="472" s="1"/>
  <c r="A353" i="472" s="1"/>
  <c r="A354" i="472" s="1"/>
  <c r="A355" i="472" s="1"/>
  <c r="A356" i="472" s="1"/>
  <c r="A357" i="472" s="1"/>
  <c r="A358" i="472" s="1"/>
  <c r="A359" i="472" s="1"/>
  <c r="A360" i="472" s="1"/>
  <c r="A361" i="472" s="1"/>
  <c r="A362" i="472" s="1"/>
  <c r="A363" i="472" s="1"/>
  <c r="A364" i="472" s="1"/>
  <c r="A365" i="472" s="1"/>
  <c r="A366" i="472" s="1"/>
  <c r="A367" i="472" s="1"/>
  <c r="A368" i="472" s="1"/>
  <c r="A369" i="472" s="1"/>
  <c r="A370" i="472" s="1"/>
  <c r="A371" i="472" s="1"/>
  <c r="A372" i="472" s="1"/>
  <c r="A373" i="472" s="1"/>
  <c r="A374" i="472" s="1"/>
  <c r="A375" i="472" s="1"/>
  <c r="A376" i="472" s="1"/>
  <c r="A377" i="472" s="1"/>
  <c r="A378" i="472" s="1"/>
  <c r="A379" i="472" s="1"/>
  <c r="A380" i="472" s="1"/>
  <c r="A381" i="472" s="1"/>
  <c r="A382" i="472" s="1"/>
  <c r="A383" i="472" s="1"/>
  <c r="A384" i="472" s="1"/>
  <c r="A385" i="472" s="1"/>
  <c r="A386" i="472" s="1"/>
  <c r="A387" i="472" s="1"/>
  <c r="A388" i="472" s="1"/>
  <c r="A389" i="472" s="1"/>
  <c r="A390" i="472" s="1"/>
  <c r="A391" i="472" s="1"/>
  <c r="A392" i="472" s="1"/>
  <c r="A393" i="472" s="1"/>
  <c r="A394" i="472" s="1"/>
  <c r="A395" i="472" s="1"/>
  <c r="A396" i="472" s="1"/>
  <c r="A397" i="472" s="1"/>
  <c r="A398" i="472" s="1"/>
  <c r="A399" i="472" s="1"/>
  <c r="A400" i="472" s="1"/>
  <c r="A401" i="472" s="1"/>
  <c r="A402" i="472" s="1"/>
  <c r="A403" i="472" s="1"/>
  <c r="A404" i="472" s="1"/>
  <c r="A405" i="472" s="1"/>
  <c r="A406" i="472" s="1"/>
  <c r="A407" i="472" s="1"/>
  <c r="A408" i="472" s="1"/>
  <c r="A409" i="472" s="1"/>
  <c r="A410" i="472" s="1"/>
  <c r="A411" i="472" s="1"/>
  <c r="A412" i="472" s="1"/>
  <c r="A413" i="472" s="1"/>
  <c r="A414" i="472" s="1"/>
  <c r="A415" i="472" s="1"/>
  <c r="A416" i="472" s="1"/>
  <c r="A417" i="472" s="1"/>
  <c r="A418" i="472" s="1"/>
  <c r="A419" i="472" s="1"/>
  <c r="A420" i="472" s="1"/>
  <c r="A421" i="472" s="1"/>
  <c r="A422" i="472" s="1"/>
  <c r="A423" i="472" s="1"/>
  <c r="A424" i="472" s="1"/>
  <c r="A425" i="472" s="1"/>
  <c r="A426" i="472" s="1"/>
  <c r="A427" i="472" s="1"/>
  <c r="A428" i="472" s="1"/>
  <c r="A429" i="472" s="1"/>
  <c r="A430" i="472" s="1"/>
  <c r="A431" i="472" s="1"/>
  <c r="A432" i="472" s="1"/>
  <c r="A433" i="472" s="1"/>
  <c r="A434" i="472" s="1"/>
  <c r="A435" i="472" s="1"/>
  <c r="A436" i="472" s="1"/>
  <c r="A437" i="472" s="1"/>
  <c r="A438" i="472" s="1"/>
  <c r="A439" i="472" s="1"/>
  <c r="A440" i="472" s="1"/>
  <c r="A441" i="472" s="1"/>
  <c r="A442" i="472" s="1"/>
  <c r="A443" i="472" s="1"/>
  <c r="A444" i="472" s="1"/>
  <c r="A445" i="472" s="1"/>
  <c r="A446" i="472" l="1"/>
  <c r="A447" i="472" l="1"/>
  <c r="A448" i="472" l="1"/>
  <c r="A449" i="472" l="1"/>
  <c r="A450" i="472" l="1"/>
  <c r="A451" i="472" l="1"/>
  <c r="A452" i="472" l="1"/>
  <c r="A453" i="472" l="1"/>
  <c r="A454" i="472" l="1"/>
  <c r="A455" i="472" l="1"/>
  <c r="A456" i="472" s="1"/>
  <c r="A457" i="472" s="1"/>
  <c r="A458" i="472" s="1"/>
  <c r="A459" i="472" s="1"/>
  <c r="A460" i="472" s="1"/>
  <c r="A461" i="472" s="1"/>
  <c r="A462" i="472" s="1"/>
  <c r="A463" i="472" s="1"/>
  <c r="A464" i="472" s="1"/>
  <c r="A465" i="472" s="1"/>
  <c r="A466" i="472" s="1"/>
  <c r="A467" i="472" s="1"/>
  <c r="A468" i="472" s="1"/>
  <c r="A469" i="472" s="1"/>
  <c r="A470" i="472" s="1"/>
  <c r="A471" i="472" s="1"/>
  <c r="A472" i="472" s="1"/>
  <c r="A473" i="472" s="1"/>
  <c r="A474" i="472" s="1"/>
  <c r="A475" i="472" s="1"/>
  <c r="A476" i="472" s="1"/>
  <c r="A477" i="472" s="1"/>
  <c r="A478" i="472" s="1"/>
  <c r="A479" i="472" s="1"/>
  <c r="A480" i="472" s="1"/>
  <c r="A481" i="472" s="1"/>
  <c r="A482" i="472" s="1"/>
  <c r="A483" i="472" s="1"/>
  <c r="A484" i="472" s="1"/>
  <c r="A485" i="472" s="1"/>
  <c r="A486" i="472" l="1"/>
  <c r="A487" i="472" l="1"/>
  <c r="A488" i="472" s="1"/>
  <c r="A489" i="472" l="1"/>
  <c r="A490" i="472" s="1"/>
  <c r="A491" i="472" l="1"/>
  <c r="A492" i="472" l="1"/>
  <c r="A493" i="472" s="1"/>
  <c r="A494" i="472" l="1"/>
  <c r="A495" i="472" l="1"/>
  <c r="A496" i="472" s="1"/>
  <c r="A497" i="472" s="1"/>
  <c r="A498" i="472" l="1"/>
  <c r="A499" i="472" l="1"/>
  <c r="A500" i="472" s="1"/>
  <c r="A501" i="472" s="1"/>
  <c r="A502" i="472" s="1"/>
  <c r="A503" i="472" s="1"/>
  <c r="A504" i="472" s="1"/>
  <c r="A505" i="472" s="1"/>
  <c r="A506" i="472" s="1"/>
  <c r="A507" i="472" s="1"/>
  <c r="A508" i="472" s="1"/>
  <c r="A509" i="472" s="1"/>
  <c r="A510" i="472" s="1"/>
  <c r="A511" i="472" s="1"/>
  <c r="A512" i="472" s="1"/>
  <c r="A513" i="472" s="1"/>
  <c r="A514" i="472" s="1"/>
  <c r="A515" i="472" s="1"/>
  <c r="A516" i="472" s="1"/>
  <c r="A517" i="472" s="1"/>
  <c r="A518" i="472" s="1"/>
  <c r="A519" i="472" s="1"/>
  <c r="A520" i="472" s="1"/>
  <c r="A521" i="472" s="1"/>
  <c r="A522" i="472" s="1"/>
  <c r="A523" i="472" s="1"/>
  <c r="A524" i="472" s="1"/>
  <c r="A525" i="472" s="1"/>
  <c r="A526" i="472" s="1"/>
  <c r="A527" i="472" s="1"/>
  <c r="A528" i="472" s="1"/>
  <c r="A529" i="472" s="1"/>
  <c r="A530" i="472" s="1"/>
  <c r="A531" i="472" s="1"/>
  <c r="A532" i="472" s="1"/>
  <c r="A533" i="472" s="1"/>
  <c r="A534" i="472" s="1"/>
  <c r="A535" i="472" s="1"/>
  <c r="A536" i="472" s="1"/>
  <c r="A537" i="472" s="1"/>
  <c r="A538" i="472" s="1"/>
  <c r="A539" i="472" s="1"/>
  <c r="A540" i="472" s="1"/>
  <c r="A541" i="472" s="1"/>
  <c r="A542" i="472" s="1"/>
  <c r="A543" i="472" s="1"/>
  <c r="A544" i="472" s="1"/>
  <c r="A545" i="472" s="1"/>
  <c r="A546" i="472" s="1"/>
  <c r="A547" i="472" s="1"/>
  <c r="A548" i="472" s="1"/>
  <c r="A549" i="472" s="1"/>
  <c r="A550" i="472" s="1"/>
  <c r="A551" i="472" s="1"/>
  <c r="A552" i="472" s="1"/>
  <c r="A553" i="472" s="1"/>
  <c r="A554" i="472" s="1"/>
  <c r="A555" i="472" s="1"/>
  <c r="A556" i="472" s="1"/>
  <c r="A557" i="472" s="1"/>
  <c r="A558" i="472" s="1"/>
  <c r="A559" i="472" s="1"/>
  <c r="A560" i="472" s="1"/>
  <c r="A561" i="472" s="1"/>
  <c r="A562" i="472" s="1"/>
  <c r="A563" i="472" s="1"/>
  <c r="A564" i="472" s="1"/>
  <c r="A565" i="472" s="1"/>
  <c r="A566" i="472" s="1"/>
  <c r="A567" i="472" s="1"/>
  <c r="A568" i="472" s="1"/>
  <c r="A569" i="472" s="1"/>
  <c r="A570" i="472" s="1"/>
  <c r="A571" i="472" s="1"/>
  <c r="A572" i="472" s="1"/>
  <c r="A573" i="472" s="1"/>
  <c r="A574" i="472" s="1"/>
  <c r="A575" i="472" s="1"/>
  <c r="A576" i="472" s="1"/>
  <c r="A577" i="472" s="1"/>
  <c r="A578" i="472" s="1"/>
  <c r="A579" i="472" s="1"/>
  <c r="A580" i="472" s="1"/>
  <c r="A581" i="472" s="1"/>
  <c r="A582" i="472" s="1"/>
  <c r="A583" i="472" s="1"/>
  <c r="A584" i="472" s="1"/>
  <c r="A585" i="472" s="1"/>
  <c r="A586" i="472" s="1"/>
  <c r="A587" i="472" s="1"/>
  <c r="A588" i="472" s="1"/>
  <c r="A589" i="472" s="1"/>
  <c r="A590" i="472" s="1"/>
  <c r="A591" i="472" s="1"/>
  <c r="A592" i="472" s="1"/>
  <c r="A593" i="472" s="1"/>
  <c r="A594" i="472" s="1"/>
  <c r="A595" i="472" s="1"/>
  <c r="A596" i="472" s="1"/>
  <c r="A597" i="472" s="1"/>
  <c r="A598" i="472" s="1"/>
  <c r="A600" i="472" l="1"/>
  <c r="A601" i="472" s="1"/>
  <c r="A602" i="472" s="1"/>
  <c r="A603" i="472" s="1"/>
  <c r="A604" i="472" s="1"/>
  <c r="A605" i="472" s="1"/>
  <c r="A606" i="472" s="1"/>
  <c r="A607" i="472" s="1"/>
  <c r="A608" i="472" s="1"/>
  <c r="A609" i="472" s="1"/>
  <c r="A610" i="472" s="1"/>
  <c r="A611" i="472" s="1"/>
  <c r="A612" i="472" s="1"/>
  <c r="A613" i="472" s="1"/>
  <c r="A614" i="472" s="1"/>
  <c r="A615" i="472" s="1"/>
  <c r="A616" i="472" s="1"/>
  <c r="A617" i="472" s="1"/>
  <c r="A618" i="472" s="1"/>
  <c r="A619" i="472" s="1"/>
  <c r="A620" i="472" s="1"/>
  <c r="A621" i="472" s="1"/>
  <c r="A622" i="472" s="1"/>
  <c r="A623" i="472" s="1"/>
  <c r="A624" i="472" s="1"/>
  <c r="A625" i="472" s="1"/>
  <c r="A626" i="472" s="1"/>
  <c r="A627" i="472" s="1"/>
  <c r="A628" i="472" s="1"/>
  <c r="A629" i="472" s="1"/>
  <c r="A630" i="472" s="1"/>
  <c r="A631" i="472" s="1"/>
  <c r="A632" i="472" s="1"/>
  <c r="A633" i="472" s="1"/>
  <c r="A634" i="472" s="1"/>
  <c r="A635" i="472" s="1"/>
  <c r="A636" i="472" s="1"/>
  <c r="A637" i="472" s="1"/>
  <c r="A638" i="472" s="1"/>
  <c r="A639" i="472" s="1"/>
  <c r="A640" i="472" s="1"/>
  <c r="A641" i="472" s="1"/>
  <c r="A642" i="472" s="1"/>
  <c r="A643" i="472" s="1"/>
  <c r="A644" i="472" s="1"/>
  <c r="A645" i="472" s="1"/>
  <c r="A646" i="472" s="1"/>
  <c r="A647" i="472" s="1"/>
  <c r="A648" i="472" s="1"/>
  <c r="A649" i="472" s="1"/>
  <c r="A650" i="472" s="1"/>
  <c r="A651" i="472" s="1"/>
  <c r="A652" i="472" s="1"/>
  <c r="A653" i="472" s="1"/>
  <c r="A654" i="472" s="1"/>
  <c r="A655" i="472" s="1"/>
  <c r="A656" i="472" s="1"/>
  <c r="A657" i="472" s="1"/>
  <c r="A658" i="472" s="1"/>
  <c r="A659" i="472" s="1"/>
  <c r="A660" i="472" s="1"/>
  <c r="A661" i="472" s="1"/>
  <c r="A662" i="472" s="1"/>
  <c r="A663" i="472" s="1"/>
  <c r="A664" i="472" s="1"/>
  <c r="A665" i="472" s="1"/>
  <c r="A666" i="472" s="1"/>
  <c r="A667" i="472" s="1"/>
  <c r="A668" i="472" s="1"/>
  <c r="A669" i="472" s="1"/>
  <c r="A670" i="472" s="1"/>
  <c r="A671" i="472" s="1"/>
  <c r="A672" i="472" s="1"/>
  <c r="A673" i="472" s="1"/>
  <c r="A674" i="472" s="1"/>
  <c r="A675" i="472" s="1"/>
  <c r="A676" i="472" s="1"/>
  <c r="A677" i="472" s="1"/>
  <c r="A678" i="472" s="1"/>
  <c r="A679" i="472" s="1"/>
  <c r="A680" i="472" s="1"/>
  <c r="A681" i="472" s="1"/>
  <c r="A682" i="472" s="1"/>
  <c r="A683" i="472" s="1"/>
  <c r="A684" i="472" s="1"/>
  <c r="A685" i="472" s="1"/>
  <c r="A686" i="472" s="1"/>
  <c r="A687" i="472" s="1"/>
  <c r="A688" i="472" s="1"/>
  <c r="A689" i="472" s="1"/>
  <c r="A690" i="472" s="1"/>
  <c r="A691" i="472" s="1"/>
  <c r="A692" i="472" s="1"/>
  <c r="A693" i="472" s="1"/>
  <c r="A694" i="472" s="1"/>
  <c r="A695" i="472" s="1"/>
  <c r="A696" i="472" s="1"/>
  <c r="A697" i="472" s="1"/>
  <c r="A698" i="472" s="1"/>
  <c r="A699" i="472" s="1"/>
  <c r="A700" i="472" s="1"/>
  <c r="A701" i="472" s="1"/>
  <c r="A702" i="472" s="1"/>
  <c r="A703" i="472" s="1"/>
  <c r="A704" i="472" s="1"/>
  <c r="A705" i="472" s="1"/>
  <c r="A706" i="472" s="1"/>
  <c r="A707" i="472" s="1"/>
  <c r="A708" i="472" s="1"/>
  <c r="A709" i="472" s="1"/>
  <c r="A710" i="472" s="1"/>
  <c r="A711" i="472" s="1"/>
  <c r="A712" i="472" s="1"/>
  <c r="A713" i="472" s="1"/>
  <c r="A714" i="472" s="1"/>
  <c r="A715" i="472" s="1"/>
  <c r="A716" i="472" s="1"/>
  <c r="A717" i="472" s="1"/>
  <c r="A718" i="472" s="1"/>
  <c r="A719" i="472" s="1"/>
  <c r="A720" i="472" s="1"/>
  <c r="A721" i="472" s="1"/>
  <c r="A722" i="472" s="1"/>
  <c r="A723" i="472" s="1"/>
  <c r="A724" i="472" s="1"/>
  <c r="A725" i="472" s="1"/>
  <c r="A726" i="472" s="1"/>
  <c r="A727" i="472" s="1"/>
  <c r="A728" i="472" s="1"/>
  <c r="A729" i="472" s="1"/>
  <c r="A730" i="472" s="1"/>
  <c r="A731" i="472" s="1"/>
  <c r="A732" i="472" s="1"/>
  <c r="A733" i="472" s="1"/>
  <c r="A734" i="472" s="1"/>
  <c r="A735" i="472" s="1"/>
  <c r="A736" i="472" s="1"/>
  <c r="A737" i="472" s="1"/>
  <c r="A738" i="472" s="1"/>
  <c r="A739" i="472" s="1"/>
  <c r="A740" i="472" s="1"/>
  <c r="A741" i="472" s="1"/>
  <c r="A742" i="472" s="1"/>
  <c r="A743" i="472" s="1"/>
  <c r="A744" i="472" s="1"/>
  <c r="A745" i="472" s="1"/>
  <c r="A746" i="472" s="1"/>
  <c r="A747" i="472" s="1"/>
  <c r="A748" i="472" s="1"/>
  <c r="A749" i="472" s="1"/>
  <c r="A750" i="472" s="1"/>
  <c r="A751" i="472" s="1"/>
  <c r="A752" i="472" s="1"/>
  <c r="A753" i="472" s="1"/>
  <c r="A754" i="472" s="1"/>
  <c r="A755" i="472" s="1"/>
  <c r="A756" i="472" s="1"/>
  <c r="A757" i="472" s="1"/>
  <c r="A758" i="472" s="1"/>
  <c r="A759" i="472" s="1"/>
  <c r="A760" i="472" s="1"/>
  <c r="A761" i="472" s="1"/>
  <c r="A762" i="472" s="1"/>
  <c r="A763" i="472" s="1"/>
  <c r="A764" i="472" s="1"/>
  <c r="A765" i="472" s="1"/>
  <c r="A766" i="472" s="1"/>
  <c r="A767" i="472" s="1"/>
  <c r="A768" i="472" s="1"/>
  <c r="A769" i="472" s="1"/>
  <c r="A770" i="472" s="1"/>
  <c r="A771" i="472" s="1"/>
  <c r="A772" i="472" s="1"/>
  <c r="A773" i="472" s="1"/>
  <c r="A774" i="472" s="1"/>
  <c r="A775" i="472" s="1"/>
  <c r="A776" i="472" s="1"/>
  <c r="A777" i="472" s="1"/>
  <c r="A778" i="472" s="1"/>
  <c r="A779" i="472" s="1"/>
  <c r="A780" i="472" s="1"/>
  <c r="A781" i="472" s="1"/>
  <c r="A782" i="472" s="1"/>
  <c r="A783" i="472" s="1"/>
  <c r="A784" i="472" s="1"/>
  <c r="A785" i="472" s="1"/>
  <c r="A786" i="472" s="1"/>
  <c r="A787" i="472" s="1"/>
  <c r="A788" i="472" s="1"/>
  <c r="A789" i="472" s="1"/>
  <c r="A790" i="472" s="1"/>
  <c r="A791" i="472" s="1"/>
  <c r="A792" i="472" s="1"/>
  <c r="A793" i="472" s="1"/>
  <c r="A794" i="472" s="1"/>
  <c r="A795" i="472" s="1"/>
  <c r="A796" i="472" s="1"/>
  <c r="A797" i="472" s="1"/>
  <c r="A798" i="472" s="1"/>
  <c r="A799" i="472" s="1"/>
  <c r="A800" i="472" s="1"/>
  <c r="A801" i="472" s="1"/>
  <c r="A802" i="472" s="1"/>
  <c r="A803" i="472" s="1"/>
  <c r="A804" i="472" s="1"/>
  <c r="A805" i="472" s="1"/>
  <c r="A806" i="472" s="1"/>
  <c r="A807" i="472" s="1"/>
  <c r="A808" i="472" s="1"/>
  <c r="A809" i="472" s="1"/>
  <c r="A810" i="472" s="1"/>
  <c r="A811" i="472" s="1"/>
  <c r="A812" i="472" s="1"/>
  <c r="A813" i="472" s="1"/>
  <c r="A814" i="472" s="1"/>
  <c r="A815" i="472" s="1"/>
  <c r="A816" i="472" s="1"/>
  <c r="A817" i="472" s="1"/>
  <c r="A818" i="472" s="1"/>
  <c r="A819" i="472" s="1"/>
  <c r="A820" i="472" s="1"/>
  <c r="A821" i="472" s="1"/>
  <c r="A822" i="472" s="1"/>
  <c r="A823" i="472" s="1"/>
  <c r="A824" i="472" s="1"/>
  <c r="A825" i="472" s="1"/>
  <c r="A826" i="472" s="1"/>
  <c r="A827" i="472" s="1"/>
  <c r="A828" i="472" s="1"/>
  <c r="A829" i="472" s="1"/>
  <c r="A830" i="472" s="1"/>
  <c r="A831" i="472" s="1"/>
  <c r="A832" i="472" s="1"/>
  <c r="A833" i="472" s="1"/>
  <c r="A834" i="472" s="1"/>
  <c r="A835" i="472" s="1"/>
  <c r="A836" i="472" s="1"/>
  <c r="A837" i="472" s="1"/>
  <c r="A838" i="472" s="1"/>
  <c r="A839" i="472" s="1"/>
  <c r="A840" i="472" s="1"/>
  <c r="A841" i="472" s="1"/>
  <c r="A842" i="472" s="1"/>
  <c r="A843" i="472" s="1"/>
  <c r="A844" i="472" s="1"/>
  <c r="A845" i="472" s="1"/>
  <c r="A846" i="472" s="1"/>
  <c r="A847" i="472" s="1"/>
  <c r="A848" i="472" s="1"/>
  <c r="A849" i="472" s="1"/>
  <c r="A850" i="472" s="1"/>
  <c r="A851" i="472" s="1"/>
  <c r="A852" i="472" s="1"/>
  <c r="A853" i="472" s="1"/>
  <c r="A854" i="472" s="1"/>
  <c r="A855" i="472" s="1"/>
  <c r="A856" i="472" s="1"/>
  <c r="A857" i="472" s="1"/>
  <c r="A858" i="472" s="1"/>
  <c r="A859" i="472" s="1"/>
  <c r="A860" i="472" s="1"/>
  <c r="A861" i="472" s="1"/>
  <c r="A862" i="472" s="1"/>
  <c r="A863" i="472" s="1"/>
  <c r="A864" i="472" s="1"/>
  <c r="A865" i="472" s="1"/>
  <c r="A866" i="472" s="1"/>
  <c r="A867" i="472" s="1"/>
  <c r="A868" i="472" s="1"/>
  <c r="A869" i="472" s="1"/>
  <c r="A870" i="472" s="1"/>
  <c r="A871" i="472" s="1"/>
  <c r="A872" i="472" s="1"/>
  <c r="A873" i="472" s="1"/>
  <c r="A874" i="472" s="1"/>
  <c r="A875" i="472" s="1"/>
  <c r="A876" i="472" s="1"/>
  <c r="A877" i="472" s="1"/>
  <c r="A878" i="472" s="1"/>
  <c r="A879" i="472" s="1"/>
  <c r="A880" i="472" s="1"/>
  <c r="A881" i="472" s="1"/>
  <c r="A882" i="472" s="1"/>
  <c r="A883" i="472" s="1"/>
  <c r="A884" i="472" s="1"/>
  <c r="A885" i="472" s="1"/>
  <c r="A886" i="472" s="1"/>
  <c r="A887" i="472" s="1"/>
  <c r="A888" i="472" s="1"/>
  <c r="A889" i="472" s="1"/>
  <c r="A890" i="472" s="1"/>
  <c r="A891" i="472" s="1"/>
  <c r="A892" i="472" s="1"/>
  <c r="A893" i="472" s="1"/>
  <c r="A894" i="472" s="1"/>
  <c r="A895" i="472" s="1"/>
  <c r="A896" i="472" s="1"/>
  <c r="A897" i="472" s="1"/>
  <c r="A898" i="472" s="1"/>
  <c r="A899" i="472" s="1"/>
  <c r="A900" i="472" s="1"/>
  <c r="A901" i="472" s="1"/>
  <c r="A902" i="472" s="1"/>
  <c r="A903" i="472" s="1"/>
  <c r="A904" i="472" s="1"/>
  <c r="A905" i="472" s="1"/>
  <c r="A906" i="472" s="1"/>
  <c r="A907" i="472" s="1"/>
  <c r="A908" i="472" s="1"/>
  <c r="A909" i="472" s="1"/>
  <c r="A910" i="472" s="1"/>
  <c r="A911" i="472" s="1"/>
  <c r="A912" i="472" s="1"/>
  <c r="A913" i="472" s="1"/>
  <c r="A914" i="472" s="1"/>
  <c r="A915" i="472" s="1"/>
  <c r="A916" i="472" s="1"/>
  <c r="A917" i="472" s="1"/>
  <c r="A918" i="472" s="1"/>
  <c r="A919" i="472" s="1"/>
  <c r="A920" i="472" s="1"/>
  <c r="A921" i="472" s="1"/>
  <c r="A922" i="472" s="1"/>
  <c r="A923" i="472" s="1"/>
  <c r="A924" i="472" s="1"/>
  <c r="A925" i="472" s="1"/>
  <c r="A926" i="472" s="1"/>
  <c r="A927" i="472" s="1"/>
  <c r="A928" i="472" s="1"/>
  <c r="A929" i="472" s="1"/>
  <c r="A930" i="472" s="1"/>
  <c r="A931" i="472" s="1"/>
  <c r="A932" i="472" s="1"/>
  <c r="A933" i="472" s="1"/>
  <c r="A934" i="472" s="1"/>
  <c r="A935" i="472" s="1"/>
  <c r="A936" i="472" s="1"/>
  <c r="A937" i="472" s="1"/>
  <c r="A938" i="472" s="1"/>
  <c r="A939" i="472" s="1"/>
  <c r="A940" i="472" s="1"/>
  <c r="A941" i="472" s="1"/>
  <c r="A942" i="472" s="1"/>
  <c r="A943" i="472" s="1"/>
  <c r="A944" i="472" s="1"/>
  <c r="A945" i="472" s="1"/>
  <c r="A946" i="472" s="1"/>
  <c r="A947" i="472" s="1"/>
  <c r="A948" i="472" s="1"/>
  <c r="A949" i="472" s="1"/>
  <c r="A950" i="472" s="1"/>
  <c r="A951" i="472" s="1"/>
  <c r="A952" i="472" s="1"/>
  <c r="A953" i="472" s="1"/>
  <c r="A954" i="472" s="1"/>
  <c r="A955" i="472" s="1"/>
  <c r="A956" i="472" s="1"/>
  <c r="A957" i="472" s="1"/>
  <c r="A958" i="472" s="1"/>
  <c r="A959" i="472" s="1"/>
  <c r="A960" i="472" s="1"/>
  <c r="A961" i="472" s="1"/>
  <c r="A962" i="472" s="1"/>
  <c r="A963" i="472" s="1"/>
  <c r="A964" i="472" s="1"/>
  <c r="A965" i="472" s="1"/>
  <c r="A966" i="472" s="1"/>
  <c r="A967" i="472" s="1"/>
  <c r="A968" i="472" s="1"/>
  <c r="A969" i="472" s="1"/>
  <c r="A970" i="472" s="1"/>
  <c r="A971" i="472" s="1"/>
  <c r="A972" i="472" s="1"/>
  <c r="A973" i="472" s="1"/>
  <c r="A974" i="472" s="1"/>
  <c r="A975" i="472" s="1"/>
  <c r="A976" i="472" s="1"/>
  <c r="A977" i="472" s="1"/>
  <c r="A978" i="472" s="1"/>
  <c r="A979" i="472" s="1"/>
  <c r="A980" i="472" s="1"/>
  <c r="A981" i="472" s="1"/>
  <c r="A982" i="472" s="1"/>
  <c r="A983" i="472" s="1"/>
  <c r="A984" i="472" s="1"/>
  <c r="A985" i="472" s="1"/>
  <c r="A986" i="472" s="1"/>
  <c r="A987" i="472" s="1"/>
  <c r="A988" i="472" s="1"/>
  <c r="A989" i="472" s="1"/>
  <c r="A990" i="472" s="1"/>
  <c r="A991" i="472" s="1"/>
  <c r="A992" i="472" s="1"/>
  <c r="A993" i="472" s="1"/>
  <c r="A994" i="472" s="1"/>
  <c r="A995" i="472" s="1"/>
  <c r="A996" i="472" s="1"/>
  <c r="A997" i="472" s="1"/>
  <c r="A998" i="472" s="1"/>
  <c r="A999" i="472" s="1"/>
  <c r="A1000" i="472" s="1"/>
  <c r="A1001" i="472" s="1"/>
  <c r="A1002" i="472" s="1"/>
  <c r="A1003" i="472" s="1"/>
  <c r="A1004" i="472" s="1"/>
  <c r="A1005" i="472" s="1"/>
  <c r="A1006" i="472" s="1"/>
  <c r="A1007" i="472" s="1"/>
  <c r="A1008" i="472" s="1"/>
  <c r="A1009" i="472" s="1"/>
  <c r="A1010" i="472" s="1"/>
  <c r="A1011" i="472" s="1"/>
  <c r="A1012" i="472" s="1"/>
  <c r="A1013" i="472" s="1"/>
  <c r="A1014" i="472" s="1"/>
  <c r="A1015" i="472" s="1"/>
  <c r="A1016" i="472" s="1"/>
  <c r="A1017" i="472" s="1"/>
  <c r="A1018" i="472" s="1"/>
  <c r="A1019" i="472" s="1"/>
  <c r="A1020" i="472" s="1"/>
  <c r="A1021" i="472" s="1"/>
  <c r="A1022" i="472" s="1"/>
  <c r="A1023" i="472" s="1"/>
  <c r="A1024" i="472" s="1"/>
  <c r="A1025" i="472" s="1"/>
  <c r="A1026" i="472" s="1"/>
  <c r="A1027" i="472" s="1"/>
  <c r="A1028" i="472" s="1"/>
  <c r="A1029" i="472" s="1"/>
  <c r="A1030" i="472" s="1"/>
  <c r="A1031" i="472" s="1"/>
  <c r="A1032" i="472" s="1"/>
  <c r="A1033" i="472" s="1"/>
  <c r="A1034" i="472" s="1"/>
  <c r="A1035" i="472" s="1"/>
  <c r="A1036" i="472" s="1"/>
  <c r="A1037" i="472" s="1"/>
  <c r="A1038" i="472" s="1"/>
  <c r="A1039" i="472" s="1"/>
  <c r="A1040" i="472" s="1"/>
  <c r="A1041" i="472" s="1"/>
  <c r="A1042" i="472" s="1"/>
  <c r="A1043" i="472" s="1"/>
  <c r="A1044" i="472" s="1"/>
  <c r="A1045" i="472" s="1"/>
  <c r="A1046" i="472" s="1"/>
  <c r="A1047" i="472" s="1"/>
  <c r="A1048" i="472" s="1"/>
  <c r="A1049" i="472" s="1"/>
  <c r="A1050" i="472" s="1"/>
  <c r="A1051" i="472" s="1"/>
  <c r="A1052" i="472" s="1"/>
  <c r="A1053" i="472" s="1"/>
  <c r="A1054" i="472" s="1"/>
  <c r="A1055" i="472" s="1"/>
  <c r="A1056" i="472" s="1"/>
  <c r="A1057" i="472" s="1"/>
  <c r="A1058" i="472" s="1"/>
  <c r="A1059" i="472" s="1"/>
  <c r="A1060" i="472" s="1"/>
  <c r="A1061" i="472" s="1"/>
  <c r="A1062" i="472" s="1"/>
  <c r="A1063" i="472" s="1"/>
  <c r="A1064" i="472" s="1"/>
  <c r="A1065" i="472" s="1"/>
  <c r="A1066" i="472" s="1"/>
  <c r="A1067" i="472" s="1"/>
  <c r="A1068" i="472" s="1"/>
  <c r="A1069" i="472" s="1"/>
  <c r="A1070" i="472" s="1"/>
  <c r="A1071" i="472" s="1"/>
  <c r="A1072" i="472" s="1"/>
  <c r="A1073" i="472" s="1"/>
  <c r="A1074" i="472" s="1"/>
  <c r="A1075" i="472" s="1"/>
  <c r="A1076" i="472" s="1"/>
  <c r="A1077" i="472" s="1"/>
  <c r="A1078" i="472" s="1"/>
  <c r="A1079" i="472" s="1"/>
  <c r="A1080" i="472" s="1"/>
  <c r="A1081" i="472" s="1"/>
  <c r="A1082" i="472" s="1"/>
  <c r="A1083" i="472" s="1"/>
  <c r="A1084" i="472" s="1"/>
  <c r="A1085" i="472" s="1"/>
  <c r="A1086" i="472" s="1"/>
  <c r="A1087" i="472" s="1"/>
  <c r="A1088" i="472" s="1"/>
  <c r="A1089" i="472" s="1"/>
  <c r="A1090" i="472" s="1"/>
  <c r="A1091" i="472" s="1"/>
  <c r="A1092" i="472" s="1"/>
  <c r="A1093" i="472" s="1"/>
  <c r="A1094" i="472" s="1"/>
  <c r="A1095" i="472" s="1"/>
  <c r="A1096" i="472" s="1"/>
  <c r="A1097" i="472" s="1"/>
  <c r="A1098" i="472" s="1"/>
  <c r="A1099" i="472" s="1"/>
  <c r="A1100" i="472" s="1"/>
  <c r="A1101" i="472" s="1"/>
  <c r="A1102" i="472" s="1"/>
  <c r="A1103" i="472" s="1"/>
  <c r="A1104" i="472" s="1"/>
  <c r="A1105" i="472" s="1"/>
  <c r="A1106" i="472" s="1"/>
  <c r="A1107" i="472" s="1"/>
  <c r="A1108" i="472" s="1"/>
  <c r="A1109" i="472" s="1"/>
  <c r="A1110" i="472" s="1"/>
  <c r="A1111" i="472" s="1"/>
  <c r="A1112" i="472" s="1"/>
  <c r="A1113" i="472" s="1"/>
  <c r="A1114" i="472" s="1"/>
  <c r="A1115" i="472" s="1"/>
  <c r="A1116" i="472" s="1"/>
  <c r="A1117" i="472" s="1"/>
  <c r="A1118" i="472" s="1"/>
  <c r="A1119" i="472" s="1"/>
  <c r="A1120" i="472" s="1"/>
  <c r="A1121" i="472" s="1"/>
  <c r="A1122" i="472" s="1"/>
  <c r="A1123" i="472" s="1"/>
  <c r="A1124" i="472" s="1"/>
  <c r="A1125" i="472" s="1"/>
  <c r="A1126" i="472" s="1"/>
  <c r="A1127" i="472" s="1"/>
  <c r="A1128" i="472" s="1"/>
  <c r="A1129" i="472" s="1"/>
  <c r="A1130" i="472" s="1"/>
  <c r="A1131" i="472" s="1"/>
  <c r="A1132" i="472" s="1"/>
  <c r="A1133" i="472" s="1"/>
  <c r="A1134" i="472" s="1"/>
  <c r="A1135" i="472" s="1"/>
  <c r="A1136" i="472" s="1"/>
  <c r="A1137" i="472" s="1"/>
  <c r="A1138" i="472" s="1"/>
  <c r="A1139" i="472" s="1"/>
  <c r="A1140" i="472" s="1"/>
  <c r="A1141" i="472" s="1"/>
  <c r="A1142" i="472" s="1"/>
  <c r="A1143" i="472" s="1"/>
  <c r="A1144" i="472" s="1"/>
  <c r="A1145" i="472" s="1"/>
  <c r="A1146" i="472" s="1"/>
  <c r="A1147" i="472" s="1"/>
  <c r="A1148" i="472" s="1"/>
  <c r="A1149" i="472" s="1"/>
  <c r="A1150" i="472" s="1"/>
  <c r="A1151" i="472" s="1"/>
  <c r="A1152" i="472" s="1"/>
  <c r="A1153" i="472" s="1"/>
  <c r="A1154" i="472" s="1"/>
  <c r="A1155" i="472" s="1"/>
  <c r="A1156" i="472" s="1"/>
  <c r="A1157" i="472" s="1"/>
  <c r="A1158" i="472" s="1"/>
  <c r="A1159" i="472" s="1"/>
  <c r="A1160" i="472" s="1"/>
  <c r="A1161" i="472" s="1"/>
  <c r="A1162" i="472" s="1"/>
  <c r="A1163" i="472" s="1"/>
  <c r="A1164" i="472" s="1"/>
  <c r="A1165" i="472" s="1"/>
  <c r="A1166" i="472" s="1"/>
  <c r="A1167" i="472" s="1"/>
  <c r="A1168" i="472" s="1"/>
  <c r="A1169" i="472" s="1"/>
  <c r="A1171" i="472" s="1"/>
  <c r="A1172" i="472" s="1"/>
  <c r="A1173" i="472" s="1"/>
  <c r="A1174" i="472" s="1"/>
  <c r="A1175" i="472" s="1"/>
  <c r="A1176" i="472" s="1"/>
  <c r="A1177" i="472" s="1"/>
  <c r="A1178" i="472" s="1"/>
  <c r="A1179" i="472" s="1"/>
  <c r="A1180" i="472" s="1"/>
  <c r="A1181" i="472" s="1"/>
  <c r="A1182" i="472" s="1"/>
  <c r="A1183" i="472" s="1"/>
  <c r="A1184" i="472" s="1"/>
  <c r="A1185" i="472" s="1"/>
  <c r="A1186" i="472" s="1"/>
  <c r="A1187" i="472" s="1"/>
  <c r="A1188" i="472" s="1"/>
  <c r="A1189" i="472" s="1"/>
  <c r="A1190" i="472" s="1"/>
  <c r="A1191" i="472" s="1"/>
  <c r="A1192" i="472" s="1"/>
  <c r="A1193" i="472" s="1"/>
  <c r="A1194" i="472" s="1"/>
  <c r="A1196" i="472" s="1"/>
  <c r="A1197" i="472" s="1"/>
  <c r="A1198" i="472" s="1"/>
  <c r="A1200" i="472" s="1"/>
  <c r="A1201" i="472" s="1"/>
  <c r="A1202" i="472" s="1"/>
  <c r="A1203" i="472" s="1"/>
  <c r="A1204" i="472" s="1"/>
  <c r="A1205" i="472" s="1"/>
  <c r="A1206" i="472" s="1"/>
  <c r="A1207" i="472" s="1"/>
  <c r="A1208" i="472" s="1"/>
  <c r="A1209" i="472" s="1"/>
  <c r="A1210" i="472" s="1"/>
  <c r="A1211" i="472" s="1"/>
  <c r="A1212" i="472" s="1"/>
  <c r="A1213" i="472" s="1"/>
  <c r="A1214" i="472" s="1"/>
  <c r="A1215" i="472" s="1"/>
  <c r="A1216" i="472" s="1"/>
  <c r="A1217" i="472" s="1"/>
  <c r="A1218" i="472" s="1"/>
  <c r="A1219" i="472" s="1"/>
  <c r="A1220" i="472" s="1"/>
  <c r="A1221" i="472" s="1"/>
  <c r="A1222" i="472" s="1"/>
  <c r="A1223" i="472" s="1"/>
  <c r="A1224" i="472" s="1"/>
  <c r="A1225" i="472" s="1"/>
  <c r="A1226" i="472" s="1"/>
  <c r="A1227" i="472" s="1"/>
  <c r="A1228" i="472" s="1"/>
  <c r="A1229" i="472" s="1"/>
  <c r="A1230" i="472" s="1"/>
  <c r="A1231" i="472" s="1"/>
  <c r="A1232" i="472" s="1"/>
  <c r="A1233" i="472" s="1"/>
  <c r="A1234" i="472" s="1"/>
  <c r="A1235" i="472" s="1"/>
  <c r="A1236" i="472" s="1"/>
  <c r="A1237" i="472" s="1"/>
  <c r="A1238" i="472" s="1"/>
  <c r="A1239" i="472" s="1"/>
  <c r="A1240" i="472" s="1"/>
  <c r="A1241" i="472" s="1"/>
  <c r="A1242" i="472" s="1"/>
  <c r="A1243" i="472" s="1"/>
  <c r="A1244" i="472" s="1"/>
  <c r="A1245" i="472" s="1"/>
  <c r="A1246" i="472" s="1"/>
  <c r="A1247" i="472" s="1"/>
  <c r="A1248" i="472" s="1"/>
  <c r="A1249" i="472" s="1"/>
  <c r="A1250" i="472" s="1"/>
  <c r="A1251" i="472" s="1"/>
  <c r="A1252" i="472" s="1"/>
  <c r="A1253" i="472" s="1"/>
  <c r="A1254" i="472" s="1"/>
  <c r="A1255" i="472" s="1"/>
  <c r="A1256" i="472" s="1"/>
  <c r="A1257" i="472" s="1"/>
  <c r="A1258" i="472" s="1"/>
  <c r="A1259" i="472" s="1"/>
  <c r="A1260" i="472" s="1"/>
  <c r="A1261" i="472" s="1"/>
  <c r="A1262" i="472" s="1"/>
  <c r="A1263" i="472" s="1"/>
  <c r="A1264" i="472" s="1"/>
  <c r="A1265" i="472" s="1"/>
  <c r="A1266" i="472" s="1"/>
  <c r="A1267" i="472" s="1"/>
  <c r="A1268" i="472" s="1"/>
  <c r="A1269" i="472" s="1"/>
  <c r="A1270" i="472" s="1"/>
  <c r="A1271" i="472" s="1"/>
  <c r="A1272" i="472" s="1"/>
  <c r="A1273" i="472" s="1"/>
  <c r="A1274" i="472" s="1"/>
  <c r="A1275" i="472" s="1"/>
  <c r="A1276" i="472" s="1"/>
  <c r="A1277" i="472" s="1"/>
  <c r="A1278" i="472" s="1"/>
  <c r="A1279" i="472" s="1"/>
  <c r="A1280" i="472" s="1"/>
  <c r="A1281" i="472" s="1"/>
  <c r="A1282" i="472" s="1"/>
  <c r="A1283" i="472" s="1"/>
  <c r="A1284" i="472" s="1"/>
  <c r="A1285" i="472" s="1"/>
  <c r="A1286" i="472" s="1"/>
  <c r="A1287" i="472" s="1"/>
  <c r="A1288" i="472" s="1"/>
  <c r="A1289" i="472" s="1"/>
  <c r="A1290" i="472" s="1"/>
  <c r="A1291" i="472" s="1"/>
  <c r="A1292" i="472" s="1"/>
  <c r="A1293" i="472" s="1"/>
  <c r="A1294" i="472" s="1"/>
  <c r="A1295" i="472" s="1"/>
  <c r="A1296" i="472" s="1"/>
  <c r="A1297" i="472" s="1"/>
  <c r="A1298" i="472" s="1"/>
  <c r="A1299" i="472" s="1"/>
  <c r="A1300" i="472" s="1"/>
  <c r="A1301" i="472" s="1"/>
  <c r="A1302" i="472" s="1"/>
  <c r="A1303" i="472" s="1"/>
  <c r="A1304" i="472" s="1"/>
  <c r="A1305" i="472" s="1"/>
  <c r="A1306" i="472" s="1"/>
  <c r="A1308" i="472" s="1"/>
  <c r="A1309" i="472" s="1"/>
  <c r="A1310" i="472" s="1"/>
  <c r="A1311" i="472" s="1"/>
  <c r="A1312" i="472" s="1"/>
  <c r="A1313" i="472" s="1"/>
  <c r="A1314" i="472" s="1"/>
  <c r="A1315" i="472" s="1"/>
  <c r="A1316" i="472" s="1"/>
  <c r="A1317" i="472" s="1"/>
  <c r="A1318" i="472" s="1"/>
  <c r="A1319" i="472" s="1"/>
  <c r="A1320" i="472" s="1"/>
  <c r="A1321" i="472" s="1"/>
  <c r="A1322" i="472" s="1"/>
  <c r="A1323" i="472" s="1"/>
  <c r="A1324" i="472" s="1"/>
  <c r="A1325" i="472" s="1"/>
  <c r="A1326" i="472" s="1"/>
  <c r="A1327" i="472" s="1"/>
  <c r="A1328" i="472" s="1"/>
  <c r="A1329" i="472" s="1"/>
  <c r="A1330" i="472" s="1"/>
  <c r="A1331" i="472" s="1"/>
  <c r="A1332" i="472" s="1"/>
  <c r="A1333" i="472" s="1"/>
  <c r="A1334" i="472" s="1"/>
  <c r="A1335" i="472" s="1"/>
  <c r="Q1" i="472" s="1"/>
  <c r="A8" i="472" s="1"/>
  <c r="L10" i="500" a="1"/>
  <c r="Q2" i="472" a="1"/>
  <c r="L10" i="500" l="1"/>
  <c r="Q2" i="472"/>
  <c r="A12" i="558"/>
  <c r="A13" i="558" l="1"/>
  <c r="A14" i="558" s="1"/>
  <c r="A15" i="558" l="1"/>
  <c r="A16" i="558" l="1"/>
  <c r="A17" i="558" l="1"/>
  <c r="A18" i="558" l="1"/>
  <c r="A19" i="558" l="1"/>
  <c r="A20" i="558" s="1"/>
  <c r="A21" i="558" l="1"/>
  <c r="A22" i="558" s="1"/>
  <c r="A23" i="558" l="1"/>
  <c r="A24" i="558" l="1"/>
  <c r="A25" i="558" l="1"/>
  <c r="A26" i="558" l="1"/>
  <c r="A27" i="558" l="1"/>
  <c r="A28" i="558" l="1"/>
  <c r="A29" i="558" l="1"/>
  <c r="A30" i="558" l="1"/>
  <c r="A31" i="558" l="1"/>
  <c r="A32" i="558" l="1"/>
  <c r="A33" i="558" l="1"/>
  <c r="A34" i="558" l="1"/>
  <c r="A35" i="558" l="1"/>
  <c r="A36" i="558" l="1"/>
  <c r="A37" i="558" l="1"/>
  <c r="A38" i="558" l="1"/>
  <c r="A39" i="558" l="1"/>
  <c r="A40" i="558" l="1"/>
  <c r="A41" i="558" l="1"/>
  <c r="A42" i="558" l="1"/>
  <c r="A43" i="558" l="1"/>
  <c r="A44" i="558" l="1"/>
  <c r="A45" i="558" l="1"/>
  <c r="A46" i="558" l="1"/>
  <c r="A47" i="558" l="1"/>
  <c r="A48" i="558" l="1"/>
  <c r="A49" i="558" l="1"/>
  <c r="A50" i="558" l="1"/>
  <c r="A51" i="558" l="1"/>
  <c r="A52" i="558" l="1"/>
  <c r="A53" i="558" l="1"/>
  <c r="A54" i="558" l="1"/>
  <c r="A55" i="558" l="1"/>
  <c r="A56" i="558" l="1"/>
  <c r="A57" i="558" l="1"/>
  <c r="A58" i="558" l="1"/>
  <c r="A59" i="558" l="1"/>
  <c r="A60" i="558" l="1"/>
  <c r="A61" i="558" l="1"/>
  <c r="A62" i="558" l="1"/>
  <c r="A63" i="558" l="1"/>
  <c r="A64" i="558" l="1"/>
  <c r="A65" i="558" l="1"/>
  <c r="A66" i="558" l="1"/>
  <c r="A67" i="558" l="1"/>
  <c r="A68" i="558" l="1"/>
  <c r="A69" i="558" l="1"/>
  <c r="A70" i="558" l="1"/>
  <c r="A71" i="558" l="1"/>
  <c r="A72" i="558" l="1"/>
  <c r="A73" i="558" l="1"/>
  <c r="A74" i="558" l="1"/>
  <c r="A75" i="558" l="1"/>
  <c r="A76" i="558" l="1"/>
  <c r="A77" i="558" l="1"/>
  <c r="A78" i="558" l="1"/>
  <c r="A79" i="558" l="1"/>
  <c r="A80" i="558" l="1"/>
  <c r="A81" i="558" l="1"/>
  <c r="A82" i="558" l="1"/>
  <c r="A83" i="558" l="1"/>
  <c r="A84" i="558" l="1"/>
  <c r="A85" i="558" l="1"/>
  <c r="A86" i="558" l="1"/>
  <c r="A87" i="558" l="1"/>
  <c r="A88" i="558" l="1"/>
  <c r="A89" i="558" l="1"/>
  <c r="A90" i="558" l="1"/>
  <c r="A91" i="558" l="1"/>
  <c r="A92" i="558" l="1"/>
  <c r="A93" i="558" l="1"/>
  <c r="A94" i="558" l="1"/>
  <c r="A95" i="558" l="1"/>
  <c r="A96" i="558" l="1"/>
  <c r="A97" i="558" l="1"/>
  <c r="A98" i="558" l="1"/>
  <c r="A99" i="558" l="1"/>
  <c r="A100" i="558" l="1"/>
  <c r="A101" i="558" l="1"/>
  <c r="A102" i="558" l="1"/>
  <c r="A103" i="558" l="1"/>
  <c r="A104" i="558" l="1"/>
  <c r="A105" i="558" l="1"/>
  <c r="A106" i="558" l="1"/>
  <c r="A107" i="558" l="1"/>
  <c r="A108" i="558" l="1"/>
  <c r="A109" i="558" l="1"/>
  <c r="A110" i="558" l="1"/>
  <c r="A111" i="558" l="1"/>
  <c r="A112" i="558" l="1"/>
  <c r="A113" i="558" l="1"/>
  <c r="A114" i="558" l="1"/>
  <c r="A115" i="558" l="1"/>
  <c r="A116" i="558" l="1"/>
  <c r="A117" i="558" l="1"/>
  <c r="A118" i="558" l="1"/>
  <c r="A119" i="558" l="1"/>
  <c r="A120" i="558" l="1"/>
  <c r="A121" i="558" l="1"/>
  <c r="A122" i="558" l="1"/>
  <c r="A125" i="558" s="1"/>
  <c r="A126" i="558" l="1"/>
  <c r="A127" i="558" s="1"/>
  <c r="A128" i="558" s="1"/>
  <c r="A129" i="558" s="1"/>
  <c r="A130" i="558" l="1"/>
  <c r="A131" i="558" s="1"/>
  <c r="A132" i="558" l="1"/>
  <c r="A133" i="558" l="1"/>
  <c r="A134" i="558" l="1"/>
  <c r="A135" i="558" l="1"/>
  <c r="A136" i="558" s="1"/>
  <c r="A137" i="558" l="1"/>
  <c r="A138" i="558" l="1"/>
  <c r="A139" i="558" l="1"/>
  <c r="A140" i="558" l="1"/>
  <c r="A141" i="558" l="1"/>
  <c r="A142" i="558" l="1"/>
  <c r="A143" i="558" l="1"/>
  <c r="A144" i="558" l="1"/>
  <c r="A145" i="558" l="1"/>
  <c r="A146" i="558" l="1"/>
  <c r="A147" i="558" l="1"/>
  <c r="A148" i="558" l="1"/>
  <c r="A149" i="558" l="1"/>
  <c r="A150" i="558" l="1"/>
  <c r="A151" i="558" l="1"/>
  <c r="A152" i="558" l="1"/>
  <c r="A153" i="558" l="1"/>
  <c r="A154" i="558" l="1"/>
  <c r="A155" i="558" l="1"/>
  <c r="A156" i="558" l="1"/>
  <c r="A157" i="558" l="1"/>
  <c r="A158" i="558" l="1"/>
  <c r="A159" i="558" l="1"/>
  <c r="A160" i="558" l="1"/>
  <c r="A161" i="558" l="1"/>
  <c r="A162" i="558" l="1"/>
  <c r="A163" i="558" l="1"/>
  <c r="A164" i="558" l="1"/>
  <c r="A165" i="558" l="1"/>
  <c r="A166" i="558" l="1"/>
  <c r="A167" i="558" l="1"/>
  <c r="A168" i="558" l="1"/>
  <c r="A169" i="558" l="1"/>
  <c r="A170" i="558" l="1"/>
  <c r="A171" i="558" l="1"/>
  <c r="A172" i="558" l="1"/>
  <c r="A173" i="558" l="1"/>
  <c r="A174" i="558" l="1"/>
  <c r="A175" i="558" l="1"/>
  <c r="A176" i="558" l="1"/>
  <c r="A177" i="558" l="1"/>
  <c r="A178" i="558" l="1"/>
  <c r="A179" i="558" l="1"/>
  <c r="A180" i="558" l="1"/>
  <c r="A181" i="558" l="1"/>
  <c r="A182" i="558" l="1"/>
  <c r="A183" i="558" l="1"/>
  <c r="A184" i="558" l="1"/>
  <c r="A185" i="558" l="1"/>
  <c r="A186" i="558" l="1"/>
  <c r="A187" i="558" l="1"/>
  <c r="A188" i="558" l="1"/>
  <c r="A189" i="558" l="1"/>
  <c r="A190" i="558" l="1"/>
  <c r="A191" i="558" l="1"/>
  <c r="A192" i="558" l="1"/>
  <c r="A193" i="558" l="1"/>
  <c r="A194" i="558" l="1"/>
  <c r="A195" i="558" l="1"/>
  <c r="A196" i="558" l="1"/>
  <c r="A197" i="558" l="1"/>
  <c r="A198" i="558" l="1"/>
  <c r="A199" i="558" l="1"/>
  <c r="A200" i="558" l="1"/>
  <c r="A201" i="558" l="1"/>
  <c r="A202" i="558" l="1"/>
  <c r="A203" i="558" l="1"/>
  <c r="A204" i="558" l="1"/>
  <c r="A205" i="558" l="1"/>
  <c r="A206" i="558" l="1"/>
  <c r="A207" i="558" l="1"/>
  <c r="A208" i="558" l="1"/>
  <c r="A209" i="558" l="1"/>
  <c r="A210" i="558" l="1"/>
  <c r="A211" i="558" l="1"/>
  <c r="A212" i="558" l="1"/>
  <c r="A213" i="558" l="1"/>
  <c r="A214" i="558" l="1"/>
  <c r="A215" i="558" l="1"/>
  <c r="A216" i="558" l="1"/>
  <c r="A217" i="558" l="1"/>
  <c r="A218" i="558" l="1"/>
  <c r="A219" i="558" l="1"/>
  <c r="A220" i="558" l="1"/>
  <c r="A221" i="558" l="1"/>
  <c r="A222" i="558" l="1"/>
  <c r="A223" i="558" l="1"/>
  <c r="A224" i="558" l="1"/>
  <c r="A225" i="558" l="1"/>
  <c r="A226" i="558" l="1"/>
  <c r="A227" i="558" l="1"/>
  <c r="A228" i="558" l="1"/>
  <c r="A229" i="558" l="1"/>
  <c r="A230" i="558" l="1"/>
  <c r="A231" i="558" l="1"/>
  <c r="A232" i="558" l="1"/>
  <c r="A233" i="558" l="1"/>
  <c r="A234" i="558" l="1"/>
  <c r="A235" i="558" l="1"/>
  <c r="A236" i="558" l="1"/>
  <c r="A237" i="558" l="1"/>
  <c r="A238" i="558" l="1"/>
  <c r="A239" i="558" l="1"/>
  <c r="A240" i="558" l="1"/>
  <c r="A241" i="558" l="1"/>
  <c r="A242" i="558" l="1"/>
  <c r="A243" i="558" l="1"/>
  <c r="A244" i="558" l="1"/>
  <c r="A245" i="558" l="1"/>
  <c r="A246" i="558" l="1"/>
  <c r="A247" i="558" l="1"/>
  <c r="A248" i="558" l="1"/>
  <c r="A249" i="558" l="1"/>
  <c r="A250" i="558" l="1"/>
  <c r="A251" i="558" l="1"/>
  <c r="A252" i="558" l="1"/>
  <c r="A253" i="558" l="1"/>
  <c r="A254" i="558" l="1"/>
  <c r="A255" i="558" l="1"/>
  <c r="A256" i="558" l="1"/>
  <c r="A257" i="558" l="1"/>
  <c r="A258" i="558" l="1"/>
  <c r="A259" i="558" l="1"/>
  <c r="A260" i="558" l="1"/>
  <c r="A261" i="558" l="1"/>
  <c r="A262" i="558" l="1"/>
  <c r="A263" i="558" l="1"/>
  <c r="A264" i="558" l="1"/>
  <c r="A265" i="558" l="1"/>
  <c r="A266" i="558" l="1"/>
  <c r="A267" i="558" l="1"/>
  <c r="A268" i="558" l="1"/>
  <c r="A269" i="558" l="1"/>
  <c r="A270" i="558" l="1"/>
  <c r="A271" i="558" l="1"/>
  <c r="A272" i="558" l="1"/>
  <c r="A273" i="558" l="1"/>
  <c r="A274" i="558" l="1"/>
  <c r="A275" i="558" l="1"/>
  <c r="A276" i="558" l="1"/>
  <c r="A277" i="558" l="1"/>
  <c r="A278" i="558" l="1"/>
  <c r="A279" i="558" l="1"/>
  <c r="A280" i="558" l="1"/>
  <c r="A281" i="558" l="1"/>
  <c r="A282" i="558" l="1"/>
  <c r="A283" i="558" l="1"/>
  <c r="A284" i="558" l="1"/>
  <c r="A285" i="558" l="1"/>
  <c r="A287" i="558" l="1"/>
  <c r="A288" i="558" l="1"/>
  <c r="A289" i="558" l="1"/>
  <c r="A290" i="558" l="1"/>
  <c r="A291" i="558" l="1"/>
  <c r="A292" i="558" l="1"/>
  <c r="A293" i="558" l="1"/>
  <c r="A294" i="558" l="1"/>
  <c r="A295" i="558" l="1"/>
  <c r="A296" i="558" l="1"/>
  <c r="A298" i="558" l="1"/>
  <c r="A300" i="558" l="1"/>
  <c r="A301" i="558" l="1"/>
  <c r="A302" i="558" l="1"/>
  <c r="A303" i="558" l="1"/>
  <c r="A304" i="558" l="1"/>
  <c r="A305" i="558" l="1"/>
  <c r="A306" i="558" l="1"/>
  <c r="A307" i="558" l="1"/>
  <c r="A308" i="558" l="1"/>
  <c r="A309" i="558" l="1"/>
  <c r="A310" i="558" l="1"/>
  <c r="A311" i="558" l="1"/>
  <c r="A312" i="558" l="1"/>
  <c r="A313" i="558" l="1"/>
  <c r="A314" i="558" l="1"/>
  <c r="A315" i="558" l="1"/>
  <c r="A316" i="558" l="1"/>
  <c r="A317" i="558" l="1"/>
  <c r="A318" i="558" l="1"/>
  <c r="A319" i="558" l="1"/>
  <c r="A320" i="558" l="1"/>
  <c r="A321" i="558" l="1"/>
  <c r="A323" i="558" l="1"/>
  <c r="A324" i="558" l="1"/>
  <c r="A325" i="558" l="1"/>
  <c r="L1" i="558" s="1"/>
  <c r="L2" i="558" a="1"/>
  <c r="L2" i="558" l="1"/>
  <c r="C328" i="558"/>
  <c r="L13" i="500" a="1"/>
  <c r="L13" i="500" l="1"/>
  <c r="G5" i="55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5F1E9B-840C-4BA5-A199-06BE60FC1B12}" keepAlive="1" name="Abfrage - Page001" description="Verbindung mit der Abfrage 'Page001' in der Arbeitsmappe." type="5" refreshedVersion="8" background="1" saveData="1">
    <dbPr connection="Provider=Microsoft.Mashup.OleDb.1;Data Source=$Workbook$;Location=Page001;Extended Properties=&quot;&quot;" command="SELECT * FROM [Page001]"/>
  </connection>
  <connection id="2" xr16:uid="{F1297C02-4FE9-46FF-A0A8-F8D489B4F911}" keepAlive="1" name="Abfrage - Page002" description="Verbindung mit der Abfrage 'Page002' in der Arbeitsmappe." type="5" refreshedVersion="0" background="1">
    <dbPr connection="Provider=Microsoft.Mashup.OleDb.1;Data Source=$Workbook$;Location=Page002;Extended Properties=&quot;&quot;" command="SELECT * FROM [Page002]"/>
  </connection>
  <connection id="3" xr16:uid="{F8701544-3FAE-40A2-84D6-DD06B448422C}" keepAlive="1" name="Abfrage - Page003" description="Verbindung mit der Abfrage 'Page003' in der Arbeitsmappe." type="5" refreshedVersion="8" background="1" saveData="1">
    <dbPr connection="Provider=Microsoft.Mashup.OleDb.1;Data Source=$Workbook$;Location=Page003;Extended Properties=&quot;&quot;" command="SELECT * FROM [Page003]"/>
  </connection>
  <connection id="4" xr16:uid="{7C66F05F-CB9C-463B-86D6-C51C42863518}" keepAlive="1" name="Abfrage - Page004" description="Verbindung mit der Abfrage 'Page004' in der Arbeitsmappe." type="5" refreshedVersion="8" background="1" saveData="1">
    <dbPr connection="Provider=Microsoft.Mashup.OleDb.1;Data Source=$Workbook$;Location=Page004;Extended Properties=&quot;&quot;" command="SELECT * FROM [Page004]"/>
  </connection>
  <connection id="5" xr16:uid="{CAD3C0FA-5E3F-4904-9222-E46A610F3694}" keepAlive="1" name="Abfrage - Page005" description="Verbindung mit der Abfrage 'Page005' in der Arbeitsmappe." type="5" refreshedVersion="8" background="1" saveData="1">
    <dbPr connection="Provider=Microsoft.Mashup.OleDb.1;Data Source=$Workbook$;Location=Page005;Extended Properties=&quot;&quot;" command="SELECT * FROM [Page005]"/>
  </connection>
  <connection id="6" xr16:uid="{55DB6D64-82CA-4B4E-8EF9-A519B42B01CA}" keepAlive="1" name="Abfrage - Page006" description="Verbindung mit der Abfrage 'Page006' in der Arbeitsmappe." type="5" refreshedVersion="8" background="1" saveData="1">
    <dbPr connection="Provider=Microsoft.Mashup.OleDb.1;Data Source=$Workbook$;Location=Page006;Extended Properties=&quot;&quot;" command="SELECT * FROM [Page006]"/>
  </connection>
  <connection id="7" xr16:uid="{0D440CF9-1193-4A17-BE08-3C4B63C9CC49}" keepAlive="1" name="Abfrage - Page007" description="Verbindung mit der Abfrage 'Page007' in der Arbeitsmappe." type="5" refreshedVersion="8" background="1" saveData="1">
    <dbPr connection="Provider=Microsoft.Mashup.OleDb.1;Data Source=$Workbook$;Location=Page007;Extended Properties=&quot;&quot;" command="SELECT * FROM [Page007]"/>
  </connection>
  <connection id="8" xr16:uid="{83DF89B7-9298-4BA5-9C3D-2F18B7E46B40}" keepAlive="1" name="Abfrage - Page008" description="Verbindung mit der Abfrage 'Page008' in der Arbeitsmappe." type="5" refreshedVersion="8" background="1" saveData="1">
    <dbPr connection="Provider=Microsoft.Mashup.OleDb.1;Data Source=$Workbook$;Location=Page008;Extended Properties=&quot;&quot;" command="SELECT * FROM [Page008]"/>
  </connection>
  <connection id="9" xr16:uid="{913B0D41-FA86-4E28-861A-12AEBCCC9B6E}" keepAlive="1" name="Abfrage - Page009" description="Verbindung mit der Abfrage 'Page009' in der Arbeitsmappe." type="5" refreshedVersion="8" background="1" saveData="1">
    <dbPr connection="Provider=Microsoft.Mashup.OleDb.1;Data Source=$Workbook$;Location=Page009;Extended Properties=&quot;&quot;" command="SELECT * FROM [Page009]"/>
  </connection>
  <connection id="10" xr16:uid="{7EAD0310-1344-4968-8DC1-B964A2975536}" keepAlive="1" name="Abfrage - Page010" description="Verbindung mit der Abfrage 'Page010' in der Arbeitsmappe." type="5" refreshedVersion="8" background="1" saveData="1">
    <dbPr connection="Provider=Microsoft.Mashup.OleDb.1;Data Source=$Workbook$;Location=Page010;Extended Properties=&quot;&quot;" command="SELECT * FROM [Page010]"/>
  </connection>
  <connection id="11" xr16:uid="{F3D85998-C331-4DBF-9EED-B86C82A56896}" keepAlive="1" name="Abfrage - Page011" description="Verbindung mit der Abfrage 'Page011' in der Arbeitsmappe." type="5" refreshedVersion="8" background="1" saveData="1">
    <dbPr connection="Provider=Microsoft.Mashup.OleDb.1;Data Source=$Workbook$;Location=Page011;Extended Properties=&quot;&quot;" command="SELECT * FROM [Page011]"/>
  </connection>
  <connection id="12" xr16:uid="{26FF0F1B-7D2D-41E9-8933-4658EA45CEA9}" keepAlive="1" name="Abfrage - Page012" description="Verbindung mit der Abfrage 'Page012' in der Arbeitsmappe." type="5" refreshedVersion="8" background="1" saveData="1">
    <dbPr connection="Provider=Microsoft.Mashup.OleDb.1;Data Source=$Workbook$;Location=Page012;Extended Properties=&quot;&quot;" command="SELECT * FROM [Page012]"/>
  </connection>
  <connection id="13" xr16:uid="{2ED47869-8BD8-4BCC-93E0-359F3C051039}" keepAlive="1" name="Abfrage - Page013" description="Verbindung mit der Abfrage 'Page013' in der Arbeitsmappe." type="5" refreshedVersion="8" background="1" saveData="1">
    <dbPr connection="Provider=Microsoft.Mashup.OleDb.1;Data Source=$Workbook$;Location=Page013;Extended Properties=&quot;&quot;" command="SELECT * FROM [Page013]"/>
  </connection>
  <connection id="14" xr16:uid="{F6769C80-3688-4961-A541-999E32620CBB}" keepAlive="1" name="Abfrage - Page014" description="Verbindung mit der Abfrage 'Page014' in der Arbeitsmappe." type="5" refreshedVersion="8" background="1" saveData="1">
    <dbPr connection="Provider=Microsoft.Mashup.OleDb.1;Data Source=$Workbook$;Location=Page014;Extended Properties=&quot;&quot;" command="SELECT * FROM [Page014]"/>
  </connection>
  <connection id="15" xr16:uid="{6DF5A7F2-D10D-49EF-B8C3-A0EAA397B3FA}" keepAlive="1" name="Abfrage - Page015" description="Verbindung mit der Abfrage 'Page015' in der Arbeitsmappe." type="5" refreshedVersion="8" background="1" saveData="1">
    <dbPr connection="Provider=Microsoft.Mashup.OleDb.1;Data Source=$Workbook$;Location=Page015;Extended Properties=&quot;&quot;" command="SELECT * FROM [Page015]"/>
  </connection>
  <connection id="16" xr16:uid="{59E773CF-D034-4E11-962F-68BE68225869}" keepAlive="1" name="Abfrage - Page016" description="Verbindung mit der Abfrage 'Page016' in der Arbeitsmappe." type="5" refreshedVersion="8" background="1" saveData="1">
    <dbPr connection="Provider=Microsoft.Mashup.OleDb.1;Data Source=$Workbook$;Location=Page016;Extended Properties=&quot;&quot;" command="SELECT * FROM [Page016]"/>
  </connection>
  <connection id="17" xr16:uid="{1A70D510-2C77-4E08-8AE5-59CBFD1A1227}" keepAlive="1" name="Abfrage - Page017" description="Verbindung mit der Abfrage 'Page017' in der Arbeitsmappe." type="5" refreshedVersion="8" background="1" saveData="1">
    <dbPr connection="Provider=Microsoft.Mashup.OleDb.1;Data Source=$Workbook$;Location=Page017;Extended Properties=&quot;&quot;" command="SELECT * FROM [Page017]"/>
  </connection>
  <connection id="18" xr16:uid="{BBB4FC86-7872-4A3B-8C12-0263BD40CA54}" keepAlive="1" name="Abfrage - Page018" description="Verbindung mit der Abfrage 'Page018' in der Arbeitsmappe." type="5" refreshedVersion="8" background="1" saveData="1">
    <dbPr connection="Provider=Microsoft.Mashup.OleDb.1;Data Source=$Workbook$;Location=Page018;Extended Properties=&quot;&quot;" command="SELECT * FROM [Page018]"/>
  </connection>
  <connection id="19" xr16:uid="{435BA825-3CBB-4582-97E3-2834775F8F74}" keepAlive="1" name="Abfrage - Page019" description="Verbindung mit der Abfrage 'Page019' in der Arbeitsmappe." type="5" refreshedVersion="8" background="1" saveData="1">
    <dbPr connection="Provider=Microsoft.Mashup.OleDb.1;Data Source=$Workbook$;Location=Page019;Extended Properties=&quot;&quot;" command="SELECT * FROM [Page019]"/>
  </connection>
  <connection id="20" xr16:uid="{28912B55-33C1-4327-A4AD-0CF64D06BBEB}" keepAlive="1" name="Abfrage - Page020" description="Verbindung mit der Abfrage 'Page020' in der Arbeitsmappe." type="5" refreshedVersion="8" background="1" saveData="1">
    <dbPr connection="Provider=Microsoft.Mashup.OleDb.1;Data Source=$Workbook$;Location=Page020;Extended Properties=&quot;&quot;" command="SELECT * FROM [Page020]"/>
  </connection>
  <connection id="21" xr16:uid="{BD95AAB4-CD9A-4C3A-9134-89788CE5A1F6}" keepAlive="1" name="Abfrage - Page021" description="Verbindung mit der Abfrage 'Page021' in der Arbeitsmappe." type="5" refreshedVersion="8" background="1" saveData="1">
    <dbPr connection="Provider=Microsoft.Mashup.OleDb.1;Data Source=$Workbook$;Location=Page021;Extended Properties=&quot;&quot;" command="SELECT * FROM [Page021]"/>
  </connection>
  <connection id="22" xr16:uid="{30151F85-5D07-46EE-8606-CB23BA77DD4E}" keepAlive="1" name="Abfrage - Page022" description="Verbindung mit der Abfrage 'Page022' in der Arbeitsmappe." type="5" refreshedVersion="8" background="1" saveData="1">
    <dbPr connection="Provider=Microsoft.Mashup.OleDb.1;Data Source=$Workbook$;Location=Page022;Extended Properties=&quot;&quot;" command="SELECT * FROM [Page022]"/>
  </connection>
  <connection id="23" xr16:uid="{9B748F2F-FF97-481D-A6B1-F8952AC71A2E}" keepAlive="1" name="Abfrage - Page023" description="Verbindung mit der Abfrage 'Page023' in der Arbeitsmappe." type="5" refreshedVersion="8" background="1" saveData="1">
    <dbPr connection="Provider=Microsoft.Mashup.OleDb.1;Data Source=$Workbook$;Location=Page023;Extended Properties=&quot;&quot;" command="SELECT * FROM [Page023]"/>
  </connection>
  <connection id="24" xr16:uid="{5524DE1E-BF77-4651-BD37-D0B7BF7BE637}" keepAlive="1" name="Abfrage - Page024" description="Verbindung mit der Abfrage 'Page024' in der Arbeitsmappe." type="5" refreshedVersion="8" background="1" saveData="1">
    <dbPr connection="Provider=Microsoft.Mashup.OleDb.1;Data Source=$Workbook$;Location=Page024;Extended Properties=&quot;&quot;" command="SELECT * FROM [Page024]"/>
  </connection>
  <connection id="25" xr16:uid="{1B3D5BC9-D441-4300-97F8-27AEE0D8A781}" keepAlive="1" name="Abfrage - Page025" description="Verbindung mit der Abfrage 'Page025' in der Arbeitsmappe." type="5" refreshedVersion="8" background="1" saveData="1">
    <dbPr connection="Provider=Microsoft.Mashup.OleDb.1;Data Source=$Workbook$;Location=Page025;Extended Properties=&quot;&quot;" command="SELECT * FROM [Page025]"/>
  </connection>
  <connection id="26" xr16:uid="{8305FDEB-7275-4516-8269-09659DEE4642}" keepAlive="1" name="Abfrage - Table001 (Page 1-25)" description="Verbindung mit der Abfrage 'Table001 (Page 1-25)' in der Arbeitsmappe." type="5" refreshedVersion="8" background="1" saveData="1">
    <dbPr connection="Provider=Microsoft.Mashup.OleDb.1;Data Source=$Workbook$;Location=&quot;Table001 (Page 1-25)&quot;;Extended Properties=&quot;&quot;" command="SELECT * FROM [Table001 (Page 1-25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<sst xmlns="http://schemas.openxmlformats.org/spreadsheetml/2006/main" count="16137" uniqueCount="1890">
  <si>
    <t>Unterhaltsreinigung</t>
  </si>
  <si>
    <t>Pos.</t>
  </si>
  <si>
    <t xml:space="preserve">Raumart </t>
  </si>
  <si>
    <t>Etage</t>
  </si>
  <si>
    <t>LV</t>
  </si>
  <si>
    <t>GS</t>
  </si>
  <si>
    <t>AG</t>
  </si>
  <si>
    <t>Grundfläche:</t>
  </si>
  <si>
    <t>Reinigungsfläche:</t>
  </si>
  <si>
    <t>EP Reinigungsfläche:</t>
  </si>
  <si>
    <t>Produktivstunden:</t>
  </si>
  <si>
    <t>Durchschnittsleistung:</t>
  </si>
  <si>
    <t>Angebotswert:</t>
  </si>
  <si>
    <t>R-Nr.</t>
  </si>
  <si>
    <t>Los:</t>
  </si>
  <si>
    <t>h / Jahr</t>
  </si>
  <si>
    <t>Datenherkunft:</t>
  </si>
  <si>
    <t>Objekt:</t>
  </si>
  <si>
    <t>Stand:</t>
  </si>
  <si>
    <t>Bodenbelag</t>
  </si>
  <si>
    <t>Fläche
(m²)</t>
  </si>
  <si>
    <t>Intervall
(Jahr)</t>
  </si>
  <si>
    <r>
      <t>Leistung
(m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>/h)</t>
    </r>
  </si>
  <si>
    <r>
      <t>Reinigungs-
fläche (m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>)</t>
    </r>
  </si>
  <si>
    <t>EP-RG 
(€)</t>
  </si>
  <si>
    <t>GP-Jahr
(€)</t>
  </si>
  <si>
    <t>Legende:</t>
  </si>
  <si>
    <t>Pos.:</t>
  </si>
  <si>
    <t>Position</t>
  </si>
  <si>
    <t>h:</t>
  </si>
  <si>
    <t>Stunden</t>
  </si>
  <si>
    <t>Raumnummer</t>
  </si>
  <si>
    <t>EP-RG:</t>
  </si>
  <si>
    <t>Einheitspreis pro Reinigung</t>
  </si>
  <si>
    <t xml:space="preserve">LV: </t>
  </si>
  <si>
    <t>Leistungsverzeichnis</t>
  </si>
  <si>
    <t>KR:</t>
  </si>
  <si>
    <t>keine Reinigung</t>
  </si>
  <si>
    <t>SR:</t>
  </si>
  <si>
    <t>Sonderreinigung</t>
  </si>
  <si>
    <t>D</t>
  </si>
  <si>
    <t>zu reinigende Räume:</t>
  </si>
  <si>
    <t xml:space="preserve">Kalkulatorischer Stundenverrechnungssatz: </t>
  </si>
  <si>
    <t>Besprechungsraum</t>
  </si>
  <si>
    <t>F</t>
  </si>
  <si>
    <t>H</t>
  </si>
  <si>
    <t>K</t>
  </si>
  <si>
    <t>M</t>
  </si>
  <si>
    <t>W</t>
  </si>
  <si>
    <t>Gewerk</t>
  </si>
  <si>
    <t>Reinigungsfläche</t>
  </si>
  <si>
    <t>Gewerk:</t>
  </si>
  <si>
    <t>GP-Jahr:</t>
  </si>
  <si>
    <t>Gesamtpreis pro Jahr</t>
  </si>
  <si>
    <t xml:space="preserve">Zusammenfassung der Angebotswerte </t>
  </si>
  <si>
    <t>Angaben zum Angebot</t>
  </si>
  <si>
    <t>Im Zweifellsfall gelten die Angebotswerte aus den Preisblättern.</t>
  </si>
  <si>
    <t>Jährlicher Angebotswert ohne Ust. (€)</t>
  </si>
  <si>
    <t>Windfang</t>
  </si>
  <si>
    <t>B</t>
  </si>
  <si>
    <t xml:space="preserve">Höchste zulässige Reinigungsleistung (m²/h): </t>
  </si>
  <si>
    <t>Objekt</t>
  </si>
  <si>
    <t>Jährliche Produktivstunden (h)</t>
  </si>
  <si>
    <t>Kalkulatorischer Stundenverrechnungs-satz ohne Ust. (€)</t>
  </si>
  <si>
    <t>Gesamtsumme</t>
  </si>
  <si>
    <t>Bereich</t>
  </si>
  <si>
    <t>Intervall:</t>
  </si>
  <si>
    <t>Bemerkung</t>
  </si>
  <si>
    <t>Höchste zulässige Reinigungsleistung (m²/h)</t>
  </si>
  <si>
    <t>Durchschnittsleistung (m²/Stunde)</t>
  </si>
  <si>
    <t>A</t>
  </si>
  <si>
    <t>GrR</t>
  </si>
  <si>
    <t>Kunde:</t>
  </si>
  <si>
    <t>Leistung</t>
  </si>
  <si>
    <t>UR</t>
  </si>
  <si>
    <t>Linoleum</t>
  </si>
  <si>
    <t>Leistung:</t>
  </si>
  <si>
    <t>PVC</t>
  </si>
  <si>
    <t>KR</t>
  </si>
  <si>
    <t>Los</t>
  </si>
  <si>
    <t>C1</t>
  </si>
  <si>
    <t>Büro</t>
  </si>
  <si>
    <t>C2</t>
  </si>
  <si>
    <t>E1</t>
  </si>
  <si>
    <t>Flur</t>
  </si>
  <si>
    <t>E2</t>
  </si>
  <si>
    <t>Treppe</t>
  </si>
  <si>
    <t>E3</t>
  </si>
  <si>
    <t>Aufzug</t>
  </si>
  <si>
    <t>G1</t>
  </si>
  <si>
    <t>G2</t>
  </si>
  <si>
    <t>I1</t>
  </si>
  <si>
    <t>I2</t>
  </si>
  <si>
    <t>N2</t>
  </si>
  <si>
    <t>R1</t>
  </si>
  <si>
    <t>Werkstatt</t>
  </si>
  <si>
    <t>Glasreinigung</t>
  </si>
  <si>
    <t>Angebotswert gesamt:</t>
  </si>
  <si>
    <t>Kalkulatorischer Stundenverrechnungssatz:</t>
  </si>
  <si>
    <t>Höchste zulässige Reinigungsleistung (m²/h):</t>
  </si>
  <si>
    <t>Reinigungsfläche (m²):</t>
  </si>
  <si>
    <t>Objekt/ Gebäudeteil</t>
  </si>
  <si>
    <t>Reinigung</t>
  </si>
  <si>
    <t>Intervall (Jahr)</t>
  </si>
  <si>
    <t>Fläche (m²)</t>
  </si>
  <si>
    <t>Leistung (m²/h)</t>
  </si>
  <si>
    <t>Reinigungs-fläche (m²)</t>
  </si>
  <si>
    <t>Hubsteiger
empfohlen</t>
  </si>
  <si>
    <t>GP pro Jahr</t>
  </si>
  <si>
    <t>ZS</t>
  </si>
  <si>
    <t>GESAMTSUMME</t>
  </si>
  <si>
    <t>Erläuterung:</t>
  </si>
  <si>
    <r>
      <t>In der Spalte "Fläche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)" ist das lichte Rohbaumaß (Glas inkl. Rahmen) von Fenstern, Türen, Glaswänden etc. angegeben ohne Berücksichtigung </t>
    </r>
  </si>
  <si>
    <t>der Anzahl der Reinigungsflächen.</t>
  </si>
  <si>
    <t>Die Flächenangaben verstehen sich einseitig gemessen und, sofern nicht anders angegeben, beidseitig zu reinigen.</t>
  </si>
  <si>
    <t>Pos.: Position</t>
  </si>
  <si>
    <t>EP: Einheitspreis</t>
  </si>
  <si>
    <t>GP: Gesamtpreis</t>
  </si>
  <si>
    <t>Außenglas</t>
  </si>
  <si>
    <t>Innenglas</t>
  </si>
  <si>
    <t>Dachverglasung</t>
  </si>
  <si>
    <t>einseitig/
beidseitig</t>
  </si>
  <si>
    <t>beidseitig</t>
  </si>
  <si>
    <t>einseitig</t>
  </si>
  <si>
    <t>Fassade</t>
  </si>
  <si>
    <t>Raum-Nr.</t>
  </si>
  <si>
    <t xml:space="preserve">Rückfragen an: </t>
  </si>
  <si>
    <t>Ausschreibende Stelle</t>
  </si>
  <si>
    <t>Form:</t>
  </si>
  <si>
    <t>schriftlich</t>
  </si>
  <si>
    <t>Beschreibung 1</t>
  </si>
  <si>
    <t>GP:</t>
  </si>
  <si>
    <t>Gesamtpreis</t>
  </si>
  <si>
    <t xml:space="preserve">Leistung: </t>
  </si>
  <si>
    <t>Veranstaltungsreinigung</t>
  </si>
  <si>
    <t xml:space="preserve"> </t>
  </si>
  <si>
    <t>Beschreibung 2</t>
  </si>
  <si>
    <t>Einsatzzeit 
in Std. 
pro Tag</t>
  </si>
  <si>
    <t>STVS 
in € je Std.</t>
  </si>
  <si>
    <t xml:space="preserve">GP-Jahr
in € 
</t>
  </si>
  <si>
    <t>Tätigkeitsbeschreibung</t>
  </si>
  <si>
    <t xml:space="preserve">Einsatzzeitraum </t>
  </si>
  <si>
    <t>montags bis samstags zwischen 05:00 Uhr und 22:00 Uhr</t>
  </si>
  <si>
    <t xml:space="preserve">Legende: </t>
  </si>
  <si>
    <t>LV:</t>
  </si>
  <si>
    <t>STVS:</t>
  </si>
  <si>
    <t xml:space="preserve"> kalkulatorischer Stundenverrechnungssatz</t>
  </si>
  <si>
    <t>Std.:</t>
  </si>
  <si>
    <t xml:space="preserve"> Stunde/Stunden</t>
  </si>
  <si>
    <t>Leistung
(m2/h)</t>
  </si>
  <si>
    <t>Reinigung in den Vorlesungszeiten</t>
  </si>
  <si>
    <t>Reinigung in den Vorlesungsfreienzeiten</t>
  </si>
  <si>
    <t>Intervall
(Woche)</t>
  </si>
  <si>
    <t>EP-RG
(€)</t>
  </si>
  <si>
    <t>Suche (wird farbig angezeigt):</t>
  </si>
  <si>
    <t>Zwischensumme</t>
  </si>
  <si>
    <t>GlR</t>
  </si>
  <si>
    <t>Alle Angaben zu Angebotswerten sind in Euro ohne Umsatzsteuer ausgewiesen!</t>
  </si>
  <si>
    <t>EP pro Einsatz (Hubsteiger) (€)</t>
  </si>
  <si>
    <t>Hilfmitteleinsatz (Steiger etc.)</t>
  </si>
  <si>
    <t>Zwischensummen</t>
  </si>
  <si>
    <t>I3</t>
  </si>
  <si>
    <t>Angaben zum Bieter</t>
  </si>
  <si>
    <t>Name des Unternehmens (Bieter/Dienstleister):</t>
  </si>
  <si>
    <t>L1</t>
  </si>
  <si>
    <t>LB</t>
  </si>
  <si>
    <t>RG</t>
  </si>
  <si>
    <t xml:space="preserve">LB: </t>
  </si>
  <si>
    <t>Westfälische Hochschule</t>
  </si>
  <si>
    <t>1W</t>
  </si>
  <si>
    <t>3W</t>
  </si>
  <si>
    <t>5W</t>
  </si>
  <si>
    <t>2W</t>
  </si>
  <si>
    <t>1M</t>
  </si>
  <si>
    <t>1J</t>
  </si>
  <si>
    <t>2M</t>
  </si>
  <si>
    <t>4J</t>
  </si>
  <si>
    <t/>
  </si>
  <si>
    <t>2.-1.01</t>
  </si>
  <si>
    <t>Lager</t>
  </si>
  <si>
    <t>2.-1.02</t>
  </si>
  <si>
    <t>2.-1.60</t>
  </si>
  <si>
    <t>WC Herren</t>
  </si>
  <si>
    <t>2.-1.61</t>
  </si>
  <si>
    <t>Putzraum</t>
  </si>
  <si>
    <t>2.-1.62</t>
  </si>
  <si>
    <t>Wasch-/Duschraum</t>
  </si>
  <si>
    <t>2.-1.71</t>
  </si>
  <si>
    <t>2.-1.72</t>
  </si>
  <si>
    <t>Flur/Halle</t>
  </si>
  <si>
    <t>2.-1.73</t>
  </si>
  <si>
    <t>2.-1.80</t>
  </si>
  <si>
    <t>Technikraum</t>
  </si>
  <si>
    <t>2.-1.81</t>
  </si>
  <si>
    <t>2.-1.82</t>
  </si>
  <si>
    <t>2.0.01.1</t>
  </si>
  <si>
    <t>Lesesaal 1</t>
  </si>
  <si>
    <t>2.0.01.2</t>
  </si>
  <si>
    <t>Bibliotheksraum</t>
  </si>
  <si>
    <t>2.0.01.3</t>
  </si>
  <si>
    <t>2.0.01.4</t>
  </si>
  <si>
    <t>2.0.01.5</t>
  </si>
  <si>
    <t>2.0.01.6</t>
  </si>
  <si>
    <t>2.0.01.7</t>
  </si>
  <si>
    <t>2.0.01.8</t>
  </si>
  <si>
    <t>2.0.02</t>
  </si>
  <si>
    <t>2.0.03</t>
  </si>
  <si>
    <t>2.0.04</t>
  </si>
  <si>
    <t>2.0.05</t>
  </si>
  <si>
    <t>2.0.06</t>
  </si>
  <si>
    <t>2.0.07</t>
  </si>
  <si>
    <t>2.0.08</t>
  </si>
  <si>
    <t>2.0.09</t>
  </si>
  <si>
    <t>Serverraum</t>
  </si>
  <si>
    <t>2.0.10</t>
  </si>
  <si>
    <t>2.0.60</t>
  </si>
  <si>
    <t>2.0.61</t>
  </si>
  <si>
    <t>WC Damen</t>
  </si>
  <si>
    <t>2.0.62</t>
  </si>
  <si>
    <t>WC Behinderte</t>
  </si>
  <si>
    <t>2.0.63</t>
  </si>
  <si>
    <t>10W-VZ</t>
  </si>
  <si>
    <t>2.0.64</t>
  </si>
  <si>
    <t>2.0.70</t>
  </si>
  <si>
    <t>2.0.71</t>
  </si>
  <si>
    <t>2.0.72</t>
  </si>
  <si>
    <t>2.0.73</t>
  </si>
  <si>
    <t>2.0.80</t>
  </si>
  <si>
    <t>2.1.01</t>
  </si>
  <si>
    <t>Seminarraum</t>
  </si>
  <si>
    <t>2.1.02</t>
  </si>
  <si>
    <t>2.1.03</t>
  </si>
  <si>
    <t>2.1.04</t>
  </si>
  <si>
    <t>2.1.05</t>
  </si>
  <si>
    <t>2.1.06</t>
  </si>
  <si>
    <t>2.1.07</t>
  </si>
  <si>
    <t>Kopierraum</t>
  </si>
  <si>
    <t>2.1.08</t>
  </si>
  <si>
    <t>2.1.10</t>
  </si>
  <si>
    <t>Lesesaal</t>
  </si>
  <si>
    <t>2.1.10.1</t>
  </si>
  <si>
    <t>2.1.10.2</t>
  </si>
  <si>
    <t>2.1.10.3</t>
  </si>
  <si>
    <t>2.1.11</t>
  </si>
  <si>
    <t>2.1.60</t>
  </si>
  <si>
    <t>2.1.61</t>
  </si>
  <si>
    <t>2.1.61.1</t>
  </si>
  <si>
    <t>2.1.70</t>
  </si>
  <si>
    <t>2.1.71</t>
  </si>
  <si>
    <t>2.1.72</t>
  </si>
  <si>
    <t>2.1.80.1</t>
  </si>
  <si>
    <t>2.1.80</t>
  </si>
  <si>
    <t>1.-1.01</t>
  </si>
  <si>
    <t>1.-1.02</t>
  </si>
  <si>
    <t>1.-1.03</t>
  </si>
  <si>
    <t>1.-1.04</t>
  </si>
  <si>
    <t>1.-1.05</t>
  </si>
  <si>
    <t>1.-1.06</t>
  </si>
  <si>
    <t>1.-1.70</t>
  </si>
  <si>
    <t>1.-1.71</t>
  </si>
  <si>
    <t>1.-1.72</t>
  </si>
  <si>
    <t>1.-1.73</t>
  </si>
  <si>
    <t>1.-1.74</t>
  </si>
  <si>
    <t>1.-1.75</t>
  </si>
  <si>
    <t>1.-1.80</t>
  </si>
  <si>
    <t>1.-1.81</t>
  </si>
  <si>
    <t>1.-1.82</t>
  </si>
  <si>
    <t>1.-1.83</t>
  </si>
  <si>
    <t>1.-1.84</t>
  </si>
  <si>
    <t>1.-1.85</t>
  </si>
  <si>
    <t>1.0.01</t>
  </si>
  <si>
    <t>Hörsaal 1</t>
  </si>
  <si>
    <t>1.0.02</t>
  </si>
  <si>
    <t>Hörsaal 2</t>
  </si>
  <si>
    <t>1.0.03</t>
  </si>
  <si>
    <t>Hörsaal 3</t>
  </si>
  <si>
    <t>1.0.04</t>
  </si>
  <si>
    <t>Hörsaal 4</t>
  </si>
  <si>
    <t>1.0.05</t>
  </si>
  <si>
    <t>Hörsaal 5</t>
  </si>
  <si>
    <t>1.0.06</t>
  </si>
  <si>
    <t>Eingangshalle</t>
  </si>
  <si>
    <t>1.0.07</t>
  </si>
  <si>
    <t>Haupteingang</t>
  </si>
  <si>
    <t>1.0.08</t>
  </si>
  <si>
    <t>Pforte Neubau</t>
  </si>
  <si>
    <t>1.0.09</t>
  </si>
  <si>
    <t>1.1.01</t>
  </si>
  <si>
    <t>1.1.01.1</t>
  </si>
  <si>
    <t>1.1.01.2</t>
  </si>
  <si>
    <t>1.1.01.3</t>
  </si>
  <si>
    <t>7.-1.01</t>
  </si>
  <si>
    <t>Umkleide Damen</t>
  </si>
  <si>
    <t>7.-1.02</t>
  </si>
  <si>
    <t>Umkleide Herren</t>
  </si>
  <si>
    <t>7.-1.03</t>
  </si>
  <si>
    <t>7.-1.04</t>
  </si>
  <si>
    <t>Mensa/Cafeteria</t>
  </si>
  <si>
    <t>7.-1.05</t>
  </si>
  <si>
    <t>7.-1.06</t>
  </si>
  <si>
    <t>7.-1.07</t>
  </si>
  <si>
    <t>7.-1.08</t>
  </si>
  <si>
    <t>7.-1.09</t>
  </si>
  <si>
    <t>7.-1.10</t>
  </si>
  <si>
    <t>7.-1.11.1</t>
  </si>
  <si>
    <t>7.-1.11.2</t>
  </si>
  <si>
    <t>7.-1.12</t>
  </si>
  <si>
    <t>7.-1.60</t>
  </si>
  <si>
    <t>7.-1.61</t>
  </si>
  <si>
    <t>7.-1.62</t>
  </si>
  <si>
    <t>Waschraum Damen</t>
  </si>
  <si>
    <t>7.-1.63</t>
  </si>
  <si>
    <t>Waschraum Herren</t>
  </si>
  <si>
    <t>7.-1.64</t>
  </si>
  <si>
    <t>7.-1.65</t>
  </si>
  <si>
    <t>7.-1.66</t>
  </si>
  <si>
    <t>7.-1.70</t>
  </si>
  <si>
    <t>7.-1.71</t>
  </si>
  <si>
    <t>7.-1.72</t>
  </si>
  <si>
    <t>7.-1.73</t>
  </si>
  <si>
    <t>7.-1.74</t>
  </si>
  <si>
    <t>7.-1.75</t>
  </si>
  <si>
    <t>7.-1.76</t>
  </si>
  <si>
    <t>7.-1.77</t>
  </si>
  <si>
    <t>7.-1.80</t>
  </si>
  <si>
    <t>Lastenaufzug</t>
  </si>
  <si>
    <t>7.-1.80.1</t>
  </si>
  <si>
    <t>7.-1.81</t>
  </si>
  <si>
    <t>7.-1.82</t>
  </si>
  <si>
    <t>7.-1.83</t>
  </si>
  <si>
    <t>7.-1.84.1</t>
  </si>
  <si>
    <t>7.-1.84.2</t>
  </si>
  <si>
    <t>7.-1.84.3</t>
  </si>
  <si>
    <t>7.-1.84.4</t>
  </si>
  <si>
    <t>7.-1.84.5</t>
  </si>
  <si>
    <t>7.-1.84.6</t>
  </si>
  <si>
    <t>7.-1.85</t>
  </si>
  <si>
    <t>7.-1.86</t>
  </si>
  <si>
    <t>7.0.01</t>
  </si>
  <si>
    <t>Mensa Speisesaal</t>
  </si>
  <si>
    <t>7.0.01.1</t>
  </si>
  <si>
    <t>Mensa Ausgabe</t>
  </si>
  <si>
    <t>7.0.02</t>
  </si>
  <si>
    <t>Cafeteria</t>
  </si>
  <si>
    <t>7.0.03</t>
  </si>
  <si>
    <t>Cafeteria Ausgabe</t>
  </si>
  <si>
    <t>7.0.04</t>
  </si>
  <si>
    <t>7.0.05</t>
  </si>
  <si>
    <t>7.0.06</t>
  </si>
  <si>
    <t>7.0.07</t>
  </si>
  <si>
    <t>7.0.10</t>
  </si>
  <si>
    <t>AkaFö</t>
  </si>
  <si>
    <t>7.0.11</t>
  </si>
  <si>
    <t>7.0.12</t>
  </si>
  <si>
    <t>7.0.13</t>
  </si>
  <si>
    <t>7.0.14</t>
  </si>
  <si>
    <t>7.0.15</t>
  </si>
  <si>
    <t>7.0.16</t>
  </si>
  <si>
    <t>7.0.17</t>
  </si>
  <si>
    <t>7.0.18</t>
  </si>
  <si>
    <t>7.0.19</t>
  </si>
  <si>
    <t>7.0.21</t>
  </si>
  <si>
    <t>7.0.22</t>
  </si>
  <si>
    <t>7.0.23</t>
  </si>
  <si>
    <t>7.0.60</t>
  </si>
  <si>
    <t>7.0.61</t>
  </si>
  <si>
    <t>7.0.70</t>
  </si>
  <si>
    <t>7.0.71</t>
  </si>
  <si>
    <t>7.0.73</t>
  </si>
  <si>
    <t>7.0.73.1</t>
  </si>
  <si>
    <t>7.0.73.2</t>
  </si>
  <si>
    <t>7.0.74</t>
  </si>
  <si>
    <t>7.0.80</t>
  </si>
  <si>
    <t>7.0.81</t>
  </si>
  <si>
    <t>3.-1.01</t>
  </si>
  <si>
    <t>3.-1.02</t>
  </si>
  <si>
    <t>3.-1.03</t>
  </si>
  <si>
    <t>3.-1.04</t>
  </si>
  <si>
    <t>3.-1.05</t>
  </si>
  <si>
    <t>3.-1.06</t>
  </si>
  <si>
    <t>3.-1.07</t>
  </si>
  <si>
    <t>3.-1.08</t>
  </si>
  <si>
    <t>3.-1.09</t>
  </si>
  <si>
    <t>3.-1.10</t>
  </si>
  <si>
    <t>3.-1.11</t>
  </si>
  <si>
    <t>3.-1.12</t>
  </si>
  <si>
    <t>3.-1.13</t>
  </si>
  <si>
    <t>3.-1.15</t>
  </si>
  <si>
    <t>3.-1.16</t>
  </si>
  <si>
    <t>Technikleitzentrale/Büro</t>
  </si>
  <si>
    <t>3.-1.60</t>
  </si>
  <si>
    <t>3.-1.61</t>
  </si>
  <si>
    <t>3.-1.62</t>
  </si>
  <si>
    <t>3.-1.63</t>
  </si>
  <si>
    <t>Teeküche</t>
  </si>
  <si>
    <t>3.-1.64</t>
  </si>
  <si>
    <t>3.-1.65</t>
  </si>
  <si>
    <t>Archiv Dezernat I</t>
  </si>
  <si>
    <t>3.-1.66</t>
  </si>
  <si>
    <t>Archiv Dezernat III</t>
  </si>
  <si>
    <t>3.-1.67</t>
  </si>
  <si>
    <t>Archiv ÖP/TT</t>
  </si>
  <si>
    <t>3.-1.70</t>
  </si>
  <si>
    <t>3.-1.71</t>
  </si>
  <si>
    <t>Abstellraum</t>
  </si>
  <si>
    <t>3.0.01</t>
  </si>
  <si>
    <t>3.0.02</t>
  </si>
  <si>
    <t>3.0.04</t>
  </si>
  <si>
    <t>3.0.05</t>
  </si>
  <si>
    <t>3.0.06</t>
  </si>
  <si>
    <t>3.0.07</t>
  </si>
  <si>
    <t>3.0.09</t>
  </si>
  <si>
    <t>3.0.10</t>
  </si>
  <si>
    <t>3.0.10.1</t>
  </si>
  <si>
    <t>3.0.11</t>
  </si>
  <si>
    <t>3.0.12</t>
  </si>
  <si>
    <t>3.0.13</t>
  </si>
  <si>
    <t>3.0.14</t>
  </si>
  <si>
    <t>3.0.15</t>
  </si>
  <si>
    <t>3.0.16</t>
  </si>
  <si>
    <t>3.0.17</t>
  </si>
  <si>
    <t>Sanitätsraum/Lager</t>
  </si>
  <si>
    <t>3.0.60</t>
  </si>
  <si>
    <t>3.0.61</t>
  </si>
  <si>
    <t>3.0.62</t>
  </si>
  <si>
    <t>3.0.63</t>
  </si>
  <si>
    <t>Archiv Stud.Sekretariat</t>
  </si>
  <si>
    <t>3.0.70</t>
  </si>
  <si>
    <t>3.0.71</t>
  </si>
  <si>
    <t>3.1.01</t>
  </si>
  <si>
    <t>3.1.02</t>
  </si>
  <si>
    <t>3.1.03</t>
  </si>
  <si>
    <t>3.1.04.1</t>
  </si>
  <si>
    <t>3.1.04.2</t>
  </si>
  <si>
    <t>3.1.05</t>
  </si>
  <si>
    <t>3.1.06</t>
  </si>
  <si>
    <t>3.1.07</t>
  </si>
  <si>
    <t>3.1.08</t>
  </si>
  <si>
    <t>3.1.09</t>
  </si>
  <si>
    <t>3.1.09.1</t>
  </si>
  <si>
    <t>3.1.10</t>
  </si>
  <si>
    <t>3.1.11</t>
  </si>
  <si>
    <t>3.1.12</t>
  </si>
  <si>
    <t>3.1.13</t>
  </si>
  <si>
    <t>3.1.14</t>
  </si>
  <si>
    <t>3.1.15</t>
  </si>
  <si>
    <t>3.1.16</t>
  </si>
  <si>
    <t>3.1.60</t>
  </si>
  <si>
    <t>3.1.61</t>
  </si>
  <si>
    <t>3.1.70</t>
  </si>
  <si>
    <t>3.1.71</t>
  </si>
  <si>
    <t>3.2.01</t>
  </si>
  <si>
    <t>3.2.02</t>
  </si>
  <si>
    <t>3.2.03</t>
  </si>
  <si>
    <t>3.2.04</t>
  </si>
  <si>
    <t>3.2.05</t>
  </si>
  <si>
    <t>3.2.06</t>
  </si>
  <si>
    <t>3.2.07</t>
  </si>
  <si>
    <t>3.2.08</t>
  </si>
  <si>
    <t>3.2.09</t>
  </si>
  <si>
    <t>3.2.10</t>
  </si>
  <si>
    <t>3.2.60</t>
  </si>
  <si>
    <t>3.2.61</t>
  </si>
  <si>
    <t>3.2.62</t>
  </si>
  <si>
    <t>3.2.71</t>
  </si>
  <si>
    <t>3.2.70</t>
  </si>
  <si>
    <t>4.-1.01</t>
  </si>
  <si>
    <t>Vorbereitungsraum</t>
  </si>
  <si>
    <t>4.-1.01.1</t>
  </si>
  <si>
    <t>4.-1.02</t>
  </si>
  <si>
    <t>4.-1.03</t>
  </si>
  <si>
    <t>Labor</t>
  </si>
  <si>
    <t>4.-1.04.1</t>
  </si>
  <si>
    <t>4.-1.04.2</t>
  </si>
  <si>
    <t>4.-1.05</t>
  </si>
  <si>
    <t>4.-1.06</t>
  </si>
  <si>
    <t>Werkstatt/Büro</t>
  </si>
  <si>
    <t>4.-1.07</t>
  </si>
  <si>
    <t>Labor/Büro</t>
  </si>
  <si>
    <t>4.-1.08</t>
  </si>
  <si>
    <t>4.-1.09</t>
  </si>
  <si>
    <t>4.-1.10</t>
  </si>
  <si>
    <t>4.-1.11</t>
  </si>
  <si>
    <t>4.-1.12</t>
  </si>
  <si>
    <t>4.-1.12.1</t>
  </si>
  <si>
    <t>4.-1.13</t>
  </si>
  <si>
    <t>4.-1.14</t>
  </si>
  <si>
    <t>4.-1.14.1</t>
  </si>
  <si>
    <t>4.-1.15</t>
  </si>
  <si>
    <t>4.-1.16</t>
  </si>
  <si>
    <t>4.-1.16.1</t>
  </si>
  <si>
    <t>4.-1.17</t>
  </si>
  <si>
    <t>4.-1.19</t>
  </si>
  <si>
    <t>4.-1.21</t>
  </si>
  <si>
    <t>4.-1.60</t>
  </si>
  <si>
    <t>4.-1.61</t>
  </si>
  <si>
    <t>4.-1.62</t>
  </si>
  <si>
    <t>4.-1.63</t>
  </si>
  <si>
    <t>4.-1.70</t>
  </si>
  <si>
    <t>4.-1.71</t>
  </si>
  <si>
    <t>4.-1.72</t>
  </si>
  <si>
    <t>4.-1.80</t>
  </si>
  <si>
    <t>4.-1.81</t>
  </si>
  <si>
    <t>4.-1.81.1</t>
  </si>
  <si>
    <t>4.-1.81.2</t>
  </si>
  <si>
    <t>4.0.01</t>
  </si>
  <si>
    <t>4.0.02</t>
  </si>
  <si>
    <t>4.0.03</t>
  </si>
  <si>
    <t>4.0.04</t>
  </si>
  <si>
    <t>4.0.05</t>
  </si>
  <si>
    <t>4.0.06</t>
  </si>
  <si>
    <t>4.0.06.1</t>
  </si>
  <si>
    <t>4.0.07</t>
  </si>
  <si>
    <t>4.0.08</t>
  </si>
  <si>
    <t>4.0.08.1</t>
  </si>
  <si>
    <t>4.0.09</t>
  </si>
  <si>
    <t>4.0.10</t>
  </si>
  <si>
    <t>4.0.11</t>
  </si>
  <si>
    <t>4.0.12.1</t>
  </si>
  <si>
    <t>4.0.12.2</t>
  </si>
  <si>
    <t>4.0.12.3</t>
  </si>
  <si>
    <t>4.0.12.4</t>
  </si>
  <si>
    <t>4.0.13</t>
  </si>
  <si>
    <t>4.0.14</t>
  </si>
  <si>
    <t>4.0.14.1</t>
  </si>
  <si>
    <t>4.0.15</t>
  </si>
  <si>
    <t>PC-Pool</t>
  </si>
  <si>
    <t>4.0.16</t>
  </si>
  <si>
    <t>4.0.17</t>
  </si>
  <si>
    <t>4.0.18</t>
  </si>
  <si>
    <t>4.0.20</t>
  </si>
  <si>
    <t>4.0.19</t>
  </si>
  <si>
    <t>4.0.60</t>
  </si>
  <si>
    <t>4.0.61</t>
  </si>
  <si>
    <t>4.0.62</t>
  </si>
  <si>
    <t>4.0.70</t>
  </si>
  <si>
    <t>4.0.71</t>
  </si>
  <si>
    <t>4.0.72</t>
  </si>
  <si>
    <t>4.0.80</t>
  </si>
  <si>
    <t>4.0.81.1</t>
  </si>
  <si>
    <t>4.0.81.2</t>
  </si>
  <si>
    <t>4.0.82.1</t>
  </si>
  <si>
    <t>4.0.82.2</t>
  </si>
  <si>
    <t>4.1.01</t>
  </si>
  <si>
    <t>4.1.02</t>
  </si>
  <si>
    <t>4.1.02.1</t>
  </si>
  <si>
    <t>4.1.03</t>
  </si>
  <si>
    <t>4.1.04</t>
  </si>
  <si>
    <t>4.1.04.1</t>
  </si>
  <si>
    <t>4.1.05</t>
  </si>
  <si>
    <t>4.1.05.1</t>
  </si>
  <si>
    <t>4.1.06</t>
  </si>
  <si>
    <t>4.1.06.1</t>
  </si>
  <si>
    <t>4.1.07</t>
  </si>
  <si>
    <t>4.1.08</t>
  </si>
  <si>
    <t>4.1.08.1</t>
  </si>
  <si>
    <t>4.1.09</t>
  </si>
  <si>
    <t>4.1.10.1</t>
  </si>
  <si>
    <t>4.1.10.2</t>
  </si>
  <si>
    <t>4.1.10.3</t>
  </si>
  <si>
    <t>4.1.10.4</t>
  </si>
  <si>
    <t>4.1.10.5</t>
  </si>
  <si>
    <t>4.1.11</t>
  </si>
  <si>
    <t>4.1.12</t>
  </si>
  <si>
    <t>4.1.14</t>
  </si>
  <si>
    <t>4.1.14.1</t>
  </si>
  <si>
    <t>4.1.16</t>
  </si>
  <si>
    <t>4.1.18</t>
  </si>
  <si>
    <t>4.1.20</t>
  </si>
  <si>
    <t>4.1.60</t>
  </si>
  <si>
    <t>4.1.61</t>
  </si>
  <si>
    <t>4.1.62</t>
  </si>
  <si>
    <t>4.1.70</t>
  </si>
  <si>
    <t>4.1.71</t>
  </si>
  <si>
    <t>4.1.72</t>
  </si>
  <si>
    <t>4.1.80</t>
  </si>
  <si>
    <t>4.1.81.1</t>
  </si>
  <si>
    <t>4.1.81.2</t>
  </si>
  <si>
    <t>4.2.01.1</t>
  </si>
  <si>
    <t>4.2.01.2</t>
  </si>
  <si>
    <t>4.2.02</t>
  </si>
  <si>
    <t>4.2.03.1</t>
  </si>
  <si>
    <t>4.2.03.2</t>
  </si>
  <si>
    <t>4.2.03.3</t>
  </si>
  <si>
    <t>4.2.03.4</t>
  </si>
  <si>
    <t>4.2.04</t>
  </si>
  <si>
    <t>4.2.05</t>
  </si>
  <si>
    <t>4.2.06</t>
  </si>
  <si>
    <t>4.2.07</t>
  </si>
  <si>
    <t>4.2.08</t>
  </si>
  <si>
    <t>4.2.09</t>
  </si>
  <si>
    <t>4.2.10</t>
  </si>
  <si>
    <t>4.2.11</t>
  </si>
  <si>
    <t>4.2.12</t>
  </si>
  <si>
    <t>4.2.13</t>
  </si>
  <si>
    <t>4.2.14</t>
  </si>
  <si>
    <t>4.2.16</t>
  </si>
  <si>
    <t>4.2.18</t>
  </si>
  <si>
    <t>4.2.20</t>
  </si>
  <si>
    <t>4.2.22</t>
  </si>
  <si>
    <t>4.2.60</t>
  </si>
  <si>
    <t>4.2.61</t>
  </si>
  <si>
    <t>4.2.62</t>
  </si>
  <si>
    <t>4.2.70</t>
  </si>
  <si>
    <t>4.2.71</t>
  </si>
  <si>
    <t>4.2.72</t>
  </si>
  <si>
    <t>4.2.80</t>
  </si>
  <si>
    <t>4.2.81.1</t>
  </si>
  <si>
    <t>4.2.81.2</t>
  </si>
  <si>
    <t>4.2.82.1</t>
  </si>
  <si>
    <t>4.2.82.2</t>
  </si>
  <si>
    <t>5.-1.01</t>
  </si>
  <si>
    <t>5.-1.02</t>
  </si>
  <si>
    <t>5.-1.03</t>
  </si>
  <si>
    <t>5.-1.04.1</t>
  </si>
  <si>
    <t>5.-1.04.2</t>
  </si>
  <si>
    <t>5.-1.05</t>
  </si>
  <si>
    <t>5.-1.06</t>
  </si>
  <si>
    <t>5.-1.07.1</t>
  </si>
  <si>
    <t>5.-1.07.2</t>
  </si>
  <si>
    <t>5.-1.08</t>
  </si>
  <si>
    <t>5.-1.09</t>
  </si>
  <si>
    <t>5.-1.60</t>
  </si>
  <si>
    <t>5.-1.61</t>
  </si>
  <si>
    <t>5.-1.62</t>
  </si>
  <si>
    <t>5.-1.70</t>
  </si>
  <si>
    <t>5.-1.71</t>
  </si>
  <si>
    <t>5.-1.72</t>
  </si>
  <si>
    <t>5.-1.80</t>
  </si>
  <si>
    <t>5.-1.81.1</t>
  </si>
  <si>
    <t>5.-1.81.2</t>
  </si>
  <si>
    <t>5.-1.82.1</t>
  </si>
  <si>
    <t>5.-1.82.2</t>
  </si>
  <si>
    <t>5.0.01</t>
  </si>
  <si>
    <t>5.0.02</t>
  </si>
  <si>
    <t>5.0.03</t>
  </si>
  <si>
    <t>5.0.04</t>
  </si>
  <si>
    <t>5.0.05</t>
  </si>
  <si>
    <t>5.0.06</t>
  </si>
  <si>
    <t>5.0.07</t>
  </si>
  <si>
    <t>5.0.08</t>
  </si>
  <si>
    <t>5.0.09</t>
  </si>
  <si>
    <t>5.0.10</t>
  </si>
  <si>
    <t>5.0.11</t>
  </si>
  <si>
    <t>5.0.12</t>
  </si>
  <si>
    <t>5.0.13</t>
  </si>
  <si>
    <t>5.0.14</t>
  </si>
  <si>
    <t>5.0.16</t>
  </si>
  <si>
    <t>5.0.18</t>
  </si>
  <si>
    <t>5.0.20</t>
  </si>
  <si>
    <t>5.0.60</t>
  </si>
  <si>
    <t>5.0.61</t>
  </si>
  <si>
    <t>5.0.62</t>
  </si>
  <si>
    <t>5.0.70</t>
  </si>
  <si>
    <t>5.0.71</t>
  </si>
  <si>
    <t>5.0.72</t>
  </si>
  <si>
    <t>5.0.80</t>
  </si>
  <si>
    <t>5.0.80.2</t>
  </si>
  <si>
    <t>5.0.81.1</t>
  </si>
  <si>
    <t>5.0.81.2</t>
  </si>
  <si>
    <t>5.0.82.1</t>
  </si>
  <si>
    <t>5.0.82.2</t>
  </si>
  <si>
    <t>5.1.01</t>
  </si>
  <si>
    <t>5.1.02</t>
  </si>
  <si>
    <t>5.1.03</t>
  </si>
  <si>
    <t>5.1.04</t>
  </si>
  <si>
    <t>5.1.05</t>
  </si>
  <si>
    <t>5.1.06</t>
  </si>
  <si>
    <t>5.1.07</t>
  </si>
  <si>
    <t>5.1.08</t>
  </si>
  <si>
    <t>5.1.09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</si>
  <si>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</si>
  <si>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</si>
  <si>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</si>
  <si>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</si>
  <si>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</si>
  <si>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</si>
  <si>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</si>
  <si>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</si>
  <si>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5.1.18</t>
  </si>
  <si>
    <t>5.1.19</t>
  </si>
  <si>
    <t>5.1.20</t>
  </si>
  <si>
    <t>Labor (Serverraum)</t>
  </si>
  <si>
    <t>5.1.60</t>
  </si>
  <si>
    <t>5.1.61</t>
  </si>
  <si>
    <t>5.1.62</t>
  </si>
  <si>
    <t>5.1.63</t>
  </si>
  <si>
    <t>5.1.70</t>
  </si>
  <si>
    <t>5.1.71</t>
  </si>
  <si>
    <t>5.1.72</t>
  </si>
  <si>
    <t>5.1.80</t>
  </si>
  <si>
    <t>5.1.81.1</t>
  </si>
  <si>
    <t>5.1.81.2</t>
  </si>
  <si>
    <t>5.1.82.1</t>
  </si>
  <si>
    <t>5.1.82.2</t>
  </si>
  <si>
    <t>5.2.01</t>
  </si>
  <si>
    <t>Sammlungsraum</t>
  </si>
  <si>
    <t>5.2.02</t>
  </si>
  <si>
    <t>5.2.03</t>
  </si>
  <si>
    <t>5.2.04</t>
  </si>
  <si>
    <t>5.2.05</t>
  </si>
  <si>
    <t>5.2.06</t>
  </si>
  <si>
    <t>5.2.07</t>
  </si>
  <si>
    <t>5.2.08</t>
  </si>
  <si>
    <t>5.2.09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</si>
  <si>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</si>
  <si>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</si>
  <si>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</si>
  <si>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</si>
  <si>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</si>
  <si>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</si>
  <si>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</si>
  <si>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</si>
  <si>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</si>
  <si>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5.2.20</t>
  </si>
  <si>
    <t>5.2.22</t>
  </si>
  <si>
    <t>5.2.60</t>
  </si>
  <si>
    <t>5.2.61</t>
  </si>
  <si>
    <t>5.2.62</t>
  </si>
  <si>
    <t>5.2.70</t>
  </si>
  <si>
    <t>5.2.71</t>
  </si>
  <si>
    <t>5.2.72</t>
  </si>
  <si>
    <t>5.2.80</t>
  </si>
  <si>
    <t>5.2.81.1</t>
  </si>
  <si>
    <t>5.2.81.2</t>
  </si>
  <si>
    <t>5.2.82.1</t>
  </si>
  <si>
    <t>5.2.82.2</t>
  </si>
  <si>
    <t>6.-1.01</t>
  </si>
  <si>
    <t>6.-1.02</t>
  </si>
  <si>
    <t>6.-1.03</t>
  </si>
  <si>
    <t>6.-1.04</t>
  </si>
  <si>
    <t>6.-1.05</t>
  </si>
  <si>
    <t>6.-1.06</t>
  </si>
  <si>
    <t>Druckerei/Werkstatt</t>
  </si>
  <si>
    <t>6.-1.07</t>
  </si>
  <si>
    <t>6.-1.08</t>
  </si>
  <si>
    <t>6.-1.09</t>
  </si>
  <si>
    <t>6.-1.11</t>
  </si>
  <si>
    <t>6.-1.60</t>
  </si>
  <si>
    <t>6.-1.61</t>
  </si>
  <si>
    <t>6.-1.62</t>
  </si>
  <si>
    <t>6.-1.63</t>
  </si>
  <si>
    <t>6.-1.70</t>
  </si>
  <si>
    <t>6.-1.71</t>
  </si>
  <si>
    <t>6.-1.72</t>
  </si>
  <si>
    <t>6.-1.81.1</t>
  </si>
  <si>
    <t>6.-1.81.2</t>
  </si>
  <si>
    <t>6.-1.82.1</t>
  </si>
  <si>
    <t>6.-1.82.2</t>
  </si>
  <si>
    <t>6.-1.84</t>
  </si>
  <si>
    <t>6.0.01</t>
  </si>
  <si>
    <t>6.0.02</t>
  </si>
  <si>
    <t>6.0.02.2</t>
  </si>
  <si>
    <t>6.0.03</t>
  </si>
  <si>
    <t>6.0.04</t>
  </si>
  <si>
    <t>6.0.05</t>
  </si>
  <si>
    <t>6.0.06</t>
  </si>
  <si>
    <t>6.0.07</t>
  </si>
  <si>
    <t>6.0.08</t>
  </si>
  <si>
    <t>6.0.09</t>
  </si>
  <si>
    <t>6.0.10</t>
  </si>
  <si>
    <t>6.0.11</t>
  </si>
  <si>
    <t>6.0.12</t>
  </si>
  <si>
    <t>6.0.13</t>
  </si>
  <si>
    <t>6.0.14</t>
  </si>
  <si>
    <t>6.0.15</t>
  </si>
  <si>
    <t>6.0.17</t>
  </si>
  <si>
    <t>6.0.19</t>
  </si>
  <si>
    <t>6.0.21</t>
  </si>
  <si>
    <t>6.0.23</t>
  </si>
  <si>
    <t>6.0.25</t>
  </si>
  <si>
    <t>6.0.27</t>
  </si>
  <si>
    <t>6.0.29</t>
  </si>
  <si>
    <t>6.0.31</t>
  </si>
  <si>
    <t>6.0.60</t>
  </si>
  <si>
    <t>6.0.61</t>
  </si>
  <si>
    <t>6.0.62</t>
  </si>
  <si>
    <t>6.0.70</t>
  </si>
  <si>
    <t>6.0.71</t>
  </si>
  <si>
    <t>6.0.72</t>
  </si>
  <si>
    <t>6.0.81.1</t>
  </si>
  <si>
    <t>6.0.81.2</t>
  </si>
  <si>
    <t>6.0.82.1</t>
  </si>
  <si>
    <t>6.0.82.2</t>
  </si>
  <si>
    <t>6.1.01</t>
  </si>
  <si>
    <t>6.1.03</t>
  </si>
  <si>
    <t>6.1.02</t>
  </si>
  <si>
    <t>6.1.05</t>
  </si>
  <si>
    <t>6.1.04</t>
  </si>
  <si>
    <t>6.1.06</t>
  </si>
  <si>
    <t>6.1.07</t>
  </si>
  <si>
    <t>6.1.08</t>
  </si>
  <si>
    <t>6.1.09</t>
  </si>
  <si>
    <t>6.1.10</t>
  </si>
  <si>
    <t>6.1.11</t>
  </si>
  <si>
    <t>6.1.12</t>
  </si>
  <si>
    <t>6.1.13</t>
  </si>
  <si>
    <t>6.1.14</t>
  </si>
  <si>
    <t>6.1.15</t>
  </si>
  <si>
    <t>6.1.16</t>
  </si>
  <si>
    <t>6.1.17</t>
  </si>
  <si>
    <t>6.1.19</t>
  </si>
  <si>
    <t>6.1.21</t>
  </si>
  <si>
    <t>6.1.23</t>
  </si>
  <si>
    <t>6.1.60</t>
  </si>
  <si>
    <t>6.1.61</t>
  </si>
  <si>
    <t>6.1.62</t>
  </si>
  <si>
    <t>6.1.70</t>
  </si>
  <si>
    <t>6.1.71</t>
  </si>
  <si>
    <t>6.1.72</t>
  </si>
  <si>
    <t>6.1.81.1</t>
  </si>
  <si>
    <t>6.1.81.2</t>
  </si>
  <si>
    <t>6.1.82.1</t>
  </si>
  <si>
    <t>6.1.82.2</t>
  </si>
  <si>
    <t>2.-2.01</t>
  </si>
  <si>
    <t>2.-2.02</t>
  </si>
  <si>
    <t>2.-2.03</t>
  </si>
  <si>
    <t>2.-2.04</t>
  </si>
  <si>
    <t>2.-2.05</t>
  </si>
  <si>
    <t>2.-2.06</t>
  </si>
  <si>
    <t>2.-2.07</t>
  </si>
  <si>
    <t>2.-2.08</t>
  </si>
  <si>
    <t>2.-2.F1</t>
  </si>
  <si>
    <t>2.-1.04</t>
  </si>
  <si>
    <t>2.-1.05</t>
  </si>
  <si>
    <t>2.-1.06</t>
  </si>
  <si>
    <t>2.-1.07</t>
  </si>
  <si>
    <t>Sozialraum</t>
  </si>
  <si>
    <t>2.-1.08</t>
  </si>
  <si>
    <t>2.-1.09</t>
  </si>
  <si>
    <t>2.-1.10</t>
  </si>
  <si>
    <t>2.-1.11</t>
  </si>
  <si>
    <t>2.-1.12</t>
  </si>
  <si>
    <t>2.-1.13</t>
  </si>
  <si>
    <t>2.-1.14</t>
  </si>
  <si>
    <t>2.-1.15</t>
  </si>
  <si>
    <t>2.-1.16</t>
  </si>
  <si>
    <t>2.-1.17</t>
  </si>
  <si>
    <t>2.-1.18</t>
  </si>
  <si>
    <t>2.-1.19</t>
  </si>
  <si>
    <t>2.-1.20</t>
  </si>
  <si>
    <t>2.-1.21</t>
  </si>
  <si>
    <t>2.-1.22</t>
  </si>
  <si>
    <t>2.-1.F1</t>
  </si>
  <si>
    <t>2.-1.F2</t>
  </si>
  <si>
    <t>2.-1.F3</t>
  </si>
  <si>
    <t>2.-1.F4</t>
  </si>
  <si>
    <t>2.-1.F5</t>
  </si>
  <si>
    <t>2.-1.F6</t>
  </si>
  <si>
    <t>2.-1.F7</t>
  </si>
  <si>
    <t>2.-1.F8</t>
  </si>
  <si>
    <t>2.0.01</t>
  </si>
  <si>
    <t>2.0.11</t>
  </si>
  <si>
    <t>2.0.12</t>
  </si>
  <si>
    <t>2.0.13</t>
  </si>
  <si>
    <t>2.0.14</t>
  </si>
  <si>
    <t>2.0.15</t>
  </si>
  <si>
    <t>2.0.16</t>
  </si>
  <si>
    <t>2.0.17</t>
  </si>
  <si>
    <t>2.0.18</t>
  </si>
  <si>
    <t>2.0.19</t>
  </si>
  <si>
    <t>2.0.20</t>
  </si>
  <si>
    <t>2.0.21</t>
  </si>
  <si>
    <t>2.0.21a</t>
  </si>
  <si>
    <t>2.0.21b</t>
  </si>
  <si>
    <t>2.0.21c</t>
  </si>
  <si>
    <t>2.0.22</t>
  </si>
  <si>
    <t>2.0.23</t>
  </si>
  <si>
    <t>2.0.24</t>
  </si>
  <si>
    <t>2.0.F1</t>
  </si>
  <si>
    <t>2.0.F2</t>
  </si>
  <si>
    <t>2.0.F3</t>
  </si>
  <si>
    <t>2.0.F4</t>
  </si>
  <si>
    <t>2.1.09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</si>
  <si>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</si>
  <si>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</si>
  <si>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</si>
  <si>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</si>
  <si>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</si>
  <si>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</si>
  <si>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</si>
  <si>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</si>
  <si>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</si>
  <si>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2.1.21</t>
  </si>
  <si>
    <t>2.1.22</t>
  </si>
  <si>
    <t>2.1.23</t>
  </si>
  <si>
    <t>2.1.24</t>
  </si>
  <si>
    <t>2.1.25</t>
  </si>
  <si>
    <t>2.1.26</t>
  </si>
  <si>
    <t>2.1.27</t>
  </si>
  <si>
    <t>2.1.28</t>
  </si>
  <si>
    <t>2.1.29</t>
  </si>
  <si>
    <t>2.1.F1</t>
  </si>
  <si>
    <t>2.1.F2</t>
  </si>
  <si>
    <t>2.1.F3</t>
  </si>
  <si>
    <t>2.1.F4</t>
  </si>
  <si>
    <t>2.2.01</t>
  </si>
  <si>
    <t>2.2.02</t>
  </si>
  <si>
    <t>2.2.03</t>
  </si>
  <si>
    <t>2.2.04</t>
  </si>
  <si>
    <t>2.2.05</t>
  </si>
  <si>
    <t>2.2.06</t>
  </si>
  <si>
    <t>2.2.07</t>
  </si>
  <si>
    <t>2.2.08</t>
  </si>
  <si>
    <t>2.2.09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</si>
  <si>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</si>
  <si>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</si>
  <si>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</si>
  <si>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</si>
  <si>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</si>
  <si>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</si>
  <si>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</si>
  <si>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</si>
  <si>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</si>
  <si>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</si>
  <si>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</si>
  <si>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</si>
  <si>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</si>
  <si>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</si>
  <si>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</si>
  <si>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</si>
  <si>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2.2.26</t>
  </si>
  <si>
    <t>2.2.27</t>
  </si>
  <si>
    <t>2.2.28</t>
  </si>
  <si>
    <t>2.2.29</t>
  </si>
  <si>
    <t>2.2.30</t>
  </si>
  <si>
    <t>2.2.31</t>
  </si>
  <si>
    <t>2.2.32</t>
  </si>
  <si>
    <t>Studierendearbeitsraum</t>
  </si>
  <si>
    <t>2.2.33</t>
  </si>
  <si>
    <t>Hörsaal</t>
  </si>
  <si>
    <t>2.2.34</t>
  </si>
  <si>
    <t>2.2.35</t>
  </si>
  <si>
    <t>2.2.F1</t>
  </si>
  <si>
    <t>2.2.F2</t>
  </si>
  <si>
    <t>2.2.F3</t>
  </si>
  <si>
    <t>2.2.F4</t>
  </si>
  <si>
    <t>2.2.F5</t>
  </si>
  <si>
    <t>2.3.01</t>
  </si>
  <si>
    <t>2.3.02</t>
  </si>
  <si>
    <t>2.3.03</t>
  </si>
  <si>
    <t>2.3.04</t>
  </si>
  <si>
    <t>2.3.05</t>
  </si>
  <si>
    <t>2.3.06</t>
  </si>
  <si>
    <t>2.3.07</t>
  </si>
  <si>
    <t>2.3.08</t>
  </si>
  <si>
    <t>2.3.09</t>
  </si>
  <si>
    <t>2.3.10</t>
  </si>
  <si>
    <t>2.3.11</t>
  </si>
  <si>
    <t>2.3.12</t>
  </si>
  <si>
    <t>2.3.13</t>
  </si>
  <si>
    <t>2.3.14</t>
  </si>
  <si>
    <t>2.3.15</t>
  </si>
  <si>
    <t>2.3.16</t>
  </si>
  <si>
    <t>2.3.17</t>
  </si>
  <si>
    <t>2.3.18</t>
  </si>
  <si>
    <t>2.3.19</t>
  </si>
  <si>
    <t>2.3.20</t>
  </si>
  <si>
    <t>2.3.21</t>
  </si>
  <si>
    <t>2.3.22</t>
  </si>
  <si>
    <t>2.3.23</t>
  </si>
  <si>
    <t>2.3.24</t>
  </si>
  <si>
    <t>2.3.25</t>
  </si>
  <si>
    <t>2.3.26</t>
  </si>
  <si>
    <t>Lehrzentrum und Büro</t>
  </si>
  <si>
    <t>2.3.27</t>
  </si>
  <si>
    <t>2.3.28</t>
  </si>
  <si>
    <t>2.3.29</t>
  </si>
  <si>
    <t>2.3.30</t>
  </si>
  <si>
    <t>2.3.F1</t>
  </si>
  <si>
    <t>2.3.F2</t>
  </si>
  <si>
    <t>2.3.F3</t>
  </si>
  <si>
    <t>2.3.F4</t>
  </si>
  <si>
    <t>2.3.F5</t>
  </si>
  <si>
    <t>3.-2.A1</t>
  </si>
  <si>
    <t>3.-2.E1</t>
  </si>
  <si>
    <t>3.-2.E2</t>
  </si>
  <si>
    <t>3.-2.S1</t>
  </si>
  <si>
    <t>3.-2.T1</t>
  </si>
  <si>
    <t>Aufenthaltsraum</t>
  </si>
  <si>
    <t>3.-1.14</t>
  </si>
  <si>
    <t>3.-1.17</t>
  </si>
  <si>
    <t>Umkleide Sport</t>
  </si>
  <si>
    <t>3.-1.18a</t>
  </si>
  <si>
    <t>WC</t>
  </si>
  <si>
    <t>3.-1.18b</t>
  </si>
  <si>
    <t>Duschen</t>
  </si>
  <si>
    <t>3.-1.19</t>
  </si>
  <si>
    <t>3.-1.20a</t>
  </si>
  <si>
    <t>3.-1.20b</t>
  </si>
  <si>
    <t>3.-1.21</t>
  </si>
  <si>
    <t>Sportübungsraum</t>
  </si>
  <si>
    <t>3.-1.22</t>
  </si>
  <si>
    <t>3.-1.23</t>
  </si>
  <si>
    <t>3.-1.A1</t>
  </si>
  <si>
    <t>3.-1.E1</t>
  </si>
  <si>
    <t>3.-1.E2</t>
  </si>
  <si>
    <t>3.-1.F1</t>
  </si>
  <si>
    <t>3.-1.F2</t>
  </si>
  <si>
    <t>3.-1.F3</t>
  </si>
  <si>
    <t>3.-1.S1</t>
  </si>
  <si>
    <t>3.-1.T1</t>
  </si>
  <si>
    <t>Großer Saal</t>
  </si>
  <si>
    <t>3.0.01a</t>
  </si>
  <si>
    <t>Medienkabine</t>
  </si>
  <si>
    <t>3.0.03</t>
  </si>
  <si>
    <t>3.0.08</t>
  </si>
  <si>
    <t>Archiv</t>
  </si>
  <si>
    <t>3.0.E1</t>
  </si>
  <si>
    <t>3.0.E2</t>
  </si>
  <si>
    <t>3.0.F1</t>
  </si>
  <si>
    <t>3.0.F2</t>
  </si>
  <si>
    <t>3.0.S1</t>
  </si>
  <si>
    <t>3.0.T1</t>
  </si>
  <si>
    <t>3.1.04</t>
  </si>
  <si>
    <t>3.1.E1</t>
  </si>
  <si>
    <t>3.1.E2</t>
  </si>
  <si>
    <t>3.1.F1</t>
  </si>
  <si>
    <t>3.1.S1</t>
  </si>
  <si>
    <t>3.1.T1</t>
  </si>
  <si>
    <t>3.1.T2</t>
  </si>
  <si>
    <t>3.2.11</t>
  </si>
  <si>
    <t>3.2.E1</t>
  </si>
  <si>
    <t>3.2.E2</t>
  </si>
  <si>
    <t>3.2.F1</t>
  </si>
  <si>
    <t>3.2.S1</t>
  </si>
  <si>
    <t>3.2.T1</t>
  </si>
  <si>
    <t>3.2.T2</t>
  </si>
  <si>
    <t>3.3.01</t>
  </si>
  <si>
    <t>3.3.02</t>
  </si>
  <si>
    <t>3.3.03</t>
  </si>
  <si>
    <t>3.3.04</t>
  </si>
  <si>
    <t>3.3.05</t>
  </si>
  <si>
    <t>3.3.06</t>
  </si>
  <si>
    <t>3.3.07</t>
  </si>
  <si>
    <t>3.3.08</t>
  </si>
  <si>
    <t>3.3.09</t>
  </si>
  <si>
    <t>3.3.10</t>
  </si>
  <si>
    <t>3.3.11</t>
  </si>
  <si>
    <t>Hörsaal/Seminarraum</t>
  </si>
  <si>
    <t>3.3.13</t>
  </si>
  <si>
    <t>3.3.E1</t>
  </si>
  <si>
    <t>3.3.E2</t>
  </si>
  <si>
    <t>3.3.F1</t>
  </si>
  <si>
    <t>3.3.S1</t>
  </si>
  <si>
    <t>3.3.T1</t>
  </si>
  <si>
    <t>3.3.T2</t>
  </si>
  <si>
    <t>4.-2.A1</t>
  </si>
  <si>
    <t>4.-2.E1</t>
  </si>
  <si>
    <t>4.-2.E2</t>
  </si>
  <si>
    <t>4.-2.S1</t>
  </si>
  <si>
    <t>4.-2.T1</t>
  </si>
  <si>
    <t>4.-1.04</t>
  </si>
  <si>
    <t>Umkleideraum</t>
  </si>
  <si>
    <t>4.-1.18</t>
  </si>
  <si>
    <t>4.-1.20</t>
  </si>
  <si>
    <t>4.-1.22</t>
  </si>
  <si>
    <t>4.-1.A1</t>
  </si>
  <si>
    <t>4.-1.E1</t>
  </si>
  <si>
    <t>4.-1.E2</t>
  </si>
  <si>
    <t>4.-1.F1</t>
  </si>
  <si>
    <t>4.-1.S1</t>
  </si>
  <si>
    <t>4.-1.T1</t>
  </si>
  <si>
    <t>4.0.01a</t>
  </si>
  <si>
    <t>4.0.01b</t>
  </si>
  <si>
    <t>Senatssaal</t>
  </si>
  <si>
    <t>Studierendesekretariat</t>
  </si>
  <si>
    <t>4.0.E1</t>
  </si>
  <si>
    <t>4.0.E2</t>
  </si>
  <si>
    <t>4.0.F1</t>
  </si>
  <si>
    <t>4.0.F2</t>
  </si>
  <si>
    <t>4.0.F3</t>
  </si>
  <si>
    <t>4.0.S1</t>
  </si>
  <si>
    <t>4.0.T1</t>
  </si>
  <si>
    <t>4.1.10</t>
  </si>
  <si>
    <t>4.1.13</t>
  </si>
  <si>
    <t>4.1.15</t>
  </si>
  <si>
    <t>4.1.E1</t>
  </si>
  <si>
    <t>4.1.E2</t>
  </si>
  <si>
    <t>4.1.F1</t>
  </si>
  <si>
    <t>4.1.S1</t>
  </si>
  <si>
    <t>4.1.T1</t>
  </si>
  <si>
    <t>4.1.T2</t>
  </si>
  <si>
    <t>4.2.01</t>
  </si>
  <si>
    <t>4.2.03</t>
  </si>
  <si>
    <t>4.2.E1</t>
  </si>
  <si>
    <t>4.2.E2</t>
  </si>
  <si>
    <t>4.2.F1</t>
  </si>
  <si>
    <t>4.2.S1</t>
  </si>
  <si>
    <t>4.2.T1</t>
  </si>
  <si>
    <t>4.2.T2</t>
  </si>
  <si>
    <t>4.3.01</t>
  </si>
  <si>
    <t>4.3.02</t>
  </si>
  <si>
    <t>4.3.03</t>
  </si>
  <si>
    <t>4.3.04</t>
  </si>
  <si>
    <t>4.3.05</t>
  </si>
  <si>
    <t>4.3.06</t>
  </si>
  <si>
    <t>4.3.07</t>
  </si>
  <si>
    <t>4.3.08</t>
  </si>
  <si>
    <t>4.3.09</t>
  </si>
  <si>
    <t>4.3.10</t>
  </si>
  <si>
    <t>4.3.11</t>
  </si>
  <si>
    <t>4.3.12</t>
  </si>
  <si>
    <t>4.3.13</t>
  </si>
  <si>
    <t>4.3.14</t>
  </si>
  <si>
    <t>4.3.15</t>
  </si>
  <si>
    <t>4.3.E1</t>
  </si>
  <si>
    <t>4.3.E2</t>
  </si>
  <si>
    <t>4.3.F1</t>
  </si>
  <si>
    <t>4.3.S1</t>
  </si>
  <si>
    <t>4.3.T1</t>
  </si>
  <si>
    <t>4.3.T2</t>
  </si>
  <si>
    <t>5.-2.E1</t>
  </si>
  <si>
    <t>5.-2.E2</t>
  </si>
  <si>
    <t>5.-2.S1</t>
  </si>
  <si>
    <t>5.-2.T1</t>
  </si>
  <si>
    <t>5.-1.04</t>
  </si>
  <si>
    <t>5.-1.E1</t>
  </si>
  <si>
    <t>5.-1.E2</t>
  </si>
  <si>
    <t>5.-1.S1</t>
  </si>
  <si>
    <t>5.-1.T1</t>
  </si>
  <si>
    <t>Kopierraum/Papierlager</t>
  </si>
  <si>
    <t>5.0.E1</t>
  </si>
  <si>
    <t>5.0.E2</t>
  </si>
  <si>
    <t>5.0.F1</t>
  </si>
  <si>
    <t>5.0.S1</t>
  </si>
  <si>
    <t>5.0.T1</t>
  </si>
  <si>
    <t>5.1.E1</t>
  </si>
  <si>
    <t>5.1.E2</t>
  </si>
  <si>
    <t>5.1.F1</t>
  </si>
  <si>
    <t>5.1.S1</t>
  </si>
  <si>
    <t>5.1.T1</t>
  </si>
  <si>
    <t>5.1.T2</t>
  </si>
  <si>
    <t>5.2.E1</t>
  </si>
  <si>
    <t>5.2.E2</t>
  </si>
  <si>
    <t>5.2.F1</t>
  </si>
  <si>
    <t>5.2.S1</t>
  </si>
  <si>
    <t>5.2.T1</t>
  </si>
  <si>
    <t>5.2.T2</t>
  </si>
  <si>
    <t>5.3.01</t>
  </si>
  <si>
    <t>5.3.02</t>
  </si>
  <si>
    <t>5.3.03</t>
  </si>
  <si>
    <t>5.3.04</t>
  </si>
  <si>
    <t>5.3.05</t>
  </si>
  <si>
    <t>5.3.06</t>
  </si>
  <si>
    <t>5.3.E1</t>
  </si>
  <si>
    <t>5.3.E2</t>
  </si>
  <si>
    <t>5.3.F1</t>
  </si>
  <si>
    <t>5.3.S1</t>
  </si>
  <si>
    <t>5.3.T1</t>
  </si>
  <si>
    <t>6.-2.01</t>
  </si>
  <si>
    <t>6.-2.A1</t>
  </si>
  <si>
    <t>6.-2.E1</t>
  </si>
  <si>
    <t>6.-2.E2</t>
  </si>
  <si>
    <t>6.-2.S1</t>
  </si>
  <si>
    <t>6.-2.T1</t>
  </si>
  <si>
    <t>6.-1.E1</t>
  </si>
  <si>
    <t>6.-1.E2</t>
  </si>
  <si>
    <t>6.-1.S1</t>
  </si>
  <si>
    <t>6.-1.T1</t>
  </si>
  <si>
    <t>6.0.E1</t>
  </si>
  <si>
    <t>6.0.E2</t>
  </si>
  <si>
    <t>6.0.F1</t>
  </si>
  <si>
    <t>6.0.S1</t>
  </si>
  <si>
    <t>6.0.T1</t>
  </si>
  <si>
    <t>6.1.E1</t>
  </si>
  <si>
    <t>6.1.E2</t>
  </si>
  <si>
    <t>6.1.F1</t>
  </si>
  <si>
    <t>6.1.S1</t>
  </si>
  <si>
    <t>6.1.T1</t>
  </si>
  <si>
    <t>6.1.T2</t>
  </si>
  <si>
    <t>6.2.01</t>
  </si>
  <si>
    <t>6.2.02</t>
  </si>
  <si>
    <t>6.2.04</t>
  </si>
  <si>
    <t>6.2.06</t>
  </si>
  <si>
    <t>6.2.07</t>
  </si>
  <si>
    <t>6.2.09</t>
  </si>
  <si>
    <t>6.2.10</t>
  </si>
  <si>
    <t>6.2.11</t>
  </si>
  <si>
    <t>6.2.12</t>
  </si>
  <si>
    <t>6.2.E1</t>
  </si>
  <si>
    <t>6.2.E2</t>
  </si>
  <si>
    <t>6.2.F1</t>
  </si>
  <si>
    <t>6.2.S1</t>
  </si>
  <si>
    <t>6.2.T1</t>
  </si>
  <si>
    <t>6.2.T2</t>
  </si>
  <si>
    <t>6.3.01</t>
  </si>
  <si>
    <t>6.3.E1</t>
  </si>
  <si>
    <t>6.3.E2</t>
  </si>
  <si>
    <t>6.3.F1</t>
  </si>
  <si>
    <t>6.3.S1</t>
  </si>
  <si>
    <t>6.3.T1</t>
  </si>
  <si>
    <t>1.0.F1</t>
  </si>
  <si>
    <t>1.0.F2</t>
  </si>
  <si>
    <t>C</t>
  </si>
  <si>
    <t>1.-1.</t>
  </si>
  <si>
    <t>1.0.</t>
  </si>
  <si>
    <t>Laborhalle</t>
  </si>
  <si>
    <t>Eingang/Treppe</t>
  </si>
  <si>
    <t>1.1.</t>
  </si>
  <si>
    <t>1.0.60</t>
  </si>
  <si>
    <t>1.UG.01</t>
  </si>
  <si>
    <t>1.UG.01.1</t>
  </si>
  <si>
    <t>1.UG.02</t>
  </si>
  <si>
    <t>1.UG.03</t>
  </si>
  <si>
    <t>1.UG.04</t>
  </si>
  <si>
    <t>1.UG.05</t>
  </si>
  <si>
    <t>1.UG.06.1</t>
  </si>
  <si>
    <t>1.UG.06</t>
  </si>
  <si>
    <t>Talentwerkstatt</t>
  </si>
  <si>
    <t>1.UG.07</t>
  </si>
  <si>
    <t>Destille</t>
  </si>
  <si>
    <t>1.UG.F1</t>
  </si>
  <si>
    <t>1.UG.11</t>
  </si>
  <si>
    <t>1.UG.12</t>
  </si>
  <si>
    <t>1.UG.13</t>
  </si>
  <si>
    <t>1.UG.08</t>
  </si>
  <si>
    <t>Chemielager</t>
  </si>
  <si>
    <t>1.UG.14</t>
  </si>
  <si>
    <t>1.UG.15</t>
  </si>
  <si>
    <t>1.UG.20</t>
  </si>
  <si>
    <t>Garage</t>
  </si>
  <si>
    <t>1.UG.18</t>
  </si>
  <si>
    <t>Lager Putzmittel</t>
  </si>
  <si>
    <t>1.UG.19</t>
  </si>
  <si>
    <t>1.UG.16</t>
  </si>
  <si>
    <t>1.UG.10</t>
  </si>
  <si>
    <t>1.UG.17</t>
  </si>
  <si>
    <t>1.UG.21</t>
  </si>
  <si>
    <t>1.UG.09</t>
  </si>
  <si>
    <t>1.UG.A1</t>
  </si>
  <si>
    <t>1.UG.T1</t>
  </si>
  <si>
    <t>1.0.10</t>
  </si>
  <si>
    <t>1.0.10.1</t>
  </si>
  <si>
    <t>1.0.11</t>
  </si>
  <si>
    <t>1.0.12</t>
  </si>
  <si>
    <t>1.0.14</t>
  </si>
  <si>
    <t>1.0.15</t>
  </si>
  <si>
    <t>1.0.16.1</t>
  </si>
  <si>
    <t>1.0.16</t>
  </si>
  <si>
    <t>1.0.17</t>
  </si>
  <si>
    <t>1.0.18</t>
  </si>
  <si>
    <t>1.0.T1</t>
  </si>
  <si>
    <t>1.0.20</t>
  </si>
  <si>
    <t>1.0.21</t>
  </si>
  <si>
    <t>1.0.22</t>
  </si>
  <si>
    <t>1.0.23</t>
  </si>
  <si>
    <t>1.0.01.1</t>
  </si>
  <si>
    <t>1.0.13</t>
  </si>
  <si>
    <t>1.1.02</t>
  </si>
  <si>
    <t>1.1.03</t>
  </si>
  <si>
    <t>1.1.04</t>
  </si>
  <si>
    <t>1.1.05</t>
  </si>
  <si>
    <t>1.1.06</t>
  </si>
  <si>
    <t>1.1.07.1</t>
  </si>
  <si>
    <t>1.1.07</t>
  </si>
  <si>
    <t>1.1.08</t>
  </si>
  <si>
    <t>1.1.09</t>
  </si>
  <si>
    <t>1.1.10</t>
  </si>
  <si>
    <t>1.1.11</t>
  </si>
  <si>
    <t>1.1.13</t>
  </si>
  <si>
    <t>1.1.14</t>
  </si>
  <si>
    <t>1.1.15</t>
  </si>
  <si>
    <t>1.1.16</t>
  </si>
  <si>
    <t>1.1.17</t>
  </si>
  <si>
    <t>1.1.18</t>
  </si>
  <si>
    <t>1.1.19</t>
  </si>
  <si>
    <t>1.1.F1</t>
  </si>
  <si>
    <t>1.1.T1</t>
  </si>
  <si>
    <t>1.2.03</t>
  </si>
  <si>
    <t>1.2.07</t>
  </si>
  <si>
    <t>1.2.08</t>
  </si>
  <si>
    <t>1.2.09</t>
  </si>
  <si>
    <t>1.2.10</t>
  </si>
  <si>
    <t>1.2.11</t>
  </si>
  <si>
    <t>1.2.12</t>
  </si>
  <si>
    <t>1.2.13</t>
  </si>
  <si>
    <t>1.2.14</t>
  </si>
  <si>
    <t>1.2.F1</t>
  </si>
  <si>
    <t>1.2.01.1</t>
  </si>
  <si>
    <t>1.2.01.2</t>
  </si>
  <si>
    <t>1.2.01.3</t>
  </si>
  <si>
    <t>1.2.02</t>
  </si>
  <si>
    <t>1.2.04</t>
  </si>
  <si>
    <t>1.2.05</t>
  </si>
  <si>
    <t>1.2.05.1</t>
  </si>
  <si>
    <t>1.2.05.2</t>
  </si>
  <si>
    <t>1.2.06</t>
  </si>
  <si>
    <t>1.2.T1</t>
  </si>
  <si>
    <t>1.3.04</t>
  </si>
  <si>
    <t>1.3.F1</t>
  </si>
  <si>
    <t>1.3.01</t>
  </si>
  <si>
    <t>1.3.02</t>
  </si>
  <si>
    <t>1.3.T1</t>
  </si>
  <si>
    <t>2.0,02</t>
  </si>
  <si>
    <t>Warteraum</t>
  </si>
  <si>
    <t>2.0,06</t>
  </si>
  <si>
    <t>Sanitärraum</t>
  </si>
  <si>
    <t>2.UG.F1</t>
  </si>
  <si>
    <t>2.UG.01</t>
  </si>
  <si>
    <t>2.UG.02</t>
  </si>
  <si>
    <t>2.UG.03</t>
  </si>
  <si>
    <t>2.UG.04</t>
  </si>
  <si>
    <t>2.UG.05</t>
  </si>
  <si>
    <t>2.UG.06</t>
  </si>
  <si>
    <t>2.UG.07</t>
  </si>
  <si>
    <t>Abstellfläche</t>
  </si>
  <si>
    <t>2.UG.08</t>
  </si>
  <si>
    <t>2.UG.09</t>
  </si>
  <si>
    <t>2.UG.10</t>
  </si>
  <si>
    <t>2.UG.11</t>
  </si>
  <si>
    <t>Fliesen, Steinzeug etc. egal welcher Art und Rauigkeit</t>
  </si>
  <si>
    <t>Steinfußboden jeder Art, egal ob Kunst- oder Naturstein</t>
  </si>
  <si>
    <t>textiler Belag (Nadelfilz, Teppich, etc.)</t>
  </si>
  <si>
    <t>Betonfußboden –auch gestrichener Beton</t>
  </si>
  <si>
    <t>Linoleum/Fliesen</t>
  </si>
  <si>
    <t>Holzfußboden, auch Kernholz</t>
  </si>
  <si>
    <t>Linoleum/(A)</t>
  </si>
  <si>
    <t>(A)</t>
  </si>
  <si>
    <t>(M)</t>
  </si>
  <si>
    <t>Betonfußboden –auch gestrichener Beton/(A)</t>
  </si>
  <si>
    <t>Parkett/(A)</t>
  </si>
  <si>
    <t>Objekt in Gelsenkirchen</t>
  </si>
  <si>
    <t>Gelsenkirchen</t>
  </si>
  <si>
    <t>VZ / VFZ</t>
  </si>
  <si>
    <t>Glastüren</t>
  </si>
  <si>
    <t xml:space="preserve">Fensterfläche inkl. Rahmen </t>
  </si>
  <si>
    <t>A2.0.03</t>
  </si>
  <si>
    <t>Küchenleiter</t>
  </si>
  <si>
    <t>Sozialraum Küchenpersonal</t>
  </si>
  <si>
    <t>A2.0.80</t>
  </si>
  <si>
    <t>A2.0.81</t>
  </si>
  <si>
    <t>A2.0.84</t>
  </si>
  <si>
    <t>A2.0.92</t>
  </si>
  <si>
    <t>A2.1.02</t>
  </si>
  <si>
    <t>Sprachlabor</t>
  </si>
  <si>
    <t>A2.1.03</t>
  </si>
  <si>
    <t>Seminar Wirtschaft</t>
  </si>
  <si>
    <t>A2.1.04</t>
  </si>
  <si>
    <t>A2.1.80</t>
  </si>
  <si>
    <t>A2.1.81</t>
  </si>
  <si>
    <t>A2.1.82</t>
  </si>
  <si>
    <t>A2.1.83</t>
  </si>
  <si>
    <t>A2.1.84</t>
  </si>
  <si>
    <t>A2.1.90</t>
  </si>
  <si>
    <t>A2.1.91</t>
  </si>
  <si>
    <t>Behinderten WC</t>
  </si>
  <si>
    <t>A2.1.92</t>
  </si>
  <si>
    <t>A2.2.01</t>
  </si>
  <si>
    <t>Seminar</t>
  </si>
  <si>
    <t>A2.2.02</t>
  </si>
  <si>
    <t>A2.2.03</t>
  </si>
  <si>
    <t>PC-Pool Wirtschaft</t>
  </si>
  <si>
    <t>A2.2.80</t>
  </si>
  <si>
    <t>A2.2.81</t>
  </si>
  <si>
    <t>A2.2.82</t>
  </si>
  <si>
    <t>A2.2.83</t>
  </si>
  <si>
    <t>A2.2.84</t>
  </si>
  <si>
    <t>A2.2.90</t>
  </si>
  <si>
    <t>A2.2.91</t>
  </si>
  <si>
    <t>A2.2.92</t>
  </si>
  <si>
    <t>A2.0.01</t>
  </si>
  <si>
    <t>Mensa Speisesaal mit Ausgabe</t>
  </si>
  <si>
    <t>Hausmeister / BMZ</t>
  </si>
  <si>
    <t>A1.0.04</t>
  </si>
  <si>
    <t>Bibliothek Eingang/Rücknahme</t>
  </si>
  <si>
    <t>A1.0.05</t>
  </si>
  <si>
    <t>A1.0.06</t>
  </si>
  <si>
    <t>Kataloge/Zeitschriften/Bücher</t>
  </si>
  <si>
    <t xml:space="preserve">Bibliothek (Gr. Hörsaal) </t>
  </si>
  <si>
    <t>A1.0.80</t>
  </si>
  <si>
    <t>A1.0.81</t>
  </si>
  <si>
    <t>A1.0.91</t>
  </si>
  <si>
    <t>A1.0.92</t>
  </si>
  <si>
    <t>Fachschaft</t>
  </si>
  <si>
    <t>1W-R/2W-K</t>
  </si>
  <si>
    <t>A1.1.04</t>
  </si>
  <si>
    <t>A1.1.05</t>
  </si>
  <si>
    <t>A1.1.06</t>
  </si>
  <si>
    <t>Prüfungsamt</t>
  </si>
  <si>
    <t>A1.1.07</t>
  </si>
  <si>
    <t>A1.1.08</t>
  </si>
  <si>
    <t>Verfügungsbüro</t>
  </si>
  <si>
    <t>A1.1.09</t>
  </si>
  <si>
    <t>großer Hörsaal Wirtschaft</t>
  </si>
  <si>
    <t>A1.1.10</t>
  </si>
  <si>
    <t>Vorführraum Hörsaal</t>
  </si>
  <si>
    <t>A1.1.80</t>
  </si>
  <si>
    <t>A1.1.81</t>
  </si>
  <si>
    <t>A1.1.90</t>
  </si>
  <si>
    <t>A1.1.91</t>
  </si>
  <si>
    <t>A1.1.93</t>
  </si>
  <si>
    <t>A1.1.94</t>
  </si>
  <si>
    <t>Garderobe</t>
  </si>
  <si>
    <t>Lager / Archiv</t>
  </si>
  <si>
    <t>A2.2.04</t>
  </si>
  <si>
    <t>A2.2.05</t>
  </si>
  <si>
    <t>Besprechung</t>
  </si>
  <si>
    <t>A2.2.06</t>
  </si>
  <si>
    <t>A1.0.01</t>
  </si>
  <si>
    <t>Vorbereitung</t>
  </si>
  <si>
    <t>A1.0.82</t>
  </si>
  <si>
    <t>A1.0.83</t>
  </si>
  <si>
    <t>A1.0.84</t>
  </si>
  <si>
    <t>A1.0.85</t>
  </si>
  <si>
    <t>A1.0.86</t>
  </si>
  <si>
    <t>A1.0.88</t>
  </si>
  <si>
    <t>A1.1.01</t>
  </si>
  <si>
    <t>A1.1.02</t>
  </si>
  <si>
    <t>A1.1.03</t>
  </si>
  <si>
    <t>Hörsaal Elektrotechnik</t>
  </si>
  <si>
    <t>Hörsaal Wirtschaft</t>
  </si>
  <si>
    <t>Hörsaal Maschinenbau</t>
  </si>
  <si>
    <t>A1.1.82</t>
  </si>
  <si>
    <t>A1.1.83</t>
  </si>
  <si>
    <t>A1.1.84</t>
  </si>
  <si>
    <t>A1.1.85</t>
  </si>
  <si>
    <t>A1.1.86</t>
  </si>
  <si>
    <t>A1.1.88</t>
  </si>
  <si>
    <t>A1.1.92</t>
  </si>
  <si>
    <t>A1.1.96</t>
  </si>
  <si>
    <t>A1.2.01</t>
  </si>
  <si>
    <t>A1.2.02</t>
  </si>
  <si>
    <t>A1.2.03</t>
  </si>
  <si>
    <t>A1.2.04</t>
  </si>
  <si>
    <t>A1.2.05</t>
  </si>
  <si>
    <t>A1.2.06</t>
  </si>
  <si>
    <t>A1.2.07</t>
  </si>
  <si>
    <t>A1.2.08</t>
  </si>
  <si>
    <t>A1.2.09</t>
  </si>
  <si>
    <t>A1.2.80</t>
  </si>
  <si>
    <t>A1.2.81</t>
  </si>
  <si>
    <t>A1.2.82</t>
  </si>
  <si>
    <t>A1.2.83</t>
  </si>
  <si>
    <t>A1.2.84</t>
  </si>
  <si>
    <t>A1.2.85</t>
  </si>
  <si>
    <t>A1.2.86</t>
  </si>
  <si>
    <t>A1.2.87</t>
  </si>
  <si>
    <t>A1.2.88</t>
  </si>
  <si>
    <t>A1.2.90</t>
  </si>
  <si>
    <t>A1.2.91</t>
  </si>
  <si>
    <t>A1.2.92</t>
  </si>
  <si>
    <t>A1.2.93</t>
  </si>
  <si>
    <t>A1.2.94</t>
  </si>
  <si>
    <t>A1.2.95</t>
  </si>
  <si>
    <t>B1.0.01</t>
  </si>
  <si>
    <t>B1.0.02</t>
  </si>
  <si>
    <t>B1.0.03</t>
  </si>
  <si>
    <t>B1.0.04</t>
  </si>
  <si>
    <t>B1.0.05</t>
  </si>
  <si>
    <t>B1.0.06</t>
  </si>
  <si>
    <t>B1.0.07</t>
  </si>
  <si>
    <t>B1.0.08</t>
  </si>
  <si>
    <t>B1.0.09</t>
  </si>
  <si>
    <t>B1.0.10</t>
  </si>
  <si>
    <t>B1.0.80</t>
  </si>
  <si>
    <t>B1.0.81</t>
  </si>
  <si>
    <t>B1.0.82</t>
  </si>
  <si>
    <t>B1.0.83</t>
  </si>
  <si>
    <t>B1.0.84</t>
  </si>
  <si>
    <t>B1.0.85</t>
  </si>
  <si>
    <t>B1.1.01</t>
  </si>
  <si>
    <t>Sanitätsraum</t>
  </si>
  <si>
    <t>B1.1.02</t>
  </si>
  <si>
    <t>B1.1.03</t>
  </si>
  <si>
    <t>B1.1.04</t>
  </si>
  <si>
    <t>B1.1.05</t>
  </si>
  <si>
    <t>B1.1.06</t>
  </si>
  <si>
    <t>B1.1.07</t>
  </si>
  <si>
    <t>B1.1.08</t>
  </si>
  <si>
    <t>B1.1.09</t>
  </si>
  <si>
    <t>B1.1.10</t>
  </si>
  <si>
    <t>B1.1.11</t>
  </si>
  <si>
    <t>B1.1.12</t>
  </si>
  <si>
    <t>B1.1.13</t>
  </si>
  <si>
    <t>B1.1.15</t>
  </si>
  <si>
    <t>B1.1.16</t>
  </si>
  <si>
    <t>B1.1.17</t>
  </si>
  <si>
    <t>B1.1.18</t>
  </si>
  <si>
    <t>B1.1.19</t>
  </si>
  <si>
    <t>B1.1.20</t>
  </si>
  <si>
    <t>B1.1.21</t>
  </si>
  <si>
    <t>B1.1.22</t>
  </si>
  <si>
    <t>B1.1.23</t>
  </si>
  <si>
    <t>B1.1.80</t>
  </si>
  <si>
    <t>B1.1.81</t>
  </si>
  <si>
    <t>B1.1.82</t>
  </si>
  <si>
    <t>B1.1.83</t>
  </si>
  <si>
    <t>B1.1.84</t>
  </si>
  <si>
    <t>B2.0.01</t>
  </si>
  <si>
    <t>B2.0.02</t>
  </si>
  <si>
    <t>B2.0.03</t>
  </si>
  <si>
    <t>B2.0.04</t>
  </si>
  <si>
    <t>B2.0.05</t>
  </si>
  <si>
    <t>B2.0.06</t>
  </si>
  <si>
    <t>B2.0.07</t>
  </si>
  <si>
    <t>B2.0.08</t>
  </si>
  <si>
    <t>B2.0.09</t>
  </si>
  <si>
    <t>B2.0.80</t>
  </si>
  <si>
    <t>B2.1.02</t>
  </si>
  <si>
    <t>B2.1.03</t>
  </si>
  <si>
    <t>B2.1.04</t>
  </si>
  <si>
    <t>B2.1.05</t>
  </si>
  <si>
    <t>B2.1.06</t>
  </si>
  <si>
    <t>B2.1.07</t>
  </si>
  <si>
    <t>B2.1.08</t>
  </si>
  <si>
    <t>B2.1.09</t>
  </si>
  <si>
    <t>B2.1.10</t>
  </si>
  <si>
    <t>B2.1.11</t>
  </si>
  <si>
    <t>B2.1.12</t>
  </si>
  <si>
    <t>B2.1.80</t>
  </si>
  <si>
    <t>B2.1.81</t>
  </si>
  <si>
    <t>Brücke</t>
  </si>
  <si>
    <t>B3.0.02</t>
  </si>
  <si>
    <t>B3.0.03</t>
  </si>
  <si>
    <t>B3.0.04</t>
  </si>
  <si>
    <t>B3.0.05</t>
  </si>
  <si>
    <t>B3.0.06</t>
  </si>
  <si>
    <t>B3.0.07</t>
  </si>
  <si>
    <t>B3.0.80</t>
  </si>
  <si>
    <t>B3.0.81</t>
  </si>
  <si>
    <t>B3.0.91</t>
  </si>
  <si>
    <t>B3.0.93</t>
  </si>
  <si>
    <t>B3.1.01</t>
  </si>
  <si>
    <t>B3.1.02</t>
  </si>
  <si>
    <t>B3.1.03</t>
  </si>
  <si>
    <t>B3.1.04</t>
  </si>
  <si>
    <t>B3.1.05</t>
  </si>
  <si>
    <t>B3.1.06</t>
  </si>
  <si>
    <t>B3.1.07</t>
  </si>
  <si>
    <t>B3.1.08</t>
  </si>
  <si>
    <t>B3.1.80</t>
  </si>
  <si>
    <t>B3.1.81</t>
  </si>
  <si>
    <t>B3.1.82</t>
  </si>
  <si>
    <t>B3.1.91</t>
  </si>
  <si>
    <t>B3.1.93</t>
  </si>
  <si>
    <t>B4.0.02</t>
  </si>
  <si>
    <t>B4.0.03</t>
  </si>
  <si>
    <t>B4.0.04</t>
  </si>
  <si>
    <t>B4.0.05</t>
  </si>
  <si>
    <t>B4.0.06</t>
  </si>
  <si>
    <t>B4.0.07</t>
  </si>
  <si>
    <t>B4.0.80</t>
  </si>
  <si>
    <t>B4.0.81</t>
  </si>
  <si>
    <t>B4.0.91</t>
  </si>
  <si>
    <t>B4.0.92</t>
  </si>
  <si>
    <t>B4.0.93</t>
  </si>
  <si>
    <t>B4.1.02</t>
  </si>
  <si>
    <t>B4.1.03</t>
  </si>
  <si>
    <t>B4.1.04</t>
  </si>
  <si>
    <t>B4.1.05</t>
  </si>
  <si>
    <t>B4.1.06</t>
  </si>
  <si>
    <t>B4.1.07</t>
  </si>
  <si>
    <t>B4.1.80</t>
  </si>
  <si>
    <t>B4.1.81</t>
  </si>
  <si>
    <t>B4.1.82</t>
  </si>
  <si>
    <t>B4.1.91</t>
  </si>
  <si>
    <t>B4.1.92</t>
  </si>
  <si>
    <t>B4.1.93</t>
  </si>
  <si>
    <t>B4.2.80</t>
  </si>
  <si>
    <t>B5.0.01</t>
  </si>
  <si>
    <t>B5.0.02</t>
  </si>
  <si>
    <t>B5.0.04</t>
  </si>
  <si>
    <t>B5.0.05</t>
  </si>
  <si>
    <t>B5.0.06</t>
  </si>
  <si>
    <t>B5.0.07</t>
  </si>
  <si>
    <t>B5.0.08</t>
  </si>
  <si>
    <t>B5.0.09</t>
  </si>
  <si>
    <t>B5.0.10</t>
  </si>
  <si>
    <t>B5.0.80</t>
  </si>
  <si>
    <t>B5.0.81</t>
  </si>
  <si>
    <t>B5.0.91</t>
  </si>
  <si>
    <t>B5.0.93</t>
  </si>
  <si>
    <t>B5.1.01</t>
  </si>
  <si>
    <t>B5.1.02</t>
  </si>
  <si>
    <t>B5.1.03</t>
  </si>
  <si>
    <t>B5.1.04</t>
  </si>
  <si>
    <t>B5.1.05</t>
  </si>
  <si>
    <t>B5.1.06</t>
  </si>
  <si>
    <t>B5.1.07</t>
  </si>
  <si>
    <t>B5.1.08</t>
  </si>
  <si>
    <t>B5.1.09</t>
  </si>
  <si>
    <t>B5.1.10</t>
  </si>
  <si>
    <t>B5.1.80</t>
  </si>
  <si>
    <t>B5.1.81</t>
  </si>
  <si>
    <t>B5.1.82</t>
  </si>
  <si>
    <t>B5.1.91</t>
  </si>
  <si>
    <t>B5.1.93</t>
  </si>
  <si>
    <t>B6.0.01</t>
  </si>
  <si>
    <t>B6.0.02</t>
  </si>
  <si>
    <t>B6.0.03</t>
  </si>
  <si>
    <t>Mechanische Werkstatt</t>
  </si>
  <si>
    <t>B6.0.05</t>
  </si>
  <si>
    <t>B6.0.06</t>
  </si>
  <si>
    <t>B6.0.07</t>
  </si>
  <si>
    <t>B6.0.08</t>
  </si>
  <si>
    <t>B6.0.80</t>
  </si>
  <si>
    <t>B6.0.81</t>
  </si>
  <si>
    <t>B6.0.91</t>
  </si>
  <si>
    <t>B6.0.93</t>
  </si>
  <si>
    <t>B6.1.01</t>
  </si>
  <si>
    <t>B6.1.03</t>
  </si>
  <si>
    <t>B6.1.04</t>
  </si>
  <si>
    <t>B6.1.05</t>
  </si>
  <si>
    <t>B6.1.80</t>
  </si>
  <si>
    <t>B6.1.81</t>
  </si>
  <si>
    <t>B6.1.91</t>
  </si>
  <si>
    <t>B6.1.92</t>
  </si>
  <si>
    <t>B6.1.93</t>
  </si>
  <si>
    <t>B6.2.80</t>
  </si>
  <si>
    <t>C1.0.01</t>
  </si>
  <si>
    <t>C1.0.02</t>
  </si>
  <si>
    <t>C1.0.03</t>
  </si>
  <si>
    <t>C1.0.04</t>
  </si>
  <si>
    <t>C1.0.05</t>
  </si>
  <si>
    <t>C1.0.06</t>
  </si>
  <si>
    <t>C1.0.07</t>
  </si>
  <si>
    <t>C1.0.08</t>
  </si>
  <si>
    <t>C1.0.09</t>
  </si>
  <si>
    <t>C1.0.10</t>
  </si>
  <si>
    <t>C1.0.11</t>
  </si>
  <si>
    <t>C1.0.12</t>
  </si>
  <si>
    <t>C1.0.13</t>
  </si>
  <si>
    <t>C1.0.14</t>
  </si>
  <si>
    <t>C1.0.80</t>
  </si>
  <si>
    <t>C1.0.81</t>
  </si>
  <si>
    <t>C1.0.90</t>
  </si>
  <si>
    <t>C1.0.93</t>
  </si>
  <si>
    <t>C1.0.94</t>
  </si>
  <si>
    <t>Objekt Recklinghausen</t>
  </si>
  <si>
    <t>Recklinghausen</t>
  </si>
  <si>
    <t>Oberlichter</t>
  </si>
  <si>
    <t>Spiegelflächen (Decke)</t>
  </si>
  <si>
    <t>Innenglas (Decke)</t>
  </si>
  <si>
    <t>B 1</t>
  </si>
  <si>
    <t>Lager, Vorbereitung</t>
  </si>
  <si>
    <t>Rampe</t>
  </si>
  <si>
    <t>Treppenhaus</t>
  </si>
  <si>
    <t>B 2</t>
  </si>
  <si>
    <t>Technikum</t>
  </si>
  <si>
    <t>Schweisslabor</t>
  </si>
  <si>
    <t>B 3</t>
  </si>
  <si>
    <t>B 7</t>
  </si>
  <si>
    <t>173-175</t>
  </si>
  <si>
    <t>176-177</t>
  </si>
  <si>
    <t>312-313</t>
  </si>
  <si>
    <t>Hörsaal A</t>
  </si>
  <si>
    <t>Hörsaal B</t>
  </si>
  <si>
    <t>Hörsaal C</t>
  </si>
  <si>
    <t>Flur /Brücke</t>
  </si>
  <si>
    <t>B 4</t>
  </si>
  <si>
    <t>B 5</t>
  </si>
  <si>
    <t>B 6</t>
  </si>
  <si>
    <t>171/174</t>
  </si>
  <si>
    <t>177-79</t>
  </si>
  <si>
    <t xml:space="preserve">Büro       </t>
  </si>
  <si>
    <t xml:space="preserve">Flur         </t>
  </si>
  <si>
    <t>Büro/Labor</t>
  </si>
  <si>
    <t xml:space="preserve">Büro    </t>
  </si>
  <si>
    <t>265-</t>
  </si>
  <si>
    <t>280/81</t>
  </si>
  <si>
    <t>290/291</t>
  </si>
  <si>
    <t>292/293</t>
  </si>
  <si>
    <t>328/29</t>
  </si>
  <si>
    <t>Projektplanung</t>
  </si>
  <si>
    <t>207/209</t>
  </si>
  <si>
    <t>210/212</t>
  </si>
  <si>
    <t>Mensa / Cafeteria</t>
  </si>
  <si>
    <t>101-102</t>
  </si>
  <si>
    <t>106-115</t>
  </si>
  <si>
    <t>A 1</t>
  </si>
  <si>
    <t xml:space="preserve">PC-Pool / Büro 102          </t>
  </si>
  <si>
    <t>Pförtnerraum / Büro</t>
  </si>
  <si>
    <t>216 -217</t>
  </si>
  <si>
    <t xml:space="preserve">Senatssaal (111 Küche)    </t>
  </si>
  <si>
    <t>Kopier- und Lagerraum</t>
  </si>
  <si>
    <t>213-215</t>
  </si>
  <si>
    <t>Büro Prüfungsamt</t>
  </si>
  <si>
    <t>Fassade (Glas)</t>
  </si>
  <si>
    <t>Glasflächen Verbindungsgänge</t>
  </si>
  <si>
    <t>Trennwände und Türen</t>
  </si>
  <si>
    <t>Neidenburger Straße 43</t>
  </si>
  <si>
    <t>August-Schmidt-Ring 10</t>
  </si>
  <si>
    <t>Münsterstraße 265</t>
  </si>
  <si>
    <t>Objekt Bochum</t>
  </si>
  <si>
    <t>Buscheyplatz 13</t>
  </si>
  <si>
    <t>Bochum</t>
  </si>
  <si>
    <t>Objekt Gelsenkirchen, Neidenburger Straße 43, 45897 Gelsenkirchen</t>
  </si>
  <si>
    <t>Objekt Recklinghausen, August-Schmidt-Ring 10, 45665 Recklinghausen</t>
  </si>
  <si>
    <t>Objekt Bochum, Buscheyplatz 13, 44801 Bochum</t>
  </si>
  <si>
    <t>Raum 1</t>
  </si>
  <si>
    <t>Raum 2</t>
  </si>
  <si>
    <t>Raum 3</t>
  </si>
  <si>
    <t>Raum 4</t>
  </si>
  <si>
    <t>Raum 5</t>
  </si>
  <si>
    <t>Raum 6</t>
  </si>
  <si>
    <t>Raum 7</t>
  </si>
  <si>
    <t>Raum 8</t>
  </si>
  <si>
    <t>Raum 9</t>
  </si>
  <si>
    <t>Raum 10</t>
  </si>
  <si>
    <t>Raum 11</t>
  </si>
  <si>
    <t>Raum 12</t>
  </si>
  <si>
    <t>Diele</t>
  </si>
  <si>
    <t>WC D</t>
  </si>
  <si>
    <t>WC H</t>
  </si>
  <si>
    <t>Abst.</t>
  </si>
  <si>
    <t>KG</t>
  </si>
  <si>
    <t>Balkon</t>
  </si>
  <si>
    <t>Loggia</t>
  </si>
  <si>
    <t>Dachterrasse</t>
  </si>
  <si>
    <t>2 OG</t>
  </si>
  <si>
    <t>DG</t>
  </si>
  <si>
    <t>Kaffeeküche</t>
  </si>
  <si>
    <t>Toilette</t>
  </si>
  <si>
    <t>Objekt Bocholt</t>
  </si>
  <si>
    <t>Objekt Bocholt, Münsterstraße 265, 46397 Bocholt</t>
  </si>
  <si>
    <t>Bocholt</t>
  </si>
  <si>
    <t>Stückzahl</t>
  </si>
  <si>
    <t>ER</t>
  </si>
  <si>
    <t xml:space="preserve">Einzutragen sind die Angebotswerte für Reinigungsleistungen von einer Stunde laut Leistungsverzeichnis Veranstaltungsreinigung. </t>
  </si>
  <si>
    <t>Die Angebotswerte verstehen sich inkl. Material und Gerätekosten, wenn nicht im Leistungsverzeichnis anderslautend beschrieben.</t>
  </si>
  <si>
    <t>Kosten für An- und Abfahrt sind ebenfalls einzurechnen.</t>
  </si>
  <si>
    <t>Anzahl
Person
TK</t>
  </si>
  <si>
    <t>Einsatzstunden pro Jahr</t>
  </si>
  <si>
    <t>TK:</t>
  </si>
  <si>
    <t>Tageskraft</t>
  </si>
  <si>
    <t>VR</t>
  </si>
  <si>
    <t>Alle Fensterflächen sind witterungs- und raumseitig, Innenglasflächen beidseitig und Fassadenflächen wie angegeben, jeweils mit Rahmen und Bedienelementen inkl. der Laibungen komplett zu reinigen.</t>
  </si>
  <si>
    <t>Lichtkuppeln</t>
  </si>
  <si>
    <t>Glasfassade</t>
  </si>
  <si>
    <t>Innenglasflächen</t>
  </si>
  <si>
    <t>Fassade außen</t>
  </si>
  <si>
    <t>Glasfassade außen einseitig</t>
  </si>
  <si>
    <t>Objekt Gelsenkirchen</t>
  </si>
  <si>
    <t>45665 Recklinghausen</t>
  </si>
  <si>
    <t>46397 Bocholt</t>
  </si>
  <si>
    <t>44801 Bochum</t>
  </si>
  <si>
    <t xml:space="preserve">August-Schmidt-Ring 10 </t>
  </si>
  <si>
    <t>45879 Gelsenkirchen</t>
  </si>
  <si>
    <t>Fliese</t>
  </si>
  <si>
    <t>Glasbausteine (nur innen)</t>
  </si>
  <si>
    <t>Die Glas- und Rahmenreinigungen sind, wie im "Leistungsverzeichnis Glas- und Rahmenreinigungen" beschrieben, durchzuführen.</t>
  </si>
  <si>
    <t>Die Glas- und Rahmenreinigungen sind, wie im "Leistungsverzeichnis Glas- und Rahmenreinigungen" beschrieben, durchzuführen</t>
  </si>
  <si>
    <t>1W-R/2W-K: 1x  Vollreinigung / 2x  Kontrollreinigung</t>
  </si>
  <si>
    <t>Bemerkung: Nachstehende Reinigungsintervalle haben folgende Bedeutung:</t>
  </si>
  <si>
    <t>10W-VZ: Reinigung zweimal täglich während der Vorlesungszeiten</t>
  </si>
  <si>
    <t>montags bis samstags zwischen 22:00 Uhr und 05:00 Uhr</t>
  </si>
  <si>
    <t>5W VZ - 2W VFZ</t>
  </si>
  <si>
    <t>10W-VZ: Reinigung zweimal täglich während der Vorlesungszeiten, Mittags in der Zeit zwischen 12.30 Uhr und 14.30 Uhr</t>
  </si>
  <si>
    <t>5W/2W</t>
  </si>
  <si>
    <t>Teppich</t>
  </si>
  <si>
    <t>Beton</t>
  </si>
  <si>
    <t>Veranstaltungsreinigung auf Abruf</t>
  </si>
  <si>
    <t>Raumart</t>
  </si>
  <si>
    <t xml:space="preserve">Intervall
(Woche)
</t>
  </si>
  <si>
    <t>Grundreinigung auf Abruf</t>
  </si>
  <si>
    <t>45897 Gelsenkirchen</t>
  </si>
  <si>
    <t>1W-R/2W-K: 1x/Woche Vollreinigung / 2/Woche Kontrollreinigung</t>
  </si>
  <si>
    <t>Abstellkeller, Fläche geschätzt</t>
  </si>
  <si>
    <t>Linoleum, "Marmorette"</t>
  </si>
  <si>
    <t xml:space="preserve">Labor </t>
  </si>
  <si>
    <t>Stahl</t>
  </si>
  <si>
    <t>B6</t>
  </si>
  <si>
    <t>B6.1.06</t>
  </si>
  <si>
    <t>B6.1.01.2</t>
  </si>
  <si>
    <t>B6.1.01.1</t>
  </si>
  <si>
    <t>B6.0.04.2</t>
  </si>
  <si>
    <t>B6.0.04.1</t>
  </si>
  <si>
    <t>Betonfußboden</t>
  </si>
  <si>
    <t>B1.0.84.1</t>
  </si>
  <si>
    <t>B5</t>
  </si>
  <si>
    <t>B5.1.03.1</t>
  </si>
  <si>
    <t>B5.0.12</t>
  </si>
  <si>
    <t>B5.0.11</t>
  </si>
  <si>
    <t>B5.0.03</t>
  </si>
  <si>
    <t>B4</t>
  </si>
  <si>
    <t>B4.1.08.1</t>
  </si>
  <si>
    <t>B4.1.08</t>
  </si>
  <si>
    <t>B4.1.06.1</t>
  </si>
  <si>
    <t>B4.1.01</t>
  </si>
  <si>
    <t>B4.0.82.1</t>
  </si>
  <si>
    <t>B4.0.08</t>
  </si>
  <si>
    <t>B4.0.01</t>
  </si>
  <si>
    <t>B3</t>
  </si>
  <si>
    <t>B3.1.10.1</t>
  </si>
  <si>
    <t>B3.1.10</t>
  </si>
  <si>
    <t>B3.1.09</t>
  </si>
  <si>
    <t>B3.1.08.1</t>
  </si>
  <si>
    <t>B3.0.09.1</t>
  </si>
  <si>
    <t>B3.0.09</t>
  </si>
  <si>
    <t>B3.0.08</t>
  </si>
  <si>
    <t>B3.0.01</t>
  </si>
  <si>
    <t>B2</t>
  </si>
  <si>
    <t>B1</t>
  </si>
  <si>
    <t xml:space="preserve">Besprechung </t>
  </si>
  <si>
    <t>B1.1.14</t>
  </si>
  <si>
    <t>Dusche</t>
  </si>
  <si>
    <t>B1.0.91/B1.0.92</t>
  </si>
  <si>
    <t>A2</t>
  </si>
  <si>
    <t>A2.2.87</t>
  </si>
  <si>
    <t>A2.2.08</t>
  </si>
  <si>
    <t>A2.2.07</t>
  </si>
  <si>
    <t>A2.1.09</t>
  </si>
  <si>
    <t>A2.1.08</t>
  </si>
  <si>
    <t>A2.1.07</t>
  </si>
  <si>
    <t>A2.1.06</t>
  </si>
  <si>
    <t>ASTA</t>
  </si>
  <si>
    <t>A2-1 81.1</t>
  </si>
  <si>
    <t>A2.0.98</t>
  </si>
  <si>
    <t>A2.0.97</t>
  </si>
  <si>
    <t>A2.0.94</t>
  </si>
  <si>
    <t>A2.0.93</t>
  </si>
  <si>
    <t>A2.0.88.1</t>
  </si>
  <si>
    <t>Vorraum Ebene O</t>
  </si>
  <si>
    <t>A2.0.88</t>
  </si>
  <si>
    <t>A2.0.08</t>
  </si>
  <si>
    <t>A2.0.07</t>
  </si>
  <si>
    <t>A1</t>
  </si>
  <si>
    <t>Parkett</t>
  </si>
  <si>
    <t>Steg / Eingangshalle</t>
  </si>
  <si>
    <t>A1.2.89/A2.2.88</t>
  </si>
  <si>
    <t>A1.2.12</t>
  </si>
  <si>
    <t>A1.2.11</t>
  </si>
  <si>
    <t>A1.2.10</t>
  </si>
  <si>
    <t>A2.1.86</t>
  </si>
  <si>
    <t>A1.1.98</t>
  </si>
  <si>
    <t>A1.1.97</t>
  </si>
  <si>
    <t>A1.1.89/A2.1.87/A2.1.88</t>
  </si>
  <si>
    <t>A1.1.71</t>
  </si>
  <si>
    <t>A1.1.14</t>
  </si>
  <si>
    <t>A1.1.13</t>
  </si>
  <si>
    <t>A1.1.12</t>
  </si>
  <si>
    <t>A1.1.11</t>
  </si>
  <si>
    <t>Poststelle</t>
  </si>
  <si>
    <t xml:space="preserve">Pförtner </t>
  </si>
  <si>
    <t xml:space="preserve">Aufzug </t>
  </si>
  <si>
    <t>A1.0.81.1</t>
  </si>
  <si>
    <t>A1.0.03</t>
  </si>
  <si>
    <t>A1.0.02</t>
  </si>
  <si>
    <t>A1,0.84.1</t>
  </si>
  <si>
    <t>Treppenhaus, Fläche geschätzt)</t>
  </si>
  <si>
    <t>Glas-/Fassadenreinigung</t>
  </si>
  <si>
    <t>Grundreinigung</t>
  </si>
  <si>
    <t xml:space="preserve">zu reinigende Räume:  </t>
  </si>
  <si>
    <t>Glas- Fassadenreinigung</t>
  </si>
  <si>
    <t>Pos. 1 - Fassadenreinigung soll einmal innerhalb der Vertragsdauer, der Zeitpunkt wird vom Auftraggeber bestimmt.</t>
  </si>
  <si>
    <t>nB: nach Bedarf, bezieht sich auf Pos. 1 - Fassadenreinigung</t>
  </si>
  <si>
    <t>Sonderreinigung Bibliothek</t>
  </si>
  <si>
    <t>Einzutragen sind Angebotswerte für Sonderleistungen auf Abruf. Die Angebotswerte verstehen sich je Einheit ohne Umsatzsteuer und</t>
  </si>
  <si>
    <t>inkl. Material- und Gerätekosten, wenn nicht anderslautend beschrieben. Kosten für An- und Abfahrten sind ebenfalls einzurechnen.</t>
  </si>
  <si>
    <t xml:space="preserve">Sonderleistungen im lfd. Meter (grün): Hier ist in das grau hinterlegte Feld ein Preis je lfd Meter (ohne Ust.) einzutragen. </t>
  </si>
  <si>
    <t>Sondergrundreinigung von Bodenbelägen im Quadratmetereinzelpreis gemäß Leistungsbeschreibung GrB</t>
  </si>
  <si>
    <t>Leistungsbe-schreibung</t>
  </si>
  <si>
    <t>Einsatzzeitraum</t>
  </si>
  <si>
    <t>Preis pro laufender Meter
(€)</t>
  </si>
  <si>
    <t>Fläche pro Jahr</t>
  </si>
  <si>
    <t>Einheit</t>
  </si>
  <si>
    <t xml:space="preserve">GP-Jahr
(€) </t>
  </si>
  <si>
    <t>Sonderunterhaltsreinigung im Objekt des Los 1.1 Bibiliothek Regale</t>
  </si>
  <si>
    <t>Mo - Fr    16:00 - 21:00 Uhr</t>
  </si>
  <si>
    <t>lfd Meter</t>
  </si>
  <si>
    <t>Zwischensumme der Sonderreinigungen im Preis pro lfd. Meter</t>
  </si>
  <si>
    <t>m²</t>
  </si>
  <si>
    <t>Stundenverrechnungssatz</t>
  </si>
  <si>
    <t>Gesamtpreis pro Jahr ohne Ust.</t>
  </si>
  <si>
    <t>Außenbereich, Müllentfernung</t>
  </si>
  <si>
    <t>montags bis freitags fünf Stunden täglich</t>
  </si>
  <si>
    <t>AR</t>
  </si>
  <si>
    <t>SR</t>
  </si>
  <si>
    <t>Fahrradboxen</t>
  </si>
  <si>
    <r>
      <t xml:space="preserve">Box vor Gebäudeteil </t>
    </r>
    <r>
      <rPr>
        <b/>
        <sz val="9"/>
        <rFont val="Arial"/>
        <family val="2"/>
      </rPr>
      <t>E1</t>
    </r>
  </si>
  <si>
    <r>
      <t xml:space="preserve">Box vor Gebäudeteil </t>
    </r>
    <r>
      <rPr>
        <b/>
        <sz val="9"/>
        <rFont val="Arial"/>
        <family val="2"/>
      </rPr>
      <t>A</t>
    </r>
  </si>
  <si>
    <t>montags bis freitags eine Stunde morgens</t>
  </si>
  <si>
    <t>Die tatsächliche Stellfläche der Regale (Grundfläche) ist daher entsprechend kürzer.</t>
  </si>
  <si>
    <t xml:space="preserve">Zum Leistungsumfang gehören das Abstauben der Buchbestände sowie die gründliche Reinigung der Regalböden und -gestelle. </t>
  </si>
  <si>
    <t>ER:</t>
  </si>
  <si>
    <t>Eigenreinigung</t>
  </si>
  <si>
    <t xml:space="preserve">ER: </t>
  </si>
  <si>
    <t>Eigenrenigung</t>
  </si>
  <si>
    <t>SR Bib</t>
  </si>
  <si>
    <t>Errechnung des Gesamtpreises pro Jahr in Euro (GP-Jahr (€)) ergibt sich dann aus Multiplikation der Jahresreinigungsfläche mit dem Preis je lfd. Meter</t>
  </si>
  <si>
    <t xml:space="preserve">Zum Leistungsumfang gehören das Abstauben der Buchbestände sowie die gründliche Reinigung der Freiflächen der Regalböden und -gestelle. </t>
  </si>
  <si>
    <t>Errechnung des Gesamtpreises pro Jahr in Euro (GP-Jahr (€)) ergibt sich dann aus Multiplikation der Jahresreinigungsfläche mit dem Preis je lfd. Meter.</t>
  </si>
  <si>
    <t>Die Bücher werden nicht aus den Regalen entnommen.</t>
  </si>
  <si>
    <t xml:space="preserve">Die Bücher werden nicht aus den Regalen entnommen. </t>
  </si>
  <si>
    <t>Sonderunterhaltsreinigung im Objekt des Los 2.1 Bibiliothek Regale</t>
  </si>
  <si>
    <t>Sonderunterhaltsreinigung im Objekt des Los 3.1 Bibiliothek Regale</t>
  </si>
  <si>
    <t>Waschbecken/Papier</t>
  </si>
  <si>
    <t>Die freien Flächen innerhalb der Regale sowie die oberen Regalabdeckungen sind darin nicht gesondert erfasst.</t>
  </si>
  <si>
    <t xml:space="preserve">Die angegebenen Regalmeter beziehen sich auf alle Regalflächen.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</si>
</sst>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00\ [$€-40A]_-;\-* #,##0.0000\ [$€-40A]_-;_-* &quot;-&quot;????\ [$€-40A]_-;_-@_-"/>
    <numFmt numFmtId="167" formatCode="_([$€-2]* #,##0.00_);_([$€-2]* \(#,##0.00\);_([$€-2]* &quot;-&quot;??_)"/>
    <numFmt numFmtId="168" formatCode="_(* #,##0.00_);_(* \(#,##0.00\);_(* &quot;-&quot;??_);_(@_)"/>
    <numFmt numFmtId="169" formatCode="_(&quot;$&quot;* #,##0.00_);_(&quot;$&quot;* \(#,##0.00\);_(&quot;$&quot;* &quot;-&quot;??_);_(@_)"/>
    <numFmt numFmtId="170" formatCode="#,##0.00\ &quot;€&quot;"/>
    <numFmt numFmtId="171" formatCode="#,##0.00_ ;\-#,##0.00\ "/>
    <numFmt numFmtId="172" formatCode="#,##0.0000"/>
    <numFmt numFmtId="173" formatCode=";;;"/>
  </numFmts>
  <fonts count="11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9"/>
      <name val="Arial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  <charset val="1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indexed="8"/>
      <name val="Arial"/>
      <family val="2"/>
    </font>
    <font>
      <sz val="11"/>
      <color theme="1"/>
      <name val="Gotham Medium"/>
      <family val="2"/>
    </font>
    <font>
      <b/>
      <sz val="10"/>
      <color rgb="FF3F3F3F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rgb="FF000000"/>
      <name val="Calibri"/>
      <family val="2"/>
      <scheme val="minor"/>
    </font>
    <font>
      <sz val="10"/>
      <name val="Helv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b/>
      <sz val="9"/>
      <color theme="4" tint="0.79998168889431442"/>
      <name val="Arial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color indexed="8"/>
      <name val="Helvetica Neue"/>
    </font>
    <font>
      <u/>
      <sz val="10"/>
      <color theme="10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vertAlign val="superscript"/>
      <sz val="9"/>
      <name val="Arial"/>
      <family val="2"/>
    </font>
    <font>
      <b/>
      <sz val="8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name val="Aptos"/>
      <family val="2"/>
    </font>
    <font>
      <sz val="9"/>
      <name val="Aptos"/>
      <family val="2"/>
    </font>
    <font>
      <sz val="10"/>
      <color rgb="FF000000"/>
      <name val="Times New Roman"/>
      <family val="1"/>
    </font>
    <font>
      <sz val="10"/>
      <name val="Wingdings"/>
      <charset val="2"/>
    </font>
    <font>
      <sz val="10"/>
      <color theme="0" tint="-0.34998626667073579"/>
      <name val="Wingdings"/>
      <charset val="2"/>
    </font>
  </fonts>
  <fills count="75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DCE6F1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 style="thin">
        <color theme="0" tint="-0.24994659260841701"/>
      </diagonal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/>
      <top style="medium">
        <color indexed="64"/>
      </top>
      <bottom style="double">
        <color auto="1"/>
      </bottom>
      <diagonal/>
    </border>
    <border>
      <left/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87">
    <xf numFmtId="0" fontId="0" fillId="0" borderId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0" fillId="2" borderId="0" applyNumberFormat="0" applyBorder="0" applyAlignment="0" applyProtection="0"/>
    <xf numFmtId="165" fontId="32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2" fillId="15" borderId="7" applyNumberFormat="0" applyFont="0" applyAlignment="0" applyProtection="0"/>
    <xf numFmtId="0" fontId="42" fillId="15" borderId="7" applyNumberFormat="0" applyFont="0" applyAlignment="0" applyProtection="0"/>
    <xf numFmtId="0" fontId="42" fillId="0" borderId="0"/>
    <xf numFmtId="0" fontId="36" fillId="0" borderId="0"/>
    <xf numFmtId="0" fontId="36" fillId="0" borderId="0"/>
    <xf numFmtId="0" fontId="36" fillId="0" borderId="0"/>
    <xf numFmtId="167" fontId="36" fillId="0" borderId="0"/>
    <xf numFmtId="166" fontId="36" fillId="0" borderId="0"/>
    <xf numFmtId="0" fontId="42" fillId="0" borderId="0"/>
    <xf numFmtId="0" fontId="36" fillId="0" borderId="0"/>
    <xf numFmtId="164" fontId="43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43" fillId="0" borderId="0"/>
    <xf numFmtId="0" fontId="32" fillId="0" borderId="0"/>
    <xf numFmtId="0" fontId="45" fillId="0" borderId="0"/>
    <xf numFmtId="0" fontId="32" fillId="0" borderId="0"/>
    <xf numFmtId="0" fontId="31" fillId="0" borderId="0"/>
    <xf numFmtId="9" fontId="32" fillId="0" borderId="0" applyFont="0" applyFill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7" fillId="25" borderId="0" applyNumberFormat="0" applyBorder="0" applyAlignment="0" applyProtection="0"/>
    <xf numFmtId="0" fontId="47" fillId="27" borderId="0" applyNumberFormat="0" applyBorder="0" applyAlignment="0" applyProtection="0"/>
    <xf numFmtId="0" fontId="47" fillId="29" borderId="0" applyNumberFormat="0" applyBorder="0" applyAlignment="0" applyProtection="0"/>
    <xf numFmtId="0" fontId="47" fillId="31" borderId="0" applyNumberFormat="0" applyBorder="0" applyAlignment="0" applyProtection="0"/>
    <xf numFmtId="0" fontId="47" fillId="33" borderId="0" applyNumberFormat="0" applyBorder="0" applyAlignment="0" applyProtection="0"/>
    <xf numFmtId="0" fontId="47" fillId="35" borderId="0" applyNumberFormat="0" applyBorder="0" applyAlignment="0" applyProtection="0"/>
    <xf numFmtId="0" fontId="47" fillId="24" borderId="0" applyNumberFormat="0" applyBorder="0" applyAlignment="0" applyProtection="0"/>
    <xf numFmtId="0" fontId="47" fillId="26" borderId="0" applyNumberFormat="0" applyBorder="0" applyAlignment="0" applyProtection="0"/>
    <xf numFmtId="0" fontId="47" fillId="28" borderId="0" applyNumberFormat="0" applyBorder="0" applyAlignment="0" applyProtection="0"/>
    <xf numFmtId="0" fontId="47" fillId="30" borderId="0" applyNumberFormat="0" applyBorder="0" applyAlignment="0" applyProtection="0"/>
    <xf numFmtId="0" fontId="47" fillId="32" borderId="0" applyNumberFormat="0" applyBorder="0" applyAlignment="0" applyProtection="0"/>
    <xf numFmtId="0" fontId="47" fillId="34" borderId="0" applyNumberFormat="0" applyBorder="0" applyAlignment="0" applyProtection="0"/>
    <xf numFmtId="0" fontId="48" fillId="19" borderId="0" applyNumberFormat="0" applyBorder="0" applyAlignment="0" applyProtection="0"/>
    <xf numFmtId="0" fontId="49" fillId="22" borderId="12" applyNumberFormat="0" applyAlignment="0" applyProtection="0"/>
    <xf numFmtId="0" fontId="50" fillId="23" borderId="15" applyNumberFormat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43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32" fillId="0" borderId="0" applyNumberFormat="0" applyFill="0" applyBorder="0" applyProtection="0">
      <alignment horizontal="left"/>
    </xf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18" borderId="0" applyNumberFormat="0" applyBorder="0" applyAlignment="0" applyProtection="0"/>
    <xf numFmtId="0" fontId="57" fillId="0" borderId="9" applyNumberFormat="0" applyFill="0" applyAlignment="0" applyProtection="0"/>
    <xf numFmtId="0" fontId="58" fillId="0" borderId="10" applyNumberFormat="0" applyFill="0" applyAlignment="0" applyProtection="0"/>
    <xf numFmtId="0" fontId="59" fillId="0" borderId="11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21" borderId="12" applyNumberFormat="0" applyAlignment="0" applyProtection="0"/>
    <xf numFmtId="0" fontId="62" fillId="0" borderId="14" applyNumberFormat="0" applyFill="0" applyAlignment="0" applyProtection="0"/>
    <xf numFmtId="0" fontId="63" fillId="20" borderId="0" applyNumberFormat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4" fillId="0" borderId="0"/>
    <xf numFmtId="0" fontId="4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5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4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1" fillId="0" borderId="0"/>
    <xf numFmtId="0" fontId="65" fillId="0" borderId="0"/>
    <xf numFmtId="0" fontId="5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43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3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31" fillId="0" borderId="0"/>
    <xf numFmtId="0" fontId="31" fillId="0" borderId="0"/>
    <xf numFmtId="0" fontId="43" fillId="0" borderId="0"/>
    <xf numFmtId="0" fontId="31" fillId="0" borderId="0"/>
    <xf numFmtId="0" fontId="31" fillId="0" borderId="0"/>
    <xf numFmtId="0" fontId="64" fillId="0" borderId="0">
      <alignment vertical="top"/>
    </xf>
    <xf numFmtId="0" fontId="31" fillId="0" borderId="0"/>
    <xf numFmtId="0" fontId="51" fillId="0" borderId="0"/>
    <xf numFmtId="0" fontId="5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3" fillId="15" borderId="7" applyNumberFormat="0" applyFont="0" applyAlignment="0" applyProtection="0"/>
    <xf numFmtId="0" fontId="66" fillId="22" borderId="13" applyNumberFormat="0" applyAlignment="0" applyProtection="0"/>
    <xf numFmtId="9" fontId="5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7" fillId="0" borderId="0" applyNumberFormat="0" applyFont="0" applyFill="0" applyBorder="0" applyAlignment="0" applyProtection="0">
      <alignment horizontal="left"/>
    </xf>
    <xf numFmtId="15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0" fontId="68" fillId="0" borderId="17">
      <alignment horizontal="center"/>
    </xf>
    <xf numFmtId="4" fontId="35" fillId="36" borderId="18" applyNumberFormat="0" applyProtection="0">
      <alignment vertical="center"/>
    </xf>
    <xf numFmtId="4" fontId="35" fillId="37" borderId="18" applyNumberFormat="0" applyProtection="0">
      <alignment horizontal="left" vertical="center" indent="1"/>
    </xf>
    <xf numFmtId="4" fontId="35" fillId="38" borderId="18" applyNumberFormat="0" applyProtection="0">
      <alignment horizontal="left" vertical="center" indent="1"/>
    </xf>
    <xf numFmtId="4" fontId="35" fillId="0" borderId="18" applyNumberFormat="0" applyProtection="0">
      <alignment horizontal="right" vertical="center"/>
    </xf>
    <xf numFmtId="4" fontId="35" fillId="38" borderId="18" applyNumberFormat="0" applyProtection="0">
      <alignment horizontal="left" vertical="center" indent="1"/>
    </xf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64" fillId="0" borderId="0"/>
    <xf numFmtId="0" fontId="32" fillId="0" borderId="0"/>
    <xf numFmtId="0" fontId="69" fillId="0" borderId="0"/>
    <xf numFmtId="0" fontId="32" fillId="0" borderId="0"/>
    <xf numFmtId="0" fontId="32" fillId="0" borderId="0"/>
    <xf numFmtId="0" fontId="32" fillId="0" borderId="0"/>
    <xf numFmtId="0" fontId="70" fillId="0" borderId="0"/>
    <xf numFmtId="0" fontId="32" fillId="0" borderId="1" applyNumberFormat="0" applyFill="0" applyProtection="0">
      <alignment vertical="top" wrapText="1"/>
    </xf>
    <xf numFmtId="49" fontId="32" fillId="0" borderId="0" applyFont="0" applyFill="0" applyBorder="0" applyAlignment="0" applyProtection="0">
      <protection locked="0"/>
    </xf>
    <xf numFmtId="0" fontId="46" fillId="0" borderId="16" applyNumberFormat="0" applyFill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71" fillId="0" borderId="0" applyNumberFormat="0" applyFill="0" applyBorder="0" applyAlignment="0" applyProtection="0"/>
    <xf numFmtId="40" fontId="32" fillId="0" borderId="0" applyFont="0" applyFill="0" applyBorder="0" applyAlignment="0" applyProtection="0"/>
    <xf numFmtId="0" fontId="30" fillId="0" borderId="0"/>
    <xf numFmtId="166" fontId="32" fillId="0" borderId="0"/>
    <xf numFmtId="0" fontId="29" fillId="0" borderId="0"/>
    <xf numFmtId="0" fontId="32" fillId="0" borderId="0"/>
    <xf numFmtId="167" fontId="32" fillId="0" borderId="0"/>
    <xf numFmtId="0" fontId="69" fillId="0" borderId="0"/>
    <xf numFmtId="0" fontId="32" fillId="0" borderId="0"/>
    <xf numFmtId="165" fontId="32" fillId="0" borderId="0" applyFont="0" applyFill="0" applyBorder="0" applyAlignment="0" applyProtection="0"/>
    <xf numFmtId="0" fontId="79" fillId="0" borderId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2" borderId="0" applyNumberFormat="0" applyBorder="0" applyAlignment="0" applyProtection="0"/>
    <xf numFmtId="0" fontId="53" fillId="48" borderId="0" applyNumberFormat="0" applyBorder="0" applyAlignment="0" applyProtection="0"/>
    <xf numFmtId="0" fontId="53" fillId="44" borderId="0" applyNumberFormat="0" applyBorder="0" applyAlignment="0" applyProtection="0"/>
    <xf numFmtId="0" fontId="53" fillId="47" borderId="0" applyNumberFormat="0" applyBorder="0" applyAlignment="0" applyProtection="0"/>
    <xf numFmtId="0" fontId="53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2" borderId="0" applyNumberFormat="0" applyBorder="0" applyAlignment="0" applyProtection="0"/>
    <xf numFmtId="0" fontId="40" fillId="48" borderId="0" applyNumberFormat="0" applyBorder="0" applyAlignment="0" applyProtection="0"/>
    <xf numFmtId="0" fontId="40" fillId="51" borderId="0" applyNumberFormat="0" applyBorder="0" applyAlignment="0" applyProtection="0"/>
    <xf numFmtId="0" fontId="40" fillId="38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51" borderId="0" applyNumberFormat="0" applyBorder="0" applyAlignment="0" applyProtection="0"/>
    <xf numFmtId="0" fontId="40" fillId="38" borderId="0" applyNumberFormat="0" applyBorder="0" applyAlignment="0" applyProtection="0"/>
    <xf numFmtId="0" fontId="40" fillId="56" borderId="0" applyNumberFormat="0" applyBorder="0" applyAlignment="0" applyProtection="0"/>
    <xf numFmtId="0" fontId="80" fillId="57" borderId="27" applyNumberFormat="0" applyAlignment="0" applyProtection="0"/>
    <xf numFmtId="0" fontId="81" fillId="57" borderId="28" applyNumberFormat="0" applyAlignment="0" applyProtection="0"/>
    <xf numFmtId="0" fontId="82" fillId="46" borderId="28" applyNumberFormat="0" applyAlignment="0" applyProtection="0"/>
    <xf numFmtId="0" fontId="83" fillId="0" borderId="29" applyNumberFormat="0" applyFill="0" applyAlignment="0" applyProtection="0"/>
    <xf numFmtId="0" fontId="84" fillId="0" borderId="0" applyNumberFormat="0" applyFill="0" applyBorder="0" applyAlignment="0" applyProtection="0"/>
    <xf numFmtId="44" fontId="32" fillId="0" borderId="0" applyFont="0" applyFill="0" applyBorder="0" applyAlignment="0" applyProtection="0"/>
    <xf numFmtId="0" fontId="85" fillId="43" borderId="0" applyNumberFormat="0" applyBorder="0" applyAlignment="0" applyProtection="0"/>
    <xf numFmtId="164" fontId="64" fillId="0" borderId="0" applyFont="0" applyFill="0" applyBorder="0" applyAlignment="0" applyProtection="0"/>
    <xf numFmtId="0" fontId="86" fillId="36" borderId="0" applyNumberFormat="0" applyBorder="0" applyAlignment="0" applyProtection="0"/>
    <xf numFmtId="0" fontId="53" fillId="58" borderId="30" applyNumberFormat="0" applyFont="0" applyAlignment="0" applyProtection="0"/>
    <xf numFmtId="9" fontId="32" fillId="0" borderId="0" applyFont="0" applyFill="0" applyBorder="0" applyAlignment="0" applyProtection="0">
      <alignment wrapText="1"/>
    </xf>
    <xf numFmtId="0" fontId="87" fillId="42" borderId="0" applyNumberFormat="0" applyBorder="0" applyAlignment="0" applyProtection="0"/>
    <xf numFmtId="0" fontId="32" fillId="0" borderId="0">
      <alignment wrapText="1"/>
    </xf>
    <xf numFmtId="0" fontId="88" fillId="0" borderId="0" applyNumberFormat="0" applyFill="0" applyBorder="0" applyAlignment="0" applyProtection="0"/>
    <xf numFmtId="0" fontId="89" fillId="0" borderId="31" applyNumberFormat="0" applyFill="0" applyAlignment="0" applyProtection="0"/>
    <xf numFmtId="0" fontId="90" fillId="0" borderId="32" applyNumberFormat="0" applyFill="0" applyAlignment="0" applyProtection="0"/>
    <xf numFmtId="0" fontId="91" fillId="0" borderId="33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34" applyNumberFormat="0" applyFill="0" applyAlignment="0" applyProtection="0"/>
    <xf numFmtId="44" fontId="64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59" borderId="35" applyNumberFormat="0" applyAlignment="0" applyProtection="0"/>
    <xf numFmtId="0" fontId="28" fillId="0" borderId="0"/>
    <xf numFmtId="0" fontId="27" fillId="0" borderId="0"/>
    <xf numFmtId="0" fontId="32" fillId="0" borderId="0"/>
    <xf numFmtId="167" fontId="26" fillId="0" borderId="0"/>
    <xf numFmtId="167" fontId="32" fillId="0" borderId="0"/>
    <xf numFmtId="167" fontId="26" fillId="0" borderId="0"/>
    <xf numFmtId="167" fontId="32" fillId="0" borderId="0"/>
    <xf numFmtId="167" fontId="32" fillId="0" borderId="0" applyFont="0" applyFill="0" applyBorder="0" applyAlignment="0" applyProtection="0"/>
    <xf numFmtId="167" fontId="43" fillId="0" borderId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26" fillId="3" borderId="0" applyNumberFormat="0" applyBorder="0" applyAlignment="0" applyProtection="0"/>
    <xf numFmtId="167" fontId="26" fillId="4" borderId="0" applyNumberFormat="0" applyBorder="0" applyAlignment="0" applyProtection="0"/>
    <xf numFmtId="167" fontId="26" fillId="5" borderId="0" applyNumberFormat="0" applyBorder="0" applyAlignment="0" applyProtection="0"/>
    <xf numFmtId="167" fontId="26" fillId="6" borderId="0" applyNumberFormat="0" applyBorder="0" applyAlignment="0" applyProtection="0"/>
    <xf numFmtId="167" fontId="26" fillId="7" borderId="0" applyNumberFormat="0" applyBorder="0" applyAlignment="0" applyProtection="0"/>
    <xf numFmtId="167" fontId="26" fillId="8" borderId="0" applyNumberFormat="0" applyBorder="0" applyAlignment="0" applyProtection="0"/>
    <xf numFmtId="167" fontId="43" fillId="3" borderId="0" applyNumberFormat="0" applyBorder="0" applyAlignment="0" applyProtection="0"/>
    <xf numFmtId="167" fontId="43" fillId="4" borderId="0" applyNumberFormat="0" applyBorder="0" applyAlignment="0" applyProtection="0"/>
    <xf numFmtId="167" fontId="43" fillId="5" borderId="0" applyNumberFormat="0" applyBorder="0" applyAlignment="0" applyProtection="0"/>
    <xf numFmtId="167" fontId="43" fillId="6" borderId="0" applyNumberFormat="0" applyBorder="0" applyAlignment="0" applyProtection="0"/>
    <xf numFmtId="167" fontId="43" fillId="7" borderId="0" applyNumberFormat="0" applyBorder="0" applyAlignment="0" applyProtection="0"/>
    <xf numFmtId="167" fontId="43" fillId="8" borderId="0" applyNumberFormat="0" applyBorder="0" applyAlignment="0" applyProtection="0"/>
    <xf numFmtId="167" fontId="26" fillId="9" borderId="0" applyNumberFormat="0" applyBorder="0" applyAlignment="0" applyProtection="0"/>
    <xf numFmtId="167" fontId="26" fillId="10" borderId="0" applyNumberFormat="0" applyBorder="0" applyAlignment="0" applyProtection="0"/>
    <xf numFmtId="167" fontId="26" fillId="11" borderId="0" applyNumberFormat="0" applyBorder="0" applyAlignment="0" applyProtection="0"/>
    <xf numFmtId="167" fontId="26" fillId="12" borderId="0" applyNumberFormat="0" applyBorder="0" applyAlignment="0" applyProtection="0"/>
    <xf numFmtId="167" fontId="26" fillId="13" borderId="0" applyNumberFormat="0" applyBorder="0" applyAlignment="0" applyProtection="0"/>
    <xf numFmtId="167" fontId="26" fillId="14" borderId="0" applyNumberFormat="0" applyBorder="0" applyAlignment="0" applyProtection="0"/>
    <xf numFmtId="167" fontId="43" fillId="9" borderId="0" applyNumberFormat="0" applyBorder="0" applyAlignment="0" applyProtection="0"/>
    <xf numFmtId="167" fontId="43" fillId="10" borderId="0" applyNumberFormat="0" applyBorder="0" applyAlignment="0" applyProtection="0"/>
    <xf numFmtId="167" fontId="43" fillId="11" borderId="0" applyNumberFormat="0" applyBorder="0" applyAlignment="0" applyProtection="0"/>
    <xf numFmtId="167" fontId="43" fillId="12" borderId="0" applyNumberFormat="0" applyBorder="0" applyAlignment="0" applyProtection="0"/>
    <xf numFmtId="167" fontId="43" fillId="13" borderId="0" applyNumberFormat="0" applyBorder="0" applyAlignment="0" applyProtection="0"/>
    <xf numFmtId="167" fontId="43" fillId="14" borderId="0" applyNumberFormat="0" applyBorder="0" applyAlignment="0" applyProtection="0"/>
    <xf numFmtId="167" fontId="47" fillId="25" borderId="0" applyNumberFormat="0" applyBorder="0" applyAlignment="0" applyProtection="0"/>
    <xf numFmtId="167" fontId="47" fillId="27" borderId="0" applyNumberFormat="0" applyBorder="0" applyAlignment="0" applyProtection="0"/>
    <xf numFmtId="167" fontId="47" fillId="29" borderId="0" applyNumberFormat="0" applyBorder="0" applyAlignment="0" applyProtection="0"/>
    <xf numFmtId="167" fontId="47" fillId="31" borderId="0" applyNumberFormat="0" applyBorder="0" applyAlignment="0" applyProtection="0"/>
    <xf numFmtId="167" fontId="47" fillId="33" borderId="0" applyNumberFormat="0" applyBorder="0" applyAlignment="0" applyProtection="0"/>
    <xf numFmtId="167" fontId="47" fillId="35" borderId="0" applyNumberFormat="0" applyBorder="0" applyAlignment="0" applyProtection="0"/>
    <xf numFmtId="167" fontId="40" fillId="2" borderId="0" applyNumberFormat="0" applyBorder="0" applyAlignment="0" applyProtection="0"/>
    <xf numFmtId="167" fontId="47" fillId="24" borderId="0" applyNumberFormat="0" applyBorder="0" applyAlignment="0" applyProtection="0"/>
    <xf numFmtId="167" fontId="47" fillId="26" borderId="0" applyNumberFormat="0" applyBorder="0" applyAlignment="0" applyProtection="0"/>
    <xf numFmtId="167" fontId="47" fillId="28" borderId="0" applyNumberFormat="0" applyBorder="0" applyAlignment="0" applyProtection="0"/>
    <xf numFmtId="167" fontId="47" fillId="30" borderId="0" applyNumberFormat="0" applyBorder="0" applyAlignment="0" applyProtection="0"/>
    <xf numFmtId="167" fontId="47" fillId="32" borderId="0" applyNumberFormat="0" applyBorder="0" applyAlignment="0" applyProtection="0"/>
    <xf numFmtId="167" fontId="47" fillId="34" borderId="0" applyNumberFormat="0" applyBorder="0" applyAlignment="0" applyProtection="0"/>
    <xf numFmtId="167" fontId="48" fillId="19" borderId="0" applyNumberFormat="0" applyBorder="0" applyAlignment="0" applyProtection="0"/>
    <xf numFmtId="167" fontId="49" fillId="22" borderId="12" applyNumberFormat="0" applyAlignment="0" applyProtection="0"/>
    <xf numFmtId="167" fontId="50" fillId="23" borderId="15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32" fillId="0" borderId="0" applyNumberFormat="0" applyFill="0" applyBorder="0" applyProtection="0">
      <alignment horizontal="left"/>
    </xf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55" fillId="0" borderId="0" applyNumberFormat="0" applyFill="0" applyBorder="0" applyAlignment="0" applyProtection="0"/>
    <xf numFmtId="167" fontId="56" fillId="18" borderId="0" applyNumberFormat="0" applyBorder="0" applyAlignment="0" applyProtection="0"/>
    <xf numFmtId="167" fontId="57" fillId="0" borderId="9" applyNumberFormat="0" applyFill="0" applyAlignment="0" applyProtection="0"/>
    <xf numFmtId="167" fontId="58" fillId="0" borderId="10" applyNumberFormat="0" applyFill="0" applyAlignment="0" applyProtection="0"/>
    <xf numFmtId="167" fontId="59" fillId="0" borderId="11" applyNumberFormat="0" applyFill="0" applyAlignment="0" applyProtection="0"/>
    <xf numFmtId="167" fontId="59" fillId="0" borderId="0" applyNumberFormat="0" applyFill="0" applyBorder="0" applyAlignment="0" applyProtection="0"/>
    <xf numFmtId="167" fontId="60" fillId="0" borderId="0" applyNumberFormat="0" applyFill="0" applyBorder="0" applyAlignment="0" applyProtection="0">
      <alignment vertical="top"/>
      <protection locked="0"/>
    </xf>
    <xf numFmtId="167" fontId="61" fillId="21" borderId="12" applyNumberFormat="0" applyAlignment="0" applyProtection="0"/>
    <xf numFmtId="167" fontId="62" fillId="0" borderId="14" applyNumberFormat="0" applyFill="0" applyAlignment="0" applyProtection="0"/>
    <xf numFmtId="167" fontId="63" fillId="20" borderId="0" applyNumberFormat="0" applyBorder="0" applyAlignment="0" applyProtection="0"/>
    <xf numFmtId="167" fontId="64" fillId="0" borderId="0">
      <alignment vertical="top"/>
    </xf>
    <xf numFmtId="167" fontId="64" fillId="0" borderId="0">
      <alignment vertical="top"/>
    </xf>
    <xf numFmtId="167" fontId="32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32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32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54" fillId="0" borderId="0"/>
    <xf numFmtId="167" fontId="43" fillId="0" borderId="0"/>
    <xf numFmtId="167" fontId="32" fillId="0" borderId="0"/>
    <xf numFmtId="167" fontId="32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32" fillId="0" borderId="0"/>
    <xf numFmtId="167" fontId="26" fillId="0" borderId="0"/>
    <xf numFmtId="167" fontId="26" fillId="0" borderId="0"/>
    <xf numFmtId="167" fontId="32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26" fillId="0" borderId="0"/>
    <xf numFmtId="167" fontId="26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26" fillId="0" borderId="0"/>
    <xf numFmtId="167" fontId="26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26" fillId="0" borderId="0"/>
    <xf numFmtId="167" fontId="26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26" fillId="0" borderId="0"/>
    <xf numFmtId="167" fontId="26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26" fillId="0" borderId="0"/>
    <xf numFmtId="167" fontId="26" fillId="0" borderId="0"/>
    <xf numFmtId="167" fontId="32" fillId="0" borderId="0"/>
    <xf numFmtId="167" fontId="32" fillId="0" borderId="0"/>
    <xf numFmtId="167" fontId="32" fillId="0" borderId="0"/>
    <xf numFmtId="167" fontId="54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51" fillId="0" borderId="0"/>
    <xf numFmtId="167" fontId="51" fillId="0" borderId="0"/>
    <xf numFmtId="167" fontId="51" fillId="0" borderId="0"/>
    <xf numFmtId="167" fontId="43" fillId="0" borderId="0"/>
    <xf numFmtId="167" fontId="26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26" fillId="0" borderId="0"/>
    <xf numFmtId="167" fontId="65" fillId="0" borderId="0"/>
    <xf numFmtId="167" fontId="54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26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32" fillId="0" borderId="0"/>
    <xf numFmtId="167" fontId="26" fillId="0" borderId="0"/>
    <xf numFmtId="167" fontId="26" fillId="0" borderId="0"/>
    <xf numFmtId="167" fontId="43" fillId="0" borderId="0"/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26" fillId="0" borderId="0"/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64" fillId="0" borderId="0">
      <alignment vertical="top"/>
    </xf>
    <xf numFmtId="167" fontId="26" fillId="0" borderId="0"/>
    <xf numFmtId="167" fontId="26" fillId="0" borderId="0"/>
    <xf numFmtId="167" fontId="43" fillId="0" borderId="0"/>
    <xf numFmtId="167" fontId="26" fillId="0" borderId="0"/>
    <xf numFmtId="167" fontId="26" fillId="0" borderId="0"/>
    <xf numFmtId="167" fontId="64" fillId="0" borderId="0">
      <alignment vertical="top"/>
    </xf>
    <xf numFmtId="167" fontId="26" fillId="0" borderId="0"/>
    <xf numFmtId="167" fontId="51" fillId="0" borderId="0"/>
    <xf numFmtId="167" fontId="51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43" fillId="15" borderId="7" applyNumberFormat="0" applyFont="0" applyAlignment="0" applyProtection="0"/>
    <xf numFmtId="167" fontId="26" fillId="15" borderId="7" applyNumberFormat="0" applyFont="0" applyAlignment="0" applyProtection="0"/>
    <xf numFmtId="167" fontId="26" fillId="15" borderId="7" applyNumberFormat="0" applyFont="0" applyAlignment="0" applyProtection="0"/>
    <xf numFmtId="167" fontId="66" fillId="22" borderId="13" applyNumberFormat="0" applyAlignment="0" applyProtection="0"/>
    <xf numFmtId="167" fontId="67" fillId="0" borderId="0" applyNumberFormat="0" applyFont="0" applyFill="0" applyBorder="0" applyAlignment="0" applyProtection="0">
      <alignment horizontal="left"/>
    </xf>
    <xf numFmtId="4" fontId="35" fillId="38" borderId="40" applyNumberFormat="0" applyProtection="0">
      <alignment horizontal="left" vertical="center" indent="1"/>
    </xf>
    <xf numFmtId="167" fontId="68" fillId="0" borderId="17">
      <alignment horizontal="center"/>
    </xf>
    <xf numFmtId="4" fontId="35" fillId="36" borderId="36" applyNumberFormat="0" applyProtection="0">
      <alignment vertical="center"/>
    </xf>
    <xf numFmtId="4" fontId="35" fillId="37" borderId="36" applyNumberFormat="0" applyProtection="0">
      <alignment horizontal="left" vertical="center" indent="1"/>
    </xf>
    <xf numFmtId="4" fontId="35" fillId="38" borderId="36" applyNumberFormat="0" applyProtection="0">
      <alignment horizontal="left" vertical="center" indent="1"/>
    </xf>
    <xf numFmtId="4" fontId="35" fillId="0" borderId="36" applyNumberFormat="0" applyProtection="0">
      <alignment horizontal="right" vertical="center"/>
    </xf>
    <xf numFmtId="4" fontId="35" fillId="38" borderId="36" applyNumberFormat="0" applyProtection="0">
      <alignment horizontal="left" vertical="center" indent="1"/>
    </xf>
    <xf numFmtId="167" fontId="32" fillId="0" borderId="0"/>
    <xf numFmtId="167" fontId="26" fillId="0" borderId="0"/>
    <xf numFmtId="167" fontId="26" fillId="0" borderId="0"/>
    <xf numFmtId="167" fontId="26" fillId="0" borderId="0"/>
    <xf numFmtId="167" fontId="32" fillId="0" borderId="0"/>
    <xf numFmtId="167" fontId="64" fillId="0" borderId="0"/>
    <xf numFmtId="167" fontId="32" fillId="0" borderId="0"/>
    <xf numFmtId="167" fontId="32" fillId="0" borderId="0"/>
    <xf numFmtId="167" fontId="99" fillId="0" borderId="0" applyNumberFormat="0" applyFill="0" applyBorder="0" applyProtection="0">
      <alignment vertical="top"/>
    </xf>
    <xf numFmtId="167" fontId="69" fillId="0" borderId="0"/>
    <xf numFmtId="167" fontId="32" fillId="0" borderId="0"/>
    <xf numFmtId="167" fontId="32" fillId="0" borderId="0"/>
    <xf numFmtId="167" fontId="32" fillId="0" borderId="0"/>
    <xf numFmtId="167" fontId="70" fillId="0" borderId="0"/>
    <xf numFmtId="167" fontId="32" fillId="0" borderId="25" applyNumberFormat="0" applyFill="0" applyProtection="0">
      <alignment vertical="top" wrapText="1"/>
    </xf>
    <xf numFmtId="167" fontId="46" fillId="0" borderId="16" applyNumberFormat="0" applyFill="0" applyAlignment="0" applyProtection="0"/>
    <xf numFmtId="44" fontId="26" fillId="0" borderId="0" applyFont="0" applyFill="0" applyBorder="0" applyAlignment="0" applyProtection="0"/>
    <xf numFmtId="44" fontId="32" fillId="0" borderId="0" applyFont="0" applyFill="0" applyBorder="0" applyAlignment="0" applyProtection="0"/>
    <xf numFmtId="167" fontId="71" fillId="0" borderId="0" applyNumberFormat="0" applyFill="0" applyBorder="0" applyAlignment="0" applyProtection="0"/>
    <xf numFmtId="0" fontId="26" fillId="0" borderId="0"/>
    <xf numFmtId="0" fontId="26" fillId="0" borderId="0"/>
    <xf numFmtId="165" fontId="32" fillId="0" borderId="0" applyFont="0" applyFill="0" applyBorder="0" applyAlignment="0" applyProtection="0"/>
    <xf numFmtId="0" fontId="26" fillId="0" borderId="0">
      <alignment horizontal="left"/>
    </xf>
    <xf numFmtId="0" fontId="26" fillId="0" borderId="0">
      <alignment horizontal="left"/>
    </xf>
    <xf numFmtId="0" fontId="26" fillId="0" borderId="0">
      <alignment horizontal="left"/>
    </xf>
    <xf numFmtId="4" fontId="35" fillId="36" borderId="42" applyNumberFormat="0" applyProtection="0">
      <alignment vertical="center"/>
    </xf>
    <xf numFmtId="4" fontId="35" fillId="36" borderId="38" applyNumberFormat="0" applyProtection="0">
      <alignment vertical="center"/>
    </xf>
    <xf numFmtId="4" fontId="35" fillId="0" borderId="40" applyNumberFormat="0" applyProtection="0">
      <alignment horizontal="right" vertical="center"/>
    </xf>
    <xf numFmtId="167" fontId="32" fillId="0" borderId="43" applyNumberFormat="0" applyFill="0" applyProtection="0">
      <alignment vertical="top" wrapText="1"/>
    </xf>
    <xf numFmtId="4" fontId="35" fillId="38" borderId="42" applyNumberFormat="0" applyProtection="0">
      <alignment horizontal="left" vertical="center" indent="1"/>
    </xf>
    <xf numFmtId="4" fontId="35" fillId="0" borderId="38" applyNumberFormat="0" applyProtection="0">
      <alignment horizontal="right" vertical="center"/>
    </xf>
    <xf numFmtId="4" fontId="35" fillId="38" borderId="38" applyNumberFormat="0" applyProtection="0">
      <alignment horizontal="left" vertical="center" indent="1"/>
    </xf>
    <xf numFmtId="4" fontId="35" fillId="37" borderId="40" applyNumberFormat="0" applyProtection="0">
      <alignment horizontal="left" vertical="center" indent="1"/>
    </xf>
    <xf numFmtId="4" fontId="35" fillId="38" borderId="40" applyNumberFormat="0" applyProtection="0">
      <alignment horizontal="left" vertical="center" indent="1"/>
    </xf>
    <xf numFmtId="4" fontId="35" fillId="37" borderId="38" applyNumberFormat="0" applyProtection="0">
      <alignment horizontal="left" vertical="center" indent="1"/>
    </xf>
    <xf numFmtId="167" fontId="32" fillId="0" borderId="41" applyNumberFormat="0" applyFill="0" applyProtection="0">
      <alignment vertical="top" wrapText="1"/>
    </xf>
    <xf numFmtId="167" fontId="32" fillId="0" borderId="37" applyNumberFormat="0" applyFill="0" applyProtection="0">
      <alignment vertical="top" wrapText="1"/>
    </xf>
    <xf numFmtId="4" fontId="35" fillId="36" borderId="40" applyNumberFormat="0" applyProtection="0">
      <alignment vertical="center"/>
    </xf>
    <xf numFmtId="4" fontId="35" fillId="38" borderId="38" applyNumberFormat="0" applyProtection="0">
      <alignment horizontal="left" vertical="center" indent="1"/>
    </xf>
    <xf numFmtId="4" fontId="35" fillId="0" borderId="42" applyNumberFormat="0" applyProtection="0">
      <alignment horizontal="right" vertical="center"/>
    </xf>
    <xf numFmtId="167" fontId="32" fillId="0" borderId="39" applyNumberFormat="0" applyFill="0" applyProtection="0">
      <alignment vertical="top" wrapText="1"/>
    </xf>
    <xf numFmtId="4" fontId="35" fillId="37" borderId="42" applyNumberFormat="0" applyProtection="0">
      <alignment horizontal="left" vertical="center" indent="1"/>
    </xf>
    <xf numFmtId="4" fontId="35" fillId="38" borderId="42" applyNumberFormat="0" applyProtection="0">
      <alignment horizontal="left" vertical="center" indent="1"/>
    </xf>
    <xf numFmtId="0" fontId="25" fillId="0" borderId="0"/>
    <xf numFmtId="0" fontId="24" fillId="0" borderId="0"/>
    <xf numFmtId="0" fontId="23" fillId="0" borderId="0"/>
    <xf numFmtId="0" fontId="32" fillId="0" borderId="0"/>
    <xf numFmtId="0" fontId="100" fillId="0" borderId="0" applyNumberFormat="0" applyFill="0" applyBorder="0" applyAlignment="0" applyProtection="0"/>
    <xf numFmtId="0" fontId="22" fillId="0" borderId="0"/>
    <xf numFmtId="0" fontId="32" fillId="0" borderId="0"/>
    <xf numFmtId="0" fontId="32" fillId="0" borderId="0"/>
    <xf numFmtId="44" fontId="22" fillId="0" borderId="0" applyFont="0" applyFill="0" applyBorder="0" applyAlignment="0" applyProtection="0"/>
    <xf numFmtId="0" fontId="21" fillId="0" borderId="0"/>
    <xf numFmtId="0" fontId="20" fillId="0" borderId="0"/>
    <xf numFmtId="0" fontId="20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20" fillId="15" borderId="7" applyNumberFormat="0" applyFont="0" applyAlignment="0" applyProtection="0"/>
    <xf numFmtId="0" fontId="20" fillId="15" borderId="7" applyNumberFormat="0" applyFont="0" applyAlignment="0" applyProtection="0"/>
    <xf numFmtId="0" fontId="20" fillId="0" borderId="0"/>
    <xf numFmtId="0" fontId="20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20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43" applyNumberFormat="0" applyFill="0" applyProtection="0">
      <alignment vertical="top" wrapText="1"/>
    </xf>
    <xf numFmtId="44" fontId="20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0" fillId="0" borderId="0"/>
    <xf numFmtId="0" fontId="20" fillId="0" borderId="0"/>
    <xf numFmtId="0" fontId="103" fillId="0" borderId="0" applyNumberFormat="0" applyFill="0" applyBorder="0" applyAlignment="0" applyProtection="0"/>
    <xf numFmtId="44" fontId="32" fillId="0" borderId="0" applyFont="0" applyFill="0" applyBorder="0" applyAlignment="0" applyProtection="0"/>
    <xf numFmtId="0" fontId="32" fillId="0" borderId="37" applyNumberFormat="0" applyFill="0" applyProtection="0">
      <alignment vertical="top" wrapText="1"/>
    </xf>
    <xf numFmtId="44" fontId="2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20" fillId="0" borderId="0"/>
    <xf numFmtId="0" fontId="20" fillId="0" borderId="0"/>
    <xf numFmtId="167" fontId="20" fillId="0" borderId="0"/>
    <xf numFmtId="167" fontId="20" fillId="0" borderId="0"/>
    <xf numFmtId="167" fontId="20" fillId="3" borderId="0" applyNumberFormat="0" applyBorder="0" applyAlignment="0" applyProtection="0"/>
    <xf numFmtId="167" fontId="20" fillId="4" borderId="0" applyNumberFormat="0" applyBorder="0" applyAlignment="0" applyProtection="0"/>
    <xf numFmtId="167" fontId="20" fillId="5" borderId="0" applyNumberFormat="0" applyBorder="0" applyAlignment="0" applyProtection="0"/>
    <xf numFmtId="167" fontId="20" fillId="6" borderId="0" applyNumberFormat="0" applyBorder="0" applyAlignment="0" applyProtection="0"/>
    <xf numFmtId="167" fontId="20" fillId="7" borderId="0" applyNumberFormat="0" applyBorder="0" applyAlignment="0" applyProtection="0"/>
    <xf numFmtId="167" fontId="20" fillId="8" borderId="0" applyNumberFormat="0" applyBorder="0" applyAlignment="0" applyProtection="0"/>
    <xf numFmtId="167" fontId="20" fillId="9" borderId="0" applyNumberFormat="0" applyBorder="0" applyAlignment="0" applyProtection="0"/>
    <xf numFmtId="167" fontId="20" fillId="10" borderId="0" applyNumberFormat="0" applyBorder="0" applyAlignment="0" applyProtection="0"/>
    <xf numFmtId="167" fontId="20" fillId="11" borderId="0" applyNumberFormat="0" applyBorder="0" applyAlignment="0" applyProtection="0"/>
    <xf numFmtId="167" fontId="20" fillId="12" borderId="0" applyNumberFormat="0" applyBorder="0" applyAlignment="0" applyProtection="0"/>
    <xf numFmtId="167" fontId="20" fillId="13" borderId="0" applyNumberFormat="0" applyBorder="0" applyAlignment="0" applyProtection="0"/>
    <xf numFmtId="167" fontId="20" fillId="1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20" fillId="0" borderId="0" applyFont="0" applyFill="0" applyBorder="0" applyAlignment="0" applyProtection="0"/>
    <xf numFmtId="44" fontId="3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15" borderId="7" applyNumberFormat="0" applyFont="0" applyAlignment="0" applyProtection="0"/>
    <xf numFmtId="167" fontId="20" fillId="15" borderId="7" applyNumberFormat="0" applyFont="0" applyAlignment="0" applyProtection="0"/>
    <xf numFmtId="4" fontId="35" fillId="38" borderId="42" applyNumberFormat="0" applyProtection="0">
      <alignment horizontal="left" vertical="center" indent="1"/>
    </xf>
    <xf numFmtId="4" fontId="35" fillId="36" borderId="42" applyNumberFormat="0" applyProtection="0">
      <alignment vertical="center"/>
    </xf>
    <xf numFmtId="4" fontId="35" fillId="37" borderId="42" applyNumberFormat="0" applyProtection="0">
      <alignment horizontal="left" vertical="center" indent="1"/>
    </xf>
    <xf numFmtId="4" fontId="35" fillId="38" borderId="42" applyNumberFormat="0" applyProtection="0">
      <alignment horizontal="left" vertical="center" indent="1"/>
    </xf>
    <xf numFmtId="4" fontId="35" fillId="0" borderId="42" applyNumberFormat="0" applyProtection="0">
      <alignment horizontal="right" vertical="center"/>
    </xf>
    <xf numFmtId="4" fontId="35" fillId="38" borderId="42" applyNumberFormat="0" applyProtection="0">
      <alignment horizontal="left" vertical="center" indent="1"/>
    </xf>
    <xf numFmtId="167" fontId="20" fillId="0" borderId="0"/>
    <xf numFmtId="167" fontId="20" fillId="0" borderId="0"/>
    <xf numFmtId="167" fontId="20" fillId="0" borderId="0"/>
    <xf numFmtId="167" fontId="32" fillId="0" borderId="43" applyNumberFormat="0" applyFill="0" applyProtection="0">
      <alignment vertical="top" wrapText="1"/>
    </xf>
    <xf numFmtId="44" fontId="20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4" fontId="35" fillId="36" borderId="42" applyNumberFormat="0" applyProtection="0">
      <alignment vertical="center"/>
    </xf>
    <xf numFmtId="4" fontId="35" fillId="0" borderId="42" applyNumberFormat="0" applyProtection="0">
      <alignment horizontal="right" vertical="center"/>
    </xf>
    <xf numFmtId="4" fontId="35" fillId="0" borderId="42" applyNumberFormat="0" applyProtection="0">
      <alignment horizontal="right" vertical="center"/>
    </xf>
    <xf numFmtId="4" fontId="35" fillId="38" borderId="42" applyNumberFormat="0" applyProtection="0">
      <alignment horizontal="left" vertical="center" indent="1"/>
    </xf>
    <xf numFmtId="4" fontId="35" fillId="37" borderId="42" applyNumberFormat="0" applyProtection="0">
      <alignment horizontal="left" vertical="center" indent="1"/>
    </xf>
    <xf numFmtId="4" fontId="35" fillId="38" borderId="42" applyNumberFormat="0" applyProtection="0">
      <alignment horizontal="left" vertical="center" indent="1"/>
    </xf>
    <xf numFmtId="4" fontId="35" fillId="37" borderId="42" applyNumberFormat="0" applyProtection="0">
      <alignment horizontal="left" vertical="center" indent="1"/>
    </xf>
    <xf numFmtId="167" fontId="32" fillId="0" borderId="43" applyNumberFormat="0" applyFill="0" applyProtection="0">
      <alignment vertical="top" wrapText="1"/>
    </xf>
    <xf numFmtId="4" fontId="35" fillId="36" borderId="42" applyNumberFormat="0" applyProtection="0">
      <alignment vertical="center"/>
    </xf>
    <xf numFmtId="4" fontId="35" fillId="38" borderId="42" applyNumberFormat="0" applyProtection="0">
      <alignment horizontal="left" vertical="center" indent="1"/>
    </xf>
    <xf numFmtId="167" fontId="32" fillId="0" borderId="43" applyNumberFormat="0" applyFill="0" applyProtection="0">
      <alignment vertical="top" wrapText="1"/>
    </xf>
    <xf numFmtId="0" fontId="20" fillId="0" borderId="0"/>
    <xf numFmtId="0" fontId="20" fillId="0" borderId="0"/>
    <xf numFmtId="0" fontId="20" fillId="0" borderId="0"/>
    <xf numFmtId="44" fontId="32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0" fontId="19" fillId="0" borderId="0"/>
    <xf numFmtId="0" fontId="18" fillId="0" borderId="0"/>
    <xf numFmtId="0" fontId="18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7" applyNumberFormat="0" applyFont="0" applyAlignment="0" applyProtection="0"/>
    <xf numFmtId="0" fontId="17" fillId="15" borderId="7" applyNumberFormat="0" applyFont="0" applyAlignment="0" applyProtection="0"/>
    <xf numFmtId="0" fontId="17" fillId="0" borderId="0"/>
    <xf numFmtId="0" fontId="17" fillId="0" borderId="0"/>
    <xf numFmtId="0" fontId="17" fillId="0" borderId="0"/>
    <xf numFmtId="169" fontId="17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2" fillId="46" borderId="49" applyNumberFormat="0" applyAlignment="0" applyProtection="0"/>
    <xf numFmtId="0" fontId="80" fillId="57" borderId="48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35" fillId="38" borderId="47" applyNumberFormat="0" applyProtection="0">
      <alignment horizontal="left" vertical="center" indent="1"/>
    </xf>
    <xf numFmtId="4" fontId="35" fillId="38" borderId="47" applyNumberFormat="0" applyProtection="0">
      <alignment horizontal="left" vertical="center" indent="1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35" fillId="36" borderId="47" applyNumberFormat="0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17" fillId="0" borderId="0"/>
    <xf numFmtId="0" fontId="17" fillId="0" borderId="0"/>
    <xf numFmtId="167" fontId="17" fillId="0" borderId="0"/>
    <xf numFmtId="167" fontId="17" fillId="0" borderId="0"/>
    <xf numFmtId="167" fontId="17" fillId="3" borderId="0" applyNumberFormat="0" applyBorder="0" applyAlignment="0" applyProtection="0"/>
    <xf numFmtId="167" fontId="17" fillId="4" borderId="0" applyNumberFormat="0" applyBorder="0" applyAlignment="0" applyProtection="0"/>
    <xf numFmtId="167" fontId="17" fillId="5" borderId="0" applyNumberFormat="0" applyBorder="0" applyAlignment="0" applyProtection="0"/>
    <xf numFmtId="167" fontId="17" fillId="6" borderId="0" applyNumberFormat="0" applyBorder="0" applyAlignment="0" applyProtection="0"/>
    <xf numFmtId="167" fontId="17" fillId="7" borderId="0" applyNumberFormat="0" applyBorder="0" applyAlignment="0" applyProtection="0"/>
    <xf numFmtId="167" fontId="17" fillId="8" borderId="0" applyNumberFormat="0" applyBorder="0" applyAlignment="0" applyProtection="0"/>
    <xf numFmtId="167" fontId="17" fillId="9" borderId="0" applyNumberFormat="0" applyBorder="0" applyAlignment="0" applyProtection="0"/>
    <xf numFmtId="167" fontId="17" fillId="10" borderId="0" applyNumberFormat="0" applyBorder="0" applyAlignment="0" applyProtection="0"/>
    <xf numFmtId="167" fontId="17" fillId="11" borderId="0" applyNumberFormat="0" applyBorder="0" applyAlignment="0" applyProtection="0"/>
    <xf numFmtId="167" fontId="17" fillId="12" borderId="0" applyNumberFormat="0" applyBorder="0" applyAlignment="0" applyProtection="0"/>
    <xf numFmtId="167" fontId="17" fillId="13" borderId="0" applyNumberFormat="0" applyBorder="0" applyAlignment="0" applyProtection="0"/>
    <xf numFmtId="167" fontId="17" fillId="1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17" fillId="0" borderId="0" applyFont="0" applyFill="0" applyBorder="0" applyAlignment="0" applyProtection="0"/>
    <xf numFmtId="44" fontId="32" fillId="0" borderId="0" applyFont="0" applyFill="0" applyBorder="0" applyAlignment="0" applyProtection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0" fontId="53" fillId="58" borderId="51" applyNumberFormat="0" applyFont="0" applyAlignment="0" applyProtection="0"/>
    <xf numFmtId="0" fontId="83" fillId="0" borderId="50" applyNumberFormat="0" applyFill="0" applyAlignment="0" applyProtection="0"/>
    <xf numFmtId="0" fontId="81" fillId="57" borderId="49" applyNumberFormat="0" applyAlignment="0" applyProtection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4" fontId="35" fillId="0" borderId="47" applyNumberFormat="0" applyProtection="0">
      <alignment horizontal="right" vertical="center"/>
    </xf>
    <xf numFmtId="4" fontId="35" fillId="37" borderId="47" applyNumberFormat="0" applyProtection="0">
      <alignment horizontal="left" vertical="center" indent="1"/>
    </xf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15" borderId="7" applyNumberFormat="0" applyFont="0" applyAlignment="0" applyProtection="0"/>
    <xf numFmtId="167" fontId="17" fillId="15" borderId="7" applyNumberFormat="0" applyFont="0" applyAlignment="0" applyProtection="0"/>
    <xf numFmtId="167" fontId="17" fillId="0" borderId="0"/>
    <xf numFmtId="167" fontId="17" fillId="0" borderId="0"/>
    <xf numFmtId="167" fontId="17" fillId="0" borderId="0"/>
    <xf numFmtId="44" fontId="17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7" applyNumberFormat="0" applyFont="0" applyAlignment="0" applyProtection="0"/>
    <xf numFmtId="0" fontId="17" fillId="15" borderId="7" applyNumberFormat="0" applyFont="0" applyAlignment="0" applyProtection="0"/>
    <xf numFmtId="0" fontId="17" fillId="0" borderId="0"/>
    <xf numFmtId="0" fontId="17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17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17" fillId="0" borderId="0"/>
    <xf numFmtId="0" fontId="17" fillId="0" borderId="0"/>
    <xf numFmtId="167" fontId="17" fillId="0" borderId="0"/>
    <xf numFmtId="167" fontId="17" fillId="0" borderId="0"/>
    <xf numFmtId="167" fontId="17" fillId="3" borderId="0" applyNumberFormat="0" applyBorder="0" applyAlignment="0" applyProtection="0"/>
    <xf numFmtId="167" fontId="17" fillId="4" borderId="0" applyNumberFormat="0" applyBorder="0" applyAlignment="0" applyProtection="0"/>
    <xf numFmtId="167" fontId="17" fillId="5" borderId="0" applyNumberFormat="0" applyBorder="0" applyAlignment="0" applyProtection="0"/>
    <xf numFmtId="167" fontId="17" fillId="6" borderId="0" applyNumberFormat="0" applyBorder="0" applyAlignment="0" applyProtection="0"/>
    <xf numFmtId="167" fontId="17" fillId="7" borderId="0" applyNumberFormat="0" applyBorder="0" applyAlignment="0" applyProtection="0"/>
    <xf numFmtId="167" fontId="17" fillId="8" borderId="0" applyNumberFormat="0" applyBorder="0" applyAlignment="0" applyProtection="0"/>
    <xf numFmtId="167" fontId="17" fillId="9" borderId="0" applyNumberFormat="0" applyBorder="0" applyAlignment="0" applyProtection="0"/>
    <xf numFmtId="167" fontId="17" fillId="10" borderId="0" applyNumberFormat="0" applyBorder="0" applyAlignment="0" applyProtection="0"/>
    <xf numFmtId="167" fontId="17" fillId="11" borderId="0" applyNumberFormat="0" applyBorder="0" applyAlignment="0" applyProtection="0"/>
    <xf numFmtId="167" fontId="17" fillId="12" borderId="0" applyNumberFormat="0" applyBorder="0" applyAlignment="0" applyProtection="0"/>
    <xf numFmtId="167" fontId="17" fillId="13" borderId="0" applyNumberFormat="0" applyBorder="0" applyAlignment="0" applyProtection="0"/>
    <xf numFmtId="167" fontId="17" fillId="1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17" fillId="0" borderId="0" applyFont="0" applyFill="0" applyBorder="0" applyAlignment="0" applyProtection="0"/>
    <xf numFmtId="44" fontId="32" fillId="0" borderId="0" applyFont="0" applyFill="0" applyBorder="0" applyAlignment="0" applyProtection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15" borderId="7" applyNumberFormat="0" applyFont="0" applyAlignment="0" applyProtection="0"/>
    <xf numFmtId="167" fontId="17" fillId="15" borderId="7" applyNumberFormat="0" applyFont="0" applyAlignment="0" applyProtection="0"/>
    <xf numFmtId="167" fontId="17" fillId="0" borderId="0"/>
    <xf numFmtId="167" fontId="17" fillId="0" borderId="0"/>
    <xf numFmtId="167" fontId="17" fillId="0" borderId="0"/>
    <xf numFmtId="44" fontId="17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" fontId="35" fillId="38" borderId="47" applyNumberFormat="0" applyProtection="0">
      <alignment horizontal="left" vertical="center" indent="1"/>
    </xf>
    <xf numFmtId="4" fontId="35" fillId="36" borderId="47" applyNumberFormat="0" applyProtection="0">
      <alignment vertical="center"/>
    </xf>
    <xf numFmtId="4" fontId="35" fillId="37" borderId="47" applyNumberFormat="0" applyProtection="0">
      <alignment horizontal="left" vertical="center" indent="1"/>
    </xf>
    <xf numFmtId="4" fontId="35" fillId="38" borderId="47" applyNumberFormat="0" applyProtection="0">
      <alignment horizontal="left" vertical="center" indent="1"/>
    </xf>
    <xf numFmtId="4" fontId="35" fillId="0" borderId="47" applyNumberFormat="0" applyProtection="0">
      <alignment horizontal="right" vertical="center"/>
    </xf>
    <xf numFmtId="4" fontId="35" fillId="38" borderId="47" applyNumberFormat="0" applyProtection="0">
      <alignment horizontal="left" vertical="center" indent="1"/>
    </xf>
    <xf numFmtId="4" fontId="35" fillId="36" borderId="47" applyNumberFormat="0" applyProtection="0">
      <alignment vertical="center"/>
    </xf>
    <xf numFmtId="4" fontId="35" fillId="36" borderId="47" applyNumberFormat="0" applyProtection="0">
      <alignment vertical="center"/>
    </xf>
    <xf numFmtId="4" fontId="35" fillId="0" borderId="47" applyNumberFormat="0" applyProtection="0">
      <alignment horizontal="right" vertical="center"/>
    </xf>
    <xf numFmtId="4" fontId="35" fillId="38" borderId="47" applyNumberFormat="0" applyProtection="0">
      <alignment horizontal="left" vertical="center" indent="1"/>
    </xf>
    <xf numFmtId="4" fontId="35" fillId="0" borderId="47" applyNumberFormat="0" applyProtection="0">
      <alignment horizontal="right" vertical="center"/>
    </xf>
    <xf numFmtId="4" fontId="35" fillId="38" borderId="47" applyNumberFormat="0" applyProtection="0">
      <alignment horizontal="left" vertical="center" indent="1"/>
    </xf>
    <xf numFmtId="4" fontId="35" fillId="37" borderId="47" applyNumberFormat="0" applyProtection="0">
      <alignment horizontal="left" vertical="center" indent="1"/>
    </xf>
    <xf numFmtId="4" fontId="35" fillId="38" borderId="47" applyNumberFormat="0" applyProtection="0">
      <alignment horizontal="left" vertical="center" indent="1"/>
    </xf>
    <xf numFmtId="4" fontId="35" fillId="37" borderId="47" applyNumberFormat="0" applyProtection="0">
      <alignment horizontal="left" vertical="center" indent="1"/>
    </xf>
    <xf numFmtId="167" fontId="32" fillId="0" borderId="52" applyNumberFormat="0" applyFill="0" applyProtection="0">
      <alignment vertical="top" wrapText="1"/>
    </xf>
    <xf numFmtId="4" fontId="35" fillId="36" borderId="47" applyNumberFormat="0" applyProtection="0">
      <alignment vertical="center"/>
    </xf>
    <xf numFmtId="4" fontId="35" fillId="38" borderId="47" applyNumberFormat="0" applyProtection="0">
      <alignment horizontal="left" vertical="center" indent="1"/>
    </xf>
    <xf numFmtId="4" fontId="35" fillId="0" borderId="47" applyNumberFormat="0" applyProtection="0">
      <alignment horizontal="right" vertical="center"/>
    </xf>
    <xf numFmtId="4" fontId="35" fillId="37" borderId="47" applyNumberFormat="0" applyProtection="0">
      <alignment horizontal="left" vertical="center" indent="1"/>
    </xf>
    <xf numFmtId="4" fontId="35" fillId="38" borderId="47" applyNumberFormat="0" applyProtection="0">
      <alignment horizontal="left" vertical="center" indent="1"/>
    </xf>
    <xf numFmtId="0" fontId="32" fillId="0" borderId="52" applyNumberFormat="0" applyFill="0" applyProtection="0">
      <alignment vertical="top" wrapText="1"/>
    </xf>
    <xf numFmtId="4" fontId="35" fillId="38" borderId="47" applyNumberFormat="0" applyProtection="0">
      <alignment horizontal="left" vertical="center" indent="1"/>
    </xf>
    <xf numFmtId="4" fontId="35" fillId="36" borderId="47" applyNumberFormat="0" applyProtection="0">
      <alignment vertical="center"/>
    </xf>
    <xf numFmtId="4" fontId="35" fillId="37" borderId="47" applyNumberFormat="0" applyProtection="0">
      <alignment horizontal="left" vertical="center" indent="1"/>
    </xf>
    <xf numFmtId="4" fontId="35" fillId="38" borderId="47" applyNumberFormat="0" applyProtection="0">
      <alignment horizontal="left" vertical="center" indent="1"/>
    </xf>
    <xf numFmtId="4" fontId="35" fillId="0" borderId="47" applyNumberFormat="0" applyProtection="0">
      <alignment horizontal="right" vertical="center"/>
    </xf>
    <xf numFmtId="4" fontId="35" fillId="38" borderId="47" applyNumberFormat="0" applyProtection="0">
      <alignment horizontal="left" vertical="center" indent="1"/>
    </xf>
    <xf numFmtId="4" fontId="35" fillId="36" borderId="47" applyNumberFormat="0" applyProtection="0">
      <alignment vertical="center"/>
    </xf>
    <xf numFmtId="4" fontId="35" fillId="0" borderId="47" applyNumberFormat="0" applyProtection="0">
      <alignment horizontal="right" vertical="center"/>
    </xf>
    <xf numFmtId="4" fontId="35" fillId="0" borderId="47" applyNumberFormat="0" applyProtection="0">
      <alignment horizontal="right" vertical="center"/>
    </xf>
    <xf numFmtId="4" fontId="35" fillId="38" borderId="47" applyNumberFormat="0" applyProtection="0">
      <alignment horizontal="left" vertical="center" indent="1"/>
    </xf>
    <xf numFmtId="4" fontId="35" fillId="37" borderId="47" applyNumberFormat="0" applyProtection="0">
      <alignment horizontal="left" vertical="center" indent="1"/>
    </xf>
    <xf numFmtId="4" fontId="35" fillId="38" borderId="47" applyNumberFormat="0" applyProtection="0">
      <alignment horizontal="left" vertical="center" indent="1"/>
    </xf>
    <xf numFmtId="4" fontId="35" fillId="37" borderId="47" applyNumberFormat="0" applyProtection="0">
      <alignment horizontal="left" vertical="center" indent="1"/>
    </xf>
    <xf numFmtId="4" fontId="35" fillId="36" borderId="47" applyNumberFormat="0" applyProtection="0">
      <alignment vertical="center"/>
    </xf>
    <xf numFmtId="4" fontId="35" fillId="38" borderId="47" applyNumberFormat="0" applyProtection="0">
      <alignment horizontal="left" vertical="center" indent="1"/>
    </xf>
    <xf numFmtId="0" fontId="107" fillId="0" borderId="0"/>
    <xf numFmtId="165" fontId="32" fillId="0" borderId="0" applyFont="0" applyFill="0" applyBorder="0" applyProtection="0"/>
    <xf numFmtId="165" fontId="32" fillId="0" borderId="0" applyFont="0" applyFill="0" applyBorder="0" applyProtection="0"/>
    <xf numFmtId="0" fontId="16" fillId="0" borderId="0"/>
    <xf numFmtId="0" fontId="16" fillId="0" borderId="0"/>
    <xf numFmtId="165" fontId="32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98" fillId="0" borderId="0"/>
    <xf numFmtId="0" fontId="11" fillId="0" borderId="0"/>
    <xf numFmtId="0" fontId="10" fillId="0" borderId="0"/>
    <xf numFmtId="0" fontId="111" fillId="0" borderId="0"/>
    <xf numFmtId="0" fontId="9" fillId="0" borderId="0"/>
    <xf numFmtId="0" fontId="8" fillId="0" borderId="0"/>
    <xf numFmtId="0" fontId="7" fillId="0" borderId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6" fillId="0" borderId="0"/>
    <xf numFmtId="0" fontId="10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43" fillId="0" borderId="0"/>
    <xf numFmtId="0" fontId="2" fillId="0" borderId="0"/>
    <xf numFmtId="0" fontId="1" fillId="0" borderId="0"/>
    <xf numFmtId="0" fontId="1" fillId="0" borderId="0"/>
  </cellStyleXfs>
  <cellXfs count="718">
    <xf numFmtId="0" fontId="0" fillId="0" borderId="0" xfId="0"/>
    <xf numFmtId="0" fontId="33" fillId="0" borderId="0" xfId="887" applyFont="1" applyAlignment="1">
      <alignment horizontal="left" vertical="center"/>
    </xf>
    <xf numFmtId="4" fontId="33" fillId="0" borderId="0" xfId="887" applyNumberFormat="1" applyFont="1" applyAlignment="1">
      <alignment vertical="center"/>
    </xf>
    <xf numFmtId="0" fontId="33" fillId="0" borderId="0" xfId="887" applyFont="1" applyAlignment="1">
      <alignment horizontal="right" vertical="center"/>
    </xf>
    <xf numFmtId="0" fontId="33" fillId="0" borderId="0" xfId="887" applyFont="1" applyAlignment="1">
      <alignment vertical="center"/>
    </xf>
    <xf numFmtId="0" fontId="33" fillId="0" borderId="0" xfId="887" applyFont="1" applyAlignment="1">
      <alignment horizontal="center" vertical="center"/>
    </xf>
    <xf numFmtId="49" fontId="33" fillId="0" borderId="0" xfId="887" applyNumberFormat="1" applyFont="1" applyAlignment="1">
      <alignment horizontal="center" vertical="center"/>
    </xf>
    <xf numFmtId="0" fontId="33" fillId="0" borderId="0" xfId="887" applyFont="1" applyAlignment="1">
      <alignment vertical="center" wrapText="1"/>
    </xf>
    <xf numFmtId="0" fontId="0" fillId="0" borderId="0" xfId="0" applyAlignment="1">
      <alignment horizontal="left" vertical="top"/>
    </xf>
    <xf numFmtId="2" fontId="33" fillId="0" borderId="0" xfId="887" applyNumberFormat="1" applyFont="1" applyAlignment="1">
      <alignment horizontal="center" vertical="center"/>
    </xf>
    <xf numFmtId="2" fontId="33" fillId="0" borderId="0" xfId="887" applyNumberFormat="1" applyFont="1" applyAlignment="1">
      <alignment vertical="center"/>
    </xf>
    <xf numFmtId="0" fontId="0" fillId="0" borderId="0" xfId="0" applyAlignment="1">
      <alignment vertical="center"/>
    </xf>
    <xf numFmtId="0" fontId="35" fillId="0" borderId="0" xfId="887" applyFont="1" applyAlignment="1">
      <alignment vertical="center"/>
    </xf>
    <xf numFmtId="0" fontId="34" fillId="0" borderId="0" xfId="887" applyFont="1" applyAlignment="1">
      <alignment vertical="top" wrapText="1"/>
    </xf>
    <xf numFmtId="0" fontId="34" fillId="0" borderId="0" xfId="887" applyFont="1" applyAlignment="1">
      <alignment vertical="center" wrapText="1"/>
    </xf>
    <xf numFmtId="0" fontId="34" fillId="0" borderId="0" xfId="887" applyFont="1" applyAlignment="1">
      <alignment vertical="center"/>
    </xf>
    <xf numFmtId="0" fontId="33" fillId="0" borderId="0" xfId="887" applyFont="1" applyAlignment="1">
      <alignment horizontal="left"/>
    </xf>
    <xf numFmtId="170" fontId="75" fillId="17" borderId="6" xfId="84" applyNumberFormat="1" applyFont="1" applyFill="1" applyBorder="1" applyAlignment="1" applyProtection="1">
      <alignment vertical="center"/>
      <protection locked="0"/>
    </xf>
    <xf numFmtId="0" fontId="33" fillId="0" borderId="0" xfId="887" applyFont="1"/>
    <xf numFmtId="0" fontId="32" fillId="0" borderId="0" xfId="909"/>
    <xf numFmtId="0" fontId="33" fillId="0" borderId="0" xfId="887" applyFont="1" applyAlignment="1">
      <alignment horizontal="right"/>
    </xf>
    <xf numFmtId="2" fontId="33" fillId="0" borderId="0" xfId="887" applyNumberFormat="1" applyFont="1"/>
    <xf numFmtId="0" fontId="33" fillId="0" borderId="0" xfId="887" applyFont="1" applyAlignment="1">
      <alignment horizontal="center"/>
    </xf>
    <xf numFmtId="49" fontId="33" fillId="0" borderId="0" xfId="887" applyNumberFormat="1" applyFont="1"/>
    <xf numFmtId="4" fontId="33" fillId="0" borderId="0" xfId="887" applyNumberFormat="1" applyFont="1"/>
    <xf numFmtId="2" fontId="33" fillId="17" borderId="54" xfId="887" quotePrefix="1" applyNumberFormat="1" applyFont="1" applyFill="1" applyBorder="1" applyAlignment="1" applyProtection="1">
      <alignment horizontal="center" vertical="center"/>
      <protection locked="0"/>
    </xf>
    <xf numFmtId="0" fontId="32" fillId="0" borderId="0" xfId="909" applyAlignment="1">
      <alignment vertical="center"/>
    </xf>
    <xf numFmtId="44" fontId="38" fillId="17" borderId="53" xfId="887" applyNumberFormat="1" applyFont="1" applyFill="1" applyBorder="1" applyAlignment="1" applyProtection="1">
      <alignment vertical="center"/>
      <protection locked="0"/>
    </xf>
    <xf numFmtId="4" fontId="33" fillId="0" borderId="54" xfId="29" applyNumberFormat="1" applyFont="1" applyFill="1" applyBorder="1" applyAlignment="1" applyProtection="1">
      <alignment horizontal="left" vertical="center" wrapText="1"/>
    </xf>
    <xf numFmtId="2" fontId="33" fillId="17" borderId="57" xfId="887" applyNumberFormat="1" applyFont="1" applyFill="1" applyBorder="1" applyAlignment="1" applyProtection="1">
      <alignment horizontal="center" vertical="center" wrapText="1"/>
      <protection locked="0"/>
    </xf>
    <xf numFmtId="4" fontId="110" fillId="0" borderId="54" xfId="29" applyNumberFormat="1" applyFont="1" applyBorder="1" applyAlignment="1" applyProtection="1">
      <alignment horizontal="right" vertical="center" wrapText="1" shrinkToFit="1"/>
    </xf>
    <xf numFmtId="2" fontId="33" fillId="17" borderId="57" xfId="887" applyNumberFormat="1" applyFont="1" applyFill="1" applyBorder="1" applyAlignment="1" applyProtection="1">
      <alignment horizontal="right" vertical="center" wrapText="1"/>
      <protection locked="0"/>
    </xf>
    <xf numFmtId="0" fontId="32" fillId="17" borderId="59" xfId="904" applyNumberFormat="1" applyFill="1" applyBorder="1" applyAlignment="1" applyProtection="1">
      <alignment vertical="top"/>
      <protection locked="0"/>
    </xf>
    <xf numFmtId="0" fontId="32" fillId="17" borderId="57" xfId="904" applyNumberFormat="1" applyFill="1" applyBorder="1" applyAlignment="1" applyProtection="1">
      <alignment horizontal="left" vertical="center"/>
      <protection locked="0"/>
    </xf>
    <xf numFmtId="0" fontId="5" fillId="0" borderId="0" xfId="4079"/>
    <xf numFmtId="44" fontId="38" fillId="17" borderId="54" xfId="83" applyNumberFormat="1" applyFont="1" applyFill="1" applyBorder="1" applyAlignment="1" applyProtection="1">
      <alignment vertical="center"/>
      <protection locked="0"/>
    </xf>
    <xf numFmtId="1" fontId="33" fillId="0" borderId="0" xfId="887" applyNumberFormat="1" applyFont="1" applyAlignment="1">
      <alignment horizontal="center"/>
    </xf>
    <xf numFmtId="1" fontId="33" fillId="0" borderId="0" xfId="887" applyNumberFormat="1" applyFont="1" applyAlignment="1">
      <alignment horizontal="center" vertical="center"/>
    </xf>
    <xf numFmtId="0" fontId="32" fillId="0" borderId="0" xfId="909" applyAlignment="1">
      <alignment horizontal="left" vertical="top"/>
    </xf>
    <xf numFmtId="0" fontId="113" fillId="0" borderId="59" xfId="1854" applyFont="1" applyBorder="1" applyAlignment="1" applyProtection="1">
      <alignment horizontal="center" vertical="center"/>
    </xf>
    <xf numFmtId="0" fontId="100" fillId="0" borderId="57" xfId="1854" applyBorder="1" applyAlignment="1" applyProtection="1">
      <alignment horizontal="left"/>
    </xf>
    <xf numFmtId="0" fontId="0" fillId="0" borderId="58" xfId="1854" applyFont="1" applyFill="1" applyBorder="1" applyAlignment="1" applyProtection="1">
      <alignment horizontal="left"/>
    </xf>
    <xf numFmtId="0" fontId="100" fillId="0" borderId="58" xfId="1854" applyBorder="1" applyAlignment="1" applyProtection="1">
      <alignment horizontal="left"/>
    </xf>
    <xf numFmtId="4" fontId="34" fillId="16" borderId="59" xfId="83" applyNumberFormat="1" applyFont="1" applyFill="1" applyBorder="1" applyAlignment="1" applyProtection="1">
      <alignment vertical="center"/>
    </xf>
    <xf numFmtId="0" fontId="34" fillId="0" borderId="54" xfId="83" applyNumberFormat="1" applyFont="1" applyBorder="1" applyAlignment="1" applyProtection="1">
      <alignment horizontal="center" vertical="center" wrapText="1"/>
    </xf>
    <xf numFmtId="44" fontId="33" fillId="0" borderId="59" xfId="83" applyNumberFormat="1" applyFont="1" applyBorder="1" applyAlignment="1" applyProtection="1">
      <alignment horizontal="right" vertical="center"/>
    </xf>
    <xf numFmtId="0" fontId="33" fillId="0" borderId="59" xfId="83" applyNumberFormat="1" applyFont="1" applyBorder="1" applyAlignment="1" applyProtection="1">
      <alignment horizontal="right" vertical="center"/>
    </xf>
    <xf numFmtId="170" fontId="34" fillId="0" borderId="53" xfId="83" applyNumberFormat="1" applyFont="1" applyFill="1" applyBorder="1" applyAlignment="1" applyProtection="1">
      <alignment horizontal="left" vertical="center" wrapText="1"/>
    </xf>
    <xf numFmtId="0" fontId="34" fillId="0" borderId="53" xfId="83" applyNumberFormat="1" applyFont="1" applyBorder="1" applyAlignment="1" applyProtection="1">
      <alignment horizontal="left" vertical="center" wrapText="1"/>
    </xf>
    <xf numFmtId="0" fontId="102" fillId="0" borderId="57" xfId="1854" applyFont="1" applyFill="1" applyBorder="1" applyAlignment="1" applyProtection="1">
      <alignment horizontal="left"/>
    </xf>
    <xf numFmtId="0" fontId="102" fillId="0" borderId="58" xfId="1854" applyFont="1" applyFill="1" applyBorder="1" applyAlignment="1" applyProtection="1">
      <alignment horizontal="left"/>
    </xf>
    <xf numFmtId="0" fontId="34" fillId="0" borderId="59" xfId="83" applyNumberFormat="1" applyFont="1" applyBorder="1" applyAlignment="1" applyProtection="1">
      <alignment horizontal="center" vertical="center" wrapText="1"/>
    </xf>
    <xf numFmtId="0" fontId="34" fillId="0" borderId="53" xfId="83" applyNumberFormat="1" applyFont="1" applyFill="1" applyBorder="1" applyAlignment="1" applyProtection="1">
      <alignment horizontal="left" vertical="center" wrapText="1"/>
    </xf>
    <xf numFmtId="44" fontId="34" fillId="16" borderId="59" xfId="84" applyNumberFormat="1" applyFont="1" applyFill="1" applyBorder="1" applyProtection="1"/>
    <xf numFmtId="0" fontId="33" fillId="0" borderId="0" xfId="909" applyFont="1"/>
    <xf numFmtId="165" fontId="33" fillId="0" borderId="21" xfId="84" applyFont="1" applyBorder="1" applyProtection="1"/>
    <xf numFmtId="1" fontId="34" fillId="0" borderId="56" xfId="84" applyNumberFormat="1" applyFont="1" applyBorder="1" applyAlignment="1" applyProtection="1">
      <alignment horizontal="center"/>
    </xf>
    <xf numFmtId="165" fontId="33" fillId="0" borderId="0" xfId="84" applyFont="1" applyBorder="1" applyProtection="1"/>
    <xf numFmtId="1" fontId="34" fillId="0" borderId="3" xfId="84" applyNumberFormat="1" applyFont="1" applyBorder="1" applyAlignment="1" applyProtection="1">
      <alignment horizontal="center"/>
    </xf>
    <xf numFmtId="165" fontId="33" fillId="0" borderId="5" xfId="84" applyFont="1" applyBorder="1" applyProtection="1"/>
    <xf numFmtId="1" fontId="34" fillId="0" borderId="6" xfId="84" applyNumberFormat="1" applyFont="1" applyBorder="1" applyAlignment="1" applyProtection="1">
      <alignment horizontal="center"/>
    </xf>
    <xf numFmtId="0" fontId="100" fillId="0" borderId="58" xfId="1854" applyFill="1" applyBorder="1" applyAlignment="1" applyProtection="1">
      <alignment horizontal="left"/>
    </xf>
    <xf numFmtId="44" fontId="75" fillId="16" borderId="59" xfId="1854" applyNumberFormat="1" applyFont="1" applyFill="1" applyBorder="1" applyAlignment="1" applyProtection="1">
      <alignment vertical="center"/>
    </xf>
    <xf numFmtId="0" fontId="34" fillId="0" borderId="19" xfId="83" applyNumberFormat="1" applyFont="1" applyBorder="1" applyAlignment="1" applyProtection="1">
      <alignment horizontal="left" vertical="top" wrapText="1"/>
    </xf>
    <xf numFmtId="2" fontId="33" fillId="17" borderId="52" xfId="887" quotePrefix="1" applyNumberFormat="1" applyFont="1" applyFill="1" applyBorder="1" applyAlignment="1" applyProtection="1">
      <alignment horizontal="center" vertical="center"/>
      <protection locked="0"/>
    </xf>
    <xf numFmtId="0" fontId="1" fillId="0" borderId="0" xfId="4086"/>
    <xf numFmtId="2" fontId="33" fillId="17" borderId="52" xfId="887" quotePrefix="1" applyNumberFormat="1" applyFont="1" applyFill="1" applyBorder="1" applyAlignment="1" applyProtection="1">
      <alignment horizontal="right" vertical="center"/>
      <protection locked="0"/>
    </xf>
    <xf numFmtId="0" fontId="1" fillId="0" borderId="0" xfId="4086" applyAlignment="1">
      <alignment horizontal="center"/>
    </xf>
    <xf numFmtId="49" fontId="72" fillId="0" borderId="0" xfId="904" applyNumberFormat="1" applyFont="1"/>
    <xf numFmtId="0" fontId="9" fillId="0" borderId="0" xfId="4071"/>
    <xf numFmtId="0" fontId="108" fillId="0" borderId="0" xfId="4071" applyFont="1"/>
    <xf numFmtId="49" fontId="32" fillId="0" borderId="0" xfId="904" applyNumberFormat="1" applyAlignment="1">
      <alignment horizontal="right"/>
    </xf>
    <xf numFmtId="166" fontId="38" fillId="0" borderId="0" xfId="904" applyFont="1" applyAlignment="1">
      <alignment horizontal="left" vertical="center"/>
    </xf>
    <xf numFmtId="14" fontId="73" fillId="0" borderId="0" xfId="904" applyNumberFormat="1" applyFont="1" applyAlignment="1">
      <alignment vertical="center"/>
    </xf>
    <xf numFmtId="49" fontId="73" fillId="0" borderId="0" xfId="904" applyNumberFormat="1" applyFont="1"/>
    <xf numFmtId="166" fontId="73" fillId="0" borderId="0" xfId="904" applyFont="1"/>
    <xf numFmtId="49" fontId="74" fillId="0" borderId="0" xfId="904" applyNumberFormat="1" applyFont="1"/>
    <xf numFmtId="49" fontId="75" fillId="0" borderId="0" xfId="904" applyNumberFormat="1" applyFont="1" applyAlignment="1">
      <alignment horizontal="right" vertical="center" wrapText="1"/>
    </xf>
    <xf numFmtId="166" fontId="32" fillId="0" borderId="0" xfId="904"/>
    <xf numFmtId="49" fontId="75" fillId="0" borderId="0" xfId="904" applyNumberFormat="1" applyFont="1"/>
    <xf numFmtId="0" fontId="32" fillId="0" borderId="0" xfId="904" applyNumberFormat="1"/>
    <xf numFmtId="0" fontId="9" fillId="0" borderId="0" xfId="4071" applyAlignment="1">
      <alignment vertical="center"/>
    </xf>
    <xf numFmtId="0" fontId="112" fillId="0" borderId="0" xfId="0" applyFont="1"/>
    <xf numFmtId="0" fontId="32" fillId="0" borderId="0" xfId="904" applyNumberFormat="1" applyAlignment="1">
      <alignment vertical="center"/>
    </xf>
    <xf numFmtId="0" fontId="46" fillId="70" borderId="60" xfId="879" applyFont="1" applyFill="1" applyBorder="1" applyAlignment="1">
      <alignment horizontal="center" vertical="center"/>
    </xf>
    <xf numFmtId="0" fontId="46" fillId="70" borderId="61" xfId="879" applyFont="1" applyFill="1" applyBorder="1" applyAlignment="1">
      <alignment horizontal="center" vertical="center"/>
    </xf>
    <xf numFmtId="0" fontId="46" fillId="70" borderId="62" xfId="879" applyFont="1" applyFill="1" applyBorder="1" applyAlignment="1">
      <alignment horizontal="center" vertical="center"/>
    </xf>
    <xf numFmtId="49" fontId="75" fillId="70" borderId="60" xfId="904" applyNumberFormat="1" applyFont="1" applyFill="1" applyBorder="1" applyAlignment="1">
      <alignment horizontal="center" vertical="center" wrapText="1"/>
    </xf>
    <xf numFmtId="49" fontId="75" fillId="70" borderId="60" xfId="904" applyNumberFormat="1" applyFont="1" applyFill="1" applyBorder="1" applyAlignment="1">
      <alignment vertical="center" wrapText="1"/>
    </xf>
    <xf numFmtId="0" fontId="96" fillId="40" borderId="4" xfId="4071" applyFont="1" applyFill="1" applyBorder="1" applyAlignment="1">
      <alignment vertical="center"/>
    </xf>
    <xf numFmtId="0" fontId="46" fillId="40" borderId="5" xfId="879" applyFont="1" applyFill="1" applyBorder="1" applyAlignment="1">
      <alignment horizontal="center" vertical="center"/>
    </xf>
    <xf numFmtId="49" fontId="75" fillId="40" borderId="5" xfId="904" applyNumberFormat="1" applyFont="1" applyFill="1" applyBorder="1" applyAlignment="1">
      <alignment horizontal="center" vertical="center" wrapText="1"/>
    </xf>
    <xf numFmtId="49" fontId="75" fillId="60" borderId="5" xfId="904" applyNumberFormat="1" applyFont="1" applyFill="1" applyBorder="1" applyAlignment="1">
      <alignment horizontal="center" vertical="center" wrapText="1"/>
    </xf>
    <xf numFmtId="49" fontId="75" fillId="60" borderId="6" xfId="904" applyNumberFormat="1" applyFont="1" applyFill="1" applyBorder="1" applyAlignment="1">
      <alignment horizontal="center" vertical="center" wrapText="1"/>
    </xf>
    <xf numFmtId="0" fontId="32" fillId="0" borderId="54" xfId="879" applyBorder="1" applyAlignment="1">
      <alignment horizontal="center" vertical="center"/>
    </xf>
    <xf numFmtId="0" fontId="32" fillId="0" borderId="57" xfId="879" applyBorder="1" applyAlignment="1">
      <alignment horizontal="center" vertical="center"/>
    </xf>
    <xf numFmtId="0" fontId="9" fillId="0" borderId="57" xfId="4071" applyBorder="1" applyAlignment="1">
      <alignment vertical="center"/>
    </xf>
    <xf numFmtId="44" fontId="32" fillId="0" borderId="54" xfId="904" applyNumberFormat="1" applyBorder="1" applyAlignment="1">
      <alignment vertical="center"/>
    </xf>
    <xf numFmtId="171" fontId="32" fillId="0" borderId="54" xfId="904" applyNumberFormat="1" applyBorder="1" applyAlignment="1">
      <alignment vertical="center"/>
    </xf>
    <xf numFmtId="4" fontId="98" fillId="0" borderId="54" xfId="4071" applyNumberFormat="1" applyFont="1" applyBorder="1" applyAlignment="1">
      <alignment vertical="center"/>
    </xf>
    <xf numFmtId="0" fontId="97" fillId="0" borderId="54" xfId="960" applyFont="1" applyBorder="1" applyAlignment="1">
      <alignment vertical="center"/>
    </xf>
    <xf numFmtId="0" fontId="96" fillId="40" borderId="57" xfId="4071" applyFont="1" applyFill="1" applyBorder="1" applyAlignment="1">
      <alignment vertical="center"/>
    </xf>
    <xf numFmtId="0" fontId="46" fillId="40" borderId="58" xfId="879" applyFont="1" applyFill="1" applyBorder="1" applyAlignment="1">
      <alignment horizontal="center" vertical="center"/>
    </xf>
    <xf numFmtId="0" fontId="75" fillId="40" borderId="21" xfId="879" applyFont="1" applyFill="1" applyBorder="1" applyAlignment="1">
      <alignment horizontal="right" vertical="center"/>
    </xf>
    <xf numFmtId="44" fontId="75" fillId="40" borderId="54" xfId="904" applyNumberFormat="1" applyFont="1" applyFill="1" applyBorder="1" applyAlignment="1">
      <alignment vertical="center"/>
    </xf>
    <xf numFmtId="4" fontId="75" fillId="40" borderId="54" xfId="904" applyNumberFormat="1" applyFont="1" applyFill="1" applyBorder="1" applyAlignment="1">
      <alignment vertical="center"/>
    </xf>
    <xf numFmtId="4" fontId="43" fillId="40" borderId="54" xfId="4071" applyNumberFormat="1" applyFont="1" applyFill="1" applyBorder="1" applyAlignment="1">
      <alignment vertical="center"/>
    </xf>
    <xf numFmtId="4" fontId="32" fillId="40" borderId="54" xfId="904" applyNumberFormat="1" applyFill="1" applyBorder="1" applyAlignment="1">
      <alignment vertical="center"/>
    </xf>
    <xf numFmtId="49" fontId="75" fillId="40" borderId="54" xfId="904" applyNumberFormat="1" applyFont="1" applyFill="1" applyBorder="1" applyAlignment="1">
      <alignment horizontal="center" vertical="center" wrapText="1"/>
    </xf>
    <xf numFmtId="0" fontId="46" fillId="40" borderId="58" xfId="879" applyFont="1" applyFill="1" applyBorder="1" applyAlignment="1">
      <alignment horizontal="left" vertical="center"/>
    </xf>
    <xf numFmtId="49" fontId="75" fillId="40" borderId="58" xfId="904" applyNumberFormat="1" applyFont="1" applyFill="1" applyBorder="1" applyAlignment="1">
      <alignment horizontal="center" vertical="center" wrapText="1"/>
    </xf>
    <xf numFmtId="49" fontId="75" fillId="60" borderId="58" xfId="904" applyNumberFormat="1" applyFont="1" applyFill="1" applyBorder="1" applyAlignment="1">
      <alignment horizontal="center" vertical="center" wrapText="1"/>
    </xf>
    <xf numFmtId="49" fontId="75" fillId="60" borderId="59" xfId="904" applyNumberFormat="1" applyFont="1" applyFill="1" applyBorder="1" applyAlignment="1">
      <alignment horizontal="center" vertical="center" wrapText="1"/>
    </xf>
    <xf numFmtId="0" fontId="9" fillId="0" borderId="57" xfId="4071" applyBorder="1" applyAlignment="1">
      <alignment horizontal="left" vertical="center"/>
    </xf>
    <xf numFmtId="0" fontId="96" fillId="40" borderId="55" xfId="4071" applyFont="1" applyFill="1" applyBorder="1" applyAlignment="1">
      <alignment vertical="center"/>
    </xf>
    <xf numFmtId="0" fontId="46" fillId="40" borderId="21" xfId="879" applyFont="1" applyFill="1" applyBorder="1" applyAlignment="1">
      <alignment horizontal="center" vertical="center"/>
    </xf>
    <xf numFmtId="44" fontId="75" fillId="40" borderId="53" xfId="904" applyNumberFormat="1" applyFont="1" applyFill="1" applyBorder="1" applyAlignment="1">
      <alignment vertical="center"/>
    </xf>
    <xf numFmtId="4" fontId="75" fillId="40" borderId="53" xfId="904" applyNumberFormat="1" applyFont="1" applyFill="1" applyBorder="1" applyAlignment="1">
      <alignment vertical="center"/>
    </xf>
    <xf numFmtId="4" fontId="32" fillId="40" borderId="53" xfId="904" applyNumberFormat="1" applyFill="1" applyBorder="1" applyAlignment="1">
      <alignment vertical="center"/>
    </xf>
    <xf numFmtId="171" fontId="32" fillId="0" borderId="26" xfId="904" applyNumberFormat="1" applyBorder="1" applyAlignment="1">
      <alignment vertical="center"/>
    </xf>
    <xf numFmtId="4" fontId="98" fillId="0" borderId="26" xfId="4071" applyNumberFormat="1" applyFont="1" applyBorder="1" applyAlignment="1">
      <alignment vertical="center"/>
    </xf>
    <xf numFmtId="0" fontId="96" fillId="40" borderId="63" xfId="4071" applyFont="1" applyFill="1" applyBorder="1" applyAlignment="1">
      <alignment vertical="center"/>
    </xf>
    <xf numFmtId="0" fontId="46" fillId="40" borderId="64" xfId="879" applyFont="1" applyFill="1" applyBorder="1" applyAlignment="1">
      <alignment horizontal="center" vertical="center"/>
    </xf>
    <xf numFmtId="0" fontId="75" fillId="40" borderId="64" xfId="879" applyFont="1" applyFill="1" applyBorder="1" applyAlignment="1">
      <alignment horizontal="right" vertical="center"/>
    </xf>
    <xf numFmtId="0" fontId="75" fillId="40" borderId="65" xfId="879" applyFont="1" applyFill="1" applyBorder="1" applyAlignment="1">
      <alignment horizontal="right" vertical="center"/>
    </xf>
    <xf numFmtId="44" fontId="75" fillId="40" borderId="52" xfId="904" applyNumberFormat="1" applyFont="1" applyFill="1" applyBorder="1" applyAlignment="1">
      <alignment vertical="center"/>
    </xf>
    <xf numFmtId="4" fontId="75" fillId="40" borderId="52" xfId="904" applyNumberFormat="1" applyFont="1" applyFill="1" applyBorder="1" applyAlignment="1">
      <alignment vertical="center"/>
    </xf>
    <xf numFmtId="4" fontId="43" fillId="40" borderId="52" xfId="4071" applyNumberFormat="1" applyFont="1" applyFill="1" applyBorder="1" applyAlignment="1">
      <alignment vertical="center"/>
    </xf>
    <xf numFmtId="4" fontId="32" fillId="40" borderId="52" xfId="904" applyNumberFormat="1" applyFill="1" applyBorder="1" applyAlignment="1">
      <alignment vertical="center"/>
    </xf>
    <xf numFmtId="0" fontId="96" fillId="71" borderId="57" xfId="4071" applyFont="1" applyFill="1" applyBorder="1" applyAlignment="1">
      <alignment vertical="center"/>
    </xf>
    <xf numFmtId="0" fontId="46" fillId="71" borderId="58" xfId="879" applyFont="1" applyFill="1" applyBorder="1" applyAlignment="1">
      <alignment horizontal="center" vertical="center"/>
    </xf>
    <xf numFmtId="0" fontId="75" fillId="71" borderId="58" xfId="879" applyFont="1" applyFill="1" applyBorder="1" applyAlignment="1">
      <alignment horizontal="right" vertical="center"/>
    </xf>
    <xf numFmtId="44" fontId="75" fillId="71" borderId="54" xfId="904" applyNumberFormat="1" applyFont="1" applyFill="1" applyBorder="1" applyAlignment="1">
      <alignment vertical="center"/>
    </xf>
    <xf numFmtId="4" fontId="75" fillId="71" borderId="54" xfId="904" applyNumberFormat="1" applyFont="1" applyFill="1" applyBorder="1" applyAlignment="1">
      <alignment vertical="center"/>
    </xf>
    <xf numFmtId="4" fontId="43" fillId="71" borderId="59" xfId="4071" applyNumberFormat="1" applyFont="1" applyFill="1" applyBorder="1" applyAlignment="1">
      <alignment vertical="center"/>
    </xf>
    <xf numFmtId="4" fontId="43" fillId="71" borderId="57" xfId="4071" applyNumberFormat="1" applyFont="1" applyFill="1" applyBorder="1" applyAlignment="1">
      <alignment vertical="center"/>
    </xf>
    <xf numFmtId="49" fontId="75" fillId="71" borderId="57" xfId="904" applyNumberFormat="1" applyFont="1" applyFill="1" applyBorder="1" applyAlignment="1">
      <alignment horizontal="center" vertical="center" wrapText="1"/>
    </xf>
    <xf numFmtId="49" fontId="75" fillId="71" borderId="59" xfId="904" applyNumberFormat="1" applyFont="1" applyFill="1" applyBorder="1" applyAlignment="1">
      <alignment horizontal="center" vertical="center" wrapText="1"/>
    </xf>
    <xf numFmtId="0" fontId="75" fillId="40" borderId="58" xfId="879" applyFont="1" applyFill="1" applyBorder="1" applyAlignment="1">
      <alignment horizontal="right" vertical="center"/>
    </xf>
    <xf numFmtId="44" fontId="75" fillId="40" borderId="58" xfId="904" applyNumberFormat="1" applyFont="1" applyFill="1" applyBorder="1" applyAlignment="1">
      <alignment vertical="center"/>
    </xf>
    <xf numFmtId="4" fontId="75" fillId="40" borderId="58" xfId="904" applyNumberFormat="1" applyFont="1" applyFill="1" applyBorder="1" applyAlignment="1">
      <alignment vertical="center"/>
    </xf>
    <xf numFmtId="4" fontId="43" fillId="40" borderId="58" xfId="4071" applyNumberFormat="1" applyFont="1" applyFill="1" applyBorder="1" applyAlignment="1">
      <alignment vertical="center"/>
    </xf>
    <xf numFmtId="4" fontId="32" fillId="40" borderId="58" xfId="904" applyNumberFormat="1" applyFill="1" applyBorder="1" applyAlignment="1">
      <alignment vertical="center"/>
    </xf>
    <xf numFmtId="49" fontId="75" fillId="40" borderId="59" xfId="904" applyNumberFormat="1" applyFont="1" applyFill="1" applyBorder="1" applyAlignment="1">
      <alignment horizontal="center" vertical="center" wrapText="1"/>
    </xf>
    <xf numFmtId="49" fontId="75" fillId="71" borderId="58" xfId="904" applyNumberFormat="1" applyFont="1" applyFill="1" applyBorder="1" applyAlignment="1">
      <alignment horizontal="center" vertical="center" wrapText="1"/>
    </xf>
    <xf numFmtId="44" fontId="75" fillId="0" borderId="0" xfId="904" applyNumberFormat="1" applyFont="1" applyAlignment="1">
      <alignment vertical="center"/>
    </xf>
    <xf numFmtId="4" fontId="75" fillId="0" borderId="0" xfId="904" applyNumberFormat="1" applyFont="1" applyAlignment="1">
      <alignment vertical="center"/>
    </xf>
    <xf numFmtId="1" fontId="0" fillId="0" borderId="59" xfId="0" applyNumberFormat="1" applyBorder="1"/>
    <xf numFmtId="0" fontId="34" fillId="0" borderId="54" xfId="887" applyFont="1" applyBorder="1" applyAlignment="1">
      <alignment horizontal="right" vertical="center"/>
    </xf>
    <xf numFmtId="0" fontId="34" fillId="0" borderId="54" xfId="887" applyFont="1" applyBorder="1" applyAlignment="1">
      <alignment horizontal="center" vertical="center"/>
    </xf>
    <xf numFmtId="0" fontId="50" fillId="0" borderId="57" xfId="887" applyFont="1" applyBorder="1" applyAlignment="1">
      <alignment horizontal="centerContinuous" vertical="center"/>
    </xf>
    <xf numFmtId="0" fontId="76" fillId="0" borderId="58" xfId="887" applyFont="1" applyBorder="1" applyAlignment="1">
      <alignment horizontal="centerContinuous" vertical="center"/>
    </xf>
    <xf numFmtId="0" fontId="76" fillId="0" borderId="59" xfId="887" applyFont="1" applyBorder="1" applyAlignment="1">
      <alignment horizontal="centerContinuous" vertical="center"/>
    </xf>
    <xf numFmtId="0" fontId="33" fillId="0" borderId="2" xfId="887" applyFont="1" applyBorder="1" applyAlignment="1">
      <alignment horizontal="left"/>
    </xf>
    <xf numFmtId="0" fontId="34" fillId="0" borderId="0" xfId="887" applyFont="1" applyAlignment="1">
      <alignment horizontal="left"/>
    </xf>
    <xf numFmtId="49" fontId="33" fillId="0" borderId="0" xfId="887" applyNumberFormat="1" applyFont="1" applyAlignment="1">
      <alignment horizontal="left"/>
    </xf>
    <xf numFmtId="0" fontId="33" fillId="0" borderId="54" xfId="887" applyFont="1" applyBorder="1" applyAlignment="1">
      <alignment horizontal="right"/>
    </xf>
    <xf numFmtId="0" fontId="33" fillId="0" borderId="54" xfId="887" applyFont="1" applyBorder="1" applyAlignment="1">
      <alignment horizontal="center"/>
    </xf>
    <xf numFmtId="2" fontId="34" fillId="0" borderId="22" xfId="22" applyNumberFormat="1" applyFont="1" applyBorder="1" applyAlignment="1">
      <alignment vertical="center"/>
    </xf>
    <xf numFmtId="2" fontId="34" fillId="0" borderId="58" xfId="887" applyNumberFormat="1" applyFont="1" applyBorder="1" applyAlignment="1">
      <alignment vertical="center"/>
    </xf>
    <xf numFmtId="44" fontId="34" fillId="16" borderId="59" xfId="887" applyNumberFormat="1" applyFont="1" applyFill="1" applyBorder="1" applyAlignment="1">
      <alignment vertical="center"/>
    </xf>
    <xf numFmtId="0" fontId="34" fillId="0" borderId="0" xfId="0" applyFont="1"/>
    <xf numFmtId="49" fontId="33" fillId="0" borderId="0" xfId="22" applyNumberFormat="1" applyFont="1"/>
    <xf numFmtId="1" fontId="0" fillId="0" borderId="3" xfId="0" applyNumberFormat="1" applyBorder="1" applyAlignment="1">
      <alignment horizontal="left" vertical="top"/>
    </xf>
    <xf numFmtId="14" fontId="33" fillId="0" borderId="54" xfId="887" applyNumberFormat="1" applyFont="1" applyBorder="1" applyAlignment="1">
      <alignment horizontal="center"/>
    </xf>
    <xf numFmtId="2" fontId="34" fillId="0" borderId="57" xfId="887" applyNumberFormat="1" applyFont="1" applyBorder="1" applyAlignment="1">
      <alignment vertical="center"/>
    </xf>
    <xf numFmtId="4" fontId="34" fillId="16" borderId="59" xfId="887" applyNumberFormat="1" applyFont="1" applyFill="1" applyBorder="1" applyAlignment="1">
      <alignment vertical="center"/>
    </xf>
    <xf numFmtId="0" fontId="33" fillId="0" borderId="0" xfId="0" applyFont="1"/>
    <xf numFmtId="2" fontId="33" fillId="0" borderId="57" xfId="887" applyNumberFormat="1" applyFont="1" applyBorder="1" applyAlignment="1">
      <alignment horizontal="left" vertical="center"/>
    </xf>
    <xf numFmtId="2" fontId="33" fillId="0" borderId="58" xfId="887" applyNumberFormat="1" applyFont="1" applyBorder="1" applyAlignment="1">
      <alignment horizontal="left" vertical="center"/>
    </xf>
    <xf numFmtId="4" fontId="33" fillId="0" borderId="59" xfId="887" applyNumberFormat="1" applyFont="1" applyBorder="1" applyAlignment="1">
      <alignment horizontal="right" vertical="center"/>
    </xf>
    <xf numFmtId="0" fontId="33" fillId="0" borderId="4" xfId="887" applyFont="1" applyBorder="1" applyAlignment="1">
      <alignment horizontal="left" vertical="center"/>
    </xf>
    <xf numFmtId="0" fontId="33" fillId="0" borderId="5" xfId="22" applyFont="1" applyBorder="1" applyAlignment="1">
      <alignment horizontal="left"/>
    </xf>
    <xf numFmtId="49" fontId="33" fillId="0" borderId="5" xfId="22" applyNumberFormat="1" applyFont="1" applyBorder="1"/>
    <xf numFmtId="1" fontId="33" fillId="0" borderId="5" xfId="887" applyNumberFormat="1" applyFont="1" applyBorder="1" applyAlignment="1">
      <alignment horizontal="center"/>
    </xf>
    <xf numFmtId="0" fontId="33" fillId="0" borderId="2" xfId="887" applyFont="1" applyBorder="1" applyAlignment="1">
      <alignment horizontal="left" vertical="center"/>
    </xf>
    <xf numFmtId="0" fontId="34" fillId="0" borderId="54" xfId="22" applyFont="1" applyBorder="1" applyAlignment="1">
      <alignment horizontal="right" wrapText="1"/>
    </xf>
    <xf numFmtId="0" fontId="34" fillId="0" borderId="24" xfId="22" applyFont="1" applyBorder="1" applyAlignment="1">
      <alignment horizontal="center"/>
    </xf>
    <xf numFmtId="0" fontId="33" fillId="0" borderId="54" xfId="887" applyFont="1" applyBorder="1"/>
    <xf numFmtId="0" fontId="33" fillId="0" borderId="58" xfId="887" applyFont="1" applyBorder="1"/>
    <xf numFmtId="0" fontId="33" fillId="0" borderId="58" xfId="887" applyFont="1" applyBorder="1" applyAlignment="1">
      <alignment horizontal="center"/>
    </xf>
    <xf numFmtId="0" fontId="34" fillId="0" borderId="58" xfId="887" applyFont="1" applyBorder="1" applyAlignment="1">
      <alignment horizontal="right" vertical="center"/>
    </xf>
    <xf numFmtId="2" fontId="38" fillId="16" borderId="54" xfId="887" applyNumberFormat="1" applyFont="1" applyFill="1" applyBorder="1" applyAlignment="1">
      <alignment vertical="center"/>
    </xf>
    <xf numFmtId="0" fontId="33" fillId="0" borderId="57" xfId="887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34" fillId="0" borderId="52" xfId="887" applyFont="1" applyBorder="1" applyAlignment="1">
      <alignment horizontal="right"/>
    </xf>
    <xf numFmtId="1" fontId="34" fillId="0" borderId="52" xfId="887" applyNumberFormat="1" applyFont="1" applyBorder="1" applyAlignment="1">
      <alignment horizontal="right"/>
    </xf>
    <xf numFmtId="0" fontId="32" fillId="63" borderId="58" xfId="887" applyFill="1" applyBorder="1" applyAlignment="1">
      <alignment horizontal="center" vertical="center"/>
    </xf>
    <xf numFmtId="0" fontId="34" fillId="0" borderId="53" xfId="887" applyFont="1" applyBorder="1" applyAlignment="1">
      <alignment horizontal="left" vertical="center" wrapText="1"/>
    </xf>
    <xf numFmtId="2" fontId="34" fillId="0" borderId="53" xfId="887" applyNumberFormat="1" applyFont="1" applyBorder="1" applyAlignment="1">
      <alignment horizontal="left" vertical="center" wrapText="1"/>
    </xf>
    <xf numFmtId="0" fontId="34" fillId="0" borderId="2" xfId="887" applyFont="1" applyBorder="1" applyAlignment="1">
      <alignment horizontal="left" vertical="top"/>
    </xf>
    <xf numFmtId="0" fontId="34" fillId="0" borderId="8" xfId="887" applyFont="1" applyBorder="1" applyAlignment="1">
      <alignment horizontal="center" vertical="top" wrapText="1"/>
    </xf>
    <xf numFmtId="49" fontId="34" fillId="0" borderId="8" xfId="887" applyNumberFormat="1" applyFont="1" applyBorder="1" applyAlignment="1">
      <alignment vertical="top" wrapText="1"/>
    </xf>
    <xf numFmtId="1" fontId="34" fillId="0" borderId="2" xfId="887" applyNumberFormat="1" applyFont="1" applyBorder="1" applyAlignment="1">
      <alignment horizontal="left" vertical="top"/>
    </xf>
    <xf numFmtId="0" fontId="34" fillId="0" borderId="19" xfId="0" applyFont="1" applyBorder="1" applyAlignment="1">
      <alignment horizontal="left" vertical="top" wrapText="1"/>
    </xf>
    <xf numFmtId="0" fontId="33" fillId="0" borderId="4" xfId="0" applyFont="1" applyBorder="1" applyAlignment="1">
      <alignment horizontal="right" vertical="center"/>
    </xf>
    <xf numFmtId="2" fontId="33" fillId="0" borderId="23" xfId="0" applyNumberFormat="1" applyFont="1" applyBorder="1" applyAlignment="1">
      <alignment horizontal="left" vertical="center"/>
    </xf>
    <xf numFmtId="1" fontId="33" fillId="0" borderId="23" xfId="0" applyNumberFormat="1" applyFont="1" applyBorder="1" applyAlignment="1">
      <alignment horizontal="center" vertical="center"/>
    </xf>
    <xf numFmtId="2" fontId="33" fillId="0" borderId="23" xfId="0" applyNumberFormat="1" applyFont="1" applyBorder="1" applyAlignment="1">
      <alignment horizontal="center" vertical="center"/>
    </xf>
    <xf numFmtId="4" fontId="33" fillId="0" borderId="23" xfId="0" applyNumberFormat="1" applyFont="1" applyBorder="1" applyAlignment="1">
      <alignment horizontal="center" vertical="center"/>
    </xf>
    <xf numFmtId="2" fontId="33" fillId="61" borderId="54" xfId="962" applyNumberFormat="1" applyFont="1" applyFill="1" applyBorder="1" applyAlignment="1">
      <alignment horizontal="center" vertical="center"/>
    </xf>
    <xf numFmtId="4" fontId="33" fillId="61" borderId="54" xfId="4064" applyNumberFormat="1" applyFont="1" applyFill="1" applyBorder="1" applyAlignment="1">
      <alignment horizontal="center" vertical="center"/>
    </xf>
    <xf numFmtId="2" fontId="33" fillId="0" borderId="26" xfId="887" quotePrefix="1" applyNumberFormat="1" applyFont="1" applyBorder="1" applyAlignment="1">
      <alignment horizontal="center" vertical="center"/>
    </xf>
    <xf numFmtId="4" fontId="33" fillId="0" borderId="54" xfId="887" applyNumberFormat="1" applyFont="1" applyBorder="1" applyAlignment="1">
      <alignment vertical="center"/>
    </xf>
    <xf numFmtId="2" fontId="33" fillId="65" borderId="52" xfId="962" applyNumberFormat="1" applyFont="1" applyFill="1" applyBorder="1" applyAlignment="1">
      <alignment horizontal="center" vertical="center"/>
    </xf>
    <xf numFmtId="4" fontId="33" fillId="65" borderId="52" xfId="4064" applyNumberFormat="1" applyFont="1" applyFill="1" applyBorder="1" applyAlignment="1">
      <alignment horizontal="center" vertical="center"/>
    </xf>
    <xf numFmtId="4" fontId="33" fillId="0" borderId="52" xfId="887" applyNumberFormat="1" applyFont="1" applyBorder="1" applyAlignment="1">
      <alignment vertical="center"/>
    </xf>
    <xf numFmtId="2" fontId="33" fillId="61" borderId="57" xfId="962" applyNumberFormat="1" applyFont="1" applyFill="1" applyBorder="1" applyAlignment="1">
      <alignment horizontal="center" vertical="center"/>
    </xf>
    <xf numFmtId="2" fontId="33" fillId="65" borderId="54" xfId="962" applyNumberFormat="1" applyFont="1" applyFill="1" applyBorder="1" applyAlignment="1">
      <alignment horizontal="center" vertical="center"/>
    </xf>
    <xf numFmtId="4" fontId="33" fillId="65" borderId="54" xfId="4064" applyNumberFormat="1" applyFont="1" applyFill="1" applyBorder="1" applyAlignment="1">
      <alignment horizontal="center" vertical="center"/>
    </xf>
    <xf numFmtId="2" fontId="33" fillId="61" borderId="52" xfId="962" applyNumberFormat="1" applyFont="1" applyFill="1" applyBorder="1" applyAlignment="1">
      <alignment horizontal="center" vertical="center"/>
    </xf>
    <xf numFmtId="4" fontId="33" fillId="61" borderId="52" xfId="4064" applyNumberFormat="1" applyFont="1" applyFill="1" applyBorder="1" applyAlignment="1">
      <alignment horizontal="center" vertical="center"/>
    </xf>
    <xf numFmtId="0" fontId="33" fillId="68" borderId="57" xfId="0" applyFont="1" applyFill="1" applyBorder="1" applyAlignment="1">
      <alignment horizontal="right" vertical="center"/>
    </xf>
    <xf numFmtId="2" fontId="33" fillId="68" borderId="58" xfId="0" applyNumberFormat="1" applyFont="1" applyFill="1" applyBorder="1" applyAlignment="1">
      <alignment horizontal="left" vertical="center"/>
    </xf>
    <xf numFmtId="1" fontId="33" fillId="68" borderId="58" xfId="0" applyNumberFormat="1" applyFont="1" applyFill="1" applyBorder="1" applyAlignment="1">
      <alignment horizontal="center" vertical="center"/>
    </xf>
    <xf numFmtId="2" fontId="33" fillId="68" borderId="58" xfId="0" applyNumberFormat="1" applyFont="1" applyFill="1" applyBorder="1" applyAlignment="1">
      <alignment horizontal="center" vertical="center"/>
    </xf>
    <xf numFmtId="4" fontId="33" fillId="68" borderId="58" xfId="0" applyNumberFormat="1" applyFont="1" applyFill="1" applyBorder="1" applyAlignment="1">
      <alignment horizontal="center" vertical="center"/>
    </xf>
    <xf numFmtId="2" fontId="33" fillId="68" borderId="58" xfId="887" quotePrefix="1" applyNumberFormat="1" applyFont="1" applyFill="1" applyBorder="1" applyAlignment="1">
      <alignment horizontal="center" vertical="center"/>
    </xf>
    <xf numFmtId="2" fontId="33" fillId="68" borderId="59" xfId="887" quotePrefix="1" applyNumberFormat="1" applyFont="1" applyFill="1" applyBorder="1" applyAlignment="1">
      <alignment horizontal="center" vertical="center"/>
    </xf>
    <xf numFmtId="4" fontId="33" fillId="0" borderId="26" xfId="887" applyNumberFormat="1" applyFont="1" applyBorder="1" applyAlignment="1">
      <alignment vertical="center"/>
    </xf>
    <xf numFmtId="2" fontId="33" fillId="65" borderId="26" xfId="962" applyNumberFormat="1" applyFont="1" applyFill="1" applyBorder="1" applyAlignment="1">
      <alignment horizontal="center" vertical="center"/>
    </xf>
    <xf numFmtId="4" fontId="33" fillId="65" borderId="26" xfId="4064" applyNumberFormat="1" applyFont="1" applyFill="1" applyBorder="1" applyAlignment="1">
      <alignment horizontal="center" vertical="center"/>
    </xf>
    <xf numFmtId="2" fontId="33" fillId="0" borderId="26" xfId="962" applyNumberFormat="1" applyFont="1" applyBorder="1" applyAlignment="1">
      <alignment horizontal="center" vertical="center"/>
    </xf>
    <xf numFmtId="0" fontId="34" fillId="69" borderId="57" xfId="0" applyFont="1" applyFill="1" applyBorder="1" applyAlignment="1">
      <alignment horizontal="center" vertical="center"/>
    </xf>
    <xf numFmtId="0" fontId="34" fillId="69" borderId="23" xfId="0" applyFont="1" applyFill="1" applyBorder="1" applyAlignment="1">
      <alignment horizontal="left" vertical="center"/>
    </xf>
    <xf numFmtId="0" fontId="34" fillId="69" borderId="23" xfId="0" applyFont="1" applyFill="1" applyBorder="1" applyAlignment="1">
      <alignment vertical="center"/>
    </xf>
    <xf numFmtId="1" fontId="34" fillId="69" borderId="23" xfId="0" applyNumberFormat="1" applyFont="1" applyFill="1" applyBorder="1" applyAlignment="1">
      <alignment horizontal="center" vertical="center"/>
    </xf>
    <xf numFmtId="0" fontId="34" fillId="69" borderId="23" xfId="0" applyFont="1" applyFill="1" applyBorder="1" applyAlignment="1">
      <alignment horizontal="center" vertical="center"/>
    </xf>
    <xf numFmtId="4" fontId="34" fillId="69" borderId="23" xfId="0" applyNumberFormat="1" applyFont="1" applyFill="1" applyBorder="1" applyAlignment="1">
      <alignment horizontal="center" vertical="center"/>
    </xf>
    <xf numFmtId="0" fontId="34" fillId="69" borderId="26" xfId="0" applyFont="1" applyFill="1" applyBorder="1" applyAlignment="1">
      <alignment horizontal="right" vertical="center"/>
    </xf>
    <xf numFmtId="4" fontId="34" fillId="69" borderId="26" xfId="0" applyNumberFormat="1" applyFont="1" applyFill="1" applyBorder="1" applyAlignment="1">
      <alignment horizontal="right" vertical="center"/>
    </xf>
    <xf numFmtId="4" fontId="34" fillId="69" borderId="52" xfId="0" applyNumberFormat="1" applyFont="1" applyFill="1" applyBorder="1" applyAlignment="1">
      <alignment horizontal="right" vertical="center"/>
    </xf>
    <xf numFmtId="44" fontId="34" fillId="68" borderId="52" xfId="0" applyNumberFormat="1" applyFont="1" applyFill="1" applyBorder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1" fontId="34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4" fontId="34" fillId="0" borderId="0" xfId="0" applyNumberFormat="1" applyFont="1" applyAlignment="1">
      <alignment horizontal="right" vertical="center"/>
    </xf>
    <xf numFmtId="44" fontId="34" fillId="0" borderId="0" xfId="0" applyNumberFormat="1" applyFont="1" applyAlignment="1">
      <alignment horizontal="right" vertical="center"/>
    </xf>
    <xf numFmtId="1" fontId="0" fillId="0" borderId="0" xfId="0" applyNumberFormat="1"/>
    <xf numFmtId="167" fontId="33" fillId="0" borderId="0" xfId="907" applyFont="1" applyAlignment="1">
      <alignment horizontal="left"/>
    </xf>
    <xf numFmtId="0" fontId="33" fillId="0" borderId="0" xfId="907" applyNumberFormat="1" applyFont="1" applyAlignment="1">
      <alignment horizontal="center"/>
    </xf>
    <xf numFmtId="167" fontId="33" fillId="0" borderId="0" xfId="907" applyFont="1"/>
    <xf numFmtId="1" fontId="33" fillId="0" borderId="0" xfId="907" applyNumberFormat="1" applyFont="1" applyAlignment="1">
      <alignment horizontal="center"/>
    </xf>
    <xf numFmtId="167" fontId="33" fillId="0" borderId="0" xfId="907" applyFont="1" applyAlignment="1">
      <alignment horizontal="center"/>
    </xf>
    <xf numFmtId="4" fontId="33" fillId="0" borderId="0" xfId="907" applyNumberFormat="1" applyFont="1"/>
    <xf numFmtId="4" fontId="33" fillId="0" borderId="0" xfId="907" applyNumberFormat="1" applyFont="1" applyAlignment="1">
      <alignment horizontal="center"/>
    </xf>
    <xf numFmtId="0" fontId="33" fillId="0" borderId="0" xfId="907" applyNumberFormat="1" applyFont="1" applyAlignment="1">
      <alignment horizontal="right"/>
    </xf>
    <xf numFmtId="1" fontId="33" fillId="0" borderId="0" xfId="887" applyNumberFormat="1" applyFont="1" applyAlignment="1">
      <alignment horizontal="left"/>
    </xf>
    <xf numFmtId="1" fontId="33" fillId="0" borderId="0" xfId="907" applyNumberFormat="1" applyFont="1" applyAlignment="1">
      <alignment horizontal="left"/>
    </xf>
    <xf numFmtId="49" fontId="33" fillId="0" borderId="0" xfId="907" applyNumberFormat="1" applyFont="1"/>
    <xf numFmtId="0" fontId="0" fillId="0" borderId="59" xfId="0" applyBorder="1"/>
    <xf numFmtId="0" fontId="34" fillId="0" borderId="59" xfId="887" applyFont="1" applyBorder="1" applyAlignment="1">
      <alignment horizontal="center" vertical="center"/>
    </xf>
    <xf numFmtId="0" fontId="34" fillId="0" borderId="0" xfId="4083" applyFont="1" applyAlignment="1">
      <alignment vertical="center"/>
    </xf>
    <xf numFmtId="49" fontId="33" fillId="0" borderId="0" xfId="887" applyNumberFormat="1" applyFont="1" applyAlignment="1">
      <alignment vertical="center"/>
    </xf>
    <xf numFmtId="0" fontId="33" fillId="0" borderId="54" xfId="887" applyFont="1" applyBorder="1" applyAlignment="1">
      <alignment horizontal="right" vertical="center" wrapText="1"/>
    </xf>
    <xf numFmtId="0" fontId="33" fillId="16" borderId="5" xfId="887" applyFont="1" applyFill="1" applyBorder="1" applyAlignment="1">
      <alignment vertical="center"/>
    </xf>
    <xf numFmtId="14" fontId="33" fillId="0" borderId="58" xfId="887" applyNumberFormat="1" applyFont="1" applyBorder="1" applyAlignment="1">
      <alignment horizontal="center"/>
    </xf>
    <xf numFmtId="0" fontId="33" fillId="0" borderId="3" xfId="887" applyFont="1" applyBorder="1" applyAlignment="1">
      <alignment horizontal="center" vertical="center"/>
    </xf>
    <xf numFmtId="0" fontId="34" fillId="0" borderId="58" xfId="887" applyFont="1" applyBorder="1" applyAlignment="1">
      <alignment horizontal="center" vertical="center"/>
    </xf>
    <xf numFmtId="0" fontId="33" fillId="16" borderId="58" xfId="887" applyFont="1" applyFill="1" applyBorder="1" applyAlignment="1">
      <alignment vertical="center"/>
    </xf>
    <xf numFmtId="0" fontId="33" fillId="0" borderId="5" xfId="887" applyFont="1" applyBorder="1" applyAlignment="1">
      <alignment horizontal="left"/>
    </xf>
    <xf numFmtId="49" fontId="33" fillId="0" borderId="5" xfId="887" applyNumberFormat="1" applyFont="1" applyBorder="1"/>
    <xf numFmtId="0" fontId="33" fillId="0" borderId="6" xfId="887" applyFont="1" applyBorder="1" applyAlignment="1">
      <alignment horizontal="center" vertical="center"/>
    </xf>
    <xf numFmtId="2" fontId="34" fillId="0" borderId="58" xfId="887" applyNumberFormat="1" applyFont="1" applyBorder="1" applyAlignment="1">
      <alignment horizontal="left" vertical="center"/>
    </xf>
    <xf numFmtId="0" fontId="33" fillId="0" borderId="57" xfId="887" applyFont="1" applyBorder="1" applyAlignment="1">
      <alignment vertical="center" wrapText="1"/>
    </xf>
    <xf numFmtId="0" fontId="33" fillId="0" borderId="58" xfId="887" applyFont="1" applyBorder="1" applyAlignment="1">
      <alignment vertical="center" wrapText="1"/>
    </xf>
    <xf numFmtId="0" fontId="33" fillId="0" borderId="58" xfId="887" applyFont="1" applyBorder="1" applyAlignment="1">
      <alignment horizontal="center" vertical="center"/>
    </xf>
    <xf numFmtId="0" fontId="34" fillId="0" borderId="58" xfId="887" applyFont="1" applyBorder="1" applyAlignment="1">
      <alignment horizontal="left" vertical="center"/>
    </xf>
    <xf numFmtId="0" fontId="38" fillId="0" borderId="58" xfId="887" applyFont="1" applyBorder="1" applyAlignment="1">
      <alignment horizontal="right" vertical="center"/>
    </xf>
    <xf numFmtId="0" fontId="33" fillId="0" borderId="58" xfId="887" applyFont="1" applyBorder="1" applyAlignment="1">
      <alignment horizontal="right" vertical="center"/>
    </xf>
    <xf numFmtId="0" fontId="34" fillId="0" borderId="57" xfId="887" applyFont="1" applyBorder="1" applyAlignment="1">
      <alignment horizontal="right"/>
    </xf>
    <xf numFmtId="0" fontId="44" fillId="0" borderId="58" xfId="887" applyFont="1" applyBorder="1" applyAlignment="1">
      <alignment horizontal="right" vertical="center" wrapText="1"/>
    </xf>
    <xf numFmtId="0" fontId="34" fillId="0" borderId="59" xfId="887" applyFont="1" applyBorder="1" applyAlignment="1">
      <alignment horizontal="right"/>
    </xf>
    <xf numFmtId="0" fontId="44" fillId="63" borderId="59" xfId="887" applyFont="1" applyFill="1" applyBorder="1" applyAlignment="1">
      <alignment horizontal="center" vertical="center" wrapText="1"/>
    </xf>
    <xf numFmtId="0" fontId="34" fillId="0" borderId="8" xfId="887" applyFont="1" applyBorder="1" applyAlignment="1">
      <alignment horizontal="left" vertical="top" wrapText="1"/>
    </xf>
    <xf numFmtId="49" fontId="34" fillId="0" borderId="8" xfId="887" applyNumberFormat="1" applyFont="1" applyBorder="1" applyAlignment="1">
      <alignment horizontal="left" vertical="top"/>
    </xf>
    <xf numFmtId="0" fontId="34" fillId="0" borderId="8" xfId="887" applyFont="1" applyBorder="1" applyAlignment="1">
      <alignment vertical="top"/>
    </xf>
    <xf numFmtId="0" fontId="75" fillId="0" borderId="19" xfId="0" applyFont="1" applyBorder="1" applyAlignment="1">
      <alignment horizontal="left" vertical="top" wrapText="1"/>
    </xf>
    <xf numFmtId="0" fontId="33" fillId="0" borderId="57" xfId="0" applyFont="1" applyBorder="1" applyAlignment="1">
      <alignment horizontal="right" vertical="center"/>
    </xf>
    <xf numFmtId="2" fontId="33" fillId="0" borderId="54" xfId="0" applyNumberFormat="1" applyFont="1" applyBorder="1" applyAlignment="1">
      <alignment horizontal="left" vertical="center"/>
    </xf>
    <xf numFmtId="1" fontId="33" fillId="0" borderId="54" xfId="0" applyNumberFormat="1" applyFont="1" applyBorder="1" applyAlignment="1">
      <alignment horizontal="center" vertical="center" wrapText="1"/>
    </xf>
    <xf numFmtId="0" fontId="33" fillId="0" borderId="54" xfId="0" quotePrefix="1" applyFont="1" applyBorder="1" applyAlignment="1">
      <alignment horizontal="center" vertical="center" wrapText="1"/>
    </xf>
    <xf numFmtId="2" fontId="33" fillId="0" borderId="54" xfId="0" applyNumberFormat="1" applyFont="1" applyBorder="1" applyAlignment="1">
      <alignment horizontal="center" vertical="center"/>
    </xf>
    <xf numFmtId="0" fontId="54" fillId="0" borderId="54" xfId="0" applyFont="1" applyBorder="1" applyAlignment="1">
      <alignment horizontal="center" vertical="center"/>
    </xf>
    <xf numFmtId="2" fontId="33" fillId="0" borderId="54" xfId="0" applyNumberFormat="1" applyFont="1" applyBorder="1" applyAlignment="1">
      <alignment horizontal="center" vertical="center" wrapText="1"/>
    </xf>
    <xf numFmtId="4" fontId="33" fillId="0" borderId="54" xfId="0" applyNumberFormat="1" applyFont="1" applyBorder="1" applyAlignment="1">
      <alignment horizontal="center" vertical="center" wrapText="1"/>
    </xf>
    <xf numFmtId="2" fontId="33" fillId="0" borderId="54" xfId="962" applyNumberFormat="1" applyFont="1" applyBorder="1" applyAlignment="1">
      <alignment horizontal="center" vertical="center" wrapText="1"/>
    </xf>
    <xf numFmtId="4" fontId="33" fillId="0" borderId="54" xfId="4084" applyNumberFormat="1" applyFont="1" applyBorder="1" applyAlignment="1">
      <alignment vertical="center"/>
    </xf>
    <xf numFmtId="2" fontId="33" fillId="0" borderId="54" xfId="962" applyNumberFormat="1" applyFont="1" applyBorder="1" applyAlignment="1">
      <alignment horizontal="center" vertical="top"/>
    </xf>
    <xf numFmtId="2" fontId="33" fillId="0" borderId="54" xfId="962" applyNumberFormat="1" applyFont="1" applyBorder="1" applyAlignment="1">
      <alignment horizontal="right" vertical="top"/>
    </xf>
    <xf numFmtId="2" fontId="33" fillId="0" borderId="52" xfId="962" applyNumberFormat="1" applyFont="1" applyBorder="1" applyAlignment="1">
      <alignment horizontal="center" vertical="center" wrapText="1"/>
    </xf>
    <xf numFmtId="4" fontId="33" fillId="0" borderId="52" xfId="4084" applyNumberFormat="1" applyFont="1" applyBorder="1" applyAlignment="1">
      <alignment vertical="center"/>
    </xf>
    <xf numFmtId="1" fontId="33" fillId="68" borderId="58" xfId="0" applyNumberFormat="1" applyFont="1" applyFill="1" applyBorder="1" applyAlignment="1">
      <alignment horizontal="center" vertical="center" wrapText="1"/>
    </xf>
    <xf numFmtId="0" fontId="33" fillId="68" borderId="58" xfId="0" quotePrefix="1" applyFont="1" applyFill="1" applyBorder="1" applyAlignment="1">
      <alignment horizontal="center" vertical="center" wrapText="1"/>
    </xf>
    <xf numFmtId="0" fontId="54" fillId="68" borderId="58" xfId="0" applyFont="1" applyFill="1" applyBorder="1" applyAlignment="1">
      <alignment horizontal="center" vertical="center"/>
    </xf>
    <xf numFmtId="2" fontId="33" fillId="68" borderId="58" xfId="0" applyNumberFormat="1" applyFont="1" applyFill="1" applyBorder="1" applyAlignment="1">
      <alignment horizontal="center" vertical="center" wrapText="1"/>
    </xf>
    <xf numFmtId="4" fontId="33" fillId="68" borderId="58" xfId="0" applyNumberFormat="1" applyFont="1" applyFill="1" applyBorder="1" applyAlignment="1">
      <alignment horizontal="center" vertical="center" wrapText="1"/>
    </xf>
    <xf numFmtId="2" fontId="33" fillId="68" borderId="58" xfId="962" applyNumberFormat="1" applyFont="1" applyFill="1" applyBorder="1" applyAlignment="1">
      <alignment horizontal="center" vertical="center" wrapText="1"/>
    </xf>
    <xf numFmtId="4" fontId="33" fillId="68" borderId="58" xfId="887" applyNumberFormat="1" applyFont="1" applyFill="1" applyBorder="1" applyAlignment="1">
      <alignment vertical="center"/>
    </xf>
    <xf numFmtId="4" fontId="33" fillId="68" borderId="58" xfId="4084" applyNumberFormat="1" applyFont="1" applyFill="1" applyBorder="1" applyAlignment="1">
      <alignment vertical="center"/>
    </xf>
    <xf numFmtId="4" fontId="33" fillId="68" borderId="59" xfId="887" applyNumberFormat="1" applyFont="1" applyFill="1" applyBorder="1" applyAlignment="1">
      <alignment vertical="center"/>
    </xf>
    <xf numFmtId="0" fontId="34" fillId="39" borderId="57" xfId="0" applyFont="1" applyFill="1" applyBorder="1" applyAlignment="1">
      <alignment horizontal="right" vertical="center"/>
    </xf>
    <xf numFmtId="0" fontId="34" fillId="39" borderId="54" xfId="0" applyFont="1" applyFill="1" applyBorder="1" applyAlignment="1">
      <alignment horizontal="left" vertical="center"/>
    </xf>
    <xf numFmtId="0" fontId="34" fillId="39" borderId="54" xfId="0" applyFont="1" applyFill="1" applyBorder="1" applyAlignment="1">
      <alignment horizontal="center" vertical="center"/>
    </xf>
    <xf numFmtId="0" fontId="34" fillId="39" borderId="54" xfId="0" applyFont="1" applyFill="1" applyBorder="1" applyAlignment="1">
      <alignment vertical="center"/>
    </xf>
    <xf numFmtId="4" fontId="34" fillId="39" borderId="54" xfId="0" applyNumberFormat="1" applyFont="1" applyFill="1" applyBorder="1" applyAlignment="1">
      <alignment horizontal="center" vertical="center"/>
    </xf>
    <xf numFmtId="4" fontId="34" fillId="16" borderId="54" xfId="0" applyNumberFormat="1" applyFont="1" applyFill="1" applyBorder="1" applyAlignment="1">
      <alignment horizontal="center" vertical="center"/>
    </xf>
    <xf numFmtId="4" fontId="34" fillId="39" borderId="54" xfId="0" applyNumberFormat="1" applyFont="1" applyFill="1" applyBorder="1" applyAlignment="1">
      <alignment horizontal="right" vertical="center"/>
    </xf>
    <xf numFmtId="44" fontId="34" fillId="39" borderId="54" xfId="0" applyNumberFormat="1" applyFont="1" applyFill="1" applyBorder="1" applyAlignment="1">
      <alignment horizontal="right" vertical="center"/>
    </xf>
    <xf numFmtId="0" fontId="34" fillId="62" borderId="57" xfId="0" applyFont="1" applyFill="1" applyBorder="1" applyAlignment="1">
      <alignment vertical="center"/>
    </xf>
    <xf numFmtId="0" fontId="34" fillId="62" borderId="58" xfId="0" applyFont="1" applyFill="1" applyBorder="1" applyAlignment="1">
      <alignment vertical="center"/>
    </xf>
    <xf numFmtId="0" fontId="34" fillId="62" borderId="58" xfId="0" applyFont="1" applyFill="1" applyBorder="1" applyAlignment="1">
      <alignment horizontal="right" vertical="center"/>
    </xf>
    <xf numFmtId="0" fontId="34" fillId="62" borderId="59" xfId="0" applyFont="1" applyFill="1" applyBorder="1" applyAlignment="1">
      <alignment horizontal="left" vertical="center"/>
    </xf>
    <xf numFmtId="4" fontId="34" fillId="62" borderId="54" xfId="0" applyNumberFormat="1" applyFont="1" applyFill="1" applyBorder="1" applyAlignment="1">
      <alignment horizontal="right" vertical="center"/>
    </xf>
    <xf numFmtId="0" fontId="34" fillId="62" borderId="59" xfId="0" applyFont="1" applyFill="1" applyBorder="1" applyAlignment="1">
      <alignment vertical="center"/>
    </xf>
    <xf numFmtId="167" fontId="33" fillId="0" borderId="0" xfId="907" applyFont="1" applyAlignment="1">
      <alignment horizontal="left" vertical="center"/>
    </xf>
    <xf numFmtId="167" fontId="33" fillId="0" borderId="0" xfId="907" applyFont="1" applyAlignment="1">
      <alignment horizontal="center" vertical="center"/>
    </xf>
    <xf numFmtId="4" fontId="33" fillId="0" borderId="0" xfId="907" applyNumberFormat="1" applyFont="1" applyAlignment="1">
      <alignment vertical="center"/>
    </xf>
    <xf numFmtId="4" fontId="33" fillId="0" borderId="0" xfId="907" applyNumberFormat="1" applyFont="1" applyAlignment="1">
      <alignment horizontal="center" vertical="center"/>
    </xf>
    <xf numFmtId="0" fontId="33" fillId="0" borderId="0" xfId="907" applyNumberFormat="1" applyFont="1" applyAlignment="1">
      <alignment horizontal="right" vertical="center"/>
    </xf>
    <xf numFmtId="0" fontId="33" fillId="0" borderId="0" xfId="907" applyNumberFormat="1" applyFont="1" applyAlignment="1">
      <alignment horizontal="center" vertical="center"/>
    </xf>
    <xf numFmtId="49" fontId="33" fillId="0" borderId="0" xfId="887" applyNumberFormat="1" applyFont="1" applyAlignment="1">
      <alignment horizontal="left" vertical="center"/>
    </xf>
    <xf numFmtId="49" fontId="33" fillId="0" borderId="0" xfId="907" applyNumberFormat="1" applyFont="1" applyAlignment="1">
      <alignment vertical="center"/>
    </xf>
    <xf numFmtId="166" fontId="33" fillId="0" borderId="54" xfId="904" applyFont="1" applyBorder="1" applyAlignment="1">
      <alignment horizontal="right"/>
    </xf>
    <xf numFmtId="167" fontId="34" fillId="0" borderId="58" xfId="907" applyFont="1" applyBorder="1"/>
    <xf numFmtId="0" fontId="76" fillId="0" borderId="57" xfId="887" applyFont="1" applyBorder="1" applyAlignment="1">
      <alignment horizontal="centerContinuous"/>
    </xf>
    <xf numFmtId="0" fontId="76" fillId="0" borderId="58" xfId="887" applyFont="1" applyBorder="1" applyAlignment="1">
      <alignment horizontal="centerContinuous"/>
    </xf>
    <xf numFmtId="0" fontId="76" fillId="0" borderId="59" xfId="887" applyFont="1" applyBorder="1" applyAlignment="1">
      <alignment horizontal="centerContinuous"/>
    </xf>
    <xf numFmtId="167" fontId="33" fillId="0" borderId="55" xfId="907" applyFont="1" applyBorder="1" applyAlignment="1">
      <alignment horizontal="left"/>
    </xf>
    <xf numFmtId="0" fontId="34" fillId="0" borderId="21" xfId="909" applyFont="1" applyBorder="1"/>
    <xf numFmtId="0" fontId="33" fillId="0" borderId="58" xfId="904" applyNumberFormat="1" applyFont="1" applyBorder="1" applyAlignment="1">
      <alignment horizontal="centerContinuous"/>
    </xf>
    <xf numFmtId="0" fontId="5" fillId="0" borderId="59" xfId="4079" applyBorder="1" applyAlignment="1">
      <alignment horizontal="centerContinuous"/>
    </xf>
    <xf numFmtId="2" fontId="34" fillId="0" borderId="57" xfId="907" applyNumberFormat="1" applyFont="1" applyBorder="1"/>
    <xf numFmtId="167" fontId="33" fillId="0" borderId="2" xfId="907" applyFont="1" applyBorder="1" applyAlignment="1">
      <alignment horizontal="left"/>
    </xf>
    <xf numFmtId="14" fontId="33" fillId="0" borderId="58" xfId="904" applyNumberFormat="1" applyFont="1" applyBorder="1" applyAlignment="1">
      <alignment horizontal="centerContinuous"/>
    </xf>
    <xf numFmtId="0" fontId="33" fillId="0" borderId="3" xfId="909" applyFont="1" applyBorder="1"/>
    <xf numFmtId="14" fontId="34" fillId="0" borderId="58" xfId="904" applyNumberFormat="1" applyFont="1" applyBorder="1" applyAlignment="1">
      <alignment horizontal="centerContinuous"/>
    </xf>
    <xf numFmtId="0" fontId="34" fillId="0" borderId="58" xfId="904" applyNumberFormat="1" applyFont="1" applyBorder="1" applyAlignment="1">
      <alignment horizontal="centerContinuous"/>
    </xf>
    <xf numFmtId="0" fontId="96" fillId="0" borderId="59" xfId="4079" applyFont="1" applyBorder="1" applyAlignment="1">
      <alignment horizontal="centerContinuous"/>
    </xf>
    <xf numFmtId="167" fontId="33" fillId="0" borderId="4" xfId="907" applyFont="1" applyBorder="1" applyAlignment="1">
      <alignment horizontal="left"/>
    </xf>
    <xf numFmtId="0" fontId="33" fillId="0" borderId="6" xfId="909" applyFont="1" applyBorder="1"/>
    <xf numFmtId="167" fontId="75" fillId="0" borderId="2" xfId="907" applyFont="1" applyBorder="1" applyAlignment="1">
      <alignment horizontal="left"/>
    </xf>
    <xf numFmtId="167" fontId="34" fillId="0" borderId="0" xfId="907" applyFont="1"/>
    <xf numFmtId="167" fontId="33" fillId="0" borderId="21" xfId="907" applyFont="1" applyBorder="1"/>
    <xf numFmtId="2" fontId="33" fillId="0" borderId="21" xfId="907" applyNumberFormat="1" applyFont="1" applyBorder="1" applyAlignment="1">
      <alignment horizontal="left" vertical="top" wrapText="1"/>
    </xf>
    <xf numFmtId="4" fontId="33" fillId="0" borderId="56" xfId="907" applyNumberFormat="1" applyFont="1" applyBorder="1" applyAlignment="1">
      <alignment horizontal="center"/>
    </xf>
    <xf numFmtId="2" fontId="33" fillId="0" borderId="0" xfId="907" applyNumberFormat="1" applyFont="1" applyAlignment="1">
      <alignment horizontal="left" vertical="top" wrapText="1"/>
    </xf>
    <xf numFmtId="4" fontId="33" fillId="0" borderId="3" xfId="907" applyNumberFormat="1" applyFont="1" applyBorder="1" applyAlignment="1">
      <alignment horizontal="center"/>
    </xf>
    <xf numFmtId="167" fontId="34" fillId="0" borderId="57" xfId="907" applyFont="1" applyBorder="1" applyAlignment="1">
      <alignment vertical="top"/>
    </xf>
    <xf numFmtId="167" fontId="34" fillId="0" borderId="59" xfId="907" applyFont="1" applyBorder="1" applyAlignment="1">
      <alignment vertical="top"/>
    </xf>
    <xf numFmtId="167" fontId="34" fillId="0" borderId="54" xfId="907" applyFont="1" applyBorder="1" applyAlignment="1">
      <alignment vertical="top"/>
    </xf>
    <xf numFmtId="4" fontId="34" fillId="0" borderId="54" xfId="907" applyNumberFormat="1" applyFont="1" applyBorder="1" applyAlignment="1">
      <alignment vertical="top" wrapText="1"/>
    </xf>
    <xf numFmtId="4" fontId="34" fillId="0" borderId="59" xfId="907" applyNumberFormat="1" applyFont="1" applyBorder="1" applyAlignment="1">
      <alignment vertical="top" wrapText="1"/>
    </xf>
    <xf numFmtId="166" fontId="34" fillId="40" borderId="57" xfId="904" applyFont="1" applyFill="1" applyBorder="1"/>
    <xf numFmtId="0" fontId="34" fillId="40" borderId="57" xfId="904" applyNumberFormat="1" applyFont="1" applyFill="1" applyBorder="1"/>
    <xf numFmtId="0" fontId="34" fillId="40" borderId="58" xfId="904" applyNumberFormat="1" applyFont="1" applyFill="1" applyBorder="1"/>
    <xf numFmtId="166" fontId="34" fillId="40" borderId="58" xfId="904" applyFont="1" applyFill="1" applyBorder="1"/>
    <xf numFmtId="166" fontId="34" fillId="40" borderId="59" xfId="904" applyFont="1" applyFill="1" applyBorder="1"/>
    <xf numFmtId="0" fontId="33" fillId="0" borderId="4" xfId="907" applyNumberFormat="1" applyFont="1" applyBorder="1" applyAlignment="1">
      <alignment horizontal="right" vertical="center"/>
    </xf>
    <xf numFmtId="167" fontId="33" fillId="0" borderId="4" xfId="907" applyFont="1" applyBorder="1" applyAlignment="1">
      <alignment horizontal="left" vertical="center"/>
    </xf>
    <xf numFmtId="167" fontId="33" fillId="0" borderId="54" xfId="907" applyFont="1" applyBorder="1" applyAlignment="1">
      <alignment horizontal="center" vertical="center"/>
    </xf>
    <xf numFmtId="4" fontId="33" fillId="64" borderId="19" xfId="907" applyNumberFormat="1" applyFont="1" applyFill="1" applyBorder="1" applyAlignment="1">
      <alignment vertical="center"/>
    </xf>
    <xf numFmtId="4" fontId="33" fillId="0" borderId="19" xfId="907" applyNumberFormat="1" applyFont="1" applyBorder="1" applyAlignment="1">
      <alignment vertical="center"/>
    </xf>
    <xf numFmtId="167" fontId="33" fillId="0" borderId="52" xfId="907" applyFont="1" applyBorder="1" applyAlignment="1">
      <alignment horizontal="center" vertical="center"/>
    </xf>
    <xf numFmtId="167" fontId="34" fillId="39" borderId="54" xfId="907" applyFont="1" applyFill="1" applyBorder="1" applyAlignment="1">
      <alignment horizontal="right"/>
    </xf>
    <xf numFmtId="167" fontId="34" fillId="39" borderId="57" xfId="907" applyFont="1" applyFill="1" applyBorder="1" applyAlignment="1">
      <alignment horizontal="left"/>
    </xf>
    <xf numFmtId="167" fontId="34" fillId="39" borderId="58" xfId="907" applyFont="1" applyFill="1" applyBorder="1"/>
    <xf numFmtId="2" fontId="34" fillId="39" borderId="20" xfId="907" applyNumberFormat="1" applyFont="1" applyFill="1" applyBorder="1"/>
    <xf numFmtId="4" fontId="34" fillId="39" borderId="54" xfId="907" applyNumberFormat="1" applyFont="1" applyFill="1" applyBorder="1"/>
    <xf numFmtId="44" fontId="34" fillId="39" borderId="19" xfId="909" applyNumberFormat="1" applyFont="1" applyFill="1" applyBorder="1" applyAlignment="1">
      <alignment horizontal="right" vertical="center"/>
    </xf>
    <xf numFmtId="167" fontId="33" fillId="0" borderId="0" xfId="907" applyFont="1" applyAlignment="1">
      <alignment horizontal="right"/>
    </xf>
    <xf numFmtId="172" fontId="33" fillId="0" borderId="0" xfId="907" applyNumberFormat="1" applyFont="1"/>
    <xf numFmtId="0" fontId="33" fillId="0" borderId="0" xfId="879" applyFont="1"/>
    <xf numFmtId="49" fontId="33" fillId="0" borderId="0" xfId="904" applyNumberFormat="1" applyFont="1" applyAlignment="1">
      <alignment horizontal="right"/>
    </xf>
    <xf numFmtId="49" fontId="33" fillId="0" borderId="0" xfId="904" applyNumberFormat="1" applyFont="1" applyAlignment="1">
      <alignment horizontal="left"/>
    </xf>
    <xf numFmtId="166" fontId="33" fillId="0" borderId="52" xfId="904" applyFont="1" applyBorder="1" applyAlignment="1">
      <alignment horizontal="right"/>
    </xf>
    <xf numFmtId="167" fontId="34" fillId="0" borderId="57" xfId="907" applyFont="1" applyBorder="1" applyAlignment="1">
      <alignment horizontal="centerContinuous"/>
    </xf>
    <xf numFmtId="0" fontId="32" fillId="0" borderId="21" xfId="909" applyBorder="1" applyAlignment="1">
      <alignment horizontal="centerContinuous"/>
    </xf>
    <xf numFmtId="0" fontId="50" fillId="0" borderId="55" xfId="887" applyFont="1" applyBorder="1" applyAlignment="1">
      <alignment horizontal="centerContinuous" vertical="center"/>
    </xf>
    <xf numFmtId="0" fontId="1" fillId="0" borderId="21" xfId="4086" applyBorder="1" applyAlignment="1">
      <alignment horizontal="centerContinuous"/>
    </xf>
    <xf numFmtId="0" fontId="1" fillId="0" borderId="56" xfId="4086" applyBorder="1" applyAlignment="1">
      <alignment horizontal="centerContinuous"/>
    </xf>
    <xf numFmtId="0" fontId="33" fillId="0" borderId="57" xfId="904" applyNumberFormat="1" applyFont="1" applyBorder="1" applyAlignment="1">
      <alignment horizontal="centerContinuous"/>
    </xf>
    <xf numFmtId="0" fontId="32" fillId="0" borderId="58" xfId="909" applyBorder="1"/>
    <xf numFmtId="2" fontId="34" fillId="0" borderId="58" xfId="907" applyNumberFormat="1" applyFont="1" applyBorder="1"/>
    <xf numFmtId="14" fontId="33" fillId="0" borderId="57" xfId="904" applyNumberFormat="1" applyFont="1" applyBorder="1" applyAlignment="1">
      <alignment horizontal="centerContinuous"/>
    </xf>
    <xf numFmtId="0" fontId="34" fillId="0" borderId="57" xfId="904" applyNumberFormat="1" applyFont="1" applyBorder="1" applyAlignment="1">
      <alignment horizontal="centerContinuous"/>
    </xf>
    <xf numFmtId="167" fontId="33" fillId="0" borderId="21" xfId="907" applyFont="1" applyBorder="1" applyAlignment="1">
      <alignment horizontal="center"/>
    </xf>
    <xf numFmtId="0" fontId="75" fillId="0" borderId="2" xfId="909" applyFont="1" applyBorder="1" applyAlignment="1">
      <alignment horizontal="left"/>
    </xf>
    <xf numFmtId="0" fontId="34" fillId="0" borderId="0" xfId="909" applyFont="1"/>
    <xf numFmtId="0" fontId="75" fillId="0" borderId="0" xfId="909" applyFont="1" applyAlignment="1">
      <alignment horizontal="left"/>
    </xf>
    <xf numFmtId="0" fontId="75" fillId="0" borderId="0" xfId="909" applyFont="1"/>
    <xf numFmtId="0" fontId="34" fillId="0" borderId="2" xfId="887" applyFont="1" applyBorder="1" applyAlignment="1">
      <alignment vertical="center"/>
    </xf>
    <xf numFmtId="0" fontId="34" fillId="0" borderId="3" xfId="887" applyFont="1" applyBorder="1" applyAlignment="1">
      <alignment vertical="center"/>
    </xf>
    <xf numFmtId="0" fontId="34" fillId="73" borderId="57" xfId="887" applyFont="1" applyFill="1" applyBorder="1"/>
    <xf numFmtId="0" fontId="34" fillId="73" borderId="58" xfId="887" applyFont="1" applyFill="1" applyBorder="1"/>
    <xf numFmtId="0" fontId="34" fillId="73" borderId="59" xfId="887" applyFont="1" applyFill="1" applyBorder="1"/>
    <xf numFmtId="0" fontId="34" fillId="73" borderId="57" xfId="909" applyFont="1" applyFill="1" applyBorder="1" applyAlignment="1">
      <alignment horizontal="left" vertical="top"/>
    </xf>
    <xf numFmtId="0" fontId="34" fillId="73" borderId="57" xfId="909" applyFont="1" applyFill="1" applyBorder="1" applyAlignment="1">
      <alignment vertical="top" wrapText="1"/>
    </xf>
    <xf numFmtId="0" fontId="34" fillId="73" borderId="57" xfId="909" applyFont="1" applyFill="1" applyBorder="1" applyAlignment="1">
      <alignment vertical="top"/>
    </xf>
    <xf numFmtId="0" fontId="34" fillId="73" borderId="59" xfId="909" applyFont="1" applyFill="1" applyBorder="1" applyAlignment="1">
      <alignment vertical="top"/>
    </xf>
    <xf numFmtId="4" fontId="34" fillId="73" borderId="53" xfId="887" applyNumberFormat="1" applyFont="1" applyFill="1" applyBorder="1" applyAlignment="1">
      <alignment horizontal="left" vertical="top" wrapText="1"/>
    </xf>
    <xf numFmtId="4" fontId="34" fillId="73" borderId="52" xfId="887" applyNumberFormat="1" applyFont="1" applyFill="1" applyBorder="1" applyAlignment="1">
      <alignment vertical="top" wrapText="1"/>
    </xf>
    <xf numFmtId="0" fontId="33" fillId="0" borderId="52" xfId="887" applyFont="1" applyBorder="1" applyAlignment="1">
      <alignment horizontal="center" vertical="center"/>
    </xf>
    <xf numFmtId="4" fontId="33" fillId="0" borderId="52" xfId="887" applyNumberFormat="1" applyFont="1" applyBorder="1" applyAlignment="1">
      <alignment horizontal="center" vertical="center" wrapText="1"/>
    </xf>
    <xf numFmtId="4" fontId="33" fillId="0" borderId="58" xfId="887" applyNumberFormat="1" applyFont="1" applyBorder="1" applyAlignment="1">
      <alignment horizontal="center" vertical="center" wrapText="1"/>
    </xf>
    <xf numFmtId="0" fontId="34" fillId="73" borderId="57" xfId="887" applyFont="1" applyFill="1" applyBorder="1" applyAlignment="1">
      <alignment vertical="center"/>
    </xf>
    <xf numFmtId="0" fontId="34" fillId="73" borderId="58" xfId="887" applyFont="1" applyFill="1" applyBorder="1" applyAlignment="1">
      <alignment vertical="center"/>
    </xf>
    <xf numFmtId="4" fontId="34" fillId="73" borderId="57" xfId="887" applyNumberFormat="1" applyFont="1" applyFill="1" applyBorder="1" applyAlignment="1">
      <alignment horizontal="center" vertical="center" wrapText="1"/>
    </xf>
    <xf numFmtId="0" fontId="34" fillId="73" borderId="59" xfId="887" applyFont="1" applyFill="1" applyBorder="1" applyAlignment="1">
      <alignment horizontal="center" vertical="center" wrapText="1"/>
    </xf>
    <xf numFmtId="4" fontId="34" fillId="73" borderId="52" xfId="887" applyNumberFormat="1" applyFont="1" applyFill="1" applyBorder="1" applyAlignment="1">
      <alignment vertical="center"/>
    </xf>
    <xf numFmtId="0" fontId="34" fillId="74" borderId="52" xfId="887" applyFont="1" applyFill="1" applyBorder="1" applyAlignment="1">
      <alignment horizontal="right" vertical="center"/>
    </xf>
    <xf numFmtId="0" fontId="34" fillId="74" borderId="58" xfId="887" applyFont="1" applyFill="1" applyBorder="1" applyAlignment="1">
      <alignment horizontal="left" vertical="center"/>
    </xf>
    <xf numFmtId="49" fontId="34" fillId="74" borderId="58" xfId="887" applyNumberFormat="1" applyFont="1" applyFill="1" applyBorder="1" applyAlignment="1">
      <alignment vertical="center"/>
    </xf>
    <xf numFmtId="0" fontId="33" fillId="0" borderId="0" xfId="909" applyFont="1" applyAlignment="1">
      <alignment horizontal="left"/>
    </xf>
    <xf numFmtId="0" fontId="33" fillId="0" borderId="0" xfId="909" applyFont="1" applyAlignment="1">
      <alignment horizontal="center"/>
    </xf>
    <xf numFmtId="4" fontId="33" fillId="0" borderId="0" xfId="909" applyNumberFormat="1" applyFont="1"/>
    <xf numFmtId="172" fontId="33" fillId="0" borderId="0" xfId="909" applyNumberFormat="1" applyFont="1"/>
    <xf numFmtId="49" fontId="33" fillId="0" borderId="0" xfId="909" applyNumberFormat="1" applyFont="1"/>
    <xf numFmtId="2" fontId="33" fillId="0" borderId="59" xfId="0" applyNumberFormat="1" applyFont="1" applyBorder="1" applyAlignment="1">
      <alignment horizontal="left" vertical="center"/>
    </xf>
    <xf numFmtId="1" fontId="33" fillId="0" borderId="52" xfId="0" applyNumberFormat="1" applyFont="1" applyBorder="1" applyAlignment="1">
      <alignment horizontal="center" vertical="center"/>
    </xf>
    <xf numFmtId="2" fontId="33" fillId="0" borderId="52" xfId="0" applyNumberFormat="1" applyFont="1" applyBorder="1" applyAlignment="1">
      <alignment horizontal="left" vertical="center"/>
    </xf>
    <xf numFmtId="2" fontId="33" fillId="0" borderId="52" xfId="0" applyNumberFormat="1" applyFont="1" applyBorder="1" applyAlignment="1">
      <alignment horizontal="center" vertical="center"/>
    </xf>
    <xf numFmtId="4" fontId="33" fillId="0" borderId="59" xfId="887" applyNumberFormat="1" applyFont="1" applyBorder="1" applyAlignment="1">
      <alignment vertical="center"/>
    </xf>
    <xf numFmtId="4" fontId="33" fillId="0" borderId="26" xfId="4064" applyNumberFormat="1" applyFont="1" applyBorder="1" applyAlignment="1">
      <alignment horizontal="center" vertical="center"/>
    </xf>
    <xf numFmtId="4" fontId="34" fillId="69" borderId="23" xfId="0" applyNumberFormat="1" applyFont="1" applyFill="1" applyBorder="1" applyAlignment="1">
      <alignment horizontal="right" vertical="center"/>
    </xf>
    <xf numFmtId="0" fontId="34" fillId="69" borderId="54" xfId="0" applyFont="1" applyFill="1" applyBorder="1" applyAlignment="1">
      <alignment horizontal="right" vertical="center"/>
    </xf>
    <xf numFmtId="4" fontId="34" fillId="69" borderId="54" xfId="0" applyNumberFormat="1" applyFont="1" applyFill="1" applyBorder="1" applyAlignment="1">
      <alignment horizontal="right" vertical="center"/>
    </xf>
    <xf numFmtId="44" fontId="34" fillId="68" borderId="54" xfId="0" applyNumberFormat="1" applyFont="1" applyFill="1" applyBorder="1" applyAlignment="1">
      <alignment horizontal="right" vertical="center"/>
    </xf>
    <xf numFmtId="4" fontId="33" fillId="0" borderId="54" xfId="0" applyNumberFormat="1" applyFont="1" applyBorder="1" applyAlignment="1">
      <alignment horizontal="right" vertical="center" wrapText="1"/>
    </xf>
    <xf numFmtId="4" fontId="33" fillId="68" borderId="58" xfId="0" applyNumberFormat="1" applyFont="1" applyFill="1" applyBorder="1" applyAlignment="1">
      <alignment horizontal="right" vertical="center" wrapText="1"/>
    </xf>
    <xf numFmtId="0" fontId="33" fillId="0" borderId="5" xfId="909" applyFont="1" applyBorder="1"/>
    <xf numFmtId="0" fontId="1" fillId="0" borderId="6" xfId="4086" applyBorder="1"/>
    <xf numFmtId="1" fontId="32" fillId="0" borderId="59" xfId="909" applyNumberFormat="1" applyBorder="1"/>
    <xf numFmtId="1" fontId="32" fillId="0" borderId="3" xfId="909" applyNumberFormat="1" applyBorder="1" applyAlignment="1">
      <alignment horizontal="left" vertical="top"/>
    </xf>
    <xf numFmtId="0" fontId="34" fillId="0" borderId="54" xfId="887" applyFont="1" applyBorder="1" applyAlignment="1">
      <alignment horizontal="right" wrapText="1"/>
    </xf>
    <xf numFmtId="0" fontId="34" fillId="0" borderId="59" xfId="887" applyFont="1" applyBorder="1" applyAlignment="1">
      <alignment horizontal="center"/>
    </xf>
    <xf numFmtId="0" fontId="32" fillId="0" borderId="58" xfId="909" applyBorder="1" applyAlignment="1">
      <alignment horizontal="center" vertical="center" wrapText="1"/>
    </xf>
    <xf numFmtId="0" fontId="34" fillId="0" borderId="54" xfId="887" applyFont="1" applyBorder="1" applyAlignment="1">
      <alignment horizontal="right"/>
    </xf>
    <xf numFmtId="1" fontId="34" fillId="0" borderId="54" xfId="887" applyNumberFormat="1" applyFont="1" applyBorder="1" applyAlignment="1">
      <alignment horizontal="right"/>
    </xf>
    <xf numFmtId="0" fontId="34" fillId="0" borderId="19" xfId="909" applyFont="1" applyBorder="1" applyAlignment="1">
      <alignment horizontal="left" vertical="top" wrapText="1"/>
    </xf>
    <xf numFmtId="49" fontId="34" fillId="67" borderId="57" xfId="887" applyNumberFormat="1" applyFont="1" applyFill="1" applyBorder="1" applyAlignment="1">
      <alignment horizontal="left" vertical="top"/>
    </xf>
    <xf numFmtId="0" fontId="34" fillId="67" borderId="58" xfId="887" applyFont="1" applyFill="1" applyBorder="1" applyAlignment="1">
      <alignment horizontal="center" vertical="top"/>
    </xf>
    <xf numFmtId="49" fontId="34" fillId="67" borderId="58" xfId="887" applyNumberFormat="1" applyFont="1" applyFill="1" applyBorder="1" applyAlignment="1">
      <alignment vertical="top"/>
    </xf>
    <xf numFmtId="1" fontId="34" fillId="67" borderId="58" xfId="887" applyNumberFormat="1" applyFont="1" applyFill="1" applyBorder="1" applyAlignment="1">
      <alignment horizontal="center" vertical="top"/>
    </xf>
    <xf numFmtId="0" fontId="34" fillId="67" borderId="58" xfId="887" applyFont="1" applyFill="1" applyBorder="1" applyAlignment="1">
      <alignment vertical="top"/>
    </xf>
    <xf numFmtId="0" fontId="44" fillId="67" borderId="58" xfId="887" applyFont="1" applyFill="1" applyBorder="1" applyAlignment="1">
      <alignment horizontal="left" vertical="top" wrapText="1"/>
    </xf>
    <xf numFmtId="0" fontId="34" fillId="67" borderId="58" xfId="887" applyFont="1" applyFill="1" applyBorder="1" applyAlignment="1">
      <alignment horizontal="left" vertical="top" wrapText="1"/>
    </xf>
    <xf numFmtId="2" fontId="34" fillId="67" borderId="58" xfId="887" applyNumberFormat="1" applyFont="1" applyFill="1" applyBorder="1" applyAlignment="1">
      <alignment vertical="top" wrapText="1"/>
    </xf>
    <xf numFmtId="0" fontId="34" fillId="67" borderId="58" xfId="887" applyFont="1" applyFill="1" applyBorder="1" applyAlignment="1">
      <alignment vertical="top" wrapText="1"/>
    </xf>
    <xf numFmtId="4" fontId="34" fillId="67" borderId="59" xfId="887" applyNumberFormat="1" applyFont="1" applyFill="1" applyBorder="1" applyAlignment="1">
      <alignment vertical="top" wrapText="1"/>
    </xf>
    <xf numFmtId="0" fontId="33" fillId="0" borderId="4" xfId="909" applyFont="1" applyBorder="1" applyAlignment="1">
      <alignment horizontal="right" vertical="center"/>
    </xf>
    <xf numFmtId="1" fontId="54" fillId="0" borderId="54" xfId="909" applyNumberFormat="1" applyFont="1" applyBorder="1" applyAlignment="1">
      <alignment horizontal="center" vertical="center"/>
    </xf>
    <xf numFmtId="2" fontId="54" fillId="0" borderId="54" xfId="909" applyNumberFormat="1" applyFont="1" applyBorder="1" applyAlignment="1">
      <alignment horizontal="center" vertical="center"/>
    </xf>
    <xf numFmtId="2" fontId="54" fillId="0" borderId="54" xfId="909" applyNumberFormat="1" applyFont="1" applyBorder="1" applyAlignment="1">
      <alignment horizontal="left" vertical="center"/>
    </xf>
    <xf numFmtId="4" fontId="33" fillId="61" borderId="54" xfId="4081" applyNumberFormat="1" applyFont="1" applyFill="1" applyBorder="1" applyAlignment="1">
      <alignment horizontal="center" vertical="center"/>
    </xf>
    <xf numFmtId="4" fontId="33" fillId="65" borderId="54" xfId="4081" applyNumberFormat="1" applyFont="1" applyFill="1" applyBorder="1" applyAlignment="1">
      <alignment horizontal="center" vertical="center"/>
    </xf>
    <xf numFmtId="0" fontId="33" fillId="0" borderId="57" xfId="909" applyFont="1" applyBorder="1" applyAlignment="1">
      <alignment horizontal="right" vertical="center"/>
    </xf>
    <xf numFmtId="0" fontId="33" fillId="68" borderId="57" xfId="909" applyFont="1" applyFill="1" applyBorder="1" applyAlignment="1">
      <alignment horizontal="right" vertical="center"/>
    </xf>
    <xf numFmtId="1" fontId="54" fillId="68" borderId="58" xfId="909" applyNumberFormat="1" applyFont="1" applyFill="1" applyBorder="1" applyAlignment="1">
      <alignment horizontal="center" vertical="center"/>
    </xf>
    <xf numFmtId="2" fontId="54" fillId="68" borderId="58" xfId="909" applyNumberFormat="1" applyFont="1" applyFill="1" applyBorder="1" applyAlignment="1">
      <alignment horizontal="center" vertical="center"/>
    </xf>
    <xf numFmtId="2" fontId="54" fillId="68" borderId="58" xfId="909" applyNumberFormat="1" applyFont="1" applyFill="1" applyBorder="1" applyAlignment="1">
      <alignment horizontal="left" vertical="center"/>
    </xf>
    <xf numFmtId="2" fontId="33" fillId="68" borderId="58" xfId="962" applyNumberFormat="1" applyFont="1" applyFill="1" applyBorder="1" applyAlignment="1">
      <alignment horizontal="center" vertical="center"/>
    </xf>
    <xf numFmtId="4" fontId="33" fillId="68" borderId="58" xfId="4081" applyNumberFormat="1" applyFont="1" applyFill="1" applyBorder="1" applyAlignment="1">
      <alignment horizontal="center" vertical="center"/>
    </xf>
    <xf numFmtId="4" fontId="33" fillId="0" borderId="26" xfId="4081" applyNumberFormat="1" applyFont="1" applyBorder="1" applyAlignment="1">
      <alignment horizontal="center" vertical="center"/>
    </xf>
    <xf numFmtId="0" fontId="34" fillId="69" borderId="57" xfId="909" applyFont="1" applyFill="1" applyBorder="1" applyAlignment="1">
      <alignment horizontal="center" vertical="center"/>
    </xf>
    <xf numFmtId="0" fontId="34" fillId="69" borderId="58" xfId="909" applyFont="1" applyFill="1" applyBorder="1" applyAlignment="1">
      <alignment horizontal="left" vertical="center"/>
    </xf>
    <xf numFmtId="0" fontId="34" fillId="69" borderId="58" xfId="909" applyFont="1" applyFill="1" applyBorder="1" applyAlignment="1">
      <alignment vertical="center"/>
    </xf>
    <xf numFmtId="1" fontId="34" fillId="69" borderId="58" xfId="909" applyNumberFormat="1" applyFont="1" applyFill="1" applyBorder="1" applyAlignment="1">
      <alignment horizontal="center" vertical="center"/>
    </xf>
    <xf numFmtId="0" fontId="34" fillId="69" borderId="59" xfId="909" applyFont="1" applyFill="1" applyBorder="1" applyAlignment="1">
      <alignment horizontal="center" vertical="center"/>
    </xf>
    <xf numFmtId="4" fontId="34" fillId="69" borderId="54" xfId="909" applyNumberFormat="1" applyFont="1" applyFill="1" applyBorder="1" applyAlignment="1">
      <alignment horizontal="right" vertical="center"/>
    </xf>
    <xf numFmtId="0" fontId="34" fillId="69" borderId="57" xfId="909" applyFont="1" applyFill="1" applyBorder="1" applyAlignment="1">
      <alignment horizontal="right" vertical="center"/>
    </xf>
    <xf numFmtId="4" fontId="34" fillId="69" borderId="58" xfId="909" applyNumberFormat="1" applyFont="1" applyFill="1" applyBorder="1" applyAlignment="1">
      <alignment horizontal="right" vertical="center"/>
    </xf>
    <xf numFmtId="0" fontId="34" fillId="69" borderId="58" xfId="909" applyFont="1" applyFill="1" applyBorder="1" applyAlignment="1">
      <alignment horizontal="right" vertical="center"/>
    </xf>
    <xf numFmtId="4" fontId="34" fillId="69" borderId="59" xfId="909" applyNumberFormat="1" applyFont="1" applyFill="1" applyBorder="1" applyAlignment="1">
      <alignment horizontal="right" vertical="center"/>
    </xf>
    <xf numFmtId="4" fontId="34" fillId="69" borderId="57" xfId="909" applyNumberFormat="1" applyFont="1" applyFill="1" applyBorder="1" applyAlignment="1">
      <alignment horizontal="right" vertical="center"/>
    </xf>
    <xf numFmtId="44" fontId="34" fillId="68" borderId="19" xfId="909" applyNumberFormat="1" applyFont="1" applyFill="1" applyBorder="1" applyAlignment="1">
      <alignment horizontal="right" vertical="center"/>
    </xf>
    <xf numFmtId="0" fontId="34" fillId="0" borderId="0" xfId="909" applyFont="1" applyAlignment="1">
      <alignment horizontal="center" vertical="center"/>
    </xf>
    <xf numFmtId="0" fontId="34" fillId="0" borderId="0" xfId="909" applyFont="1" applyAlignment="1">
      <alignment horizontal="left" vertical="center"/>
    </xf>
    <xf numFmtId="0" fontId="34" fillId="0" borderId="0" xfId="909" applyFont="1" applyAlignment="1">
      <alignment vertical="center"/>
    </xf>
    <xf numFmtId="1" fontId="34" fillId="0" borderId="0" xfId="909" applyNumberFormat="1" applyFont="1" applyAlignment="1">
      <alignment horizontal="center" vertical="center"/>
    </xf>
    <xf numFmtId="4" fontId="34" fillId="0" borderId="0" xfId="909" applyNumberFormat="1" applyFont="1" applyAlignment="1">
      <alignment horizontal="right" vertical="center"/>
    </xf>
    <xf numFmtId="4" fontId="34" fillId="0" borderId="0" xfId="909" applyNumberFormat="1" applyFont="1" applyAlignment="1">
      <alignment horizontal="center" vertical="center"/>
    </xf>
    <xf numFmtId="0" fontId="34" fillId="0" borderId="0" xfId="909" applyFont="1" applyAlignment="1">
      <alignment horizontal="right" vertical="center"/>
    </xf>
    <xf numFmtId="44" fontId="34" fillId="0" borderId="0" xfId="909" applyNumberFormat="1" applyFont="1" applyAlignment="1">
      <alignment horizontal="right" vertical="center"/>
    </xf>
    <xf numFmtId="1" fontId="32" fillId="0" borderId="0" xfId="909" applyNumberFormat="1"/>
    <xf numFmtId="1" fontId="33" fillId="0" borderId="3" xfId="887" applyNumberFormat="1" applyFont="1" applyBorder="1" applyAlignment="1">
      <alignment horizontal="center" vertical="center"/>
    </xf>
    <xf numFmtId="1" fontId="33" fillId="0" borderId="6" xfId="887" applyNumberFormat="1" applyFont="1" applyBorder="1" applyAlignment="1">
      <alignment horizontal="center" vertical="center"/>
    </xf>
    <xf numFmtId="1" fontId="34" fillId="0" borderId="59" xfId="887" applyNumberFormat="1" applyFont="1" applyBorder="1" applyAlignment="1">
      <alignment horizontal="right"/>
    </xf>
    <xf numFmtId="1" fontId="34" fillId="0" borderId="8" xfId="887" applyNumberFormat="1" applyFont="1" applyBorder="1" applyAlignment="1">
      <alignment horizontal="left" vertical="top"/>
    </xf>
    <xf numFmtId="0" fontId="75" fillId="0" borderId="19" xfId="909" applyFont="1" applyBorder="1" applyAlignment="1">
      <alignment horizontal="left" vertical="top" wrapText="1"/>
    </xf>
    <xf numFmtId="0" fontId="78" fillId="40" borderId="57" xfId="887" applyFont="1" applyFill="1" applyBorder="1" applyAlignment="1">
      <alignment vertical="top"/>
    </xf>
    <xf numFmtId="0" fontId="34" fillId="40" borderId="58" xfId="887" applyFont="1" applyFill="1" applyBorder="1" applyAlignment="1">
      <alignment horizontal="left" vertical="top"/>
    </xf>
    <xf numFmtId="49" fontId="34" fillId="40" borderId="58" xfId="887" applyNumberFormat="1" applyFont="1" applyFill="1" applyBorder="1" applyAlignment="1">
      <alignment vertical="top"/>
    </xf>
    <xf numFmtId="1" fontId="34" fillId="40" borderId="58" xfId="887" applyNumberFormat="1" applyFont="1" applyFill="1" applyBorder="1" applyAlignment="1">
      <alignment horizontal="center" vertical="top"/>
    </xf>
    <xf numFmtId="0" fontId="34" fillId="40" borderId="58" xfId="887" applyFont="1" applyFill="1" applyBorder="1" applyAlignment="1">
      <alignment vertical="top"/>
    </xf>
    <xf numFmtId="0" fontId="44" fillId="40" borderId="58" xfId="887" applyFont="1" applyFill="1" applyBorder="1" applyAlignment="1">
      <alignment horizontal="left" vertical="top" wrapText="1"/>
    </xf>
    <xf numFmtId="0" fontId="34" fillId="40" borderId="58" xfId="887" applyFont="1" applyFill="1" applyBorder="1" applyAlignment="1">
      <alignment horizontal="left" vertical="top" wrapText="1"/>
    </xf>
    <xf numFmtId="2" fontId="34" fillId="40" borderId="58" xfId="887" applyNumberFormat="1" applyFont="1" applyFill="1" applyBorder="1" applyAlignment="1">
      <alignment vertical="top" wrapText="1"/>
    </xf>
    <xf numFmtId="0" fontId="34" fillId="40" borderId="58" xfId="887" applyFont="1" applyFill="1" applyBorder="1" applyAlignment="1">
      <alignment vertical="top" wrapText="1"/>
    </xf>
    <xf numFmtId="4" fontId="34" fillId="40" borderId="59" xfId="887" applyNumberFormat="1" applyFont="1" applyFill="1" applyBorder="1" applyAlignment="1">
      <alignment vertical="top" wrapText="1"/>
    </xf>
    <xf numFmtId="1" fontId="33" fillId="0" borderId="54" xfId="909" applyNumberFormat="1" applyFont="1" applyBorder="1" applyAlignment="1">
      <alignment horizontal="center" vertical="center"/>
    </xf>
    <xf numFmtId="1" fontId="33" fillId="0" borderId="54" xfId="909" applyNumberFormat="1" applyFont="1" applyBorder="1" applyAlignment="1">
      <alignment horizontal="center" vertical="center" wrapText="1"/>
    </xf>
    <xf numFmtId="1" fontId="33" fillId="0" borderId="54" xfId="909" quotePrefix="1" applyNumberFormat="1" applyFont="1" applyBorder="1" applyAlignment="1">
      <alignment horizontal="center" vertical="center" wrapText="1"/>
    </xf>
    <xf numFmtId="2" fontId="33" fillId="0" borderId="54" xfId="909" applyNumberFormat="1" applyFont="1" applyBorder="1" applyAlignment="1">
      <alignment horizontal="left" vertical="center"/>
    </xf>
    <xf numFmtId="2" fontId="33" fillId="0" borderId="54" xfId="909" applyNumberFormat="1" applyFont="1" applyBorder="1" applyAlignment="1">
      <alignment horizontal="center" vertical="center"/>
    </xf>
    <xf numFmtId="0" fontId="54" fillId="0" borderId="54" xfId="909" applyFont="1" applyBorder="1" applyAlignment="1">
      <alignment horizontal="center" vertical="center"/>
    </xf>
    <xf numFmtId="2" fontId="33" fillId="0" borderId="54" xfId="909" applyNumberFormat="1" applyFont="1" applyBorder="1" applyAlignment="1">
      <alignment horizontal="center" vertical="center" wrapText="1"/>
    </xf>
    <xf numFmtId="4" fontId="33" fillId="0" borderId="54" xfId="909" applyNumberFormat="1" applyFont="1" applyBorder="1" applyAlignment="1">
      <alignment horizontal="right" vertical="center" wrapText="1"/>
    </xf>
    <xf numFmtId="4" fontId="33" fillId="0" borderId="54" xfId="4082" applyNumberFormat="1" applyFont="1" applyBorder="1" applyAlignment="1">
      <alignment vertical="center"/>
    </xf>
    <xf numFmtId="1" fontId="33" fillId="68" borderId="58" xfId="909" applyNumberFormat="1" applyFont="1" applyFill="1" applyBorder="1" applyAlignment="1">
      <alignment horizontal="center" vertical="center"/>
    </xf>
    <xf numFmtId="1" fontId="33" fillId="68" borderId="58" xfId="909" applyNumberFormat="1" applyFont="1" applyFill="1" applyBorder="1" applyAlignment="1">
      <alignment horizontal="center" vertical="center" wrapText="1"/>
    </xf>
    <xf numFmtId="1" fontId="33" fillId="68" borderId="58" xfId="909" quotePrefix="1" applyNumberFormat="1" applyFont="1" applyFill="1" applyBorder="1" applyAlignment="1">
      <alignment horizontal="center" vertical="center" wrapText="1"/>
    </xf>
    <xf numFmtId="2" fontId="33" fillId="68" borderId="58" xfId="909" applyNumberFormat="1" applyFont="1" applyFill="1" applyBorder="1" applyAlignment="1">
      <alignment horizontal="left" vertical="center"/>
    </xf>
    <xf numFmtId="2" fontId="33" fillId="68" borderId="58" xfId="909" applyNumberFormat="1" applyFont="1" applyFill="1" applyBorder="1" applyAlignment="1">
      <alignment horizontal="center" vertical="center"/>
    </xf>
    <xf numFmtId="0" fontId="54" fillId="68" borderId="58" xfId="909" applyFont="1" applyFill="1" applyBorder="1" applyAlignment="1">
      <alignment horizontal="center" vertical="center"/>
    </xf>
    <xf numFmtId="2" fontId="33" fillId="68" borderId="58" xfId="909" applyNumberFormat="1" applyFont="1" applyFill="1" applyBorder="1" applyAlignment="1">
      <alignment horizontal="center" vertical="center" wrapText="1"/>
    </xf>
    <xf numFmtId="4" fontId="33" fillId="68" borderId="58" xfId="909" applyNumberFormat="1" applyFont="1" applyFill="1" applyBorder="1" applyAlignment="1">
      <alignment horizontal="right" vertical="center" wrapText="1"/>
    </xf>
    <xf numFmtId="4" fontId="33" fillId="68" borderId="58" xfId="4082" applyNumberFormat="1" applyFont="1" applyFill="1" applyBorder="1" applyAlignment="1">
      <alignment vertical="center"/>
    </xf>
    <xf numFmtId="0" fontId="34" fillId="39" borderId="4" xfId="909" applyFont="1" applyFill="1" applyBorder="1" applyAlignment="1">
      <alignment horizontal="right" vertical="center"/>
    </xf>
    <xf numFmtId="0" fontId="34" fillId="39" borderId="57" xfId="909" applyFont="1" applyFill="1" applyBorder="1" applyAlignment="1">
      <alignment horizontal="left" vertical="center"/>
    </xf>
    <xf numFmtId="0" fontId="34" fillId="39" borderId="58" xfId="909" applyFont="1" applyFill="1" applyBorder="1" applyAlignment="1">
      <alignment horizontal="center" vertical="center"/>
    </xf>
    <xf numFmtId="1" fontId="34" fillId="39" borderId="58" xfId="909" applyNumberFormat="1" applyFont="1" applyFill="1" applyBorder="1" applyAlignment="1">
      <alignment horizontal="center" vertical="center"/>
    </xf>
    <xf numFmtId="0" fontId="34" fillId="39" borderId="58" xfId="909" applyFont="1" applyFill="1" applyBorder="1" applyAlignment="1">
      <alignment vertical="center"/>
    </xf>
    <xf numFmtId="0" fontId="34" fillId="39" borderId="59" xfId="909" applyFont="1" applyFill="1" applyBorder="1" applyAlignment="1">
      <alignment horizontal="center" vertical="center"/>
    </xf>
    <xf numFmtId="4" fontId="34" fillId="39" borderId="19" xfId="909" applyNumberFormat="1" applyFont="1" applyFill="1" applyBorder="1" applyAlignment="1">
      <alignment horizontal="center" vertical="center"/>
    </xf>
    <xf numFmtId="0" fontId="34" fillId="39" borderId="54" xfId="909" applyFont="1" applyFill="1" applyBorder="1" applyAlignment="1">
      <alignment horizontal="center" vertical="center"/>
    </xf>
    <xf numFmtId="4" fontId="34" fillId="16" borderId="19" xfId="909" applyNumberFormat="1" applyFont="1" applyFill="1" applyBorder="1" applyAlignment="1">
      <alignment horizontal="center" vertical="center"/>
    </xf>
    <xf numFmtId="4" fontId="34" fillId="39" borderId="54" xfId="909" applyNumberFormat="1" applyFont="1" applyFill="1" applyBorder="1" applyAlignment="1">
      <alignment horizontal="right" vertical="center"/>
    </xf>
    <xf numFmtId="0" fontId="34" fillId="62" borderId="57" xfId="909" applyFont="1" applyFill="1" applyBorder="1" applyAlignment="1">
      <alignment vertical="center"/>
    </xf>
    <xf numFmtId="0" fontId="34" fillId="62" borderId="58" xfId="909" applyFont="1" applyFill="1" applyBorder="1" applyAlignment="1">
      <alignment vertical="center"/>
    </xf>
    <xf numFmtId="0" fontId="34" fillId="62" borderId="58" xfId="909" applyFont="1" applyFill="1" applyBorder="1" applyAlignment="1">
      <alignment horizontal="right" vertical="center"/>
    </xf>
    <xf numFmtId="1" fontId="34" fillId="62" borderId="58" xfId="909" applyNumberFormat="1" applyFont="1" applyFill="1" applyBorder="1" applyAlignment="1">
      <alignment vertical="center"/>
    </xf>
    <xf numFmtId="0" fontId="34" fillId="62" borderId="59" xfId="909" applyFont="1" applyFill="1" applyBorder="1" applyAlignment="1">
      <alignment horizontal="left" vertical="center"/>
    </xf>
    <xf numFmtId="4" fontId="34" fillId="62" borderId="54" xfId="909" applyNumberFormat="1" applyFont="1" applyFill="1" applyBorder="1" applyAlignment="1">
      <alignment horizontal="right" vertical="center"/>
    </xf>
    <xf numFmtId="0" fontId="34" fillId="62" borderId="59" xfId="909" applyFont="1" applyFill="1" applyBorder="1" applyAlignment="1">
      <alignment vertical="center"/>
    </xf>
    <xf numFmtId="1" fontId="33" fillId="0" borderId="0" xfId="907" applyNumberFormat="1" applyFont="1" applyAlignment="1">
      <alignment horizontal="center" vertical="center"/>
    </xf>
    <xf numFmtId="1" fontId="33" fillId="0" borderId="0" xfId="887" applyNumberFormat="1" applyFont="1" applyAlignment="1">
      <alignment horizontal="left" vertical="center"/>
    </xf>
    <xf numFmtId="1" fontId="33" fillId="0" borderId="0" xfId="907" applyNumberFormat="1" applyFont="1" applyAlignment="1">
      <alignment horizontal="left" vertical="center"/>
    </xf>
    <xf numFmtId="1" fontId="32" fillId="0" borderId="59" xfId="909" applyNumberFormat="1" applyBorder="1" applyAlignment="1">
      <alignment horizontal="center" vertical="center"/>
    </xf>
    <xf numFmtId="0" fontId="33" fillId="16" borderId="5" xfId="887" applyFont="1" applyFill="1" applyBorder="1"/>
    <xf numFmtId="0" fontId="34" fillId="0" borderId="5" xfId="887" applyFont="1" applyBorder="1" applyAlignment="1">
      <alignment horizontal="center" vertical="center"/>
    </xf>
    <xf numFmtId="0" fontId="33" fillId="16" borderId="58" xfId="887" applyFont="1" applyFill="1" applyBorder="1"/>
    <xf numFmtId="0" fontId="77" fillId="0" borderId="0" xfId="887" applyFont="1" applyAlignment="1">
      <alignment horizontal="center" vertical="center"/>
    </xf>
    <xf numFmtId="0" fontId="34" fillId="0" borderId="57" xfId="887" applyFont="1" applyBorder="1"/>
    <xf numFmtId="0" fontId="33" fillId="0" borderId="57" xfId="887" applyFont="1" applyBorder="1"/>
    <xf numFmtId="1" fontId="34" fillId="0" borderId="53" xfId="887" applyNumberFormat="1" applyFont="1" applyBorder="1" applyAlignment="1">
      <alignment horizontal="right" vertical="center"/>
    </xf>
    <xf numFmtId="0" fontId="33" fillId="63" borderId="19" xfId="887" applyFont="1" applyFill="1" applyBorder="1" applyAlignment="1">
      <alignment horizontal="center"/>
    </xf>
    <xf numFmtId="0" fontId="34" fillId="0" borderId="54" xfId="887" applyFont="1" applyBorder="1" applyAlignment="1">
      <alignment horizontal="left" vertical="top"/>
    </xf>
    <xf numFmtId="0" fontId="34" fillId="0" borderId="54" xfId="887" applyFont="1" applyBorder="1" applyAlignment="1">
      <alignment horizontal="left" vertical="top" wrapText="1"/>
    </xf>
    <xf numFmtId="49" fontId="34" fillId="0" borderId="54" xfId="887" applyNumberFormat="1" applyFont="1" applyBorder="1" applyAlignment="1">
      <alignment vertical="top" wrapText="1"/>
    </xf>
    <xf numFmtId="1" fontId="34" fillId="0" borderId="54" xfId="887" applyNumberFormat="1" applyFont="1" applyBorder="1" applyAlignment="1">
      <alignment horizontal="left" vertical="top"/>
    </xf>
    <xf numFmtId="0" fontId="34" fillId="0" borderId="19" xfId="887" applyFont="1" applyBorder="1" applyAlignment="1">
      <alignment horizontal="left" vertical="top" wrapText="1"/>
    </xf>
    <xf numFmtId="2" fontId="34" fillId="0" borderId="19" xfId="887" applyNumberFormat="1" applyFont="1" applyBorder="1" applyAlignment="1">
      <alignment horizontal="left" vertical="top" wrapText="1"/>
    </xf>
    <xf numFmtId="0" fontId="34" fillId="40" borderId="57" xfId="887" applyFont="1" applyFill="1" applyBorder="1" applyAlignment="1">
      <alignment horizontal="left" vertical="top"/>
    </xf>
    <xf numFmtId="49" fontId="34" fillId="40" borderId="58" xfId="887" applyNumberFormat="1" applyFont="1" applyFill="1" applyBorder="1" applyAlignment="1">
      <alignment horizontal="center" vertical="top"/>
    </xf>
    <xf numFmtId="1" fontId="34" fillId="40" borderId="58" xfId="887" applyNumberFormat="1" applyFont="1" applyFill="1" applyBorder="1" applyAlignment="1">
      <alignment horizontal="center" vertical="center"/>
    </xf>
    <xf numFmtId="0" fontId="44" fillId="40" borderId="58" xfId="887" applyFont="1" applyFill="1" applyBorder="1" applyAlignment="1">
      <alignment horizontal="center" vertical="top" wrapText="1"/>
    </xf>
    <xf numFmtId="2" fontId="33" fillId="0" borderId="54" xfId="887" applyNumberFormat="1" applyFont="1" applyBorder="1" applyAlignment="1">
      <alignment horizontal="center" vertical="center" wrapText="1"/>
    </xf>
    <xf numFmtId="4" fontId="33" fillId="0" borderId="54" xfId="4080" applyNumberFormat="1" applyFont="1" applyBorder="1" applyAlignment="1">
      <alignment vertical="center"/>
    </xf>
    <xf numFmtId="4" fontId="34" fillId="39" borderId="19" xfId="909" applyNumberFormat="1" applyFont="1" applyFill="1" applyBorder="1" applyAlignment="1">
      <alignment horizontal="right" vertical="center"/>
    </xf>
    <xf numFmtId="0" fontId="34" fillId="39" borderId="57" xfId="909" applyFont="1" applyFill="1" applyBorder="1" applyAlignment="1">
      <alignment horizontal="right" vertical="center"/>
    </xf>
    <xf numFmtId="0" fontId="34" fillId="39" borderId="59" xfId="909" applyFont="1" applyFill="1" applyBorder="1" applyAlignment="1">
      <alignment horizontal="right" vertical="center"/>
    </xf>
    <xf numFmtId="2" fontId="33" fillId="0" borderId="0" xfId="887" applyNumberFormat="1" applyFont="1" applyAlignment="1">
      <alignment horizontal="right"/>
    </xf>
    <xf numFmtId="1" fontId="34" fillId="62" borderId="58" xfId="909" applyNumberFormat="1" applyFont="1" applyFill="1" applyBorder="1" applyAlignment="1">
      <alignment horizontal="center" vertical="center"/>
    </xf>
    <xf numFmtId="0" fontId="34" fillId="62" borderId="59" xfId="909" applyFont="1" applyFill="1" applyBorder="1" applyAlignment="1">
      <alignment horizontal="center" vertical="center"/>
    </xf>
    <xf numFmtId="4" fontId="33" fillId="0" borderId="0" xfId="887" applyNumberFormat="1" applyFont="1" applyAlignment="1">
      <alignment horizontal="right"/>
    </xf>
    <xf numFmtId="0" fontId="34" fillId="0" borderId="59" xfId="904" applyNumberFormat="1" applyFont="1" applyBorder="1" applyAlignment="1">
      <alignment horizontal="right" vertical="center"/>
    </xf>
    <xf numFmtId="0" fontId="34" fillId="0" borderId="21" xfId="904" applyNumberFormat="1" applyFont="1" applyBorder="1" applyAlignment="1">
      <alignment horizontal="center" vertical="center"/>
    </xf>
    <xf numFmtId="0" fontId="33" fillId="0" borderId="55" xfId="904" applyNumberFormat="1" applyFont="1" applyBorder="1" applyAlignment="1">
      <alignment horizontal="left" vertical="center"/>
    </xf>
    <xf numFmtId="0" fontId="34" fillId="0" borderId="21" xfId="909" applyFont="1" applyBorder="1" applyAlignment="1">
      <alignment vertical="center" wrapText="1"/>
    </xf>
    <xf numFmtId="0" fontId="33" fillId="0" borderId="54" xfId="887" applyFont="1" applyBorder="1" applyAlignment="1">
      <alignment horizontal="right" vertical="center"/>
    </xf>
    <xf numFmtId="0" fontId="33" fillId="0" borderId="59" xfId="887" applyFont="1" applyBorder="1" applyAlignment="1">
      <alignment horizontal="center" vertical="center"/>
    </xf>
    <xf numFmtId="2" fontId="34" fillId="0" borderId="57" xfId="887" applyNumberFormat="1" applyFont="1" applyBorder="1" applyAlignment="1">
      <alignment horizontal="right" vertical="center"/>
    </xf>
    <xf numFmtId="2" fontId="33" fillId="0" borderId="58" xfId="887" applyNumberFormat="1" applyFont="1" applyBorder="1" applyAlignment="1">
      <alignment horizontal="right" vertical="center"/>
    </xf>
    <xf numFmtId="2" fontId="34" fillId="0" borderId="58" xfId="22" applyNumberFormat="1" applyFont="1" applyBorder="1" applyAlignment="1">
      <alignment horizontal="right" vertical="center"/>
    </xf>
    <xf numFmtId="4" fontId="33" fillId="0" borderId="58" xfId="887" applyNumberFormat="1" applyFont="1" applyBorder="1" applyAlignment="1">
      <alignment vertical="center"/>
    </xf>
    <xf numFmtId="44" fontId="33" fillId="66" borderId="59" xfId="887" applyNumberFormat="1" applyFont="1" applyFill="1" applyBorder="1" applyAlignment="1">
      <alignment horizontal="center"/>
    </xf>
    <xf numFmtId="0" fontId="33" fillId="0" borderId="2" xfId="904" applyNumberFormat="1" applyFont="1" applyBorder="1" applyAlignment="1">
      <alignment horizontal="left" vertical="center"/>
    </xf>
    <xf numFmtId="0" fontId="34" fillId="0" borderId="3" xfId="909" applyFont="1" applyBorder="1" applyAlignment="1">
      <alignment vertical="center" wrapText="1"/>
    </xf>
    <xf numFmtId="14" fontId="33" fillId="0" borderId="59" xfId="887" applyNumberFormat="1" applyFont="1" applyBorder="1" applyAlignment="1">
      <alignment horizontal="center" vertical="center"/>
    </xf>
    <xf numFmtId="170" fontId="33" fillId="66" borderId="59" xfId="887" applyNumberFormat="1" applyFont="1" applyFill="1" applyBorder="1"/>
    <xf numFmtId="0" fontId="33" fillId="0" borderId="0" xfId="904" applyNumberFormat="1" applyFont="1" applyAlignment="1">
      <alignment horizontal="left" vertical="center"/>
    </xf>
    <xf numFmtId="2" fontId="104" fillId="0" borderId="58" xfId="887" applyNumberFormat="1" applyFont="1" applyBorder="1" applyAlignment="1">
      <alignment horizontal="right" vertical="center"/>
    </xf>
    <xf numFmtId="2" fontId="34" fillId="0" borderId="58" xfId="887" applyNumberFormat="1" applyFont="1" applyBorder="1" applyAlignment="1">
      <alignment horizontal="right" vertical="center"/>
    </xf>
    <xf numFmtId="2" fontId="34" fillId="16" borderId="58" xfId="887" applyNumberFormat="1" applyFont="1" applyFill="1" applyBorder="1" applyAlignment="1">
      <alignment horizontal="right" vertical="center"/>
    </xf>
    <xf numFmtId="170" fontId="34" fillId="16" borderId="59" xfId="887" applyNumberFormat="1" applyFont="1" applyFill="1" applyBorder="1"/>
    <xf numFmtId="2" fontId="34" fillId="16" borderId="59" xfId="887" applyNumberFormat="1" applyFont="1" applyFill="1" applyBorder="1"/>
    <xf numFmtId="0" fontId="35" fillId="0" borderId="58" xfId="887" applyFont="1" applyBorder="1" applyAlignment="1">
      <alignment vertical="center"/>
    </xf>
    <xf numFmtId="0" fontId="75" fillId="0" borderId="59" xfId="887" applyFont="1" applyBorder="1" applyAlignment="1">
      <alignment horizontal="right" vertical="center"/>
    </xf>
    <xf numFmtId="4" fontId="34" fillId="16" borderId="59" xfId="887" applyNumberFormat="1" applyFont="1" applyFill="1" applyBorder="1" applyAlignment="1">
      <alignment horizontal="right" vertical="center"/>
    </xf>
    <xf numFmtId="0" fontId="50" fillId="0" borderId="57" xfId="887" applyFont="1" applyBorder="1" applyAlignment="1">
      <alignment horizontal="right" vertical="center"/>
    </xf>
    <xf numFmtId="0" fontId="50" fillId="0" borderId="58" xfId="887" applyFont="1" applyBorder="1" applyAlignment="1">
      <alignment horizontal="right" vertical="center" wrapText="1"/>
    </xf>
    <xf numFmtId="0" fontId="50" fillId="0" borderId="58" xfId="887" applyFont="1" applyBorder="1" applyAlignment="1">
      <alignment horizontal="right" vertical="center"/>
    </xf>
    <xf numFmtId="0" fontId="106" fillId="0" borderId="59" xfId="887" applyFont="1" applyBorder="1" applyAlignment="1">
      <alignment horizontal="right" vertical="center"/>
    </xf>
    <xf numFmtId="2" fontId="38" fillId="16" borderId="54" xfId="887" applyNumberFormat="1" applyFont="1" applyFill="1" applyBorder="1" applyAlignment="1">
      <alignment horizontal="center" vertical="center"/>
    </xf>
    <xf numFmtId="4" fontId="33" fillId="0" borderId="6" xfId="887" applyNumberFormat="1" applyFont="1" applyBorder="1" applyAlignment="1">
      <alignment vertical="center"/>
    </xf>
    <xf numFmtId="0" fontId="34" fillId="0" borderId="59" xfId="887" applyFont="1" applyBorder="1" applyAlignment="1">
      <alignment horizontal="right" wrapText="1"/>
    </xf>
    <xf numFmtId="0" fontId="75" fillId="63" borderId="57" xfId="887" applyFont="1" applyFill="1" applyBorder="1" applyAlignment="1">
      <alignment horizontal="center" vertical="center"/>
    </xf>
    <xf numFmtId="0" fontId="34" fillId="0" borderId="54" xfId="887" applyFont="1" applyBorder="1" applyAlignment="1">
      <alignment vertical="top" wrapText="1"/>
    </xf>
    <xf numFmtId="0" fontId="109" fillId="0" borderId="19" xfId="909" applyFont="1" applyBorder="1" applyAlignment="1">
      <alignment vertical="top" wrapText="1"/>
    </xf>
    <xf numFmtId="0" fontId="34" fillId="40" borderId="58" xfId="887" applyFont="1" applyFill="1" applyBorder="1" applyAlignment="1">
      <alignment horizontal="left" vertical="center"/>
    </xf>
    <xf numFmtId="0" fontId="44" fillId="40" borderId="58" xfId="887" applyFont="1" applyFill="1" applyBorder="1" applyAlignment="1">
      <alignment horizontal="left" vertical="center"/>
    </xf>
    <xf numFmtId="4" fontId="34" fillId="40" borderId="58" xfId="887" applyNumberFormat="1" applyFont="1" applyFill="1" applyBorder="1" applyAlignment="1">
      <alignment horizontal="left" vertical="center"/>
    </xf>
    <xf numFmtId="4" fontId="34" fillId="40" borderId="59" xfId="887" applyNumberFormat="1" applyFont="1" applyFill="1" applyBorder="1" applyAlignment="1">
      <alignment horizontal="left" vertical="center"/>
    </xf>
    <xf numFmtId="0" fontId="33" fillId="0" borderId="19" xfId="879" applyFont="1" applyBorder="1" applyAlignment="1">
      <alignment horizontal="right" vertical="center" wrapText="1"/>
    </xf>
    <xf numFmtId="2" fontId="33" fillId="0" borderId="54" xfId="909" applyNumberFormat="1" applyFont="1" applyBorder="1" applyAlignment="1">
      <alignment horizontal="left" vertical="center" wrapText="1"/>
    </xf>
    <xf numFmtId="0" fontId="33" fillId="0" borderId="54" xfId="879" applyFont="1" applyBorder="1" applyAlignment="1">
      <alignment horizontal="left" vertical="center" wrapText="1"/>
    </xf>
    <xf numFmtId="4" fontId="33" fillId="0" borderId="54" xfId="879" applyNumberFormat="1" applyFont="1" applyBorder="1" applyAlignment="1">
      <alignment horizontal="center" vertical="center" wrapText="1"/>
    </xf>
    <xf numFmtId="0" fontId="33" fillId="0" borderId="54" xfId="879" applyFont="1" applyBorder="1" applyAlignment="1">
      <alignment horizontal="center" vertical="center" wrapText="1"/>
    </xf>
    <xf numFmtId="4" fontId="33" fillId="0" borderId="26" xfId="879" applyNumberFormat="1" applyFont="1" applyBorder="1" applyAlignment="1">
      <alignment vertical="center" wrapText="1"/>
    </xf>
    <xf numFmtId="4" fontId="33" fillId="0" borderId="54" xfId="879" applyNumberFormat="1" applyFont="1" applyBorder="1" applyAlignment="1">
      <alignment vertical="center" wrapText="1"/>
    </xf>
    <xf numFmtId="4" fontId="33" fillId="0" borderId="26" xfId="879" applyNumberFormat="1" applyFont="1" applyBorder="1" applyAlignment="1">
      <alignment horizontal="center" vertical="center" wrapText="1"/>
    </xf>
    <xf numFmtId="0" fontId="34" fillId="72" borderId="58" xfId="887" applyFont="1" applyFill="1" applyBorder="1" applyAlignment="1">
      <alignment horizontal="left" vertical="center"/>
    </xf>
    <xf numFmtId="0" fontId="34" fillId="72" borderId="58" xfId="887" applyFont="1" applyFill="1" applyBorder="1" applyAlignment="1">
      <alignment horizontal="right" vertical="center" wrapText="1"/>
    </xf>
    <xf numFmtId="0" fontId="34" fillId="39" borderId="58" xfId="887" applyFont="1" applyFill="1" applyBorder="1" applyAlignment="1">
      <alignment horizontal="left" vertical="center"/>
    </xf>
    <xf numFmtId="4" fontId="34" fillId="72" borderId="58" xfId="887" applyNumberFormat="1" applyFont="1" applyFill="1" applyBorder="1" applyAlignment="1">
      <alignment horizontal="left" vertical="center" wrapText="1"/>
    </xf>
    <xf numFmtId="4" fontId="34" fillId="72" borderId="54" xfId="887" applyNumberFormat="1" applyFont="1" applyFill="1" applyBorder="1" applyAlignment="1">
      <alignment horizontal="right" vertical="center" wrapText="1"/>
    </xf>
    <xf numFmtId="4" fontId="34" fillId="39" borderId="57" xfId="879" applyNumberFormat="1" applyFont="1" applyFill="1" applyBorder="1" applyAlignment="1">
      <alignment horizontal="right" vertical="center"/>
    </xf>
    <xf numFmtId="173" fontId="34" fillId="39" borderId="54" xfId="879" applyNumberFormat="1" applyFont="1" applyFill="1" applyBorder="1" applyAlignment="1">
      <alignment vertical="center"/>
    </xf>
    <xf numFmtId="4" fontId="34" fillId="39" borderId="54" xfId="879" applyNumberFormat="1" applyFont="1" applyFill="1" applyBorder="1" applyAlignment="1">
      <alignment horizontal="right" vertical="center"/>
    </xf>
    <xf numFmtId="0" fontId="34" fillId="39" borderId="57" xfId="879" applyFont="1" applyFill="1" applyBorder="1" applyAlignment="1">
      <alignment horizontal="right" vertical="center"/>
    </xf>
    <xf numFmtId="0" fontId="34" fillId="39" borderId="58" xfId="879" applyFont="1" applyFill="1" applyBorder="1" applyAlignment="1">
      <alignment horizontal="left" vertical="center" wrapText="1"/>
    </xf>
    <xf numFmtId="0" fontId="34" fillId="39" borderId="58" xfId="879" applyFont="1" applyFill="1" applyBorder="1" applyAlignment="1">
      <alignment horizontal="left" vertical="center"/>
    </xf>
    <xf numFmtId="0" fontId="34" fillId="39" borderId="58" xfId="879" applyFont="1" applyFill="1" applyBorder="1" applyAlignment="1">
      <alignment vertical="center"/>
    </xf>
    <xf numFmtId="0" fontId="34" fillId="39" borderId="59" xfId="879" applyFont="1" applyFill="1" applyBorder="1" applyAlignment="1">
      <alignment vertical="center"/>
    </xf>
    <xf numFmtId="2" fontId="34" fillId="16" borderId="54" xfId="879" applyNumberFormat="1" applyFont="1" applyFill="1" applyBorder="1" applyAlignment="1">
      <alignment horizontal="center" vertical="center"/>
    </xf>
    <xf numFmtId="0" fontId="34" fillId="39" borderId="54" xfId="879" applyFont="1" applyFill="1" applyBorder="1" applyAlignment="1">
      <alignment vertical="center"/>
    </xf>
    <xf numFmtId="44" fontId="34" fillId="39" borderId="19" xfId="0" applyNumberFormat="1" applyFont="1" applyFill="1" applyBorder="1" applyAlignment="1">
      <alignment horizontal="right" vertical="center"/>
    </xf>
    <xf numFmtId="4" fontId="34" fillId="16" borderId="19" xfId="0" applyNumberFormat="1" applyFont="1" applyFill="1" applyBorder="1" applyAlignment="1">
      <alignment horizontal="center" vertical="center"/>
    </xf>
    <xf numFmtId="0" fontId="9" fillId="0" borderId="0" xfId="4071" applyAlignment="1">
      <alignment horizontal="center"/>
    </xf>
    <xf numFmtId="0" fontId="0" fillId="0" borderId="0" xfId="0" applyAlignment="1">
      <alignment horizontal="center"/>
    </xf>
    <xf numFmtId="0" fontId="75" fillId="0" borderId="57" xfId="0" applyFont="1" applyBorder="1" applyAlignment="1">
      <alignment horizontal="center" vertical="center" wrapText="1"/>
    </xf>
    <xf numFmtId="0" fontId="75" fillId="0" borderId="58" xfId="0" applyFont="1" applyBorder="1" applyAlignment="1">
      <alignment horizontal="center" vertical="center" wrapText="1"/>
    </xf>
    <xf numFmtId="0" fontId="75" fillId="0" borderId="59" xfId="0" applyFont="1" applyBorder="1" applyAlignment="1">
      <alignment horizontal="center" vertical="center" wrapText="1"/>
    </xf>
    <xf numFmtId="0" fontId="77" fillId="0" borderId="21" xfId="887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33" fillId="0" borderId="4" xfId="887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3" fillId="0" borderId="55" xfId="887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8" fillId="61" borderId="55" xfId="887" applyFont="1" applyFill="1" applyBorder="1" applyAlignment="1">
      <alignment horizontal="center" vertical="center" wrapText="1"/>
    </xf>
    <xf numFmtId="0" fontId="101" fillId="0" borderId="21" xfId="0" applyFont="1" applyBorder="1" applyAlignment="1">
      <alignment horizontal="center" vertical="center" wrapText="1"/>
    </xf>
    <xf numFmtId="0" fontId="101" fillId="0" borderId="56" xfId="0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101" fillId="0" borderId="3" xfId="0" applyFont="1" applyBorder="1" applyAlignment="1">
      <alignment horizontal="center" vertical="center" wrapText="1"/>
    </xf>
    <xf numFmtId="0" fontId="38" fillId="65" borderId="55" xfId="887" applyFont="1" applyFill="1" applyBorder="1" applyAlignment="1">
      <alignment horizontal="center" vertical="center" wrapText="1"/>
    </xf>
    <xf numFmtId="170" fontId="72" fillId="17" borderId="55" xfId="83" applyNumberFormat="1" applyFont="1" applyFill="1" applyBorder="1" applyAlignment="1" applyProtection="1">
      <alignment horizontal="center" vertical="center"/>
      <protection locked="0"/>
    </xf>
    <xf numFmtId="170" fontId="72" fillId="17" borderId="21" xfId="83" applyNumberFormat="1" applyFont="1" applyFill="1" applyBorder="1" applyAlignment="1" applyProtection="1">
      <alignment horizontal="center" vertical="center"/>
      <protection locked="0"/>
    </xf>
    <xf numFmtId="170" fontId="72" fillId="17" borderId="56" xfId="83" applyNumberFormat="1" applyFont="1" applyFill="1" applyBorder="1" applyAlignment="1" applyProtection="1">
      <alignment horizontal="center" vertical="center"/>
      <protection locked="0"/>
    </xf>
    <xf numFmtId="170" fontId="72" fillId="17" borderId="4" xfId="83" applyNumberFormat="1" applyFont="1" applyFill="1" applyBorder="1" applyAlignment="1" applyProtection="1">
      <alignment horizontal="center" vertical="center"/>
      <protection locked="0"/>
    </xf>
    <xf numFmtId="170" fontId="72" fillId="17" borderId="5" xfId="83" applyNumberFormat="1" applyFont="1" applyFill="1" applyBorder="1" applyAlignment="1" applyProtection="1">
      <alignment horizontal="center" vertical="center"/>
      <protection locked="0"/>
    </xf>
    <xf numFmtId="170" fontId="72" fillId="17" borderId="6" xfId="83" applyNumberFormat="1" applyFont="1" applyFill="1" applyBorder="1" applyAlignment="1" applyProtection="1">
      <alignment horizontal="center"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76" fillId="0" borderId="0" xfId="887" applyFont="1" applyAlignment="1">
      <alignment horizontal="center" vertical="center" wrapText="1"/>
    </xf>
    <xf numFmtId="0" fontId="76" fillId="0" borderId="3" xfId="887" applyFont="1" applyBorder="1" applyAlignment="1">
      <alignment horizontal="center" vertical="center" wrapText="1"/>
    </xf>
    <xf numFmtId="0" fontId="76" fillId="0" borderId="5" xfId="887" applyFont="1" applyBorder="1" applyAlignment="1">
      <alignment horizontal="center" vertical="center" wrapText="1"/>
    </xf>
    <xf numFmtId="0" fontId="76" fillId="0" borderId="6" xfId="887" applyFont="1" applyBorder="1" applyAlignment="1">
      <alignment horizontal="center" vertical="center" wrapText="1"/>
    </xf>
    <xf numFmtId="0" fontId="95" fillId="0" borderId="0" xfId="887" applyFont="1" applyAlignment="1">
      <alignment horizontal="center" vertical="center"/>
    </xf>
    <xf numFmtId="0" fontId="95" fillId="0" borderId="3" xfId="887" applyFont="1" applyBorder="1" applyAlignment="1">
      <alignment horizontal="center" vertical="center"/>
    </xf>
    <xf numFmtId="0" fontId="95" fillId="0" borderId="5" xfId="887" applyFont="1" applyBorder="1" applyAlignment="1">
      <alignment horizontal="center" vertical="center"/>
    </xf>
    <xf numFmtId="0" fontId="95" fillId="0" borderId="6" xfId="887" applyFont="1" applyBorder="1" applyAlignment="1">
      <alignment horizontal="center" vertical="center"/>
    </xf>
    <xf numFmtId="167" fontId="33" fillId="64" borderId="57" xfId="907" applyFont="1" applyFill="1" applyBorder="1" applyAlignment="1">
      <alignment horizontal="left" vertical="center" wrapText="1"/>
    </xf>
    <xf numFmtId="167" fontId="33" fillId="64" borderId="59" xfId="907" applyFont="1" applyFill="1" applyBorder="1" applyAlignment="1">
      <alignment horizontal="left" vertical="center" wrapText="1"/>
    </xf>
    <xf numFmtId="0" fontId="5" fillId="0" borderId="55" xfId="4079" applyBorder="1" applyAlignment="1">
      <alignment horizontal="center" vertical="center"/>
    </xf>
    <xf numFmtId="0" fontId="32" fillId="0" borderId="21" xfId="909" applyBorder="1" applyAlignment="1">
      <alignment horizontal="center" vertical="center"/>
    </xf>
    <xf numFmtId="0" fontId="32" fillId="0" borderId="2" xfId="909" applyBorder="1" applyAlignment="1">
      <alignment horizontal="center" vertical="center"/>
    </xf>
    <xf numFmtId="0" fontId="32" fillId="0" borderId="0" xfId="909" applyAlignment="1">
      <alignment horizontal="center" vertical="center"/>
    </xf>
    <xf numFmtId="0" fontId="32" fillId="0" borderId="4" xfId="909" applyBorder="1" applyAlignment="1">
      <alignment horizontal="center" vertical="center"/>
    </xf>
    <xf numFmtId="0" fontId="32" fillId="0" borderId="5" xfId="909" applyBorder="1" applyAlignment="1">
      <alignment horizontal="center" vertical="center"/>
    </xf>
    <xf numFmtId="0" fontId="32" fillId="0" borderId="55" xfId="909" applyBorder="1" applyAlignment="1">
      <alignment horizontal="center" vertical="center"/>
    </xf>
    <xf numFmtId="0" fontId="32" fillId="0" borderId="56" xfId="909" applyBorder="1" applyAlignment="1">
      <alignment horizontal="center" vertical="center"/>
    </xf>
    <xf numFmtId="0" fontId="32" fillId="0" borderId="3" xfId="909" applyBorder="1" applyAlignment="1">
      <alignment horizontal="center" vertical="center"/>
    </xf>
    <xf numFmtId="0" fontId="32" fillId="0" borderId="6" xfId="909" applyBorder="1" applyAlignment="1">
      <alignment horizontal="center" vertical="center"/>
    </xf>
    <xf numFmtId="0" fontId="34" fillId="73" borderId="52" xfId="909" applyFont="1" applyFill="1" applyBorder="1" applyAlignment="1">
      <alignment horizontal="left" vertical="top"/>
    </xf>
    <xf numFmtId="0" fontId="33" fillId="0" borderId="52" xfId="887" applyFont="1" applyBorder="1" applyAlignment="1">
      <alignment horizontal="left" vertical="center" wrapText="1"/>
    </xf>
    <xf numFmtId="0" fontId="33" fillId="0" borderId="57" xfId="887" applyFont="1" applyBorder="1" applyAlignment="1">
      <alignment horizontal="center" vertical="center" wrapText="1"/>
    </xf>
    <xf numFmtId="0" fontId="33" fillId="0" borderId="59" xfId="887" applyFont="1" applyBorder="1" applyAlignment="1">
      <alignment horizontal="center" vertical="center" wrapText="1"/>
    </xf>
    <xf numFmtId="0" fontId="101" fillId="0" borderId="21" xfId="909" applyFont="1" applyBorder="1" applyAlignment="1">
      <alignment horizontal="center" vertical="center" wrapText="1"/>
    </xf>
    <xf numFmtId="0" fontId="101" fillId="0" borderId="56" xfId="909" applyFont="1" applyBorder="1" applyAlignment="1">
      <alignment horizontal="center" vertical="center" wrapText="1"/>
    </xf>
    <xf numFmtId="0" fontId="101" fillId="0" borderId="2" xfId="909" applyFont="1" applyBorder="1" applyAlignment="1">
      <alignment horizontal="center" vertical="center" wrapText="1"/>
    </xf>
    <xf numFmtId="0" fontId="101" fillId="0" borderId="0" xfId="909" applyFont="1" applyAlignment="1">
      <alignment horizontal="center" vertical="center" wrapText="1"/>
    </xf>
    <xf numFmtId="0" fontId="101" fillId="0" borderId="3" xfId="909" applyFont="1" applyBorder="1" applyAlignment="1">
      <alignment horizontal="center" vertical="center" wrapText="1"/>
    </xf>
    <xf numFmtId="0" fontId="75" fillId="0" borderId="57" xfId="909" applyFont="1" applyBorder="1" applyAlignment="1">
      <alignment horizontal="center" vertical="center" wrapText="1"/>
    </xf>
    <xf numFmtId="0" fontId="75" fillId="0" borderId="58" xfId="909" applyFont="1" applyBorder="1" applyAlignment="1">
      <alignment horizontal="center" vertical="center" wrapText="1"/>
    </xf>
    <xf numFmtId="0" fontId="75" fillId="0" borderId="59" xfId="909" applyFont="1" applyBorder="1" applyAlignment="1">
      <alignment horizontal="center" vertical="center" wrapText="1"/>
    </xf>
    <xf numFmtId="0" fontId="32" fillId="0" borderId="5" xfId="909" applyBorder="1" applyAlignment="1">
      <alignment horizontal="center" vertical="center" wrapText="1"/>
    </xf>
    <xf numFmtId="0" fontId="32" fillId="0" borderId="6" xfId="909" applyBorder="1" applyAlignment="1">
      <alignment horizontal="center" vertical="center" wrapText="1"/>
    </xf>
    <xf numFmtId="0" fontId="32" fillId="0" borderId="44" xfId="909" applyBorder="1" applyAlignment="1">
      <alignment horizontal="center" vertical="center"/>
    </xf>
    <xf numFmtId="0" fontId="32" fillId="0" borderId="45" xfId="909" applyBorder="1" applyAlignment="1">
      <alignment horizontal="center" vertical="center"/>
    </xf>
    <xf numFmtId="0" fontId="32" fillId="0" borderId="46" xfId="909" applyBorder="1" applyAlignment="1">
      <alignment horizontal="center" vertical="center"/>
    </xf>
    <xf numFmtId="0" fontId="76" fillId="0" borderId="0" xfId="887" applyFont="1" applyAlignment="1">
      <alignment horizontal="center" wrapText="1"/>
    </xf>
    <xf numFmtId="0" fontId="76" fillId="0" borderId="3" xfId="887" applyFont="1" applyBorder="1" applyAlignment="1">
      <alignment horizontal="center" wrapText="1"/>
    </xf>
    <xf numFmtId="0" fontId="76" fillId="0" borderId="5" xfId="887" applyFont="1" applyBorder="1" applyAlignment="1">
      <alignment horizontal="center" wrapText="1"/>
    </xf>
    <xf numFmtId="0" fontId="76" fillId="0" borderId="6" xfId="887" applyFont="1" applyBorder="1" applyAlignment="1">
      <alignment horizontal="center" wrapText="1"/>
    </xf>
    <xf numFmtId="0" fontId="77" fillId="0" borderId="0" xfId="887" applyFont="1" applyAlignment="1">
      <alignment horizontal="center" vertical="center"/>
    </xf>
    <xf numFmtId="0" fontId="77" fillId="0" borderId="3" xfId="887" applyFont="1" applyBorder="1" applyAlignment="1">
      <alignment horizontal="center" vertical="center"/>
    </xf>
    <xf numFmtId="0" fontId="77" fillId="0" borderId="5" xfId="887" applyFont="1" applyBorder="1" applyAlignment="1">
      <alignment horizontal="center" vertical="center"/>
    </xf>
    <xf numFmtId="0" fontId="77" fillId="0" borderId="6" xfId="887" applyFont="1" applyBorder="1" applyAlignment="1">
      <alignment horizontal="center" vertical="center"/>
    </xf>
    <xf numFmtId="4" fontId="33" fillId="0" borderId="55" xfId="887" applyNumberFormat="1" applyFont="1" applyBorder="1" applyAlignment="1">
      <alignment horizontal="center" vertical="center"/>
    </xf>
    <xf numFmtId="4" fontId="33" fillId="0" borderId="21" xfId="887" applyNumberFormat="1" applyFont="1" applyBorder="1" applyAlignment="1">
      <alignment horizontal="center" vertical="center"/>
    </xf>
    <xf numFmtId="0" fontId="76" fillId="0" borderId="57" xfId="887" applyFont="1" applyBorder="1" applyAlignment="1">
      <alignment horizontal="center" vertical="center"/>
    </xf>
    <xf numFmtId="0" fontId="32" fillId="0" borderId="58" xfId="909" applyBorder="1" applyAlignment="1">
      <alignment horizontal="center"/>
    </xf>
    <xf numFmtId="0" fontId="32" fillId="0" borderId="59" xfId="909" applyBorder="1" applyAlignment="1">
      <alignment horizontal="center"/>
    </xf>
    <xf numFmtId="4" fontId="33" fillId="0" borderId="57" xfId="29" applyNumberFormat="1" applyFont="1" applyFill="1" applyBorder="1" applyAlignment="1" applyProtection="1">
      <alignment horizontal="left" vertical="center" wrapText="1"/>
    </xf>
    <xf numFmtId="4" fontId="33" fillId="0" borderId="58" xfId="29" applyNumberFormat="1" applyFont="1" applyFill="1" applyBorder="1" applyAlignment="1" applyProtection="1">
      <alignment horizontal="left" vertical="center" wrapText="1"/>
    </xf>
  </cellXfs>
  <cellStyles count="4087">
    <cellStyle name="20 % - Akzent1 2" xfId="1" xr:uid="{00000000-0005-0000-0000-000000000000}"/>
    <cellStyle name="20 % - Akzent1 2 2" xfId="969" xr:uid="{A1C58275-86DC-458E-9E45-314FA0B2DD92}"/>
    <cellStyle name="20 % - Akzent1 2 2 2" xfId="2222" xr:uid="{612282C2-CC9C-41FC-8254-6748B8B2128A}"/>
    <cellStyle name="20 % - Akzent1 2 2 2 2" xfId="3664" xr:uid="{630483D2-045F-4703-9E46-5C8D54E04501}"/>
    <cellStyle name="20 % - Akzent1 2 2 3" xfId="2950" xr:uid="{30779ECD-086D-49B4-88BB-3267EB4E948E}"/>
    <cellStyle name="20 % - Akzent1 2 3" xfId="1862" xr:uid="{5C058434-463E-4FF0-807E-5472554C8246}"/>
    <cellStyle name="20 % - Akzent1 2 3 2" xfId="3309" xr:uid="{298E017D-495A-46FD-98CF-D9A1334F38D3}"/>
    <cellStyle name="20 % - Akzent1 2 4" xfId="2596" xr:uid="{6030282E-6A0B-420D-AF7B-1A0862BFE82D}"/>
    <cellStyle name="20 % - Akzent1 3" xfId="912" xr:uid="{5982B7DB-32B0-4CCE-AEAD-F77C7366A5DC}"/>
    <cellStyle name="20 % - Akzent2 2" xfId="2" xr:uid="{00000000-0005-0000-0000-000001000000}"/>
    <cellStyle name="20 % - Akzent2 2 2" xfId="970" xr:uid="{72C0CF24-95EE-4BC9-87A6-1ADFEC351EE3}"/>
    <cellStyle name="20 % - Akzent2 2 2 2" xfId="2223" xr:uid="{CDF16965-054F-4F86-ACF2-5D00344077D5}"/>
    <cellStyle name="20 % - Akzent2 2 2 2 2" xfId="3665" xr:uid="{7C721715-0382-485B-BD64-C747010A329D}"/>
    <cellStyle name="20 % - Akzent2 2 2 3" xfId="2951" xr:uid="{EC5D1BF4-4CF0-409B-8158-4F4152F8EE31}"/>
    <cellStyle name="20 % - Akzent2 2 3" xfId="1863" xr:uid="{EA74194A-EEC7-465F-815A-B4D0B8A30828}"/>
    <cellStyle name="20 % - Akzent2 2 3 2" xfId="3310" xr:uid="{CF93F1E5-F913-4090-B8EC-A28C664C18B3}"/>
    <cellStyle name="20 % - Akzent2 2 4" xfId="2597" xr:uid="{8B445CC4-DAD6-407D-A477-1107AEE86FCF}"/>
    <cellStyle name="20 % - Akzent2 3" xfId="913" xr:uid="{C7715C65-1C2E-4593-BE5A-FEB7B366274E}"/>
    <cellStyle name="20 % - Akzent3 2" xfId="3" xr:uid="{00000000-0005-0000-0000-000002000000}"/>
    <cellStyle name="20 % - Akzent3 2 2" xfId="971" xr:uid="{0EAD0AF8-2EAB-48EF-8AC7-5624EEFC51A3}"/>
    <cellStyle name="20 % - Akzent3 2 2 2" xfId="2224" xr:uid="{3AD31B61-A73D-4645-8D37-BD0B5FB15F2C}"/>
    <cellStyle name="20 % - Akzent3 2 2 2 2" xfId="3666" xr:uid="{7DA80E9E-A683-4FE6-BDF8-D9E65A576146}"/>
    <cellStyle name="20 % - Akzent3 2 2 3" xfId="2952" xr:uid="{CD4CE4FC-0A9F-4657-B8E3-3108BED30EDA}"/>
    <cellStyle name="20 % - Akzent3 2 3" xfId="1864" xr:uid="{F9518356-01F4-498A-B5A0-3D539F10B65E}"/>
    <cellStyle name="20 % - Akzent3 2 3 2" xfId="3311" xr:uid="{8539CD2B-AED5-4364-975E-B6B1539D6909}"/>
    <cellStyle name="20 % - Akzent3 2 4" xfId="2598" xr:uid="{E5868B21-6FAF-4EC9-A7A0-D58ADD5E8D60}"/>
    <cellStyle name="20 % - Akzent3 3" xfId="914" xr:uid="{1834CEA1-8934-4AD2-B982-AF5A395CD0FC}"/>
    <cellStyle name="20 % - Akzent4 2" xfId="4" xr:uid="{00000000-0005-0000-0000-000003000000}"/>
    <cellStyle name="20 % - Akzent4 2 2" xfId="972" xr:uid="{0A81FD7D-0111-4C65-825B-07EC5AC3E5D7}"/>
    <cellStyle name="20 % - Akzent4 2 2 2" xfId="2225" xr:uid="{66609B30-DA8A-414D-9860-FE5C7892A15C}"/>
    <cellStyle name="20 % - Akzent4 2 2 2 2" xfId="3667" xr:uid="{6B738970-A070-4219-8413-D29DA7905AB2}"/>
    <cellStyle name="20 % - Akzent4 2 2 3" xfId="2953" xr:uid="{44C6E828-A546-4386-85A6-E3B86E1BA212}"/>
    <cellStyle name="20 % - Akzent4 2 3" xfId="1865" xr:uid="{3339C2E4-1C7B-48FC-8D80-A85790AFF2D8}"/>
    <cellStyle name="20 % - Akzent4 2 3 2" xfId="3312" xr:uid="{6537D9F7-71BC-4FC2-BE0B-7C28339EB560}"/>
    <cellStyle name="20 % - Akzent4 2 4" xfId="2599" xr:uid="{110A207D-4594-412B-A6DF-1F749D73F49D}"/>
    <cellStyle name="20 % - Akzent4 3" xfId="915" xr:uid="{4A2F5EF5-5964-4E99-ADCA-A8A862C3C5EF}"/>
    <cellStyle name="20 % - Akzent5 2" xfId="5" xr:uid="{00000000-0005-0000-0000-000004000000}"/>
    <cellStyle name="20 % - Akzent5 2 2" xfId="973" xr:uid="{9D96E1A1-DA38-4446-B7DA-E754868ACB47}"/>
    <cellStyle name="20 % - Akzent5 2 2 2" xfId="2226" xr:uid="{B764879C-5C5A-4F4D-95D3-6B335E25A36E}"/>
    <cellStyle name="20 % - Akzent5 2 2 2 2" xfId="3668" xr:uid="{9EC6009F-B234-4026-8250-790A604B28C3}"/>
    <cellStyle name="20 % - Akzent5 2 2 3" xfId="2954" xr:uid="{C7EDBB37-99B9-42D8-AF01-D7FC8049AB3F}"/>
    <cellStyle name="20 % - Akzent5 2 3" xfId="1866" xr:uid="{E49CDCD5-C33B-4278-A666-1322AA76EBB7}"/>
    <cellStyle name="20 % - Akzent5 2 3 2" xfId="3313" xr:uid="{8D1790C0-0B8C-48C9-A0E6-06F34FF471A2}"/>
    <cellStyle name="20 % - Akzent5 2 4" xfId="2600" xr:uid="{6E81A3A1-EB52-4F90-88FE-03C0C6BD95EE}"/>
    <cellStyle name="20 % - Akzent5 3" xfId="916" xr:uid="{0499B9FB-9CAE-49CF-88DF-1B97491F4EFE}"/>
    <cellStyle name="20 % - Akzent6 2" xfId="6" xr:uid="{00000000-0005-0000-0000-000005000000}"/>
    <cellStyle name="20 % - Akzent6 2 2" xfId="974" xr:uid="{A2FFABD5-39FC-4F5D-8304-6857D0AC015F}"/>
    <cellStyle name="20 % - Akzent6 2 2 2" xfId="2227" xr:uid="{4FC0EA69-9C75-4752-BAFF-89C0B601D2BB}"/>
    <cellStyle name="20 % - Akzent6 2 2 2 2" xfId="3669" xr:uid="{CD9291AE-CC98-4347-A031-62C7F4B2F1E5}"/>
    <cellStyle name="20 % - Akzent6 2 2 3" xfId="2955" xr:uid="{1C6FB8D5-5F40-497F-A8A2-14C074822AB7}"/>
    <cellStyle name="20 % - Akzent6 2 3" xfId="1867" xr:uid="{7E4CD408-C523-4807-9F7E-2AE4EE9F8CF5}"/>
    <cellStyle name="20 % - Akzent6 2 3 2" xfId="3314" xr:uid="{526DB203-55D5-4242-A35F-731F78E21B2C}"/>
    <cellStyle name="20 % - Akzent6 2 4" xfId="2601" xr:uid="{C18F9FE3-0CAC-46B4-811B-14884983A823}"/>
    <cellStyle name="20 % - Akzent6 3" xfId="917" xr:uid="{8F3D73F6-4B4B-4192-ADD6-ED84E03F40C1}"/>
    <cellStyle name="20% - Accent1 2" xfId="39" xr:uid="{00000000-0005-0000-0000-000006000000}"/>
    <cellStyle name="20% - Accent1 2 2" xfId="975" xr:uid="{B9F765B1-0669-4C50-B701-089877283B57}"/>
    <cellStyle name="20% - Accent2 2" xfId="40" xr:uid="{00000000-0005-0000-0000-000007000000}"/>
    <cellStyle name="20% - Accent2 2 2" xfId="976" xr:uid="{11AA2F47-E003-4FA5-BECA-83AAB67AF2FF}"/>
    <cellStyle name="20% - Accent3 2" xfId="41" xr:uid="{00000000-0005-0000-0000-000008000000}"/>
    <cellStyle name="20% - Accent3 2 2" xfId="977" xr:uid="{C9BF0C80-475C-433A-8EB6-C3EF287DAFFA}"/>
    <cellStyle name="20% - Accent4 2" xfId="42" xr:uid="{00000000-0005-0000-0000-000009000000}"/>
    <cellStyle name="20% - Accent4 2 2" xfId="978" xr:uid="{60E90068-A7EB-4D42-95CF-4A4CDCC12B9F}"/>
    <cellStyle name="20% - Accent5 2" xfId="43" xr:uid="{00000000-0005-0000-0000-00000A000000}"/>
    <cellStyle name="20% - Accent5 2 2" xfId="979" xr:uid="{D657758B-A7AE-49D6-BE78-872C7B9F429A}"/>
    <cellStyle name="20% - Accent6 2" xfId="44" xr:uid="{00000000-0005-0000-0000-00000B000000}"/>
    <cellStyle name="20% - Accent6 2 2" xfId="980" xr:uid="{01BFDBBC-53D2-4600-9CA8-8274EBA93C99}"/>
    <cellStyle name="40 % - Akzent1 2" xfId="7" xr:uid="{00000000-0005-0000-0000-00000C000000}"/>
    <cellStyle name="40 % - Akzent1 2 2" xfId="981" xr:uid="{62D51EBA-40BA-4507-8740-B11303E07A17}"/>
    <cellStyle name="40 % - Akzent1 2 2 2" xfId="2228" xr:uid="{6437DCB7-EF9E-4526-8B85-6FADFD0790C8}"/>
    <cellStyle name="40 % - Akzent1 2 2 2 2" xfId="3670" xr:uid="{ED816385-0A9B-4C54-8430-BE1BBD0F4A5D}"/>
    <cellStyle name="40 % - Akzent1 2 2 3" xfId="2956" xr:uid="{452DD793-A8FF-4AAE-A5AA-7285E5A3EE49}"/>
    <cellStyle name="40 % - Akzent1 2 3" xfId="1868" xr:uid="{244DD173-4F83-4448-BB60-8C0FB6648D63}"/>
    <cellStyle name="40 % - Akzent1 2 3 2" xfId="3315" xr:uid="{7B7D95A1-5037-40F2-8024-FB435905A354}"/>
    <cellStyle name="40 % - Akzent1 2 4" xfId="2602" xr:uid="{5F859FE9-585F-47BA-A3E7-A0923172F228}"/>
    <cellStyle name="40 % - Akzent1 3" xfId="918" xr:uid="{430A9E36-D7E4-4E06-984A-C4B328A9356E}"/>
    <cellStyle name="40 % - Akzent2 2" xfId="8" xr:uid="{00000000-0005-0000-0000-00000D000000}"/>
    <cellStyle name="40 % - Akzent2 2 2" xfId="982" xr:uid="{00666C4E-B2A7-45CC-8481-110FE4439BB0}"/>
    <cellStyle name="40 % - Akzent2 2 2 2" xfId="2229" xr:uid="{9281F394-8757-4B99-85AC-3A2E133FEB0E}"/>
    <cellStyle name="40 % - Akzent2 2 2 2 2" xfId="3671" xr:uid="{C5590C48-D0DC-4286-BC34-F7E67BB82120}"/>
    <cellStyle name="40 % - Akzent2 2 2 3" xfId="2957" xr:uid="{03A20985-1ECE-4C2D-8B36-10E0C6E0BD62}"/>
    <cellStyle name="40 % - Akzent2 2 3" xfId="1869" xr:uid="{BA543A23-6151-436B-965E-674852A8BC1C}"/>
    <cellStyle name="40 % - Akzent2 2 3 2" xfId="3316" xr:uid="{691443B3-C1BF-408B-AF2F-792A386B245B}"/>
    <cellStyle name="40 % - Akzent2 2 4" xfId="2603" xr:uid="{D7EAFFB1-59D7-46D1-A073-D8DA35F836EF}"/>
    <cellStyle name="40 % - Akzent2 3" xfId="919" xr:uid="{2A9EA758-A417-409E-B1C2-3DBC2AE94CFE}"/>
    <cellStyle name="40 % - Akzent3 2" xfId="9" xr:uid="{00000000-0005-0000-0000-00000E000000}"/>
    <cellStyle name="40 % - Akzent3 2 2" xfId="983" xr:uid="{138BA4CC-112A-4EF9-956F-CCE415EFF0AF}"/>
    <cellStyle name="40 % - Akzent3 2 2 2" xfId="2230" xr:uid="{5C653181-4154-4536-BDAA-D3B77375A227}"/>
    <cellStyle name="40 % - Akzent3 2 2 2 2" xfId="3672" xr:uid="{0DAF4DCE-06CE-48F5-B78D-072CD1CD7C90}"/>
    <cellStyle name="40 % - Akzent3 2 2 3" xfId="2958" xr:uid="{209A3E9A-1B6E-46E1-8220-3EF6041C7710}"/>
    <cellStyle name="40 % - Akzent3 2 3" xfId="1870" xr:uid="{0DFBDA02-0167-4345-AF2F-4596DBB60343}"/>
    <cellStyle name="40 % - Akzent3 2 3 2" xfId="3317" xr:uid="{14257BFF-2CD0-4A81-8A6A-D03FBFA50E59}"/>
    <cellStyle name="40 % - Akzent3 2 4" xfId="2604" xr:uid="{BB050966-3341-47F7-97CD-6959467035C2}"/>
    <cellStyle name="40 % - Akzent3 3" xfId="920" xr:uid="{7A55EF10-60D5-4228-A8E3-D8CD82AA7FBF}"/>
    <cellStyle name="40 % - Akzent4 2" xfId="10" xr:uid="{00000000-0005-0000-0000-00000F000000}"/>
    <cellStyle name="40 % - Akzent4 2 2" xfId="984" xr:uid="{F8E57B2A-6199-4720-8B9B-5B7C25ADD051}"/>
    <cellStyle name="40 % - Akzent4 2 2 2" xfId="2231" xr:uid="{567156A2-4AC1-4D7B-B610-0FD3DFD19237}"/>
    <cellStyle name="40 % - Akzent4 2 2 2 2" xfId="3673" xr:uid="{7603E8A9-D622-4DAF-98BD-2BBD0909821F}"/>
    <cellStyle name="40 % - Akzent4 2 2 3" xfId="2959" xr:uid="{0C372D78-DD32-48ED-8076-0C8E9085EA7D}"/>
    <cellStyle name="40 % - Akzent4 2 3" xfId="1871" xr:uid="{26CA9BD5-389E-4211-BF9D-AF19ACDB17F8}"/>
    <cellStyle name="40 % - Akzent4 2 3 2" xfId="3318" xr:uid="{D349D208-B36B-4C8E-9119-7B725FDDA6EC}"/>
    <cellStyle name="40 % - Akzent4 2 4" xfId="2605" xr:uid="{6449593B-7B20-4EB0-B592-ABBE113631CF}"/>
    <cellStyle name="40 % - Akzent4 3" xfId="921" xr:uid="{CBEAE825-F3F7-463F-8CA0-D322E2C99099}"/>
    <cellStyle name="40 % - Akzent5 2" xfId="11" xr:uid="{00000000-0005-0000-0000-000010000000}"/>
    <cellStyle name="40 % - Akzent5 2 2" xfId="985" xr:uid="{E76DAC06-1BFB-40A9-918C-8E6901A8247D}"/>
    <cellStyle name="40 % - Akzent5 2 2 2" xfId="2232" xr:uid="{F4B9BB29-ED80-45FF-A7B0-59E119E5984F}"/>
    <cellStyle name="40 % - Akzent5 2 2 2 2" xfId="3674" xr:uid="{2078225B-09CE-4051-AD1A-FF348C25C88A}"/>
    <cellStyle name="40 % - Akzent5 2 2 3" xfId="2960" xr:uid="{348FE271-4105-4E66-BDF2-1A4E3A629C04}"/>
    <cellStyle name="40 % - Akzent5 2 3" xfId="1872" xr:uid="{04599313-4C5D-42F6-AD4B-A33CAFC70372}"/>
    <cellStyle name="40 % - Akzent5 2 3 2" xfId="3319" xr:uid="{A426E5D2-A3B6-4CE6-A03B-4CC3730E7825}"/>
    <cellStyle name="40 % - Akzent5 2 4" xfId="2606" xr:uid="{2C543929-8B0D-4069-B43F-E78870136E22}"/>
    <cellStyle name="40 % - Akzent5 3" xfId="922" xr:uid="{7231D921-DBA5-4EEF-84D2-967FDAD6CC11}"/>
    <cellStyle name="40 % - Akzent6 2" xfId="12" xr:uid="{00000000-0005-0000-0000-000011000000}"/>
    <cellStyle name="40 % - Akzent6 2 2" xfId="986" xr:uid="{F517B4B4-58E0-46F0-86E8-2FECE17CB169}"/>
    <cellStyle name="40 % - Akzent6 2 2 2" xfId="2233" xr:uid="{2C2FC276-0C37-44F7-A063-0FA4C775C56F}"/>
    <cellStyle name="40 % - Akzent6 2 2 2 2" xfId="3675" xr:uid="{6111EE3E-A67A-4533-A25C-BC2A2E8C1337}"/>
    <cellStyle name="40 % - Akzent6 2 2 3" xfId="2961" xr:uid="{25084C23-9E53-49E2-B7CC-FBA9A852C545}"/>
    <cellStyle name="40 % - Akzent6 2 3" xfId="1873" xr:uid="{3C0BFDC8-45B4-425F-A77B-7356BB3F0BEE}"/>
    <cellStyle name="40 % - Akzent6 2 3 2" xfId="3320" xr:uid="{E1D246E6-E04A-4D42-8C29-5F68315502BE}"/>
    <cellStyle name="40 % - Akzent6 2 4" xfId="2607" xr:uid="{107CDD46-547E-454A-B95A-B554869B40E1}"/>
    <cellStyle name="40 % - Akzent6 3" xfId="923" xr:uid="{503F9F00-5123-4E44-BA0E-09385FBB28B4}"/>
    <cellStyle name="40% - Accent1 2" xfId="45" xr:uid="{00000000-0005-0000-0000-000012000000}"/>
    <cellStyle name="40% - Accent1 2 2" xfId="987" xr:uid="{B9F85A34-4016-45CF-8FD0-465E597B0718}"/>
    <cellStyle name="40% - Accent2 2" xfId="46" xr:uid="{00000000-0005-0000-0000-000013000000}"/>
    <cellStyle name="40% - Accent2 2 2" xfId="988" xr:uid="{9B61E7DA-9014-4586-A282-73AB44733330}"/>
    <cellStyle name="40% - Accent3 2" xfId="47" xr:uid="{00000000-0005-0000-0000-000014000000}"/>
    <cellStyle name="40% - Accent3 2 2" xfId="989" xr:uid="{4007446C-98C9-431E-BFD3-EE2DEA6B165B}"/>
    <cellStyle name="40% - Accent4 2" xfId="48" xr:uid="{00000000-0005-0000-0000-000015000000}"/>
    <cellStyle name="40% - Accent4 2 2" xfId="990" xr:uid="{D19DA5C6-391D-434A-88BE-300DEBE8E150}"/>
    <cellStyle name="40% - Accent5 2" xfId="49" xr:uid="{00000000-0005-0000-0000-000016000000}"/>
    <cellStyle name="40% - Accent5 2 2" xfId="991" xr:uid="{7C97C80E-8DF5-42DD-879C-CA0285CD6772}"/>
    <cellStyle name="40% - Accent6 2" xfId="50" xr:uid="{00000000-0005-0000-0000-000017000000}"/>
    <cellStyle name="40% - Accent6 2 2" xfId="992" xr:uid="{044B9F78-87A6-4FD0-8320-B44E8990583B}"/>
    <cellStyle name="60 % - Akzent1 2" xfId="924" xr:uid="{646DA513-9749-4ECC-9049-844590081403}"/>
    <cellStyle name="60 % - Akzent2 2" xfId="925" xr:uid="{30BA3865-6C29-41B5-9858-F695259F5B19}"/>
    <cellStyle name="60 % - Akzent3 2" xfId="926" xr:uid="{84B8C2E3-6C12-449C-B6F9-D0A52836C7F2}"/>
    <cellStyle name="60 % - Akzent4 2" xfId="927" xr:uid="{D3444AE6-084F-49D9-85A3-D076BA0FC97D}"/>
    <cellStyle name="60 % - Akzent5 2" xfId="928" xr:uid="{3F25CF25-B245-474D-BACF-686E77B86CB8}"/>
    <cellStyle name="60 % - Akzent6 2" xfId="929" xr:uid="{0CB9EBDE-2A0D-415B-8229-2CB48F4C42C7}"/>
    <cellStyle name="60% - Accent1 2" xfId="51" xr:uid="{00000000-0005-0000-0000-000018000000}"/>
    <cellStyle name="60% - Accent1 2 2" xfId="993" xr:uid="{95CCED72-BB6A-49F5-B754-76E8A09E54A7}"/>
    <cellStyle name="60% - Accent2 2" xfId="52" xr:uid="{00000000-0005-0000-0000-000019000000}"/>
    <cellStyle name="60% - Accent2 2 2" xfId="994" xr:uid="{8A745440-6545-4421-9A0A-4BA288230716}"/>
    <cellStyle name="60% - Accent3 2" xfId="53" xr:uid="{00000000-0005-0000-0000-00001A000000}"/>
    <cellStyle name="60% - Accent3 2 2" xfId="995" xr:uid="{FB9FB3F3-8103-4E6D-B5E4-AC24914283E4}"/>
    <cellStyle name="60% - Accent4 2" xfId="54" xr:uid="{00000000-0005-0000-0000-00001B000000}"/>
    <cellStyle name="60% - Accent4 2 2" xfId="996" xr:uid="{93ACF508-3F1E-4A28-BB0D-B45FE3E48551}"/>
    <cellStyle name="60% - Accent5 2" xfId="55" xr:uid="{00000000-0005-0000-0000-00001C000000}"/>
    <cellStyle name="60% - Accent5 2 2" xfId="997" xr:uid="{4C704E3F-A992-4EC2-9FCB-D7CFD2414E85}"/>
    <cellStyle name="60% - Accent6 2" xfId="56" xr:uid="{00000000-0005-0000-0000-00001D000000}"/>
    <cellStyle name="60% - Accent6 2 2" xfId="998" xr:uid="{39AE5AE1-1034-4A5B-BF54-07BB07F9EE1A}"/>
    <cellStyle name="60% - Akzent2" xfId="13" xr:uid="{00000000-0005-0000-0000-00001E000000}"/>
    <cellStyle name="60% - Akzent2 2" xfId="999" xr:uid="{C989794F-4E48-4F62-BC54-457E320DE33D}"/>
    <cellStyle name="Accent1 2" xfId="57" xr:uid="{00000000-0005-0000-0000-00001F000000}"/>
    <cellStyle name="Accent1 2 2" xfId="1000" xr:uid="{BDDD2442-90B7-4476-9DFF-B6279483A1CC}"/>
    <cellStyle name="Accent2 2" xfId="58" xr:uid="{00000000-0005-0000-0000-000020000000}"/>
    <cellStyle name="Accent2 2 2" xfId="1001" xr:uid="{F2463E44-CB65-4FF3-BF16-B41F629D3104}"/>
    <cellStyle name="Accent3 2" xfId="59" xr:uid="{00000000-0005-0000-0000-000021000000}"/>
    <cellStyle name="Accent3 2 2" xfId="1002" xr:uid="{601E478D-038B-451D-B289-E870B3E9624F}"/>
    <cellStyle name="Accent4 2" xfId="60" xr:uid="{00000000-0005-0000-0000-000022000000}"/>
    <cellStyle name="Accent4 2 2" xfId="1003" xr:uid="{A3734B58-BD40-47CB-931C-1A46B61C85A6}"/>
    <cellStyle name="Accent5 2" xfId="61" xr:uid="{00000000-0005-0000-0000-000023000000}"/>
    <cellStyle name="Accent5 2 2" xfId="1004" xr:uid="{14D326DE-99DE-4042-9D97-A57B0FE13B57}"/>
    <cellStyle name="Accent6 2" xfId="62" xr:uid="{00000000-0005-0000-0000-000024000000}"/>
    <cellStyle name="Accent6 2 2" xfId="1005" xr:uid="{0F7B3341-44EB-43F4-B5A2-39C2A098D88B}"/>
    <cellStyle name="Akzent1 2" xfId="930" xr:uid="{3BF1DFCF-B7DC-426B-9BBA-959051379EB2}"/>
    <cellStyle name="Akzent2 2" xfId="931" xr:uid="{765405FA-8746-4307-A76D-A20D82FD3DCE}"/>
    <cellStyle name="Akzent3 2" xfId="932" xr:uid="{E2CBF09F-1AC7-4D78-8B38-3D192F2B3381}"/>
    <cellStyle name="Akzent4 2" xfId="933" xr:uid="{FB7E073D-7827-4EF0-94E2-16269E21CC0A}"/>
    <cellStyle name="Akzent5 2" xfId="934" xr:uid="{53D934E4-3C92-4900-B237-B9F131798DF7}"/>
    <cellStyle name="Akzent6 2" xfId="935" xr:uid="{D92F882A-E3BC-4118-BF41-4DDD142CB171}"/>
    <cellStyle name="Ausgabe 2" xfId="936" xr:uid="{80C1C28F-B020-4DA1-94F2-F5058915552A}"/>
    <cellStyle name="Ausgabe 2 2" xfId="2716" xr:uid="{A045B29A-2D6C-43E7-9F43-50636DADCE3E}"/>
    <cellStyle name="Bad 2" xfId="63" xr:uid="{00000000-0005-0000-0000-000025000000}"/>
    <cellStyle name="Bad 2 2" xfId="1006" xr:uid="{3BEABD29-E7A9-460B-9596-86AD5DEA6527}"/>
    <cellStyle name="Berechnung 2" xfId="937" xr:uid="{6C5493A2-9C1E-4A63-A9E6-3031291CF187}"/>
    <cellStyle name="Berechnung 2 2" xfId="3070" xr:uid="{C67C807C-E636-46B9-BFA2-CBAB0406C4AC}"/>
    <cellStyle name="Calculation 2" xfId="64" xr:uid="{00000000-0005-0000-0000-000026000000}"/>
    <cellStyle name="Calculation 2 2" xfId="1007" xr:uid="{D4280019-EF72-42FE-941B-4E4ED9FD3FB5}"/>
    <cellStyle name="Check Cell 2" xfId="65" xr:uid="{00000000-0005-0000-0000-000027000000}"/>
    <cellStyle name="Check Cell 2 2" xfId="1008" xr:uid="{3D4F0FD5-A2D5-4043-B0A6-100B41DFC37D}"/>
    <cellStyle name="Comma 2" xfId="66" xr:uid="{00000000-0005-0000-0000-000028000000}"/>
    <cellStyle name="Comma 2 2" xfId="67" xr:uid="{00000000-0005-0000-0000-000029000000}"/>
    <cellStyle name="Comma 2 2 2" xfId="1010" xr:uid="{01E1B76B-C772-49F4-8193-C7C412C61E3F}"/>
    <cellStyle name="Comma 2 2 2 2" xfId="2235" xr:uid="{5A9D8A28-549D-4466-9C27-558873D8E29F}"/>
    <cellStyle name="Comma 2 2 2 2 2" xfId="3677" xr:uid="{A699C11B-BAEE-43D3-B0DB-74B616CEA4E8}"/>
    <cellStyle name="Comma 2 2 2 3" xfId="2963" xr:uid="{A4E21020-6D19-4867-8E9A-395BF2120FDE}"/>
    <cellStyle name="Comma 2 2 3" xfId="1881" xr:uid="{67F3690A-158B-4B68-A8B4-3846E0C8FE1C}"/>
    <cellStyle name="Comma 2 2 3 2" xfId="3326" xr:uid="{5C1F659A-A4D8-4BE0-AE36-8679D6CFE96A}"/>
    <cellStyle name="Comma 2 3" xfId="1009" xr:uid="{C9828C93-2844-4602-ADA6-6C5ED7D6DDC4}"/>
    <cellStyle name="Comma 2 3 2" xfId="2234" xr:uid="{06227CFE-0BFF-4A03-98BE-0B4AD36123AF}"/>
    <cellStyle name="Comma 2 3 2 2" xfId="3676" xr:uid="{7A4F40A2-3396-4B17-B85E-5E313C797CFC}"/>
    <cellStyle name="Comma 2 3 3" xfId="2962" xr:uid="{9F113B0F-DED3-403D-A04A-5CA8DFA9F292}"/>
    <cellStyle name="Comma 2 4" xfId="1880" xr:uid="{B2536F43-AB9A-4D01-A4A4-89D6A239F543}"/>
    <cellStyle name="Comma 2 4 2" xfId="3325" xr:uid="{FF953810-6949-4FEE-B072-62FF5087468C}"/>
    <cellStyle name="Comma 3" xfId="68" xr:uid="{00000000-0005-0000-0000-00002A000000}"/>
    <cellStyle name="Comma 3 2" xfId="1011" xr:uid="{AA0FB1E8-2B18-4F7D-8644-0DB2845145E1}"/>
    <cellStyle name="Comma 3 2 2" xfId="2236" xr:uid="{6A1326F2-45A3-4122-BDFB-6DD2583F01C4}"/>
    <cellStyle name="Comma 3 2 2 2" xfId="3678" xr:uid="{E7ABF7E2-74E4-40A4-8457-0CDE1FFC73DC}"/>
    <cellStyle name="Comma 3 2 3" xfId="2964" xr:uid="{EA5F122D-8688-440E-BCCA-8F35E09F128D}"/>
    <cellStyle name="Comma 3 3" xfId="1882" xr:uid="{52A6B38F-1CA0-4B7B-9C51-CFC1EC11FD85}"/>
    <cellStyle name="Comma 3 3 2" xfId="3327" xr:uid="{E80EC634-B3D8-47E0-82B6-96D1404504A3}"/>
    <cellStyle name="Comma 4" xfId="69" xr:uid="{00000000-0005-0000-0000-00002B000000}"/>
    <cellStyle name="Comma 4 2" xfId="1012" xr:uid="{C4D9AF5C-ADAF-4656-A610-F791BAA95A6B}"/>
    <cellStyle name="Comma 4 2 2" xfId="2237" xr:uid="{4F15D053-E7AA-43C4-93EB-D4AC3F88208A}"/>
    <cellStyle name="Comma 4 2 2 2" xfId="3679" xr:uid="{3B676DF4-BFB5-4D16-B1FB-B53DEC33C079}"/>
    <cellStyle name="Comma 4 2 3" xfId="2965" xr:uid="{2CDF960D-EA19-4215-8950-2A07B4DE4545}"/>
    <cellStyle name="Comma 4 3" xfId="1883" xr:uid="{E39E3D97-C08E-4376-BFF0-3CD1133B7744}"/>
    <cellStyle name="Comma 4 3 2" xfId="3328" xr:uid="{F9AC3D01-8C96-47A7-9B68-B96D5EFA3C3F}"/>
    <cellStyle name="Currency 2" xfId="70" xr:uid="{00000000-0005-0000-0000-00002C000000}"/>
    <cellStyle name="Currency 2 2" xfId="71" xr:uid="{00000000-0005-0000-0000-00002D000000}"/>
    <cellStyle name="Currency 2 3" xfId="72" xr:uid="{00000000-0005-0000-0000-00002E000000}"/>
    <cellStyle name="Currency 25" xfId="73" xr:uid="{00000000-0005-0000-0000-00002F000000}"/>
    <cellStyle name="Currency 3" xfId="74" xr:uid="{00000000-0005-0000-0000-000030000000}"/>
    <cellStyle name="Currency 3 2" xfId="75" xr:uid="{00000000-0005-0000-0000-000031000000}"/>
    <cellStyle name="Currency 3 3" xfId="76" xr:uid="{00000000-0005-0000-0000-000032000000}"/>
    <cellStyle name="Currency 4" xfId="77" xr:uid="{00000000-0005-0000-0000-000033000000}"/>
    <cellStyle name="Currency 5" xfId="78" xr:uid="{00000000-0005-0000-0000-000034000000}"/>
    <cellStyle name="Currency 6" xfId="79" xr:uid="{00000000-0005-0000-0000-000035000000}"/>
    <cellStyle name="Currency 7" xfId="80" xr:uid="{00000000-0005-0000-0000-000036000000}"/>
    <cellStyle name="Currency 7 2" xfId="1013" xr:uid="{43AE93A2-DC44-49A1-A52B-ABD4D176FFC2}"/>
    <cellStyle name="Currency 7 2 2" xfId="2238" xr:uid="{5E04095C-F253-4787-9991-F552F3C64920}"/>
    <cellStyle name="Currency 7 2 2 2" xfId="3680" xr:uid="{C5AF2C18-9233-4EBB-B2D0-4A7A019F8033}"/>
    <cellStyle name="Currency 7 2 3" xfId="2966" xr:uid="{CAE61A77-924C-42E3-B7F5-84B126108254}"/>
    <cellStyle name="Currency 7 3" xfId="1884" xr:uid="{3E1BFB6D-7709-42EC-8AD2-13CB16FD532C}"/>
    <cellStyle name="Currency 7 3 2" xfId="3329" xr:uid="{CBE1FF4B-03CA-42C7-8688-DD7DFBC2F6BE}"/>
    <cellStyle name="Currency 7 4" xfId="2613" xr:uid="{322AED0F-3198-4875-89CE-C89227EA1650}"/>
    <cellStyle name="DataPilot Category" xfId="81" xr:uid="{00000000-0005-0000-0000-000037000000}"/>
    <cellStyle name="DataPilot Category 2" xfId="1014" xr:uid="{8F580DDA-02F1-4032-A719-CF5E890E4A3D}"/>
    <cellStyle name="Eingabe 2" xfId="938" xr:uid="{DD16501F-D424-4E72-B229-3DA4249536A1}"/>
    <cellStyle name="Eingabe 2 2" xfId="2715" xr:uid="{42157C2A-FD7F-49BD-803B-C27DB18AE15B}"/>
    <cellStyle name="Ergebnis 2" xfId="939" xr:uid="{C18D267D-3A1A-4158-B273-5949F3507C58}"/>
    <cellStyle name="Ergebnis 2 2" xfId="3069" xr:uid="{CECCD7A1-7506-437F-8763-5A0A2D7B56B4}"/>
    <cellStyle name="Erklärender Text 2" xfId="940" xr:uid="{4078A93A-9422-4511-9BDF-270911A7848C}"/>
    <cellStyle name="Euro" xfId="14" xr:uid="{00000000-0005-0000-0000-000038000000}"/>
    <cellStyle name="Euro 10" xfId="82" xr:uid="{00000000-0005-0000-0000-000039000000}"/>
    <cellStyle name="Euro 10 2" xfId="31" xr:uid="{00000000-0005-0000-0000-00003A000000}"/>
    <cellStyle name="Euro 10 2 2" xfId="1828" xr:uid="{C8F5D680-8D15-4D4E-B126-FC4AC64BD437}"/>
    <cellStyle name="Euro 10 3" xfId="968" xr:uid="{C0DF410D-AFFE-43FB-BE77-3925B850F0D6}"/>
    <cellStyle name="Euro 11" xfId="941" xr:uid="{C6437A4E-D635-48D2-B9D6-80507FDB59CD}"/>
    <cellStyle name="Euro 11 2" xfId="2216" xr:uid="{B8C73175-D921-4D99-B151-4DF1A763914C}"/>
    <cellStyle name="Euro 11 2 2" xfId="3658" xr:uid="{622A52BB-BA02-41F5-85AA-7BFBA4E6E570}"/>
    <cellStyle name="Euro 11 3" xfId="2944" xr:uid="{87496EA6-F65C-4596-A206-188486D3D789}"/>
    <cellStyle name="Euro 12" xfId="1015" xr:uid="{4C03198F-E054-4CE0-B503-ADBD7FAF6814}"/>
    <cellStyle name="Euro 2" xfId="15" xr:uid="{00000000-0005-0000-0000-00003B000000}"/>
    <cellStyle name="Euro 2 2" xfId="83" xr:uid="{00000000-0005-0000-0000-00003C000000}"/>
    <cellStyle name="Euro 2 2 2" xfId="1016" xr:uid="{D39D0026-5A38-4949-9DD6-A3B49D78329C}"/>
    <cellStyle name="Euro 2 2 2 2" xfId="4061" xr:uid="{8544B509-7C56-457F-86D7-DA4B71244C97}"/>
    <cellStyle name="Euro 2 2 3" xfId="4058" xr:uid="{06E9CC5C-53D5-4532-B049-842630221CCC}"/>
    <cellStyle name="Euro 2 3" xfId="965" xr:uid="{BFEC8139-9EE9-4ECA-8460-EB542694E048}"/>
    <cellStyle name="Euro 2 4" xfId="4057" xr:uid="{F069CB4C-681F-4FE2-B3C6-9FEE449F9EAC}"/>
    <cellStyle name="Euro 3" xfId="16" xr:uid="{00000000-0005-0000-0000-00003D000000}"/>
    <cellStyle name="Euro 3 2" xfId="1017" xr:uid="{0EBF0F1F-5C5D-4513-918E-85F963F3141D}"/>
    <cellStyle name="Euro 3 3" xfId="1874" xr:uid="{F6A8B18E-A4EE-4836-B394-45DBC3859F9D}"/>
    <cellStyle name="Euro 4" xfId="17" xr:uid="{00000000-0005-0000-0000-00003E000000}"/>
    <cellStyle name="Euro 4 2" xfId="1018" xr:uid="{FDA83604-4ECA-4056-95B6-6CB43C188B0A}"/>
    <cellStyle name="Euro 4 3" xfId="1875" xr:uid="{2A16C50E-450F-470C-A7FB-12410FDF8C83}"/>
    <cellStyle name="Euro 5" xfId="18" xr:uid="{00000000-0005-0000-0000-00003F000000}"/>
    <cellStyle name="Euro 5 2" xfId="32" xr:uid="{00000000-0005-0000-0000-000040000000}"/>
    <cellStyle name="Euro 5 2 2" xfId="910" xr:uid="{CA611BF2-60BE-447D-A403-F2EA6068F0F8}"/>
    <cellStyle name="Euro 5 3" xfId="84" xr:uid="{00000000-0005-0000-0000-000041000000}"/>
    <cellStyle name="Euro 5 4" xfId="967" xr:uid="{E02C5074-8065-4F97-ADA2-9DCBAD330C96}"/>
    <cellStyle name="Euro 6" xfId="85" xr:uid="{00000000-0005-0000-0000-000042000000}"/>
    <cellStyle name="Euro 6 2" xfId="86" xr:uid="{00000000-0005-0000-0000-000043000000}"/>
    <cellStyle name="Euro 6 2 2" xfId="1020" xr:uid="{92CA41B5-CCB6-4440-909A-EA0A53B4DAE4}"/>
    <cellStyle name="Euro 6 3" xfId="1019" xr:uid="{55DBFE1F-4784-4A6C-951E-A42BA1DBB90E}"/>
    <cellStyle name="Euro 7" xfId="87" xr:uid="{00000000-0005-0000-0000-000044000000}"/>
    <cellStyle name="Euro 7 2" xfId="1021" xr:uid="{A95108E0-B424-45D4-AEFB-5D84EF81512A}"/>
    <cellStyle name="Euro 7 2 2" xfId="2239" xr:uid="{ADAE23B0-8005-4D39-AE7C-9C2B566A756E}"/>
    <cellStyle name="Euro 7 2 2 2" xfId="3681" xr:uid="{C4363B81-492E-479D-94D5-4D78A3CBA5D2}"/>
    <cellStyle name="Euro 7 2 3" xfId="2967" xr:uid="{B4DC00A4-6D39-4004-A6B0-6C4F9D8B53DC}"/>
    <cellStyle name="Euro 7 3" xfId="2212" xr:uid="{34B3C0DC-2971-4022-ADA2-98DED03E8137}"/>
    <cellStyle name="Euro 7 3 2" xfId="3655" xr:uid="{432ACFDE-96E5-474B-9524-FC51681A3029}"/>
    <cellStyle name="Euro 7 4" xfId="1885" xr:uid="{35AC12C0-5BE3-4AE2-989C-55B3109AD4A6}"/>
    <cellStyle name="Euro 7 4 2" xfId="3330" xr:uid="{38F7078E-8E64-44CC-A172-31E212B1F2D1}"/>
    <cellStyle name="Euro 7 5" xfId="2614" xr:uid="{D998DE0B-0074-46E0-A9BC-CA47E3AB2E83}"/>
    <cellStyle name="Euro 8" xfId="88" xr:uid="{00000000-0005-0000-0000-000045000000}"/>
    <cellStyle name="Euro 8 2" xfId="1022" xr:uid="{3EB6F5E1-C2FA-4643-ACC6-81090DB96A97}"/>
    <cellStyle name="Euro 9" xfId="89" xr:uid="{00000000-0005-0000-0000-000046000000}"/>
    <cellStyle name="Euro 9 2" xfId="1023" xr:uid="{7B991D57-7516-44BA-A65F-733C6942DDBA}"/>
    <cellStyle name="Excel Built-in Normal" xfId="35" xr:uid="{00000000-0005-0000-0000-000047000000}"/>
    <cellStyle name="Explanatory Text 2" xfId="90" xr:uid="{00000000-0005-0000-0000-000048000000}"/>
    <cellStyle name="Explanatory Text 2 2" xfId="1024" xr:uid="{F260C176-6418-4671-8C57-9480C56EEF63}"/>
    <cellStyle name="fnRegressQ" xfId="34" xr:uid="{00000000-0005-0000-0000-000049000000}"/>
    <cellStyle name="Good 2" xfId="91" xr:uid="{00000000-0005-0000-0000-00004A000000}"/>
    <cellStyle name="Good 2 2" xfId="1025" xr:uid="{44FA61D9-9308-483B-95F0-8C5652A56817}"/>
    <cellStyle name="Gut 2" xfId="942" xr:uid="{32CF2226-33F6-44F3-90AB-A42FF4956902}"/>
    <cellStyle name="Heading 1 2" xfId="92" xr:uid="{00000000-0005-0000-0000-00004B000000}"/>
    <cellStyle name="Heading 1 2 2" xfId="1026" xr:uid="{F5D4BF85-C065-4189-BFD6-73AC57D04371}"/>
    <cellStyle name="Heading 2 2" xfId="93" xr:uid="{00000000-0005-0000-0000-00004C000000}"/>
    <cellStyle name="Heading 2 2 2" xfId="1027" xr:uid="{85A29B6D-B99F-445D-8CFF-E651C57C4D40}"/>
    <cellStyle name="Heading 3 2" xfId="94" xr:uid="{00000000-0005-0000-0000-00004D000000}"/>
    <cellStyle name="Heading 3 2 2" xfId="1028" xr:uid="{FEFA84B1-A2BF-4D0E-B5D6-F41C43A4A88D}"/>
    <cellStyle name="Heading 4 2" xfId="95" xr:uid="{00000000-0005-0000-0000-00004E000000}"/>
    <cellStyle name="Heading 4 2 2" xfId="1029" xr:uid="{6EF638FE-3100-4200-AE2A-9BAAACAF16DB}"/>
    <cellStyle name="Hyperlink 2" xfId="96" xr:uid="{00000000-0005-0000-0000-00004F000000}"/>
    <cellStyle name="Hyperlink 2 2" xfId="1030" xr:uid="{3D528D99-E74F-4B9E-BBB2-3FCECC333CA1}"/>
    <cellStyle name="Input 2" xfId="97" xr:uid="{00000000-0005-0000-0000-000050000000}"/>
    <cellStyle name="Input 2 2" xfId="1031" xr:uid="{34ABF030-8AC8-4D02-B1A0-8595CF3155BB}"/>
    <cellStyle name="Komma 2" xfId="29" xr:uid="{00000000-0005-0000-0000-000051000000}"/>
    <cellStyle name="Komma 2 2" xfId="943" xr:uid="{1A047180-C3D7-41C5-98F7-D35F9FFD2487}"/>
    <cellStyle name="Link" xfId="1854" builtinId="8"/>
    <cellStyle name="Link 2" xfId="2589" xr:uid="{441743CA-C860-4828-81D2-72AB349008C2}"/>
    <cellStyle name="Link 3" xfId="2211" xr:uid="{2CDA0169-7C85-47B4-9D58-AA5DF0299C77}"/>
    <cellStyle name="Linked Cell 2" xfId="98" xr:uid="{00000000-0005-0000-0000-000052000000}"/>
    <cellStyle name="Linked Cell 2 2" xfId="1032" xr:uid="{3950BB2C-31AD-49AF-B0E3-B761EEEA65BA}"/>
    <cellStyle name="Neutral 2" xfId="99" xr:uid="{00000000-0005-0000-0000-000053000000}"/>
    <cellStyle name="Neutral 2 2" xfId="1033" xr:uid="{38D3FFD6-B563-4796-A3DC-6BA5D36B1703}"/>
    <cellStyle name="Neutral 3" xfId="944" xr:uid="{60B6FC60-6ABC-4238-94EC-70D132B6533A}"/>
    <cellStyle name="Normal" xfId="908" xr:uid="{A2388305-3A18-4289-A9E0-8D95ECB49B26}"/>
    <cellStyle name="Normal 10" xfId="100" xr:uid="{00000000-0005-0000-0000-000054000000}"/>
    <cellStyle name="Normal 10 2" xfId="101" xr:uid="{00000000-0005-0000-0000-000055000000}"/>
    <cellStyle name="Normal 10 2 2" xfId="1035" xr:uid="{2BB5B935-FF22-4BE6-86D8-E4B6C1D2E4F3}"/>
    <cellStyle name="Normal 10 3" xfId="102" xr:uid="{00000000-0005-0000-0000-000056000000}"/>
    <cellStyle name="Normal 10 3 2" xfId="1036" xr:uid="{F98EA089-D223-4C46-9DFB-00E31EF474FF}"/>
    <cellStyle name="Normal 10 4" xfId="1034" xr:uid="{8E3477C7-803F-4531-A52C-8D39F95D5E2D}"/>
    <cellStyle name="Normal 11" xfId="103" xr:uid="{00000000-0005-0000-0000-000057000000}"/>
    <cellStyle name="Normal 11 2" xfId="104" xr:uid="{00000000-0005-0000-0000-000058000000}"/>
    <cellStyle name="Normal 11 2 2" xfId="1038" xr:uid="{55CEA09E-8BFE-4307-BF29-1122CE63B064}"/>
    <cellStyle name="Normal 11 2 2 2" xfId="2241" xr:uid="{FE9ED1C2-A44C-411E-B139-A4B2A0FB1428}"/>
    <cellStyle name="Normal 11 2 2 2 2" xfId="3683" xr:uid="{D79E8398-7E45-4741-AE02-2C23BC9F2B93}"/>
    <cellStyle name="Normal 11 2 2 3" xfId="2969" xr:uid="{5B326E26-B878-4FB0-B6D8-294F75828EEB}"/>
    <cellStyle name="Normal 11 2 3" xfId="1887" xr:uid="{7BDCCA24-7FA1-4AD3-8EEB-29ABB329E3F4}"/>
    <cellStyle name="Normal 11 2 3 2" xfId="3332" xr:uid="{49CD4159-BB12-4735-AB03-D4F736126827}"/>
    <cellStyle name="Normal 11 2 4" xfId="2616" xr:uid="{D9F8A283-081A-463C-A80D-FB9384152313}"/>
    <cellStyle name="Normal 11 3" xfId="1037" xr:uid="{C6C95CDC-983A-45DE-B00E-AD433D6A7DE4}"/>
    <cellStyle name="Normal 11 3 2" xfId="2240" xr:uid="{9B2AA4F1-EA24-4314-A288-7810FCC32C5F}"/>
    <cellStyle name="Normal 11 3 2 2" xfId="3682" xr:uid="{1EE7C62F-1D07-4F98-A7C3-210FF929CB8A}"/>
    <cellStyle name="Normal 11 3 3" xfId="2968" xr:uid="{19940190-9E37-4D68-9BB8-A1CC0D38683D}"/>
    <cellStyle name="Normal 11 4" xfId="1886" xr:uid="{66FA8382-F299-4E6C-9B36-6D050CD482C7}"/>
    <cellStyle name="Normal 11 4 2" xfId="3331" xr:uid="{438B9346-D0CB-4E73-A830-24D47DE2CA87}"/>
    <cellStyle name="Normal 11 5" xfId="2615" xr:uid="{DBAC8053-2A66-461F-A622-83831C8A589F}"/>
    <cellStyle name="Normal 12" xfId="105" xr:uid="{00000000-0005-0000-0000-000059000000}"/>
    <cellStyle name="Normal 12 2" xfId="106" xr:uid="{00000000-0005-0000-0000-00005A000000}"/>
    <cellStyle name="Normal 12 2 2" xfId="1040" xr:uid="{86D36960-3277-4D16-9AE2-12122DF9467B}"/>
    <cellStyle name="Normal 12 2 2 2" xfId="2243" xr:uid="{3AA3FBB1-81C6-450A-8B8B-0F6B314B0DB4}"/>
    <cellStyle name="Normal 12 2 2 2 2" xfId="3685" xr:uid="{238F20B8-FE6F-4CE2-85BB-717C5CD582FC}"/>
    <cellStyle name="Normal 12 2 2 3" xfId="2971" xr:uid="{8B0BDF80-DCD9-4E38-B1B3-EDEEA89002FA}"/>
    <cellStyle name="Normal 12 2 3" xfId="1889" xr:uid="{D4CAC313-42C2-4115-BD6A-A8D91BB2AF8C}"/>
    <cellStyle name="Normal 12 2 3 2" xfId="3334" xr:uid="{9B3EB22B-E6DF-4AD6-937E-A4587D7CAA20}"/>
    <cellStyle name="Normal 12 2 4" xfId="2618" xr:uid="{BD392B03-302F-4702-A0B4-3BF990C4199C}"/>
    <cellStyle name="Normal 12 3" xfId="1039" xr:uid="{B205EB62-D32D-4624-A90C-E8A01CB5B469}"/>
    <cellStyle name="Normal 12 3 2" xfId="2242" xr:uid="{B5CA2EF8-81BC-4848-A3F4-043C2A22A10A}"/>
    <cellStyle name="Normal 12 3 2 2" xfId="3684" xr:uid="{CFD6BF79-5091-4EFA-91F4-193B040172B8}"/>
    <cellStyle name="Normal 12 3 3" xfId="2970" xr:uid="{C8D165C3-3610-4343-AF88-BFB1383443ED}"/>
    <cellStyle name="Normal 12 4" xfId="1888" xr:uid="{0C87AD4F-AE86-4660-BACE-7FCF49BD58EB}"/>
    <cellStyle name="Normal 12 4 2" xfId="3333" xr:uid="{61FC96FD-063C-4C21-9AA7-22AC98057AA5}"/>
    <cellStyle name="Normal 12 5" xfId="2617" xr:uid="{445F3B0B-5AAE-400C-9F14-BD58AD19088B}"/>
    <cellStyle name="Normal 13" xfId="107" xr:uid="{00000000-0005-0000-0000-00005B000000}"/>
    <cellStyle name="Normal 13 2" xfId="108" xr:uid="{00000000-0005-0000-0000-00005C000000}"/>
    <cellStyle name="Normal 13 2 2" xfId="1042" xr:uid="{39A008C6-AE22-4921-A54A-262588B8FE65}"/>
    <cellStyle name="Normal 13 2 2 2" xfId="2245" xr:uid="{1F9E2291-0207-478F-84BB-D59F7644711C}"/>
    <cellStyle name="Normal 13 2 2 2 2" xfId="3687" xr:uid="{F70AA706-6D05-480B-BC65-54AA41D7FB2E}"/>
    <cellStyle name="Normal 13 2 2 3" xfId="2973" xr:uid="{78F71B15-4FFD-46CF-8E08-B5F8B4A6E9AE}"/>
    <cellStyle name="Normal 13 2 3" xfId="1891" xr:uid="{D44E42BD-5D6B-46B5-9B67-64FC3B65BC68}"/>
    <cellStyle name="Normal 13 2 3 2" xfId="3336" xr:uid="{BCC8F6C0-42E5-4CFD-984E-307901E2FB02}"/>
    <cellStyle name="Normal 13 2 4" xfId="2620" xr:uid="{673A571D-CB6D-4ACE-8013-6DCAC1F6139F}"/>
    <cellStyle name="Normal 13 3" xfId="1041" xr:uid="{98721A37-9FB8-4155-8C14-C580A7C9BD87}"/>
    <cellStyle name="Normal 13 3 2" xfId="2244" xr:uid="{4EE4538B-0D3B-495E-BC20-7339ADE0B845}"/>
    <cellStyle name="Normal 13 3 2 2" xfId="3686" xr:uid="{2AE6BDD0-54A9-46DC-A027-4766341B1549}"/>
    <cellStyle name="Normal 13 3 3" xfId="2972" xr:uid="{FF521481-31DB-4B9C-A7F3-EB29358B8447}"/>
    <cellStyle name="Normal 13 4" xfId="1890" xr:uid="{3A8E28DC-3882-45B3-882B-0034E0C56315}"/>
    <cellStyle name="Normal 13 4 2" xfId="3335" xr:uid="{373F0A75-DAF8-4461-8B82-8670273CE62E}"/>
    <cellStyle name="Normal 13 5" xfId="2619" xr:uid="{9D113059-CF36-4DA4-9C3C-AF83B9264FE7}"/>
    <cellStyle name="Normal 14" xfId="109" xr:uid="{00000000-0005-0000-0000-00005D000000}"/>
    <cellStyle name="Normal 14 2" xfId="1043" xr:uid="{FD09FBFB-1E7B-4E9B-B122-AD452645412A}"/>
    <cellStyle name="Normal 15" xfId="110" xr:uid="{00000000-0005-0000-0000-00005E000000}"/>
    <cellStyle name="Normal 15 2" xfId="111" xr:uid="{00000000-0005-0000-0000-00005F000000}"/>
    <cellStyle name="Normal 15 2 2" xfId="1045" xr:uid="{AA73F4A3-9F4B-45D0-B721-6DD7D7ABA3DC}"/>
    <cellStyle name="Normal 15 2 2 2" xfId="2247" xr:uid="{B580E610-DC5F-4714-B71E-49798CC75111}"/>
    <cellStyle name="Normal 15 2 2 2 2" xfId="3689" xr:uid="{1783E7C0-E40D-4FE4-B2FD-06C8370F0708}"/>
    <cellStyle name="Normal 15 2 2 3" xfId="2975" xr:uid="{0F2944E5-5A92-4AFA-A482-B7E62C0BF91A}"/>
    <cellStyle name="Normal 15 2 3" xfId="1893" xr:uid="{FC13905B-42B9-46D0-99BD-0C0C0C9B56A0}"/>
    <cellStyle name="Normal 15 2 3 2" xfId="3338" xr:uid="{1216E2AA-9E96-4C44-BA23-55E9E151C62F}"/>
    <cellStyle name="Normal 15 2 4" xfId="2622" xr:uid="{DE22E5C4-0492-4BBD-8578-275FBBE29E0B}"/>
    <cellStyle name="Normal 15 3" xfId="1044" xr:uid="{43DD1F8E-0628-4E85-B9D6-1CC6A97AC7CC}"/>
    <cellStyle name="Normal 15 3 2" xfId="2246" xr:uid="{E175D78D-BB33-4C65-8C42-EDA3FDBCCA1E}"/>
    <cellStyle name="Normal 15 3 2 2" xfId="3688" xr:uid="{16DADF76-C265-41F4-80E5-A0BE3F2D28B2}"/>
    <cellStyle name="Normal 15 3 3" xfId="2974" xr:uid="{04A647F5-F123-4EA8-B043-C69911B6FB10}"/>
    <cellStyle name="Normal 15 4" xfId="1892" xr:uid="{EA41EF97-A66C-4BA6-81AD-2D38AB394980}"/>
    <cellStyle name="Normal 15 4 2" xfId="3337" xr:uid="{936D3D84-1D9B-4F9C-B990-D20E6F6E502D}"/>
    <cellStyle name="Normal 15 5" xfId="2621" xr:uid="{A0BBDFB2-7382-45F6-A0EA-2A17A20861E0}"/>
    <cellStyle name="Normal 16" xfId="112" xr:uid="{00000000-0005-0000-0000-000060000000}"/>
    <cellStyle name="Normal 16 2" xfId="113" xr:uid="{00000000-0005-0000-0000-000061000000}"/>
    <cellStyle name="Normal 16 2 2" xfId="1047" xr:uid="{C9559FA4-82DC-4235-A8CC-AA6FA10EA889}"/>
    <cellStyle name="Normal 16 2 2 2" xfId="2249" xr:uid="{F66BE0B4-D8AA-43A1-B985-F3D265DBEE29}"/>
    <cellStyle name="Normal 16 2 2 2 2" xfId="3691" xr:uid="{E64AEC6E-402E-49C0-91F7-688CCC612045}"/>
    <cellStyle name="Normal 16 2 2 3" xfId="2977" xr:uid="{1E1B4AFD-2811-4300-9738-844203F3339D}"/>
    <cellStyle name="Normal 16 2 3" xfId="1895" xr:uid="{6AD5B528-D40C-4AA0-9FDF-E0E834EF0EA4}"/>
    <cellStyle name="Normal 16 2 3 2" xfId="3340" xr:uid="{0469DD60-D9EA-4661-9A67-8166B8C6708A}"/>
    <cellStyle name="Normal 16 2 4" xfId="2624" xr:uid="{009C912D-858D-4B14-B610-87B48A9391B6}"/>
    <cellStyle name="Normal 16 3" xfId="1046" xr:uid="{AA79D814-00D8-475C-836C-B3785C71B059}"/>
    <cellStyle name="Normal 16 3 2" xfId="2248" xr:uid="{6B49D3BC-5891-4F04-A9B6-562006870442}"/>
    <cellStyle name="Normal 16 3 2 2" xfId="3690" xr:uid="{F4E75176-03A5-4860-962B-5CD2B4AA5F1E}"/>
    <cellStyle name="Normal 16 3 3" xfId="2976" xr:uid="{7F8D8AE1-BF0D-46BC-AB51-7F9BF384C55F}"/>
    <cellStyle name="Normal 16 4" xfId="1894" xr:uid="{6294E768-CBD7-4D1E-84E5-1520E4454E63}"/>
    <cellStyle name="Normal 16 4 2" xfId="3339" xr:uid="{A1AC09DA-567F-4D69-BC1D-5C764C1DE7A3}"/>
    <cellStyle name="Normal 16 5" xfId="2623" xr:uid="{37582750-C1DA-4CC8-8F25-848DACCCA6E5}"/>
    <cellStyle name="Normal 17" xfId="114" xr:uid="{00000000-0005-0000-0000-000062000000}"/>
    <cellStyle name="Normal 17 2" xfId="115" xr:uid="{00000000-0005-0000-0000-000063000000}"/>
    <cellStyle name="Normal 17 2 2" xfId="1049" xr:uid="{6057EFC9-A474-4145-A2B9-2210D432349B}"/>
    <cellStyle name="Normal 17 2 2 2" xfId="2251" xr:uid="{A5EB3F80-84AE-4A92-8E77-DB1ACA10E8BF}"/>
    <cellStyle name="Normal 17 2 2 2 2" xfId="3693" xr:uid="{110A5DE3-71EF-4B44-ACA1-D8BADDDA846A}"/>
    <cellStyle name="Normal 17 2 2 3" xfId="2979" xr:uid="{3FFA00AB-E992-490B-8CAA-CF36AB83EAA4}"/>
    <cellStyle name="Normal 17 2 3" xfId="1897" xr:uid="{30785FA9-2C41-4E12-9C16-A3A2883D1F98}"/>
    <cellStyle name="Normal 17 2 3 2" xfId="3342" xr:uid="{DEC273E1-9ADB-4AE3-BA1B-B22449FED31F}"/>
    <cellStyle name="Normal 17 2 4" xfId="2626" xr:uid="{C4223EF8-ED11-4B0B-A41B-A4F4F6F4B20E}"/>
    <cellStyle name="Normal 17 3" xfId="1048" xr:uid="{CAE49247-3865-4C52-B824-52F8E5C36A09}"/>
    <cellStyle name="Normal 17 3 2" xfId="2250" xr:uid="{34F6FD02-2719-45C0-87DF-62B5D3620E8D}"/>
    <cellStyle name="Normal 17 3 2 2" xfId="3692" xr:uid="{78A315DE-0364-4B01-917E-E5F28C3744FF}"/>
    <cellStyle name="Normal 17 3 3" xfId="2978" xr:uid="{85A1FA1C-6A65-43B7-AF20-6D748474D0DE}"/>
    <cellStyle name="Normal 17 4" xfId="1896" xr:uid="{149E1017-07E9-4C5D-B961-46CD4AEE487D}"/>
    <cellStyle name="Normal 17 4 2" xfId="3341" xr:uid="{487B2450-6C7F-4EB1-BF6D-7482AD84591B}"/>
    <cellStyle name="Normal 17 5" xfId="2625" xr:uid="{3FF30599-8CA3-430C-A90D-BAD9D8D843AB}"/>
    <cellStyle name="Normal 18" xfId="116" xr:uid="{00000000-0005-0000-0000-000064000000}"/>
    <cellStyle name="Normal 18 2" xfId="117" xr:uid="{00000000-0005-0000-0000-000065000000}"/>
    <cellStyle name="Normal 18 2 2" xfId="1051" xr:uid="{04260B63-9E86-4A42-A079-8EA8514CBB59}"/>
    <cellStyle name="Normal 18 2 2 2" xfId="2253" xr:uid="{9EB069AF-110F-4C54-8D74-BF865FD3E0BB}"/>
    <cellStyle name="Normal 18 2 2 2 2" xfId="3695" xr:uid="{12ECFD32-172C-4298-BF3B-5E92A3460444}"/>
    <cellStyle name="Normal 18 2 2 3" xfId="2981" xr:uid="{046059BC-4720-4566-B962-3EF92390149F}"/>
    <cellStyle name="Normal 18 2 3" xfId="1899" xr:uid="{A340F327-8A61-40BB-87A6-5719733D1873}"/>
    <cellStyle name="Normal 18 2 3 2" xfId="3344" xr:uid="{D62B866B-5E66-476D-A672-D7A1ADCA7731}"/>
    <cellStyle name="Normal 18 2 4" xfId="2628" xr:uid="{C2C5BD06-E9FB-4D1B-8326-A35721082A84}"/>
    <cellStyle name="Normal 18 3" xfId="1050" xr:uid="{F51CD01E-CFD1-4E67-8566-E2275327782D}"/>
    <cellStyle name="Normal 18 3 2" xfId="2252" xr:uid="{4AC6FB9B-1F22-4AAB-A750-1A5783120549}"/>
    <cellStyle name="Normal 18 3 2 2" xfId="3694" xr:uid="{F217E52B-1DA7-47D0-839B-51A701943198}"/>
    <cellStyle name="Normal 18 3 3" xfId="2980" xr:uid="{157BD616-CB59-403C-A50E-D1BF1A4125F1}"/>
    <cellStyle name="Normal 18 4" xfId="1898" xr:uid="{0E6FC293-0B59-44B7-BF27-18AD58A4C628}"/>
    <cellStyle name="Normal 18 4 2" xfId="3343" xr:uid="{CD7D1842-DAFC-4C31-8184-5BD375A0061C}"/>
    <cellStyle name="Normal 18 5" xfId="2627" xr:uid="{D5F80F29-EE97-4DF1-BCDD-1D4CE8728713}"/>
    <cellStyle name="Normal 19" xfId="118" xr:uid="{00000000-0005-0000-0000-000066000000}"/>
    <cellStyle name="Normal 19 2" xfId="119" xr:uid="{00000000-0005-0000-0000-000067000000}"/>
    <cellStyle name="Normal 19 2 2" xfId="1053" xr:uid="{DDE85F14-12E8-4E7B-9F84-C2CCEEAFD65C}"/>
    <cellStyle name="Normal 19 2 2 2" xfId="2255" xr:uid="{40A42DF7-FE34-4CDE-84C6-E933335E4C09}"/>
    <cellStyle name="Normal 19 2 2 2 2" xfId="3697" xr:uid="{96E6E469-1ABA-4B66-9118-49BFF25946A2}"/>
    <cellStyle name="Normal 19 2 2 3" xfId="2983" xr:uid="{A2DF472F-95C1-4016-A85A-0DC5F56DAB4D}"/>
    <cellStyle name="Normal 19 2 3" xfId="1901" xr:uid="{5C7714D6-1841-49DB-8807-BD804977B25C}"/>
    <cellStyle name="Normal 19 2 3 2" xfId="3346" xr:uid="{5BBC5D5A-F36A-4739-A397-B59B05465B84}"/>
    <cellStyle name="Normal 19 2 4" xfId="2630" xr:uid="{A5744FE6-77E0-4A4B-A228-BA5F936DE37C}"/>
    <cellStyle name="Normal 19 3" xfId="1052" xr:uid="{BDC952EE-BFBA-4AA0-82ED-D3652C58A5C4}"/>
    <cellStyle name="Normal 19 3 2" xfId="2254" xr:uid="{FC94C083-D8E5-435A-AF53-F459F7E3E894}"/>
    <cellStyle name="Normal 19 3 2 2" xfId="3696" xr:uid="{3B7D4678-2C1A-4337-8BF1-0803C77FDB8D}"/>
    <cellStyle name="Normal 19 3 3" xfId="2982" xr:uid="{504B20BF-144A-459A-833B-D07924ED7AE8}"/>
    <cellStyle name="Normal 19 4" xfId="1900" xr:uid="{52D9D59F-9919-4C96-ABC3-5E950F99B91F}"/>
    <cellStyle name="Normal 19 4 2" xfId="3345" xr:uid="{FA311FC0-1368-48FA-B411-389B508CA699}"/>
    <cellStyle name="Normal 19 5" xfId="2629" xr:uid="{15CA588C-2183-44D8-9254-C3DD529718F4}"/>
    <cellStyle name="Normal 2" xfId="120" xr:uid="{00000000-0005-0000-0000-000068000000}"/>
    <cellStyle name="Normal 2 10" xfId="121" xr:uid="{00000000-0005-0000-0000-000069000000}"/>
    <cellStyle name="Normal 2 10 2" xfId="122" xr:uid="{00000000-0005-0000-0000-00006A000000}"/>
    <cellStyle name="Normal 2 10 2 2" xfId="1056" xr:uid="{0C33FA59-ED58-4440-8D1F-BA990CA56B0B}"/>
    <cellStyle name="Normal 2 10 2 2 2" xfId="2257" xr:uid="{D3AFA372-1B8D-4ADA-88D2-FD45C8CA19E0}"/>
    <cellStyle name="Normal 2 10 2 2 2 2" xfId="3699" xr:uid="{D82B3456-5E2A-44B6-851E-FEC96D71E74F}"/>
    <cellStyle name="Normal 2 10 2 2 3" xfId="2985" xr:uid="{58A0EFB5-8279-469E-8754-A7486B395D1A}"/>
    <cellStyle name="Normal 2 10 2 3" xfId="1903" xr:uid="{DF463B5E-204D-49EA-A97F-2C7AFC09B476}"/>
    <cellStyle name="Normal 2 10 2 3 2" xfId="3348" xr:uid="{30372341-3576-4553-8713-77DF90E32A71}"/>
    <cellStyle name="Normal 2 10 2 4" xfId="2632" xr:uid="{75C45CA4-4BEA-49B6-9CBE-B57B500EAE87}"/>
    <cellStyle name="Normal 2 10 3" xfId="1055" xr:uid="{C488348C-87E0-4EF7-B677-B2D83D557956}"/>
    <cellStyle name="Normal 2 10 3 2" xfId="2256" xr:uid="{B79EB72C-EA01-495C-83B5-AAAFAED95DE2}"/>
    <cellStyle name="Normal 2 10 3 2 2" xfId="3698" xr:uid="{53442568-9B9D-4321-AE48-DE6782001070}"/>
    <cellStyle name="Normal 2 10 3 3" xfId="2984" xr:uid="{D38831BC-2CBD-4791-B553-43CCE3666D3C}"/>
    <cellStyle name="Normal 2 10 4" xfId="1902" xr:uid="{C8541457-E93A-4868-A995-4F999CCD6841}"/>
    <cellStyle name="Normal 2 10 4 2" xfId="3347" xr:uid="{82E6D58F-32AC-406E-B365-943E4F9344DF}"/>
    <cellStyle name="Normal 2 10 5" xfId="2631" xr:uid="{B3E0D0C1-F787-41BB-A110-D7BCA22B1346}"/>
    <cellStyle name="Normal 2 11" xfId="123" xr:uid="{00000000-0005-0000-0000-00006B000000}"/>
    <cellStyle name="Normal 2 11 2" xfId="124" xr:uid="{00000000-0005-0000-0000-00006C000000}"/>
    <cellStyle name="Normal 2 11 2 2" xfId="1058" xr:uid="{AD4108C6-D1C8-43EF-9752-1519A9BEC193}"/>
    <cellStyle name="Normal 2 11 2 2 2" xfId="2259" xr:uid="{3C2593D1-A015-444C-BFD3-5086AAE1F406}"/>
    <cellStyle name="Normal 2 11 2 2 2 2" xfId="3701" xr:uid="{984E977D-3609-41BC-9247-75474D6F45EA}"/>
    <cellStyle name="Normal 2 11 2 2 3" xfId="2987" xr:uid="{490404C5-7E2F-4DCF-A5B8-49AC7B5F87E1}"/>
    <cellStyle name="Normal 2 11 2 3" xfId="1905" xr:uid="{7EF59B58-7AD0-4747-8DED-7E7938A4165E}"/>
    <cellStyle name="Normal 2 11 2 3 2" xfId="3350" xr:uid="{F01311E8-6B3D-4592-8EBB-D31E6F2946E1}"/>
    <cellStyle name="Normal 2 11 2 4" xfId="2634" xr:uid="{BAC433C2-1E4A-4F0F-88F6-918BF250DCBE}"/>
    <cellStyle name="Normal 2 11 3" xfId="1057" xr:uid="{714481F7-CBFE-4CE1-A2FA-AFA69DB128C6}"/>
    <cellStyle name="Normal 2 11 3 2" xfId="2258" xr:uid="{375DB0E7-87E9-4207-81DE-1B92E076AC9A}"/>
    <cellStyle name="Normal 2 11 3 2 2" xfId="3700" xr:uid="{90735C41-3FFA-4617-8C96-D4AADD3C523B}"/>
    <cellStyle name="Normal 2 11 3 3" xfId="2986" xr:uid="{D432AD4B-7B0F-4911-A9EF-F97797FBD636}"/>
    <cellStyle name="Normal 2 11 4" xfId="1904" xr:uid="{CD901455-9FEA-4D46-A34A-D3BF1CE09211}"/>
    <cellStyle name="Normal 2 11 4 2" xfId="3349" xr:uid="{71AC9E54-701A-4CDC-9542-1FB049189BC2}"/>
    <cellStyle name="Normal 2 11 5" xfId="2633" xr:uid="{6C3DAA8C-6CC5-46C4-97EA-8A452B21DB4E}"/>
    <cellStyle name="Normal 2 12" xfId="125" xr:uid="{00000000-0005-0000-0000-00006D000000}"/>
    <cellStyle name="Normal 2 12 2" xfId="126" xr:uid="{00000000-0005-0000-0000-00006E000000}"/>
    <cellStyle name="Normal 2 12 2 2" xfId="1060" xr:uid="{19B33280-A2DC-4B5D-89DD-4E08E2319D5A}"/>
    <cellStyle name="Normal 2 12 2 2 2" xfId="2261" xr:uid="{4371E273-45D4-4724-B946-65CAADAE78D1}"/>
    <cellStyle name="Normal 2 12 2 2 2 2" xfId="3703" xr:uid="{A85D2415-86CB-40A4-9BC4-B23A8B96975B}"/>
    <cellStyle name="Normal 2 12 2 2 3" xfId="2989" xr:uid="{FE5B467C-A827-4F2D-99EF-8D3D794ED30E}"/>
    <cellStyle name="Normal 2 12 2 3" xfId="1907" xr:uid="{926126C3-A28D-4EDA-9086-1C2221D2388A}"/>
    <cellStyle name="Normal 2 12 2 3 2" xfId="3352" xr:uid="{B024504B-4CF1-4452-AA94-EA7386986D60}"/>
    <cellStyle name="Normal 2 12 2 4" xfId="2636" xr:uid="{0D828D00-0AA4-4ACB-90BB-F8BBA90DEB50}"/>
    <cellStyle name="Normal 2 12 3" xfId="1059" xr:uid="{46F64ED4-88EA-468D-B086-D647B7EB8607}"/>
    <cellStyle name="Normal 2 12 3 2" xfId="2260" xr:uid="{07AC5E94-AA9D-4CE1-967C-01FC60778631}"/>
    <cellStyle name="Normal 2 12 3 2 2" xfId="3702" xr:uid="{4AF94926-5025-4406-8903-840A33C23240}"/>
    <cellStyle name="Normal 2 12 3 3" xfId="2988" xr:uid="{B992B514-99F9-49C4-B578-C0F631376ED8}"/>
    <cellStyle name="Normal 2 12 4" xfId="1906" xr:uid="{58068373-5FDA-45D2-8AFB-12718C18D7BE}"/>
    <cellStyle name="Normal 2 12 4 2" xfId="3351" xr:uid="{B3CA682D-9B87-4C29-ABA8-16C8920BB139}"/>
    <cellStyle name="Normal 2 12 5" xfId="2635" xr:uid="{38F77337-43FB-44BE-AD7C-B992A30EA40E}"/>
    <cellStyle name="Normal 2 13" xfId="127" xr:uid="{00000000-0005-0000-0000-00006F000000}"/>
    <cellStyle name="Normal 2 13 2" xfId="128" xr:uid="{00000000-0005-0000-0000-000070000000}"/>
    <cellStyle name="Normal 2 13 2 2" xfId="1062" xr:uid="{CFCA99A4-C1AC-4A88-971E-57A47D82AE5D}"/>
    <cellStyle name="Normal 2 13 2 2 2" xfId="2263" xr:uid="{5515A5F2-125A-4892-BD36-7B33BB88187E}"/>
    <cellStyle name="Normal 2 13 2 2 2 2" xfId="3705" xr:uid="{C02AFE33-7EF5-4AF0-B6D4-E0CFEDD56FBC}"/>
    <cellStyle name="Normal 2 13 2 2 3" xfId="2991" xr:uid="{F5125089-07A2-42EF-ADCB-048B3530949C}"/>
    <cellStyle name="Normal 2 13 2 3" xfId="1909" xr:uid="{69E30317-0CA5-4077-8545-2B190051C206}"/>
    <cellStyle name="Normal 2 13 2 3 2" xfId="3354" xr:uid="{1DB7D211-AF5B-4D89-959F-37E3A8A57BFC}"/>
    <cellStyle name="Normal 2 13 2 4" xfId="2638" xr:uid="{57F61C56-8C03-4467-9B66-9B006DC037D1}"/>
    <cellStyle name="Normal 2 13 3" xfId="1061" xr:uid="{02358A05-EE42-4F77-A4F7-9221CB1E4E85}"/>
    <cellStyle name="Normal 2 13 3 2" xfId="2262" xr:uid="{6FA7609D-FFEC-4782-A923-C8BFFD9102E0}"/>
    <cellStyle name="Normal 2 13 3 2 2" xfId="3704" xr:uid="{69E5B4E5-8F97-460D-BA90-5E1834EAEF2D}"/>
    <cellStyle name="Normal 2 13 3 3" xfId="2990" xr:uid="{ECD947FC-D880-437B-82A4-280D42707763}"/>
    <cellStyle name="Normal 2 13 4" xfId="1908" xr:uid="{DB859C11-7CB0-4227-9C7B-AC3117802BF4}"/>
    <cellStyle name="Normal 2 13 4 2" xfId="3353" xr:uid="{F8686390-299E-478E-82BD-6FF1F4CE2D29}"/>
    <cellStyle name="Normal 2 13 5" xfId="2637" xr:uid="{4CC03D74-73BE-4F84-ACD3-2F2A681AA28F}"/>
    <cellStyle name="Normal 2 14" xfId="129" xr:uid="{00000000-0005-0000-0000-000071000000}"/>
    <cellStyle name="Normal 2 14 2" xfId="130" xr:uid="{00000000-0005-0000-0000-000072000000}"/>
    <cellStyle name="Normal 2 14 2 2" xfId="1064" xr:uid="{880FF7F6-E9F1-4747-BB30-2F5D830223D6}"/>
    <cellStyle name="Normal 2 14 2 2 2" xfId="2265" xr:uid="{7A00D32D-922D-40E5-BD69-A501EFD421D7}"/>
    <cellStyle name="Normal 2 14 2 2 2 2" xfId="3707" xr:uid="{E489C79F-A327-4F73-9124-A1902EC7B6B4}"/>
    <cellStyle name="Normal 2 14 2 2 3" xfId="2993" xr:uid="{78D2D9B5-B33C-4CA3-8C95-9CD71777BEAB}"/>
    <cellStyle name="Normal 2 14 2 3" xfId="1911" xr:uid="{A102D212-9465-430D-A3DC-EA51B64985BF}"/>
    <cellStyle name="Normal 2 14 2 3 2" xfId="3356" xr:uid="{5C1BFBD9-A206-424B-9185-B6B8C900F396}"/>
    <cellStyle name="Normal 2 14 2 4" xfId="2640" xr:uid="{DDB5F94D-07DA-4B68-92D6-E7DB23C6BC88}"/>
    <cellStyle name="Normal 2 14 3" xfId="1063" xr:uid="{C0B4B619-DE4E-4BB5-B5C0-0EADCB01B6FF}"/>
    <cellStyle name="Normal 2 14 3 2" xfId="2264" xr:uid="{196CB1C7-103F-47C2-8C57-8FE4F99E959E}"/>
    <cellStyle name="Normal 2 14 3 2 2" xfId="3706" xr:uid="{9892B0E7-6EF6-4425-9CF7-49A106ED1689}"/>
    <cellStyle name="Normal 2 14 3 3" xfId="2992" xr:uid="{B0CE25D0-D295-4B12-8B22-97ACDC72363E}"/>
    <cellStyle name="Normal 2 14 4" xfId="1910" xr:uid="{142904E3-E353-4C72-9248-5E77250D80B0}"/>
    <cellStyle name="Normal 2 14 4 2" xfId="3355" xr:uid="{C61C5885-E42E-4444-8917-15AF63CCFE80}"/>
    <cellStyle name="Normal 2 14 5" xfId="2639" xr:uid="{DF2C5890-C4BA-4C9F-92E2-B85D62E328B0}"/>
    <cellStyle name="Normal 2 15" xfId="131" xr:uid="{00000000-0005-0000-0000-000073000000}"/>
    <cellStyle name="Normal 2 15 2" xfId="132" xr:uid="{00000000-0005-0000-0000-000074000000}"/>
    <cellStyle name="Normal 2 15 2 2" xfId="1066" xr:uid="{6E8A24C3-5474-4CB6-90A7-D6F6403E7CAD}"/>
    <cellStyle name="Normal 2 15 2 2 2" xfId="2267" xr:uid="{20A97714-6C31-4F1C-8FAF-F3A267BD0CD9}"/>
    <cellStyle name="Normal 2 15 2 2 2 2" xfId="3709" xr:uid="{48D8D51B-C3AA-42C5-8DE4-88A39D2A891D}"/>
    <cellStyle name="Normal 2 15 2 2 3" xfId="2995" xr:uid="{B66BE0C1-5B08-4BDE-AADB-011DDE4BDFC4}"/>
    <cellStyle name="Normal 2 15 2 3" xfId="1913" xr:uid="{44434896-3148-45DA-BC7D-32A703649BC6}"/>
    <cellStyle name="Normal 2 15 2 3 2" xfId="3358" xr:uid="{BD297A39-250A-4464-8695-E98B0CF3B60B}"/>
    <cellStyle name="Normal 2 15 2 4" xfId="2642" xr:uid="{832C1E18-A185-4467-9D12-352D97E32A4C}"/>
    <cellStyle name="Normal 2 15 3" xfId="1065" xr:uid="{59B6D9A1-6322-48ED-A27E-2EB3BC8CBD3E}"/>
    <cellStyle name="Normal 2 15 3 2" xfId="2266" xr:uid="{0B0B3983-ED87-41DF-9683-2C821205DF3F}"/>
    <cellStyle name="Normal 2 15 3 2 2" xfId="3708" xr:uid="{5F8052A2-1386-4FC2-A688-1A2894312F18}"/>
    <cellStyle name="Normal 2 15 3 3" xfId="2994" xr:uid="{1E2070A6-0CF2-40B7-A2DF-BC2F2CC2B890}"/>
    <cellStyle name="Normal 2 15 4" xfId="1912" xr:uid="{51761507-85A6-43C3-A409-D52FEA684E33}"/>
    <cellStyle name="Normal 2 15 4 2" xfId="3357" xr:uid="{D94394B2-BDFB-49F5-A6B4-EC3F15C75BAF}"/>
    <cellStyle name="Normal 2 15 5" xfId="2641" xr:uid="{A1CED2CE-CD2F-4BFE-9B33-E3CF5ADBDCE8}"/>
    <cellStyle name="Normal 2 16" xfId="133" xr:uid="{00000000-0005-0000-0000-000075000000}"/>
    <cellStyle name="Normal 2 16 2" xfId="134" xr:uid="{00000000-0005-0000-0000-000076000000}"/>
    <cellStyle name="Normal 2 16 2 2" xfId="1068" xr:uid="{73D543E8-8660-4F56-8518-985749FCFDA3}"/>
    <cellStyle name="Normal 2 16 2 2 2" xfId="2269" xr:uid="{3C4FB46F-8D79-46A2-A4A7-E34F5C19ADF5}"/>
    <cellStyle name="Normal 2 16 2 2 2 2" xfId="3711" xr:uid="{125CB9A1-493F-4674-8122-12DF1A25DD4B}"/>
    <cellStyle name="Normal 2 16 2 2 3" xfId="2997" xr:uid="{AB640E86-FA27-464D-8F38-6A2F90369A9C}"/>
    <cellStyle name="Normal 2 16 2 3" xfId="1915" xr:uid="{00938649-5243-4525-A709-6A38A631A2D0}"/>
    <cellStyle name="Normal 2 16 2 3 2" xfId="3360" xr:uid="{E5F83E1D-31B5-46CE-848D-C14EAB350B48}"/>
    <cellStyle name="Normal 2 16 2 4" xfId="2644" xr:uid="{9012CCC9-BA44-4B9B-83BE-75984BEDD3B3}"/>
    <cellStyle name="Normal 2 16 3" xfId="1067" xr:uid="{7AAA8A9D-1C95-4037-9A66-F1ED2703611D}"/>
    <cellStyle name="Normal 2 16 3 2" xfId="2268" xr:uid="{45A469A7-E310-453A-9B30-F73B2E38DA53}"/>
    <cellStyle name="Normal 2 16 3 2 2" xfId="3710" xr:uid="{2ED636A2-A61A-4529-99C9-63262109096B}"/>
    <cellStyle name="Normal 2 16 3 3" xfId="2996" xr:uid="{2C8F7AA2-9CC1-4C59-89E5-0B483BDBDDDA}"/>
    <cellStyle name="Normal 2 16 4" xfId="1914" xr:uid="{77FFD47F-3A94-4D8E-95EA-7FB12BA80F19}"/>
    <cellStyle name="Normal 2 16 4 2" xfId="3359" xr:uid="{C71088ED-C1F4-41AB-A19C-13E7BCF32593}"/>
    <cellStyle name="Normal 2 16 5" xfId="2643" xr:uid="{C7C06039-3BF5-4A95-988A-4FBFE6D55AE5}"/>
    <cellStyle name="Normal 2 17" xfId="135" xr:uid="{00000000-0005-0000-0000-000077000000}"/>
    <cellStyle name="Normal 2 17 2" xfId="136" xr:uid="{00000000-0005-0000-0000-000078000000}"/>
    <cellStyle name="Normal 2 17 2 2" xfId="1070" xr:uid="{7FC5224D-2244-44EB-9B29-3FD4BBDCD2F0}"/>
    <cellStyle name="Normal 2 17 2 2 2" xfId="2271" xr:uid="{F8CFD827-5E6D-4E3D-8891-80E90C4FF695}"/>
    <cellStyle name="Normal 2 17 2 2 2 2" xfId="3713" xr:uid="{16C80A57-00DA-4604-869A-F31E04360389}"/>
    <cellStyle name="Normal 2 17 2 2 3" xfId="2999" xr:uid="{EE536702-5198-41E9-999E-7E9D93E1B95C}"/>
    <cellStyle name="Normal 2 17 2 3" xfId="1917" xr:uid="{F68B6A4F-E767-4D9B-B6A0-0EC4B45F7317}"/>
    <cellStyle name="Normal 2 17 2 3 2" xfId="3362" xr:uid="{2B36E712-21D0-4E10-B7CA-A866A6A0B1F6}"/>
    <cellStyle name="Normal 2 17 2 4" xfId="2646" xr:uid="{A8DAA0B4-D3C9-4EF8-80A5-8755E4BFE58F}"/>
    <cellStyle name="Normal 2 17 3" xfId="1069" xr:uid="{A36B66C0-FE57-4589-9FBB-529C8E8DB9E7}"/>
    <cellStyle name="Normal 2 17 3 2" xfId="2270" xr:uid="{B64ACBD5-2F00-49DB-BDE9-A34D816BAA5F}"/>
    <cellStyle name="Normal 2 17 3 2 2" xfId="3712" xr:uid="{C8660B66-793B-4E12-A624-5656016E67CA}"/>
    <cellStyle name="Normal 2 17 3 3" xfId="2998" xr:uid="{AE598AF7-6866-4E5C-BADC-8B7AB7E065DE}"/>
    <cellStyle name="Normal 2 17 4" xfId="1916" xr:uid="{4F9C01E1-1414-43A5-975C-8D8D380DB62B}"/>
    <cellStyle name="Normal 2 17 4 2" xfId="3361" xr:uid="{F9A48E8F-BFC4-4384-B649-51A706E60813}"/>
    <cellStyle name="Normal 2 17 5" xfId="2645" xr:uid="{57A18E75-0AB2-4BFB-9AA5-F1FC0C2801BB}"/>
    <cellStyle name="Normal 2 18" xfId="137" xr:uid="{00000000-0005-0000-0000-000079000000}"/>
    <cellStyle name="Normal 2 18 2" xfId="138" xr:uid="{00000000-0005-0000-0000-00007A000000}"/>
    <cellStyle name="Normal 2 18 2 2" xfId="1072" xr:uid="{1BFBD2BC-722E-446E-9663-B59B2E01635B}"/>
    <cellStyle name="Normal 2 18 2 2 2" xfId="2273" xr:uid="{75D9DFAA-8834-4086-B797-38D38F2E7DF0}"/>
    <cellStyle name="Normal 2 18 2 2 2 2" xfId="3715" xr:uid="{F06848E9-EFC2-4FED-8FBA-9356A7F61A1F}"/>
    <cellStyle name="Normal 2 18 2 2 3" xfId="3001" xr:uid="{EB79D6F8-DE43-4571-BA28-E3C9B39848ED}"/>
    <cellStyle name="Normal 2 18 2 3" xfId="1919" xr:uid="{1BA2827F-8DD9-4AAF-9132-96CAE6A2343E}"/>
    <cellStyle name="Normal 2 18 2 3 2" xfId="3364" xr:uid="{82DBE97E-C5E2-43EA-A353-C1A20D6C8A1E}"/>
    <cellStyle name="Normal 2 18 2 4" xfId="2648" xr:uid="{FB285684-337D-4101-9223-5FC3099AE4E9}"/>
    <cellStyle name="Normal 2 18 3" xfId="1071" xr:uid="{0A04F1DE-D27D-429C-86DF-F36778F5F83C}"/>
    <cellStyle name="Normal 2 18 3 2" xfId="2272" xr:uid="{E6CB4EFB-40C6-4D6A-AC6D-910701DEEA29}"/>
    <cellStyle name="Normal 2 18 3 2 2" xfId="3714" xr:uid="{A5E0362A-5DA9-4B2B-ABA0-AFE8898D0D6F}"/>
    <cellStyle name="Normal 2 18 3 3" xfId="3000" xr:uid="{9C4215D0-D3CE-4CAF-924C-35A471D2376F}"/>
    <cellStyle name="Normal 2 18 4" xfId="1918" xr:uid="{CF37D76B-C00B-4B92-B085-165F48249BCA}"/>
    <cellStyle name="Normal 2 18 4 2" xfId="3363" xr:uid="{F1C01400-71C3-419F-A6B5-E63566AD7727}"/>
    <cellStyle name="Normal 2 18 5" xfId="2647" xr:uid="{AA84FEC8-8041-4E60-91F1-3DAC53FB1CEE}"/>
    <cellStyle name="Normal 2 19" xfId="139" xr:uid="{00000000-0005-0000-0000-00007B000000}"/>
    <cellStyle name="Normal 2 19 2" xfId="140" xr:uid="{00000000-0005-0000-0000-00007C000000}"/>
    <cellStyle name="Normal 2 19 2 2" xfId="1074" xr:uid="{85F6C11A-D2EF-430C-9B9F-52FEA5E0B979}"/>
    <cellStyle name="Normal 2 19 2 2 2" xfId="2275" xr:uid="{732526B8-C1CF-4A0E-9759-EDE34590A4F5}"/>
    <cellStyle name="Normal 2 19 2 2 2 2" xfId="3717" xr:uid="{C07F70C5-408E-4B47-AC36-5025B62048EF}"/>
    <cellStyle name="Normal 2 19 2 2 3" xfId="3003" xr:uid="{EF9CEFAC-A9E3-4D56-967C-AD4088926135}"/>
    <cellStyle name="Normal 2 19 2 3" xfId="1921" xr:uid="{696D04AB-0063-468C-B79E-CCBB09220BB3}"/>
    <cellStyle name="Normal 2 19 2 3 2" xfId="3366" xr:uid="{E9BE91F0-7208-4503-ACD0-93C4198ACB20}"/>
    <cellStyle name="Normal 2 19 2 4" xfId="2650" xr:uid="{A818DCE4-F5D8-40BC-AC13-DCCE4209DAE2}"/>
    <cellStyle name="Normal 2 19 3" xfId="1073" xr:uid="{9570C7DE-40AC-4CDE-8786-6CCBEC195C4F}"/>
    <cellStyle name="Normal 2 19 3 2" xfId="2274" xr:uid="{566A1F24-75F9-46BE-81BC-E5574049E2A4}"/>
    <cellStyle name="Normal 2 19 3 2 2" xfId="3716" xr:uid="{B79578DC-F656-4CB1-B0D7-009C8BA37CB9}"/>
    <cellStyle name="Normal 2 19 3 3" xfId="3002" xr:uid="{29034CA2-B796-4A33-A2D3-92AF617386C2}"/>
    <cellStyle name="Normal 2 19 4" xfId="1920" xr:uid="{2133EE2F-893C-42AE-AE82-19BE44910F08}"/>
    <cellStyle name="Normal 2 19 4 2" xfId="3365" xr:uid="{5ED9D6A4-8F4A-4A9A-AFF3-27164426693A}"/>
    <cellStyle name="Normal 2 19 5" xfId="2649" xr:uid="{9942A79B-E8D8-479B-BAAB-0DCD5A92C6CC}"/>
    <cellStyle name="Normal 2 2" xfId="141" xr:uid="{00000000-0005-0000-0000-00007D000000}"/>
    <cellStyle name="Normal 2 2 2" xfId="142" xr:uid="{00000000-0005-0000-0000-00007E000000}"/>
    <cellStyle name="Normal 2 2 2 2" xfId="143" xr:uid="{00000000-0005-0000-0000-00007F000000}"/>
    <cellStyle name="Normal 2 2 2 2 2" xfId="1077" xr:uid="{50714B2F-C899-43D3-84A7-B5D9A3FE0558}"/>
    <cellStyle name="Normal 2 2 2 3" xfId="1076" xr:uid="{A4B844BF-4D25-4378-8C87-38502C9ADF1A}"/>
    <cellStyle name="Normal 2 2 3" xfId="144" xr:uid="{00000000-0005-0000-0000-000080000000}"/>
    <cellStyle name="Normal 2 2 3 2" xfId="1078" xr:uid="{8E5303B8-5580-41A9-B9EF-07DC0B1714D1}"/>
    <cellStyle name="Normal 2 2 4" xfId="1075" xr:uid="{BAF95CB7-16D6-4DCA-96DD-6ACC01595C91}"/>
    <cellStyle name="Normal 2 20" xfId="145" xr:uid="{00000000-0005-0000-0000-000081000000}"/>
    <cellStyle name="Normal 2 20 2" xfId="146" xr:uid="{00000000-0005-0000-0000-000082000000}"/>
    <cellStyle name="Normal 2 20 2 2" xfId="1080" xr:uid="{D26FEF6B-43F9-45EB-8777-C928309E6F49}"/>
    <cellStyle name="Normal 2 20 2 2 2" xfId="2277" xr:uid="{344DA0CE-708B-4110-9178-D67C55FD039A}"/>
    <cellStyle name="Normal 2 20 2 2 2 2" xfId="3719" xr:uid="{234C3474-D590-45AC-B1A8-249E982CD854}"/>
    <cellStyle name="Normal 2 20 2 2 3" xfId="3005" xr:uid="{A560D9B3-90DF-4043-8477-1C93FC333E00}"/>
    <cellStyle name="Normal 2 20 2 3" xfId="1923" xr:uid="{118DC648-D38E-475A-AD91-8865BD181B77}"/>
    <cellStyle name="Normal 2 20 2 3 2" xfId="3368" xr:uid="{AC6E788C-D560-4497-844C-7C8B2EAD18AC}"/>
    <cellStyle name="Normal 2 20 2 4" xfId="2652" xr:uid="{07D19238-1A19-417A-8F93-5B973FC051B9}"/>
    <cellStyle name="Normal 2 20 3" xfId="1079" xr:uid="{EDD8755B-F93D-46E7-A95E-58A8A4269C56}"/>
    <cellStyle name="Normal 2 20 3 2" xfId="2276" xr:uid="{E4943F11-CF39-4E25-9B73-F173660D023C}"/>
    <cellStyle name="Normal 2 20 3 2 2" xfId="3718" xr:uid="{5682DD6C-D8B7-486C-9629-BD1FD19C4217}"/>
    <cellStyle name="Normal 2 20 3 3" xfId="3004" xr:uid="{FF63731A-A208-41F5-B00B-4B9F69690D9C}"/>
    <cellStyle name="Normal 2 20 4" xfId="1922" xr:uid="{AD688A27-FA60-4CD6-A0B9-D9C125FA23DD}"/>
    <cellStyle name="Normal 2 20 4 2" xfId="3367" xr:uid="{5892FC6D-9B53-4C55-B5C7-DD0C8429671B}"/>
    <cellStyle name="Normal 2 20 5" xfId="2651" xr:uid="{63168F93-FA8C-451F-8A25-3EC93D304CAD}"/>
    <cellStyle name="Normal 2 21" xfId="147" xr:uid="{00000000-0005-0000-0000-000083000000}"/>
    <cellStyle name="Normal 2 21 2" xfId="148" xr:uid="{00000000-0005-0000-0000-000084000000}"/>
    <cellStyle name="Normal 2 21 2 2" xfId="1082" xr:uid="{D6794363-391E-42A2-A5A0-6633A7599F26}"/>
    <cellStyle name="Normal 2 21 2 2 2" xfId="2279" xr:uid="{2FDE67A9-799A-4365-AB43-6059B06B8DC2}"/>
    <cellStyle name="Normal 2 21 2 2 2 2" xfId="3721" xr:uid="{14C95290-EDB3-445F-A347-9CDCF1C88438}"/>
    <cellStyle name="Normal 2 21 2 2 3" xfId="3007" xr:uid="{E037A94B-B13C-4ECB-9522-DAF69A974A5C}"/>
    <cellStyle name="Normal 2 21 2 3" xfId="1925" xr:uid="{2EE1B4A9-2435-4016-B05E-808D8EE44E46}"/>
    <cellStyle name="Normal 2 21 2 3 2" xfId="3370" xr:uid="{2D3A1077-4F2F-4DEE-8DD6-FE710EA350D8}"/>
    <cellStyle name="Normal 2 21 2 4" xfId="2654" xr:uid="{7D5C6250-942E-4225-9C33-6F78FC4D1264}"/>
    <cellStyle name="Normal 2 21 3" xfId="1081" xr:uid="{D384C699-F44E-4722-917B-6B1B6C1DE3D6}"/>
    <cellStyle name="Normal 2 21 3 2" xfId="2278" xr:uid="{71C77D5D-BDFE-4A7F-93E2-FEC56646913A}"/>
    <cellStyle name="Normal 2 21 3 2 2" xfId="3720" xr:uid="{85849A39-A01F-490F-B0B1-D26E6BC93BB5}"/>
    <cellStyle name="Normal 2 21 3 3" xfId="3006" xr:uid="{CD4926DA-9452-4AE6-8B1B-42B4C9CD3280}"/>
    <cellStyle name="Normal 2 21 4" xfId="1924" xr:uid="{20CC362E-0D5B-47E6-9938-94D802445001}"/>
    <cellStyle name="Normal 2 21 4 2" xfId="3369" xr:uid="{A0FB2D4F-0632-4A3C-BEFC-0A00BE6C3D3B}"/>
    <cellStyle name="Normal 2 21 5" xfId="2653" xr:uid="{E5CD6D54-4ADA-4F03-808F-B7E4BE01E847}"/>
    <cellStyle name="Normal 2 22" xfId="149" xr:uid="{00000000-0005-0000-0000-000085000000}"/>
    <cellStyle name="Normal 2 22 2" xfId="150" xr:uid="{00000000-0005-0000-0000-000086000000}"/>
    <cellStyle name="Normal 2 22 2 2" xfId="1084" xr:uid="{91AC7669-85DA-4BE3-9F30-15D7C16D17E8}"/>
    <cellStyle name="Normal 2 22 2 2 2" xfId="2281" xr:uid="{810CE33B-5CA8-49DF-B26D-6006B771F49C}"/>
    <cellStyle name="Normal 2 22 2 2 2 2" xfId="3723" xr:uid="{0AAF3FB3-8214-4F8E-84B6-629D00D2AF7D}"/>
    <cellStyle name="Normal 2 22 2 2 3" xfId="3009" xr:uid="{D2358AAC-8EA2-44C1-A396-F4AC4F9CE587}"/>
    <cellStyle name="Normal 2 22 2 3" xfId="1927" xr:uid="{0DA25217-DA76-443A-8D24-973518965235}"/>
    <cellStyle name="Normal 2 22 2 3 2" xfId="3372" xr:uid="{8910E9BA-FF87-43E6-91DF-7FD328640494}"/>
    <cellStyle name="Normal 2 22 2 4" xfId="2656" xr:uid="{3004AA25-DFA5-46BC-866D-84138020F187}"/>
    <cellStyle name="Normal 2 22 3" xfId="1083" xr:uid="{93CF5D83-B16C-4E7D-B91D-5C8384640D5A}"/>
    <cellStyle name="Normal 2 22 3 2" xfId="2280" xr:uid="{95EBC8B1-C409-4D7B-B1A9-D58E9C8C1000}"/>
    <cellStyle name="Normal 2 22 3 2 2" xfId="3722" xr:uid="{4FCED02A-8A1E-4E26-AE29-3B66F1F468BC}"/>
    <cellStyle name="Normal 2 22 3 3" xfId="3008" xr:uid="{F65F508D-FC99-4806-9984-F9E18D82FAF8}"/>
    <cellStyle name="Normal 2 22 4" xfId="1926" xr:uid="{F9451417-3571-4969-9C16-DD93196A80B0}"/>
    <cellStyle name="Normal 2 22 4 2" xfId="3371" xr:uid="{4EB251B4-E8BD-45E8-B7E8-FDEFDEB0D5A5}"/>
    <cellStyle name="Normal 2 22 5" xfId="2655" xr:uid="{6D681BAA-1C28-4254-9108-9BBA3EF0CA02}"/>
    <cellStyle name="Normal 2 23" xfId="151" xr:uid="{00000000-0005-0000-0000-000087000000}"/>
    <cellStyle name="Normal 2 23 2" xfId="152" xr:uid="{00000000-0005-0000-0000-000088000000}"/>
    <cellStyle name="Normal 2 23 2 2" xfId="1086" xr:uid="{D36913E6-5D05-4AB3-AB29-65963D6AC0DA}"/>
    <cellStyle name="Normal 2 23 2 2 2" xfId="2283" xr:uid="{8B1DBFE3-1545-4EE9-8858-B26D96F75995}"/>
    <cellStyle name="Normal 2 23 2 2 2 2" xfId="3725" xr:uid="{52582073-35F3-406D-B769-131A9319BEF2}"/>
    <cellStyle name="Normal 2 23 2 2 3" xfId="3011" xr:uid="{B0B7A34F-D813-4D94-BCE0-2FF77A495E2A}"/>
    <cellStyle name="Normal 2 23 2 3" xfId="1929" xr:uid="{1E5C2FC2-F909-49A1-96F0-37DDAE4F5E88}"/>
    <cellStyle name="Normal 2 23 2 3 2" xfId="3374" xr:uid="{56D32664-0A3C-4ACA-8447-8E7F889D5BB4}"/>
    <cellStyle name="Normal 2 23 2 4" xfId="2658" xr:uid="{BC66AC00-A430-45D0-9A13-3689A9284577}"/>
    <cellStyle name="Normal 2 23 3" xfId="1085" xr:uid="{2AC76481-1534-43DB-85A3-DFCD0652609F}"/>
    <cellStyle name="Normal 2 23 3 2" xfId="2282" xr:uid="{F240A52A-A527-4A82-837A-EC93BE9B87B7}"/>
    <cellStyle name="Normal 2 23 3 2 2" xfId="3724" xr:uid="{498F8894-0178-41DC-A4C9-4FFF22C9F726}"/>
    <cellStyle name="Normal 2 23 3 3" xfId="3010" xr:uid="{B28533D5-E99D-4489-B21C-5326DC864CC9}"/>
    <cellStyle name="Normal 2 23 4" xfId="1928" xr:uid="{D50B0B6D-8100-4344-8DD6-0F47C20D2907}"/>
    <cellStyle name="Normal 2 23 4 2" xfId="3373" xr:uid="{4978F545-C8B1-4D9A-825A-BEBE9468EBB2}"/>
    <cellStyle name="Normal 2 23 5" xfId="2657" xr:uid="{CCBB2CE6-3539-40F9-B05D-32C8C5DDD296}"/>
    <cellStyle name="Normal 2 24" xfId="153" xr:uid="{00000000-0005-0000-0000-000089000000}"/>
    <cellStyle name="Normal 2 24 2" xfId="154" xr:uid="{00000000-0005-0000-0000-00008A000000}"/>
    <cellStyle name="Normal 2 24 2 2" xfId="1088" xr:uid="{C5B39E9B-8572-4FE2-8D73-A87FD7D1BBC9}"/>
    <cellStyle name="Normal 2 24 2 2 2" xfId="2285" xr:uid="{8EEF4522-6E5E-4D21-B814-1628278E5A91}"/>
    <cellStyle name="Normal 2 24 2 2 2 2" xfId="3727" xr:uid="{9A845A7B-C528-41C1-9FF5-7E3B70E8E168}"/>
    <cellStyle name="Normal 2 24 2 2 3" xfId="3013" xr:uid="{C66065E2-2C89-47C2-986B-AA1AFAEC83FE}"/>
    <cellStyle name="Normal 2 24 2 3" xfId="1931" xr:uid="{0F3D250D-25E7-4B1E-B35E-A42E87C45080}"/>
    <cellStyle name="Normal 2 24 2 3 2" xfId="3376" xr:uid="{07C11C9D-FE4C-40AE-A930-8D2BDD594709}"/>
    <cellStyle name="Normal 2 24 2 4" xfId="2660" xr:uid="{89E4AFCD-86E3-40B9-AE17-381454FD3301}"/>
    <cellStyle name="Normal 2 24 3" xfId="1087" xr:uid="{F5DC3F83-9B36-4DFF-B245-A1107F19918B}"/>
    <cellStyle name="Normal 2 24 3 2" xfId="2284" xr:uid="{F4C9321B-1AD4-4DEC-8116-B12AC667D7D9}"/>
    <cellStyle name="Normal 2 24 3 2 2" xfId="3726" xr:uid="{2A2E27A5-F4EC-4299-A2D9-25F8FBFD3090}"/>
    <cellStyle name="Normal 2 24 3 3" xfId="3012" xr:uid="{D7A5D531-5998-46A9-A67A-46C296074152}"/>
    <cellStyle name="Normal 2 24 4" xfId="1930" xr:uid="{28ECA9F1-DA56-4A29-AB58-E0A40B676204}"/>
    <cellStyle name="Normal 2 24 4 2" xfId="3375" xr:uid="{C4F72517-B934-40B1-A98C-877F367C709B}"/>
    <cellStyle name="Normal 2 24 5" xfId="2659" xr:uid="{247A75D9-5D92-4C50-947C-0179038D3280}"/>
    <cellStyle name="Normal 2 25" xfId="155" xr:uid="{00000000-0005-0000-0000-00008B000000}"/>
    <cellStyle name="Normal 2 25 2" xfId="156" xr:uid="{00000000-0005-0000-0000-00008C000000}"/>
    <cellStyle name="Normal 2 25 2 2" xfId="1090" xr:uid="{106D8DF1-C0E5-48C4-9EBF-4D2EF5690D5F}"/>
    <cellStyle name="Normal 2 25 2 2 2" xfId="2287" xr:uid="{FFCDC780-9D5F-4D73-B84C-3149B42985FC}"/>
    <cellStyle name="Normal 2 25 2 2 2 2" xfId="3729" xr:uid="{52098122-456A-40AC-AABC-DE0DA420F8AF}"/>
    <cellStyle name="Normal 2 25 2 2 3" xfId="3015" xr:uid="{66E01800-5EA3-4C2B-9D7A-DE30C2AB5912}"/>
    <cellStyle name="Normal 2 25 2 3" xfId="1933" xr:uid="{89FF7CFB-0286-416F-895A-A8ABFD2BE18B}"/>
    <cellStyle name="Normal 2 25 2 3 2" xfId="3378" xr:uid="{B0BDA277-BEED-432A-AAA3-C58077866E78}"/>
    <cellStyle name="Normal 2 25 2 4" xfId="2662" xr:uid="{0DCFE17A-BB20-4C3C-A8A6-2DC42D9412FE}"/>
    <cellStyle name="Normal 2 25 3" xfId="1089" xr:uid="{77047E2C-966D-4FED-A4C2-E69968FFF0FE}"/>
    <cellStyle name="Normal 2 25 3 2" xfId="2286" xr:uid="{5B3D3C1C-7D0E-4C7E-A10E-5DE94D572B54}"/>
    <cellStyle name="Normal 2 25 3 2 2" xfId="3728" xr:uid="{077CCEF5-39F4-42DA-BFF2-5E65E56B001F}"/>
    <cellStyle name="Normal 2 25 3 3" xfId="3014" xr:uid="{B3E46FF1-DDFB-456C-8DE2-3F78A7F52091}"/>
    <cellStyle name="Normal 2 25 4" xfId="1932" xr:uid="{843E5172-F37D-4963-8EE8-0C2F124E2F8E}"/>
    <cellStyle name="Normal 2 25 4 2" xfId="3377" xr:uid="{E7161644-05F9-405F-B396-B90902D4C728}"/>
    <cellStyle name="Normal 2 25 5" xfId="2661" xr:uid="{819B18F8-4643-4FDF-BDB3-E1F88D0B678A}"/>
    <cellStyle name="Normal 2 26" xfId="157" xr:uid="{00000000-0005-0000-0000-00008D000000}"/>
    <cellStyle name="Normal 2 26 2" xfId="158" xr:uid="{00000000-0005-0000-0000-00008E000000}"/>
    <cellStyle name="Normal 2 26 2 2" xfId="1092" xr:uid="{3A97D2F2-842F-4310-8957-52198C09CB52}"/>
    <cellStyle name="Normal 2 26 2 2 2" xfId="2289" xr:uid="{53F45DC5-677B-44C3-A60C-5AA8C1886170}"/>
    <cellStyle name="Normal 2 26 2 2 2 2" xfId="3731" xr:uid="{80CD3217-3C3F-46CE-9D22-1008E9EC7DBA}"/>
    <cellStyle name="Normal 2 26 2 2 3" xfId="3017" xr:uid="{C76275E1-4A4F-4F4E-9E8B-BDBB45639577}"/>
    <cellStyle name="Normal 2 26 2 3" xfId="1935" xr:uid="{63AE1DA5-9EFB-4D68-B3FC-5257C5E9B6CC}"/>
    <cellStyle name="Normal 2 26 2 3 2" xfId="3380" xr:uid="{EE8143B9-6B8B-45EF-8D38-E0D59EAF85D0}"/>
    <cellStyle name="Normal 2 26 2 4" xfId="2664" xr:uid="{378D5D45-33AB-444F-B46C-8697BBA43E85}"/>
    <cellStyle name="Normal 2 26 3" xfId="1091" xr:uid="{419DE7BE-C162-49D5-BB01-549C2CDC5A32}"/>
    <cellStyle name="Normal 2 26 3 2" xfId="2288" xr:uid="{09448485-FBD0-4CE2-A67C-8E8BE28CC5B6}"/>
    <cellStyle name="Normal 2 26 3 2 2" xfId="3730" xr:uid="{06A11AE3-B48B-486F-92AF-1C7AA65B72B9}"/>
    <cellStyle name="Normal 2 26 3 3" xfId="3016" xr:uid="{EBD22AED-0A38-4A5F-9CB9-DEF8751C5912}"/>
    <cellStyle name="Normal 2 26 4" xfId="1934" xr:uid="{03195D33-724E-4EFD-8DAE-219128324C9B}"/>
    <cellStyle name="Normal 2 26 4 2" xfId="3379" xr:uid="{DE9E63B3-6C76-4D15-84FD-09AE9A86F335}"/>
    <cellStyle name="Normal 2 26 5" xfId="2663" xr:uid="{D15785DF-AFAB-4E36-A3F3-50E860B628E8}"/>
    <cellStyle name="Normal 2 27" xfId="159" xr:uid="{00000000-0005-0000-0000-00008F000000}"/>
    <cellStyle name="Normal 2 27 2" xfId="160" xr:uid="{00000000-0005-0000-0000-000090000000}"/>
    <cellStyle name="Normal 2 27 2 2" xfId="1094" xr:uid="{1440D0C4-6F5A-4F49-B7E8-B290D3A6E038}"/>
    <cellStyle name="Normal 2 27 2 2 2" xfId="2291" xr:uid="{E731F101-CF56-487D-8412-E31C725A567E}"/>
    <cellStyle name="Normal 2 27 2 2 2 2" xfId="3733" xr:uid="{0A5E5636-303F-4C7A-856A-49381D1D1191}"/>
    <cellStyle name="Normal 2 27 2 2 3" xfId="3019" xr:uid="{67655CE6-C564-4F58-851E-1D4B601D3926}"/>
    <cellStyle name="Normal 2 27 2 3" xfId="1937" xr:uid="{6771621F-0018-46EA-A637-5A2B8136F77C}"/>
    <cellStyle name="Normal 2 27 2 3 2" xfId="3382" xr:uid="{F7763BCF-07E3-4F48-B50E-3E7DE0F8D77E}"/>
    <cellStyle name="Normal 2 27 2 4" xfId="2666" xr:uid="{83AC2B94-FE17-44BA-91D3-53789D6A735B}"/>
    <cellStyle name="Normal 2 27 3" xfId="1093" xr:uid="{6547EC09-F162-4126-BD29-6845DA670DB8}"/>
    <cellStyle name="Normal 2 27 3 2" xfId="2290" xr:uid="{A25CCD36-D5B6-4B9E-A0C6-764DF6C8A2D5}"/>
    <cellStyle name="Normal 2 27 3 2 2" xfId="3732" xr:uid="{20A0BE96-DFCA-493A-AD92-4995867FBA83}"/>
    <cellStyle name="Normal 2 27 3 3" xfId="3018" xr:uid="{036126FA-2B35-499D-8E3D-8732AA2F28BC}"/>
    <cellStyle name="Normal 2 27 4" xfId="1936" xr:uid="{6E54A346-5E40-461E-A53E-B41716EEECFB}"/>
    <cellStyle name="Normal 2 27 4 2" xfId="3381" xr:uid="{C71AB58E-3A0B-4972-974F-31ECD4FAEFB7}"/>
    <cellStyle name="Normal 2 27 5" xfId="2665" xr:uid="{DD92D960-FB28-4C7B-8D72-733948F9C571}"/>
    <cellStyle name="Normal 2 28" xfId="161" xr:uid="{00000000-0005-0000-0000-000091000000}"/>
    <cellStyle name="Normal 2 28 2" xfId="162" xr:uid="{00000000-0005-0000-0000-000092000000}"/>
    <cellStyle name="Normal 2 28 2 2" xfId="1096" xr:uid="{053E0704-8AC7-4243-95D7-367887D899AC}"/>
    <cellStyle name="Normal 2 28 2 2 2" xfId="2293" xr:uid="{38B6A832-6DA9-48A1-B50D-7CCA08BA3541}"/>
    <cellStyle name="Normal 2 28 2 2 2 2" xfId="3735" xr:uid="{448F8E15-4861-4568-85EB-AE3DE48A9E00}"/>
    <cellStyle name="Normal 2 28 2 2 3" xfId="3021" xr:uid="{7EC27277-4B72-4236-A8DF-0380BEDD1702}"/>
    <cellStyle name="Normal 2 28 2 3" xfId="1939" xr:uid="{82BC9211-1C75-40E7-88E2-77F09DF8C0C0}"/>
    <cellStyle name="Normal 2 28 2 3 2" xfId="3384" xr:uid="{A49514E0-B109-4A65-A46B-3F56F63AC7C0}"/>
    <cellStyle name="Normal 2 28 2 4" xfId="2668" xr:uid="{8511E187-40F0-405D-99DA-ADA584D9E689}"/>
    <cellStyle name="Normal 2 28 3" xfId="1095" xr:uid="{6C5D3B80-1977-4AAD-BF30-F2B466A9A9A9}"/>
    <cellStyle name="Normal 2 28 3 2" xfId="2292" xr:uid="{9540FE2D-8C10-4777-9195-FE4466585F12}"/>
    <cellStyle name="Normal 2 28 3 2 2" xfId="3734" xr:uid="{C39E97AF-DFCD-4E12-B329-F674A3AEA7A2}"/>
    <cellStyle name="Normal 2 28 3 3" xfId="3020" xr:uid="{F5F91F06-F3BF-46F7-B1F5-188D0BA8419C}"/>
    <cellStyle name="Normal 2 28 4" xfId="1938" xr:uid="{3092AD56-EB37-4906-A48E-495C9C10499F}"/>
    <cellStyle name="Normal 2 28 4 2" xfId="3383" xr:uid="{188F4774-8A9F-4E69-A492-510D63D4A981}"/>
    <cellStyle name="Normal 2 28 5" xfId="2667" xr:uid="{538D621E-B822-4170-AA32-55C4DCA67940}"/>
    <cellStyle name="Normal 2 29" xfId="163" xr:uid="{00000000-0005-0000-0000-000093000000}"/>
    <cellStyle name="Normal 2 29 2" xfId="164" xr:uid="{00000000-0005-0000-0000-000094000000}"/>
    <cellStyle name="Normal 2 29 2 2" xfId="1098" xr:uid="{71901EC6-157D-46BB-A1FF-D7461891950A}"/>
    <cellStyle name="Normal 2 29 2 2 2" xfId="2295" xr:uid="{3040988D-C31C-4097-8253-6B6523F5D6F4}"/>
    <cellStyle name="Normal 2 29 2 2 2 2" xfId="3737" xr:uid="{0953CC7B-9513-4904-9A58-1E6E5ED910B8}"/>
    <cellStyle name="Normal 2 29 2 2 3" xfId="3023" xr:uid="{6A87D994-F486-46AD-AAA2-A0863984B6DA}"/>
    <cellStyle name="Normal 2 29 2 3" xfId="1941" xr:uid="{46714E03-B307-4656-9331-9E686940FD57}"/>
    <cellStyle name="Normal 2 29 2 3 2" xfId="3386" xr:uid="{7431F23F-9AFD-40FD-ACAD-C0BEBF0C4DDB}"/>
    <cellStyle name="Normal 2 29 2 4" xfId="2670" xr:uid="{83E09D59-252C-4080-9FC6-AEB765850008}"/>
    <cellStyle name="Normal 2 29 3" xfId="1097" xr:uid="{857B2BAB-2D55-4B62-ABEB-5D9FC2E74008}"/>
    <cellStyle name="Normal 2 29 3 2" xfId="2294" xr:uid="{32FFE9F4-9ED9-40BF-8CCF-59B226401CEB}"/>
    <cellStyle name="Normal 2 29 3 2 2" xfId="3736" xr:uid="{EEB9CBE6-38DD-4603-9636-A2ADDEEC3C5A}"/>
    <cellStyle name="Normal 2 29 3 3" xfId="3022" xr:uid="{DF322999-ABA5-471B-8B06-84A5891AA512}"/>
    <cellStyle name="Normal 2 29 4" xfId="1940" xr:uid="{47345E99-FD52-44A6-A747-41AA3693A191}"/>
    <cellStyle name="Normal 2 29 4 2" xfId="3385" xr:uid="{E7A9394D-7D18-42CD-AD3C-B6F39DE606F9}"/>
    <cellStyle name="Normal 2 29 5" xfId="2669" xr:uid="{1712A738-6018-44FC-AB7F-202866439E7C}"/>
    <cellStyle name="Normal 2 3" xfId="165" xr:uid="{00000000-0005-0000-0000-000095000000}"/>
    <cellStyle name="Normal 2 3 2" xfId="166" xr:uid="{00000000-0005-0000-0000-000096000000}"/>
    <cellStyle name="Normal 2 3 2 2" xfId="167" xr:uid="{00000000-0005-0000-0000-000097000000}"/>
    <cellStyle name="Normal 2 3 2 2 2" xfId="1101" xr:uid="{3B4FC6BE-0787-456C-9909-7B99829E6C7D}"/>
    <cellStyle name="Normal 2 3 2 2 2 2" xfId="2297" xr:uid="{195BD604-75BD-4D14-A4EC-2A3755261035}"/>
    <cellStyle name="Normal 2 3 2 2 2 2 2" xfId="3739" xr:uid="{3B25BA59-3759-485B-96FD-5A7E60877FD4}"/>
    <cellStyle name="Normal 2 3 2 2 2 3" xfId="3025" xr:uid="{849C9E0E-A973-4513-A7C0-3DE4A3E65DD5}"/>
    <cellStyle name="Normal 2 3 2 2 3" xfId="1943" xr:uid="{F398F3D0-D1C9-4A99-8F3F-69EFAB57C61B}"/>
    <cellStyle name="Normal 2 3 2 2 3 2" xfId="3388" xr:uid="{42ABAB19-DE1B-4111-99C9-D9732B893FA7}"/>
    <cellStyle name="Normal 2 3 2 2 4" xfId="2672" xr:uid="{CF8D6580-85D9-4F5C-A4D4-169A6695F939}"/>
    <cellStyle name="Normal 2 3 2 3" xfId="1100" xr:uid="{3DB42A11-7C31-4953-8A7C-3B02AE083B0C}"/>
    <cellStyle name="Normal 2 3 2 3 2" xfId="2296" xr:uid="{E6A4DFEE-2461-4B5D-9F54-D8B6AEBB7A09}"/>
    <cellStyle name="Normal 2 3 2 3 2 2" xfId="3738" xr:uid="{68B88DD6-4765-4A0F-A71F-88715C92EA2B}"/>
    <cellStyle name="Normal 2 3 2 3 3" xfId="3024" xr:uid="{3B310A5F-6172-4C8B-9415-7D8B6DE7A40A}"/>
    <cellStyle name="Normal 2 3 2 4" xfId="1942" xr:uid="{6AD82B65-7AC7-4F5D-B785-A4D9090B403B}"/>
    <cellStyle name="Normal 2 3 2 4 2" xfId="3387" xr:uid="{BB04D272-43C8-4C11-A07F-2DAF6D916F03}"/>
    <cellStyle name="Normal 2 3 2 5" xfId="2671" xr:uid="{DDE8C689-D740-4891-A243-4E0268481E1B}"/>
    <cellStyle name="Normal 2 3 3" xfId="168" xr:uid="{00000000-0005-0000-0000-000098000000}"/>
    <cellStyle name="Normal 2 3 3 2" xfId="1102" xr:uid="{3418CB51-2774-41A0-84BE-CF6D09DB6AE2}"/>
    <cellStyle name="Normal 2 3 4" xfId="169" xr:uid="{00000000-0005-0000-0000-000099000000}"/>
    <cellStyle name="Normal 2 3 4 2" xfId="1103" xr:uid="{A9D39C18-94D4-42A0-953B-02F84FC6DADC}"/>
    <cellStyle name="Normal 2 3 4 2 2" xfId="2298" xr:uid="{10F601F1-AF63-4615-8F87-2F2E4354B9C2}"/>
    <cellStyle name="Normal 2 3 4 2 2 2" xfId="3740" xr:uid="{8EDD6930-C848-44AD-965C-F6AEBA7FF84D}"/>
    <cellStyle name="Normal 2 3 4 2 3" xfId="3026" xr:uid="{80BDAF32-6C0B-485A-BC42-510F5B1FF0EA}"/>
    <cellStyle name="Normal 2 3 4 3" xfId="1944" xr:uid="{28FA121D-3933-4743-ABD1-303A5381351F}"/>
    <cellStyle name="Normal 2 3 4 3 2" xfId="3389" xr:uid="{EC8D95F5-C43A-4A9F-A082-A9A8D279F164}"/>
    <cellStyle name="Normal 2 3 4 4" xfId="2673" xr:uid="{F5567C62-5854-4403-97EE-FA92B87914B2}"/>
    <cellStyle name="Normal 2 3 5" xfId="1099" xr:uid="{87E0BC70-483B-44EF-8F72-5648FEEE277B}"/>
    <cellStyle name="Normal 2 30" xfId="170" xr:uid="{00000000-0005-0000-0000-00009A000000}"/>
    <cellStyle name="Normal 2 30 2" xfId="171" xr:uid="{00000000-0005-0000-0000-00009B000000}"/>
    <cellStyle name="Normal 2 30 2 2" xfId="1105" xr:uid="{E7743CD3-DDCC-4B8B-B66F-251F1E77AED7}"/>
    <cellStyle name="Normal 2 30 2 2 2" xfId="2300" xr:uid="{88BB3D8A-2D32-4216-A24C-ECCE223548BD}"/>
    <cellStyle name="Normal 2 30 2 2 2 2" xfId="3742" xr:uid="{ADFE60D4-A2B7-4522-B709-A144DB6DCB8B}"/>
    <cellStyle name="Normal 2 30 2 2 3" xfId="3028" xr:uid="{40B4E8C4-B2E7-42DD-9A20-209EA7D52525}"/>
    <cellStyle name="Normal 2 30 2 3" xfId="1946" xr:uid="{DCA0E54D-A60B-4C89-9C9E-7BE2F982393C}"/>
    <cellStyle name="Normal 2 30 2 3 2" xfId="3391" xr:uid="{2F30579E-F3F1-49C4-ABE4-59BC76D311BE}"/>
    <cellStyle name="Normal 2 30 2 4" xfId="2675" xr:uid="{0969A528-26DF-4B47-8738-36A137EA3C0A}"/>
    <cellStyle name="Normal 2 30 3" xfId="1104" xr:uid="{C0BD09E7-9D92-4E97-837C-4DF3E3007B93}"/>
    <cellStyle name="Normal 2 30 3 2" xfId="2299" xr:uid="{1CFABC1D-DA06-4D8F-B797-053A3C046522}"/>
    <cellStyle name="Normal 2 30 3 2 2" xfId="3741" xr:uid="{314EEBDE-9B60-4FB5-87E0-AEB5DB50723C}"/>
    <cellStyle name="Normal 2 30 3 3" xfId="3027" xr:uid="{72A9A344-608D-4072-B49D-FDF0D74B70D6}"/>
    <cellStyle name="Normal 2 30 4" xfId="1945" xr:uid="{96717FE7-AEF1-4F35-BBCF-936B47F1DBC3}"/>
    <cellStyle name="Normal 2 30 4 2" xfId="3390" xr:uid="{8CF727B2-6CB1-4B3C-82B1-58CDB5F17315}"/>
    <cellStyle name="Normal 2 30 5" xfId="2674" xr:uid="{F1CF61A8-68F6-4F87-AD1A-C36FF262B412}"/>
    <cellStyle name="Normal 2 31" xfId="172" xr:uid="{00000000-0005-0000-0000-00009C000000}"/>
    <cellStyle name="Normal 2 31 2" xfId="173" xr:uid="{00000000-0005-0000-0000-00009D000000}"/>
    <cellStyle name="Normal 2 31 2 2" xfId="1107" xr:uid="{CDF4E1A6-0356-4D96-A8F7-AFDDA02CDAD1}"/>
    <cellStyle name="Normal 2 31 2 2 2" xfId="2302" xr:uid="{F36DD511-6E68-454C-AB6F-0FCC44C56528}"/>
    <cellStyle name="Normal 2 31 2 2 2 2" xfId="3744" xr:uid="{F77CB3F7-F884-43E9-BFE3-2319D2EF011B}"/>
    <cellStyle name="Normal 2 31 2 2 3" xfId="3030" xr:uid="{7998D1D9-CE88-4C70-9383-CF964FD2CE9A}"/>
    <cellStyle name="Normal 2 31 2 3" xfId="1948" xr:uid="{64D863F8-E0B4-4761-ADB5-D7D84A0AF733}"/>
    <cellStyle name="Normal 2 31 2 3 2" xfId="3393" xr:uid="{B877BE26-A304-4572-9DDC-02435ABB47F2}"/>
    <cellStyle name="Normal 2 31 2 4" xfId="2677" xr:uid="{E4579225-28B8-4790-A282-2FA793DB2511}"/>
    <cellStyle name="Normal 2 31 3" xfId="1106" xr:uid="{341B7D70-90E3-4731-9B3A-856E5014976E}"/>
    <cellStyle name="Normal 2 31 3 2" xfId="2301" xr:uid="{6F8D58B7-B972-47A0-B71D-E9D1AFD4A982}"/>
    <cellStyle name="Normal 2 31 3 2 2" xfId="3743" xr:uid="{EE9A038D-E785-4CCF-9064-A268B33E29F7}"/>
    <cellStyle name="Normal 2 31 3 3" xfId="3029" xr:uid="{7696089A-D93B-4689-B415-418B33C675A0}"/>
    <cellStyle name="Normal 2 31 4" xfId="1947" xr:uid="{C7E30E79-E33C-44D9-9F53-68A29ED42444}"/>
    <cellStyle name="Normal 2 31 4 2" xfId="3392" xr:uid="{B99F14E4-8F98-4798-B699-5912FE7150FF}"/>
    <cellStyle name="Normal 2 31 5" xfId="2676" xr:uid="{200536BA-BF88-466F-A1EB-75A217AEB9AC}"/>
    <cellStyle name="Normal 2 32" xfId="174" xr:uid="{00000000-0005-0000-0000-00009E000000}"/>
    <cellStyle name="Normal 2 32 2" xfId="175" xr:uid="{00000000-0005-0000-0000-00009F000000}"/>
    <cellStyle name="Normal 2 32 2 2" xfId="1109" xr:uid="{56184A77-34BA-4203-B91C-175832FEB9F6}"/>
    <cellStyle name="Normal 2 32 2 2 2" xfId="2304" xr:uid="{2BFD423C-F03A-4321-9254-53160F288C13}"/>
    <cellStyle name="Normal 2 32 2 2 2 2" xfId="3746" xr:uid="{8A4A2F18-F126-407C-A1EF-4038C59A51B4}"/>
    <cellStyle name="Normal 2 32 2 2 3" xfId="3032" xr:uid="{2D53677D-953F-4FE2-B363-A168868347FF}"/>
    <cellStyle name="Normal 2 32 2 3" xfId="1950" xr:uid="{8890F3BB-3033-4FB4-B13B-7B76BED75D17}"/>
    <cellStyle name="Normal 2 32 2 3 2" xfId="3395" xr:uid="{023E3035-9382-48BC-869D-8BBE2FEBE5C9}"/>
    <cellStyle name="Normal 2 32 2 4" xfId="2679" xr:uid="{77618653-F0B2-496D-AAF9-0C1CCA466F4B}"/>
    <cellStyle name="Normal 2 32 3" xfId="1108" xr:uid="{2DA6F9E8-E050-400F-B110-134B530A2A5B}"/>
    <cellStyle name="Normal 2 32 3 2" xfId="2303" xr:uid="{4DF11053-A4D9-494F-86AF-1AE5CEA46EBC}"/>
    <cellStyle name="Normal 2 32 3 2 2" xfId="3745" xr:uid="{5E8432C3-60CF-4560-AFC9-2C47114C8350}"/>
    <cellStyle name="Normal 2 32 3 3" xfId="3031" xr:uid="{D90BE9A7-905C-418A-94C5-969ECF41F7A0}"/>
    <cellStyle name="Normal 2 32 4" xfId="1949" xr:uid="{B6B74311-F74B-4C59-8934-D72150702933}"/>
    <cellStyle name="Normal 2 32 4 2" xfId="3394" xr:uid="{D8E7600D-1C68-4807-819F-28B737439E05}"/>
    <cellStyle name="Normal 2 32 5" xfId="2678" xr:uid="{DA4B0254-8792-43A2-A9A0-F6AF3766EB83}"/>
    <cellStyle name="Normal 2 33" xfId="176" xr:uid="{00000000-0005-0000-0000-0000A0000000}"/>
    <cellStyle name="Normal 2 33 2" xfId="177" xr:uid="{00000000-0005-0000-0000-0000A1000000}"/>
    <cellStyle name="Normal 2 33 2 2" xfId="1111" xr:uid="{675FDD1E-ADA1-4150-9AC0-B3C0043A6E8B}"/>
    <cellStyle name="Normal 2 33 2 2 2" xfId="2306" xr:uid="{B098EFE3-677B-476E-BCCF-25CA938471E7}"/>
    <cellStyle name="Normal 2 33 2 2 2 2" xfId="3748" xr:uid="{2A7E02C7-753F-4217-9518-96FF8FDB3F03}"/>
    <cellStyle name="Normal 2 33 2 2 3" xfId="3034" xr:uid="{F83C3BAF-CE29-4D41-84E9-CC255E3CDE42}"/>
    <cellStyle name="Normal 2 33 2 3" xfId="1952" xr:uid="{DE2FBA35-5A81-4893-9A2D-7E5BB8166B23}"/>
    <cellStyle name="Normal 2 33 2 3 2" xfId="3397" xr:uid="{110FB261-97C4-474C-8D93-27C1942F7FE5}"/>
    <cellStyle name="Normal 2 33 2 4" xfId="2681" xr:uid="{7E609DF8-3BF2-4216-82B9-F3125C89D60F}"/>
    <cellStyle name="Normal 2 33 3" xfId="1110" xr:uid="{B81E90A8-F6F3-44D0-9259-F24C76891555}"/>
    <cellStyle name="Normal 2 33 3 2" xfId="2305" xr:uid="{BFE3EE93-D855-4756-B8A7-16ADA1E1A2FB}"/>
    <cellStyle name="Normal 2 33 3 2 2" xfId="3747" xr:uid="{A54668D6-643A-4E66-93A4-D4B8D0364BA5}"/>
    <cellStyle name="Normal 2 33 3 3" xfId="3033" xr:uid="{BB08776B-7116-4A72-B2E1-9675AA4D0CDF}"/>
    <cellStyle name="Normal 2 33 4" xfId="1951" xr:uid="{D1071F7F-5DEC-4B36-9BF2-26326A6E3D43}"/>
    <cellStyle name="Normal 2 33 4 2" xfId="3396" xr:uid="{93142DB3-9370-463B-8394-CDA788410E5D}"/>
    <cellStyle name="Normal 2 33 5" xfId="2680" xr:uid="{F96C25B4-29DD-4FAA-8F1B-006C4B493C52}"/>
    <cellStyle name="Normal 2 34" xfId="178" xr:uid="{00000000-0005-0000-0000-0000A2000000}"/>
    <cellStyle name="Normal 2 34 2" xfId="179" xr:uid="{00000000-0005-0000-0000-0000A3000000}"/>
    <cellStyle name="Normal 2 34 2 2" xfId="1113" xr:uid="{0D1A5132-C7F1-4A46-B46E-A86BE87480FF}"/>
    <cellStyle name="Normal 2 34 2 2 2" xfId="2308" xr:uid="{70892DD6-E223-4CCC-977D-3EEE87FDEA2A}"/>
    <cellStyle name="Normal 2 34 2 2 2 2" xfId="3750" xr:uid="{0CCB425B-0EE8-4E2B-8DF9-1488BBDDB1CF}"/>
    <cellStyle name="Normal 2 34 2 2 3" xfId="3036" xr:uid="{64569E5F-AA4D-4584-8B8C-832E7649252D}"/>
    <cellStyle name="Normal 2 34 2 3" xfId="1954" xr:uid="{D7056F32-F1C0-407B-B8E1-1B6C0A7E8B55}"/>
    <cellStyle name="Normal 2 34 2 3 2" xfId="3399" xr:uid="{751C0422-33ED-4F4E-B60E-C242EBC7D6AF}"/>
    <cellStyle name="Normal 2 34 2 4" xfId="2683" xr:uid="{E795FD79-E143-4FDD-9BC9-375CFEF7A558}"/>
    <cellStyle name="Normal 2 34 3" xfId="1112" xr:uid="{81A92FAB-B777-4CB2-994B-4D5C7C9EC30B}"/>
    <cellStyle name="Normal 2 34 3 2" xfId="2307" xr:uid="{BC331E38-30AD-4B70-B90A-FEA0E824E7A7}"/>
    <cellStyle name="Normal 2 34 3 2 2" xfId="3749" xr:uid="{6C55A72F-533C-4EC3-A79B-11B7BBB500FF}"/>
    <cellStyle name="Normal 2 34 3 3" xfId="3035" xr:uid="{7EEE8AF2-A2A8-487B-B779-038D656A1186}"/>
    <cellStyle name="Normal 2 34 4" xfId="1953" xr:uid="{2850A50B-1757-4A27-9C03-0B7C43649B9B}"/>
    <cellStyle name="Normal 2 34 4 2" xfId="3398" xr:uid="{B83BB67F-BE38-4F44-8563-FCD1C76ECABA}"/>
    <cellStyle name="Normal 2 34 5" xfId="2682" xr:uid="{2CDA3380-E0F1-421E-BE50-4450DB535C42}"/>
    <cellStyle name="Normal 2 35" xfId="180" xr:uid="{00000000-0005-0000-0000-0000A4000000}"/>
    <cellStyle name="Normal 2 35 2" xfId="181" xr:uid="{00000000-0005-0000-0000-0000A5000000}"/>
    <cellStyle name="Normal 2 35 2 2" xfId="1115" xr:uid="{0F1BCD0C-3395-4F53-AA82-8AE48B4A8B6F}"/>
    <cellStyle name="Normal 2 35 2 2 2" xfId="2310" xr:uid="{C52A8ADF-1601-443E-AED5-AC2238040FCF}"/>
    <cellStyle name="Normal 2 35 2 2 2 2" xfId="3752" xr:uid="{250FC244-96EC-448C-A834-B254309875C1}"/>
    <cellStyle name="Normal 2 35 2 2 3" xfId="3038" xr:uid="{425113C2-B824-414A-A527-2472D8C67B23}"/>
    <cellStyle name="Normal 2 35 2 3" xfId="1956" xr:uid="{A8728BD7-BD04-4367-8BFB-1487FCA6CA33}"/>
    <cellStyle name="Normal 2 35 2 3 2" xfId="3401" xr:uid="{39DABA7C-FBDB-4CAE-82CB-A37768274C41}"/>
    <cellStyle name="Normal 2 35 2 4" xfId="2685" xr:uid="{98ACA0A4-9B8B-40A8-84FE-3A033AADF112}"/>
    <cellStyle name="Normal 2 35 3" xfId="1114" xr:uid="{5E2F40C9-A9C6-456C-9CBE-D44A80CDFAEC}"/>
    <cellStyle name="Normal 2 35 3 2" xfId="2309" xr:uid="{61AD72C4-DD0F-48C0-8A43-94A9C636F79A}"/>
    <cellStyle name="Normal 2 35 3 2 2" xfId="3751" xr:uid="{127D79F4-7A46-4950-841C-C83C18D6C15B}"/>
    <cellStyle name="Normal 2 35 3 3" xfId="3037" xr:uid="{A714C470-F123-4826-80E4-27963D51038D}"/>
    <cellStyle name="Normal 2 35 4" xfId="1955" xr:uid="{251F3D9F-AEC2-4786-84EA-E37A509267ED}"/>
    <cellStyle name="Normal 2 35 4 2" xfId="3400" xr:uid="{0DAE91F5-0287-4065-A730-7E73C7765AC1}"/>
    <cellStyle name="Normal 2 35 5" xfId="2684" xr:uid="{892BE45D-0DCE-44A6-8DA5-B7D1BCF77446}"/>
    <cellStyle name="Normal 2 36" xfId="182" xr:uid="{00000000-0005-0000-0000-0000A6000000}"/>
    <cellStyle name="Normal 2 36 2" xfId="183" xr:uid="{00000000-0005-0000-0000-0000A7000000}"/>
    <cellStyle name="Normal 2 36 2 2" xfId="1117" xr:uid="{1BC8D543-298E-4DAB-B36B-B76CCD1A2F57}"/>
    <cellStyle name="Normal 2 36 2 2 2" xfId="2312" xr:uid="{463917FB-83F8-4474-8E34-6DE6C44AD3D9}"/>
    <cellStyle name="Normal 2 36 2 2 2 2" xfId="3754" xr:uid="{3E532212-A10B-4D21-8CF0-00DF5C1A6624}"/>
    <cellStyle name="Normal 2 36 2 2 3" xfId="3040" xr:uid="{F0B50D87-2EBD-4F26-9238-41277CAA5844}"/>
    <cellStyle name="Normal 2 36 2 3" xfId="1958" xr:uid="{0BF9D083-3F4D-44D7-AA66-FD12B914EE77}"/>
    <cellStyle name="Normal 2 36 2 3 2" xfId="3403" xr:uid="{1DDC55D6-C603-42AF-A431-C9AEF0435785}"/>
    <cellStyle name="Normal 2 36 2 4" xfId="2687" xr:uid="{91374F4C-F41E-4295-B952-3A0DC7BCE12E}"/>
    <cellStyle name="Normal 2 36 3" xfId="1116" xr:uid="{AF7085E7-B859-4D4E-AED3-327A741A8A2F}"/>
    <cellStyle name="Normal 2 36 3 2" xfId="2311" xr:uid="{2B545745-F89E-48A5-9AAD-7B9153FE5493}"/>
    <cellStyle name="Normal 2 36 3 2 2" xfId="3753" xr:uid="{4970849B-87A6-416D-8C53-2E329CB272E5}"/>
    <cellStyle name="Normal 2 36 3 3" xfId="3039" xr:uid="{5F7748D4-4CD4-4D66-95FB-C24B2A3B4884}"/>
    <cellStyle name="Normal 2 36 4" xfId="1957" xr:uid="{D37A06CC-2A51-4D4E-84BF-03FAEB53914F}"/>
    <cellStyle name="Normal 2 36 4 2" xfId="3402" xr:uid="{B08A763A-F037-49E5-B045-3F1A1B8C0D6B}"/>
    <cellStyle name="Normal 2 36 5" xfId="2686" xr:uid="{39C4FBE0-796E-44DC-9BAA-800E2DD95A83}"/>
    <cellStyle name="Normal 2 37" xfId="184" xr:uid="{00000000-0005-0000-0000-0000A8000000}"/>
    <cellStyle name="Normal 2 37 2" xfId="185" xr:uid="{00000000-0005-0000-0000-0000A9000000}"/>
    <cellStyle name="Normal 2 37 2 2" xfId="1119" xr:uid="{D8C7BC3A-A47B-4F78-B76C-AECE02CAA054}"/>
    <cellStyle name="Normal 2 37 2 2 2" xfId="2314" xr:uid="{E8004D51-0FC8-454A-A0E4-CC9623F68BD6}"/>
    <cellStyle name="Normal 2 37 2 2 2 2" xfId="3756" xr:uid="{5AC078EC-2CD2-4DBE-A0CF-5E24F8B1BD62}"/>
    <cellStyle name="Normal 2 37 2 2 3" xfId="3042" xr:uid="{4F3E0A31-3E17-475D-89D7-CB8DF7AA0090}"/>
    <cellStyle name="Normal 2 37 2 3" xfId="1960" xr:uid="{89D625F4-A0AC-4C4F-8E36-66407C498D2D}"/>
    <cellStyle name="Normal 2 37 2 3 2" xfId="3405" xr:uid="{9831EB4C-7965-4F9D-9942-0114520CC631}"/>
    <cellStyle name="Normal 2 37 2 4" xfId="2689" xr:uid="{CD678331-C803-42CE-B9D9-BD5D77DD729E}"/>
    <cellStyle name="Normal 2 37 3" xfId="1118" xr:uid="{89EC6861-B87D-43AD-8056-6575103B096A}"/>
    <cellStyle name="Normal 2 37 3 2" xfId="2313" xr:uid="{91A4774B-5685-4A5E-B8F0-8EAEFA88BDC1}"/>
    <cellStyle name="Normal 2 37 3 2 2" xfId="3755" xr:uid="{E0821AA4-FEE0-4E79-A285-8B913E9C222A}"/>
    <cellStyle name="Normal 2 37 3 3" xfId="3041" xr:uid="{CC3A6BAA-5D92-49F4-9265-97C406F3C18E}"/>
    <cellStyle name="Normal 2 37 4" xfId="1959" xr:uid="{A095F179-BE43-40D5-9F14-197388893663}"/>
    <cellStyle name="Normal 2 37 4 2" xfId="3404" xr:uid="{DB39699E-D198-42AE-A377-28C19868F701}"/>
    <cellStyle name="Normal 2 37 5" xfId="2688" xr:uid="{BA190575-0FC7-45B4-B104-C036980047E7}"/>
    <cellStyle name="Normal 2 38" xfId="186" xr:uid="{00000000-0005-0000-0000-0000AA000000}"/>
    <cellStyle name="Normal 2 38 2" xfId="187" xr:uid="{00000000-0005-0000-0000-0000AB000000}"/>
    <cellStyle name="Normal 2 38 2 2" xfId="1121" xr:uid="{20761F9B-3A66-4654-B47E-084FAE924002}"/>
    <cellStyle name="Normal 2 38 2 2 2" xfId="2316" xr:uid="{2DE8E627-C3FB-472C-B888-516258FA194B}"/>
    <cellStyle name="Normal 2 38 2 2 2 2" xfId="3758" xr:uid="{B00465C9-2AB0-408E-9448-FE88688F7103}"/>
    <cellStyle name="Normal 2 38 2 2 3" xfId="3044" xr:uid="{5371DBF0-E762-465A-BC53-0C4ABA11DE0E}"/>
    <cellStyle name="Normal 2 38 2 3" xfId="1962" xr:uid="{8B7E9C30-48CB-4316-90C4-DE71570DCB5E}"/>
    <cellStyle name="Normal 2 38 2 3 2" xfId="3407" xr:uid="{DFABF592-9B8D-445B-880F-B9BE1D115FDA}"/>
    <cellStyle name="Normal 2 38 2 4" xfId="2691" xr:uid="{60C1BA60-DBAE-4DB0-93DD-57B2053630CF}"/>
    <cellStyle name="Normal 2 38 3" xfId="1120" xr:uid="{35D75C9C-9555-4127-9015-B63BDA46EB48}"/>
    <cellStyle name="Normal 2 38 3 2" xfId="2315" xr:uid="{BB32F55B-8163-4356-83B8-D7D338ED0F7D}"/>
    <cellStyle name="Normal 2 38 3 2 2" xfId="3757" xr:uid="{A5D1759E-23E8-4442-BD1B-9EA4AD339763}"/>
    <cellStyle name="Normal 2 38 3 3" xfId="3043" xr:uid="{CEAE6E22-00F1-4912-BFBD-A5441F1F83A6}"/>
    <cellStyle name="Normal 2 38 4" xfId="1961" xr:uid="{935CB1B5-E75D-40F3-B8AF-B9F00291FC8F}"/>
    <cellStyle name="Normal 2 38 4 2" xfId="3406" xr:uid="{77A8FAA8-D3DE-4212-85DF-BB1519ED7194}"/>
    <cellStyle name="Normal 2 38 5" xfId="2690" xr:uid="{1B334400-5C1C-46E7-84E8-9533740084F5}"/>
    <cellStyle name="Normal 2 39" xfId="188" xr:uid="{00000000-0005-0000-0000-0000AC000000}"/>
    <cellStyle name="Normal 2 39 2" xfId="189" xr:uid="{00000000-0005-0000-0000-0000AD000000}"/>
    <cellStyle name="Normal 2 39 2 2" xfId="1123" xr:uid="{22A5DCC1-1034-41E9-817F-1069E75DBE3A}"/>
    <cellStyle name="Normal 2 39 2 2 2" xfId="2318" xr:uid="{89F733CC-F7B5-4CFD-980A-97DEF8693BC9}"/>
    <cellStyle name="Normal 2 39 2 2 2 2" xfId="3760" xr:uid="{CA9984BC-5EE3-42B3-B2A8-F7388CB55D69}"/>
    <cellStyle name="Normal 2 39 2 2 3" xfId="3046" xr:uid="{4F91C3A0-3D25-4513-AFEF-651338768301}"/>
    <cellStyle name="Normal 2 39 2 3" xfId="1964" xr:uid="{6C279954-46EE-4881-8865-D62FF9B8BE88}"/>
    <cellStyle name="Normal 2 39 2 3 2" xfId="3409" xr:uid="{2B91633B-F4EE-438C-ABA3-6C10058FEC42}"/>
    <cellStyle name="Normal 2 39 2 4" xfId="2693" xr:uid="{0D98B61C-2B51-4FB2-9A25-827651086A67}"/>
    <cellStyle name="Normal 2 39 3" xfId="1122" xr:uid="{F7ACD93B-F013-4E57-B55E-FE58961F07FE}"/>
    <cellStyle name="Normal 2 39 3 2" xfId="2317" xr:uid="{1648B98B-45D7-4BB1-8255-1AC2E5AC45BD}"/>
    <cellStyle name="Normal 2 39 3 2 2" xfId="3759" xr:uid="{0DC45BD1-2623-4ADE-B764-C9F63413B401}"/>
    <cellStyle name="Normal 2 39 3 3" xfId="3045" xr:uid="{70AF875D-DF33-4B13-B0E8-82F408656B99}"/>
    <cellStyle name="Normal 2 39 4" xfId="1963" xr:uid="{85504223-05B4-4174-B7B5-F23B38A41710}"/>
    <cellStyle name="Normal 2 39 4 2" xfId="3408" xr:uid="{79E4B8C1-7AF9-47A7-8B06-2EF232E91ED0}"/>
    <cellStyle name="Normal 2 39 5" xfId="2692" xr:uid="{167EDC36-4BF2-4AF2-AC44-D82CF397FADD}"/>
    <cellStyle name="Normal 2 4" xfId="190" xr:uid="{00000000-0005-0000-0000-0000AE000000}"/>
    <cellStyle name="Normal 2 4 2" xfId="191" xr:uid="{00000000-0005-0000-0000-0000AF000000}"/>
    <cellStyle name="Normal 2 4 2 2" xfId="1125" xr:uid="{E48E7FDE-228B-4264-929F-3B6BC91FE57B}"/>
    <cellStyle name="Normal 2 4 2 2 2" xfId="2320" xr:uid="{01BAE129-00AE-456D-9C8A-2FF6762F1687}"/>
    <cellStyle name="Normal 2 4 2 2 2 2" xfId="3762" xr:uid="{1E4DF7EA-2DF2-4ACF-8BC8-54B0E32919CF}"/>
    <cellStyle name="Normal 2 4 2 2 3" xfId="3048" xr:uid="{D290473F-CCC9-4286-B0DF-D82642F13261}"/>
    <cellStyle name="Normal 2 4 2 3" xfId="1966" xr:uid="{FFD93EA5-5B31-4FFF-AC4D-EA1639D34F38}"/>
    <cellStyle name="Normal 2 4 2 3 2" xfId="3411" xr:uid="{9CA0036B-1F8A-44D2-956F-0F9B667F8DC6}"/>
    <cellStyle name="Normal 2 4 2 4" xfId="2695" xr:uid="{85358FA7-558A-44B3-9FCA-4C5C085A5B5D}"/>
    <cellStyle name="Normal 2 4 3" xfId="192" xr:uid="{00000000-0005-0000-0000-0000B0000000}"/>
    <cellStyle name="Normal 2 4 3 2" xfId="1126" xr:uid="{8CA19BB8-F34B-4AC8-9F3A-F337E93D1E87}"/>
    <cellStyle name="Normal 2 4 3 2 2" xfId="2321" xr:uid="{35C0CCE4-E911-42C0-8B1A-D8EECE76ECE0}"/>
    <cellStyle name="Normal 2 4 3 2 2 2" xfId="3763" xr:uid="{CFAAD158-DBE2-4651-BF48-B1281FA1A309}"/>
    <cellStyle name="Normal 2 4 3 2 3" xfId="3049" xr:uid="{B8087F8E-8D3A-4718-B868-C587694EDDCA}"/>
    <cellStyle name="Normal 2 4 3 3" xfId="1967" xr:uid="{269F63B0-5839-4E38-BFD8-17D8637C67D8}"/>
    <cellStyle name="Normal 2 4 3 3 2" xfId="3412" xr:uid="{90DD38FB-4A1A-4A34-83B5-9A0F42DF31C2}"/>
    <cellStyle name="Normal 2 4 3 4" xfId="2696" xr:uid="{71939393-B732-443C-BC57-42D0127AE0F9}"/>
    <cellStyle name="Normal 2 4 4" xfId="1124" xr:uid="{8BF94837-C619-4BDC-A8C9-C3287B3E1C03}"/>
    <cellStyle name="Normal 2 4 4 2" xfId="2319" xr:uid="{5ED4CB6F-CF9B-4D67-A439-CAB467F20C56}"/>
    <cellStyle name="Normal 2 4 4 2 2" xfId="3761" xr:uid="{D37B31EE-6EF0-4226-97A5-63BB8A8870AC}"/>
    <cellStyle name="Normal 2 4 4 3" xfId="3047" xr:uid="{F1C667C0-FA7C-4B38-AC47-DF77E46C0303}"/>
    <cellStyle name="Normal 2 4 5" xfId="1965" xr:uid="{A4068CB0-A8CC-4A60-B94D-709780F479C0}"/>
    <cellStyle name="Normal 2 4 5 2" xfId="3410" xr:uid="{B7D3A154-E596-425E-852B-607D168E17ED}"/>
    <cellStyle name="Normal 2 4 6" xfId="2694" xr:uid="{458660CB-CE4A-4413-9560-509FCBC0E962}"/>
    <cellStyle name="Normal 2 40" xfId="193" xr:uid="{00000000-0005-0000-0000-0000B1000000}"/>
    <cellStyle name="Normal 2 40 2" xfId="194" xr:uid="{00000000-0005-0000-0000-0000B2000000}"/>
    <cellStyle name="Normal 2 40 2 2" xfId="1128" xr:uid="{FEB06E61-4514-4021-B475-851C1CAB4DAD}"/>
    <cellStyle name="Normal 2 40 2 2 2" xfId="2323" xr:uid="{E968FCAE-E830-4558-B1A9-20F76246A1F8}"/>
    <cellStyle name="Normal 2 40 2 2 2 2" xfId="3765" xr:uid="{EF75AA5A-163A-42EE-9374-77BC97B2B074}"/>
    <cellStyle name="Normal 2 40 2 2 3" xfId="3051" xr:uid="{D42BBF99-84F7-40C9-96E5-B6B35F255517}"/>
    <cellStyle name="Normal 2 40 2 3" xfId="1969" xr:uid="{7E6DC7B2-3A65-403D-B21C-81266EC9FE3C}"/>
    <cellStyle name="Normal 2 40 2 3 2" xfId="3414" xr:uid="{987523A8-62E4-4C0F-8D04-C8C89A0A55A5}"/>
    <cellStyle name="Normal 2 40 2 4" xfId="2698" xr:uid="{B9FF46AE-4682-474F-9EC2-5EC41B91DC98}"/>
    <cellStyle name="Normal 2 40 3" xfId="1127" xr:uid="{CC1717D9-4FBC-422A-B70C-6F7161F25BA0}"/>
    <cellStyle name="Normal 2 40 3 2" xfId="2322" xr:uid="{5BE64C56-5583-42A9-A301-F443685DC6AA}"/>
    <cellStyle name="Normal 2 40 3 2 2" xfId="3764" xr:uid="{093E2A8E-E58C-46E6-AFF1-93F9EAB4ADF3}"/>
    <cellStyle name="Normal 2 40 3 3" xfId="3050" xr:uid="{87BF1FE5-2272-49AF-B9E8-0BE8F5A7E01E}"/>
    <cellStyle name="Normal 2 40 4" xfId="1968" xr:uid="{B15B7319-2486-4A66-807D-4A78F7EB9447}"/>
    <cellStyle name="Normal 2 40 4 2" xfId="3413" xr:uid="{E1D50873-2472-470D-83BD-D58D94DA5A35}"/>
    <cellStyle name="Normal 2 40 5" xfId="2697" xr:uid="{46A6EC94-D567-424C-90AA-156EB111CC24}"/>
    <cellStyle name="Normal 2 41" xfId="195" xr:uid="{00000000-0005-0000-0000-0000B3000000}"/>
    <cellStyle name="Normal 2 41 2" xfId="196" xr:uid="{00000000-0005-0000-0000-0000B4000000}"/>
    <cellStyle name="Normal 2 41 2 2" xfId="1130" xr:uid="{EA2983AD-C191-4A0B-B128-CC47E83B5EE9}"/>
    <cellStyle name="Normal 2 41 2 2 2" xfId="2325" xr:uid="{0DE2D048-FAFD-4377-BD28-9722B4521873}"/>
    <cellStyle name="Normal 2 41 2 2 2 2" xfId="3767" xr:uid="{CF32659D-FE6D-474A-86CF-6C7CA5590BA9}"/>
    <cellStyle name="Normal 2 41 2 2 3" xfId="3053" xr:uid="{F29F64A7-F387-4BE7-BAB2-3159F0F10398}"/>
    <cellStyle name="Normal 2 41 2 3" xfId="1971" xr:uid="{0312A430-0560-48A5-917E-7F25A16A6302}"/>
    <cellStyle name="Normal 2 41 2 3 2" xfId="3416" xr:uid="{849185D9-3D8A-40B1-9401-A787FEB08F65}"/>
    <cellStyle name="Normal 2 41 2 4" xfId="2700" xr:uid="{91B6F29A-75B0-4163-8DDC-8A76318C8FB6}"/>
    <cellStyle name="Normal 2 41 3" xfId="1129" xr:uid="{8595FE24-3D9B-4DBA-AD14-45BBFD596C62}"/>
    <cellStyle name="Normal 2 41 3 2" xfId="2324" xr:uid="{3A69EDCB-9276-4979-B428-8D0118A5726C}"/>
    <cellStyle name="Normal 2 41 3 2 2" xfId="3766" xr:uid="{A30FB670-D364-4769-86A6-03A247DE03BB}"/>
    <cellStyle name="Normal 2 41 3 3" xfId="3052" xr:uid="{169CCC27-070B-49E1-B491-CF2CE1EBC12A}"/>
    <cellStyle name="Normal 2 41 4" xfId="1970" xr:uid="{0677AF27-4760-420D-9CF7-5D1DD0E48056}"/>
    <cellStyle name="Normal 2 41 4 2" xfId="3415" xr:uid="{ED485E2C-5666-4A19-912E-42EE4D5B8480}"/>
    <cellStyle name="Normal 2 41 5" xfId="2699" xr:uid="{AC1A2E2D-937F-452F-9325-572A0454103E}"/>
    <cellStyle name="Normal 2 42" xfId="197" xr:uid="{00000000-0005-0000-0000-0000B5000000}"/>
    <cellStyle name="Normal 2 42 2" xfId="198" xr:uid="{00000000-0005-0000-0000-0000B6000000}"/>
    <cellStyle name="Normal 2 42 2 2" xfId="1132" xr:uid="{F3C3A839-F1E1-4483-ABCD-05B89ABD751F}"/>
    <cellStyle name="Normal 2 42 2 2 2" xfId="2327" xr:uid="{5A2C5180-B353-4B2E-9870-B564B555532E}"/>
    <cellStyle name="Normal 2 42 2 2 2 2" xfId="3769" xr:uid="{A2DEF5A5-FAA7-4E94-9E17-214D87411080}"/>
    <cellStyle name="Normal 2 42 2 2 3" xfId="3055" xr:uid="{34CD0C5B-B582-44BA-8861-4C8D604CA68A}"/>
    <cellStyle name="Normal 2 42 2 3" xfId="1973" xr:uid="{D9AF4371-46EB-4DCB-8930-F9E1F7DA6318}"/>
    <cellStyle name="Normal 2 42 2 3 2" xfId="3418" xr:uid="{54AC52A2-D823-4E27-ACA0-DFBCDBAD0FC1}"/>
    <cellStyle name="Normal 2 42 2 4" xfId="2702" xr:uid="{EE9D5E89-D230-409B-8F06-D761246ECA3F}"/>
    <cellStyle name="Normal 2 42 3" xfId="1131" xr:uid="{91350DCA-C19F-4F13-847D-20C65D05306E}"/>
    <cellStyle name="Normal 2 42 3 2" xfId="2326" xr:uid="{B8C9E072-1A27-4D1E-8A9E-8FCF8E4F8BCE}"/>
    <cellStyle name="Normal 2 42 3 2 2" xfId="3768" xr:uid="{A1492A7D-3929-42ED-8E45-49053878B082}"/>
    <cellStyle name="Normal 2 42 3 3" xfId="3054" xr:uid="{2DB51D19-5BBD-4D71-90D1-1C98AF28639C}"/>
    <cellStyle name="Normal 2 42 4" xfId="1972" xr:uid="{CA84ECBE-3536-4E02-9415-B70278251660}"/>
    <cellStyle name="Normal 2 42 4 2" xfId="3417" xr:uid="{56EAB687-4BFC-47B1-8BCF-575A5E9A596F}"/>
    <cellStyle name="Normal 2 42 5" xfId="2701" xr:uid="{C11EE0AD-8727-45EC-BCB8-FB2C9C60D040}"/>
    <cellStyle name="Normal 2 43" xfId="199" xr:uid="{00000000-0005-0000-0000-0000B7000000}"/>
    <cellStyle name="Normal 2 43 2" xfId="200" xr:uid="{00000000-0005-0000-0000-0000B8000000}"/>
    <cellStyle name="Normal 2 43 2 2" xfId="1134" xr:uid="{9AD152F8-BC05-4DED-B57F-9E8126722891}"/>
    <cellStyle name="Normal 2 43 2 2 2" xfId="2329" xr:uid="{C24B40C4-71DE-4019-8B23-61B294672565}"/>
    <cellStyle name="Normal 2 43 2 2 2 2" xfId="3771" xr:uid="{80585CB1-67E6-4842-A6D4-0AB3C763FE8F}"/>
    <cellStyle name="Normal 2 43 2 2 3" xfId="3057" xr:uid="{67A1FD58-7463-4F72-A8B0-D362B5FC4B65}"/>
    <cellStyle name="Normal 2 43 2 3" xfId="1975" xr:uid="{8845E272-BD22-4DF3-8CDD-7BA8B873209C}"/>
    <cellStyle name="Normal 2 43 2 3 2" xfId="3420" xr:uid="{1A126BAD-4200-45CA-9ACF-DA422DE1F032}"/>
    <cellStyle name="Normal 2 43 2 4" xfId="2704" xr:uid="{697E0A2C-83F4-48F6-A391-165E4B8430BA}"/>
    <cellStyle name="Normal 2 43 3" xfId="1133" xr:uid="{773156C4-C86B-408F-B9EF-581720F150CB}"/>
    <cellStyle name="Normal 2 43 3 2" xfId="2328" xr:uid="{3B221F09-95EC-4F87-B8B1-C3B9CD433689}"/>
    <cellStyle name="Normal 2 43 3 2 2" xfId="3770" xr:uid="{FC1AE5D8-6F0E-4A1B-8949-896F14A34905}"/>
    <cellStyle name="Normal 2 43 3 3" xfId="3056" xr:uid="{D13BC9F6-4512-4365-95D1-92E745C50DB9}"/>
    <cellStyle name="Normal 2 43 4" xfId="1974" xr:uid="{B7960AE9-FA00-40F0-88CA-72C9F6CB9520}"/>
    <cellStyle name="Normal 2 43 4 2" xfId="3419" xr:uid="{7A561AE8-A445-4801-87E8-32DEE28A8082}"/>
    <cellStyle name="Normal 2 43 5" xfId="2703" xr:uid="{40EAB859-DC44-4398-927C-6CC9B52D6F01}"/>
    <cellStyle name="Normal 2 44" xfId="201" xr:uid="{00000000-0005-0000-0000-0000B9000000}"/>
    <cellStyle name="Normal 2 44 2" xfId="202" xr:uid="{00000000-0005-0000-0000-0000BA000000}"/>
    <cellStyle name="Normal 2 44 2 2" xfId="1136" xr:uid="{BB9FD79A-0FD4-44A5-9D71-D6815A7B0259}"/>
    <cellStyle name="Normal 2 44 2 2 2" xfId="2331" xr:uid="{9AD28D77-D9C9-49E2-B656-AAA60C3FD3E7}"/>
    <cellStyle name="Normal 2 44 2 2 2 2" xfId="3773" xr:uid="{1EE38DDD-F2FD-49C3-8096-352999D73536}"/>
    <cellStyle name="Normal 2 44 2 2 3" xfId="3059" xr:uid="{FA4B9EE0-AFF3-4AF2-9CE8-7BF94383EE5E}"/>
    <cellStyle name="Normal 2 44 2 3" xfId="1977" xr:uid="{B5CF73EF-C37E-4EF7-ADE4-8AF74D971F9C}"/>
    <cellStyle name="Normal 2 44 2 3 2" xfId="3422" xr:uid="{ADA51556-0C7E-4B0B-BDA7-99939E82060C}"/>
    <cellStyle name="Normal 2 44 2 4" xfId="2706" xr:uid="{FF72CCD3-C73E-4FF9-87FF-7B26E06F6C49}"/>
    <cellStyle name="Normal 2 44 3" xfId="1135" xr:uid="{A74B8039-3078-41BB-AE7B-A8A788AC9EE6}"/>
    <cellStyle name="Normal 2 44 3 2" xfId="2330" xr:uid="{22F31A30-A320-4889-89A5-CB2AA042E0D2}"/>
    <cellStyle name="Normal 2 44 3 2 2" xfId="3772" xr:uid="{A38321CA-0AF7-4EB1-ACD2-A0BE702DC2E4}"/>
    <cellStyle name="Normal 2 44 3 3" xfId="3058" xr:uid="{C0FF4823-5B02-4D0F-A116-076917FB8548}"/>
    <cellStyle name="Normal 2 44 4" xfId="1976" xr:uid="{1CCA2AA6-B155-4F63-B354-9D9240799425}"/>
    <cellStyle name="Normal 2 44 4 2" xfId="3421" xr:uid="{981D2297-14BB-4659-B365-B695EB26BCB7}"/>
    <cellStyle name="Normal 2 44 5" xfId="2705" xr:uid="{F856F3BF-8B45-443A-A5DD-AB4EF5B045C4}"/>
    <cellStyle name="Normal 2 45" xfId="203" xr:uid="{00000000-0005-0000-0000-0000BB000000}"/>
    <cellStyle name="Normal 2 45 2" xfId="204" xr:uid="{00000000-0005-0000-0000-0000BC000000}"/>
    <cellStyle name="Normal 2 45 2 2" xfId="1138" xr:uid="{EC229CEE-9DC9-496B-98FB-E825FD6218F7}"/>
    <cellStyle name="Normal 2 45 2 2 2" xfId="2333" xr:uid="{2CB78E0A-5DA2-47E5-936F-8A50497E927C}"/>
    <cellStyle name="Normal 2 45 2 2 2 2" xfId="3775" xr:uid="{63BAF140-D4C1-4CF6-86E8-180F0192B54C}"/>
    <cellStyle name="Normal 2 45 2 2 3" xfId="3061" xr:uid="{8C413B3D-A587-47CF-8E58-4918908E447E}"/>
    <cellStyle name="Normal 2 45 2 3" xfId="1979" xr:uid="{934E4833-E832-4642-B072-42E894714CB4}"/>
    <cellStyle name="Normal 2 45 2 3 2" xfId="3424" xr:uid="{7C858377-48AD-43E2-94D1-E4D342D87C66}"/>
    <cellStyle name="Normal 2 45 2 4" xfId="2708" xr:uid="{E9F7731F-9B96-486E-BBF0-435D6B686FC1}"/>
    <cellStyle name="Normal 2 45 3" xfId="1137" xr:uid="{FF7E1CFD-52D3-4273-9CF3-A60648D6500A}"/>
    <cellStyle name="Normal 2 45 3 2" xfId="2332" xr:uid="{8A2EB88D-B61E-4602-81C3-915F930E0F6E}"/>
    <cellStyle name="Normal 2 45 3 2 2" xfId="3774" xr:uid="{1724A817-B68B-482A-8515-EB1DC031BC2C}"/>
    <cellStyle name="Normal 2 45 3 3" xfId="3060" xr:uid="{5243418B-ABF0-448D-BEEF-ADCBBC22108A}"/>
    <cellStyle name="Normal 2 45 4" xfId="1978" xr:uid="{24AE39DA-3C66-424D-A2A0-D57E9F6FEDD2}"/>
    <cellStyle name="Normal 2 45 4 2" xfId="3423" xr:uid="{E5D6AB55-D4B0-421A-BB45-1055FEB3DA59}"/>
    <cellStyle name="Normal 2 45 5" xfId="2707" xr:uid="{99AF0BD2-187C-408A-8A17-C912A7EEC98D}"/>
    <cellStyle name="Normal 2 46" xfId="205" xr:uid="{00000000-0005-0000-0000-0000BD000000}"/>
    <cellStyle name="Normal 2 46 2" xfId="1139" xr:uid="{DD2FAFBE-4E0C-4110-8134-9ABD6863EEC9}"/>
    <cellStyle name="Normal 2 47" xfId="206" xr:uid="{00000000-0005-0000-0000-0000BE000000}"/>
    <cellStyle name="Normal 2 47 2" xfId="1140" xr:uid="{59876750-4E1B-4CBA-9CA5-68939CA51241}"/>
    <cellStyle name="Normal 2 48" xfId="207" xr:uid="{00000000-0005-0000-0000-0000BF000000}"/>
    <cellStyle name="Normal 2 48 2" xfId="1141" xr:uid="{E60DFDAC-1D40-4637-AF96-E470E03566C0}"/>
    <cellStyle name="Normal 2 49" xfId="208" xr:uid="{00000000-0005-0000-0000-0000C0000000}"/>
    <cellStyle name="Normal 2 49 2" xfId="1142" xr:uid="{F24A5B47-7944-4AC7-8B15-1CDC9D57F434}"/>
    <cellStyle name="Normal 2 5" xfId="209" xr:uid="{00000000-0005-0000-0000-0000C1000000}"/>
    <cellStyle name="Normal 2 5 2" xfId="210" xr:uid="{00000000-0005-0000-0000-0000C2000000}"/>
    <cellStyle name="Normal 2 5 2 2" xfId="1144" xr:uid="{048EB40B-3CEE-4FE6-8E3F-1651E2A0D55C}"/>
    <cellStyle name="Normal 2 5 2 2 2" xfId="2335" xr:uid="{DB6395B3-8618-46A6-ACA3-78A13695A9E9}"/>
    <cellStyle name="Normal 2 5 2 2 2 2" xfId="3777" xr:uid="{AB68347F-5B90-4493-A302-BB0FD71A33A2}"/>
    <cellStyle name="Normal 2 5 2 2 3" xfId="3063" xr:uid="{64ADFF59-0798-47EB-AA9D-D3B1E6D9AA11}"/>
    <cellStyle name="Normal 2 5 2 3" xfId="1981" xr:uid="{71435B6F-C9C3-4279-8BA9-EFEDF47B16E5}"/>
    <cellStyle name="Normal 2 5 2 3 2" xfId="3426" xr:uid="{9D1FF25C-5F15-4BBD-A162-D62055474450}"/>
    <cellStyle name="Normal 2 5 2 4" xfId="2710" xr:uid="{10DC789A-D93D-4BBB-A72C-D9DCDF079FE1}"/>
    <cellStyle name="Normal 2 5 3" xfId="1143" xr:uid="{4A08C971-9645-4B5B-8433-39C9AD075E77}"/>
    <cellStyle name="Normal 2 5 3 2" xfId="2334" xr:uid="{BEBF6EF6-4A1E-47BB-A158-77AA9584B93E}"/>
    <cellStyle name="Normal 2 5 3 2 2" xfId="3776" xr:uid="{C146312F-A513-4453-819A-F2DFE1C05164}"/>
    <cellStyle name="Normal 2 5 3 3" xfId="3062" xr:uid="{01C95BDC-658E-4ADD-B86C-872CC44127B7}"/>
    <cellStyle name="Normal 2 5 4" xfId="1980" xr:uid="{01C5E85B-BA08-4C7E-B35E-4F8FD54550D1}"/>
    <cellStyle name="Normal 2 5 4 2" xfId="3425" xr:uid="{F9A3CD61-973C-4043-841F-F808D46D4DFF}"/>
    <cellStyle name="Normal 2 5 5" xfId="2709" xr:uid="{844E2CEF-57D0-4322-B506-9183364254EB}"/>
    <cellStyle name="Normal 2 50" xfId="211" xr:uid="{00000000-0005-0000-0000-0000C3000000}"/>
    <cellStyle name="Normal 2 50 2" xfId="1145" xr:uid="{7BC9BA5E-EED1-4ED3-AB71-136ED84B4A41}"/>
    <cellStyle name="Normal 2 51" xfId="212" xr:uid="{00000000-0005-0000-0000-0000C4000000}"/>
    <cellStyle name="Normal 2 51 2" xfId="1146" xr:uid="{8D0E6D4A-3142-4BBA-8AC2-D65997C58912}"/>
    <cellStyle name="Normal 2 52" xfId="213" xr:uid="{00000000-0005-0000-0000-0000C5000000}"/>
    <cellStyle name="Normal 2 52 2" xfId="1147" xr:uid="{EAF4ADD0-94E7-4AE2-9FE1-1555FEAD90C8}"/>
    <cellStyle name="Normal 2 53" xfId="214" xr:uid="{00000000-0005-0000-0000-0000C6000000}"/>
    <cellStyle name="Normal 2 53 2" xfId="1148" xr:uid="{A3A36C68-72C8-4D2D-834E-99082E6221EF}"/>
    <cellStyle name="Normal 2 54" xfId="215" xr:uid="{00000000-0005-0000-0000-0000C7000000}"/>
    <cellStyle name="Normal 2 54 2" xfId="1149" xr:uid="{5174722A-8EAB-4F4C-B622-E5ECB2A8857A}"/>
    <cellStyle name="Normal 2 55" xfId="216" xr:uid="{00000000-0005-0000-0000-0000C8000000}"/>
    <cellStyle name="Normal 2 55 2" xfId="1150" xr:uid="{D307CED8-E863-4567-9C43-927FC0BD9D99}"/>
    <cellStyle name="Normal 2 56" xfId="217" xr:uid="{00000000-0005-0000-0000-0000C9000000}"/>
    <cellStyle name="Normal 2 56 2" xfId="1151" xr:uid="{52798E68-AB46-4417-B084-D64D7540A4B5}"/>
    <cellStyle name="Normal 2 57" xfId="218" xr:uid="{00000000-0005-0000-0000-0000CA000000}"/>
    <cellStyle name="Normal 2 57 2" xfId="1152" xr:uid="{BEC17C61-E6E9-4577-A912-A03A478413D2}"/>
    <cellStyle name="Normal 2 58" xfId="219" xr:uid="{00000000-0005-0000-0000-0000CB000000}"/>
    <cellStyle name="Normal 2 58 2" xfId="1153" xr:uid="{792007D7-E2BF-481B-8381-8926CF201C40}"/>
    <cellStyle name="Normal 2 59" xfId="220" xr:uid="{00000000-0005-0000-0000-0000CC000000}"/>
    <cellStyle name="Normal 2 59 2" xfId="1154" xr:uid="{9D20F2A2-9A34-4C40-829E-8378B3249B35}"/>
    <cellStyle name="Normal 2 6" xfId="221" xr:uid="{00000000-0005-0000-0000-0000CD000000}"/>
    <cellStyle name="Normal 2 6 2" xfId="222" xr:uid="{00000000-0005-0000-0000-0000CE000000}"/>
    <cellStyle name="Normal 2 6 2 2" xfId="1156" xr:uid="{0DB13C58-5B31-451C-837A-9F3AEB37FFF6}"/>
    <cellStyle name="Normal 2 6 2 2 2" xfId="2337" xr:uid="{8C7613C2-623D-48C8-B6C1-FCC3EE41506F}"/>
    <cellStyle name="Normal 2 6 2 2 2 2" xfId="3779" xr:uid="{E6E6043C-F6A6-49F4-B3A9-2D9AADA9867A}"/>
    <cellStyle name="Normal 2 6 2 2 3" xfId="3065" xr:uid="{D3F43836-0554-44BE-8730-02744F56AC6D}"/>
    <cellStyle name="Normal 2 6 2 3" xfId="1983" xr:uid="{86254E92-5FD2-44CD-B6E9-4045A81B8CE3}"/>
    <cellStyle name="Normal 2 6 2 3 2" xfId="3428" xr:uid="{D36F4846-AB66-4232-B186-ABFB7CED446D}"/>
    <cellStyle name="Normal 2 6 2 4" xfId="2712" xr:uid="{311F5CEB-0FE3-49FA-93A8-B649D096C8F2}"/>
    <cellStyle name="Normal 2 6 3" xfId="1155" xr:uid="{029CD3E7-9AB5-4904-91FA-3CD0254D5940}"/>
    <cellStyle name="Normal 2 6 3 2" xfId="2336" xr:uid="{5E096C95-26D9-46F9-9807-9B8F6B13CEFB}"/>
    <cellStyle name="Normal 2 6 3 2 2" xfId="3778" xr:uid="{F43EF1EB-0D0C-4BC7-B2AC-266C038B048C}"/>
    <cellStyle name="Normal 2 6 3 3" xfId="3064" xr:uid="{4F0E6462-DD84-40C5-9B1C-6FBF22F0B304}"/>
    <cellStyle name="Normal 2 6 4" xfId="1982" xr:uid="{42AE6FCA-5F6D-4B94-A0E2-B87FFE109419}"/>
    <cellStyle name="Normal 2 6 4 2" xfId="3427" xr:uid="{F8A2D929-BD46-467F-819E-27F42E10CBDA}"/>
    <cellStyle name="Normal 2 6 5" xfId="2711" xr:uid="{93474E65-1C5E-42E8-AE08-D7E54C757DC0}"/>
    <cellStyle name="Normal 2 60" xfId="223" xr:uid="{00000000-0005-0000-0000-0000CF000000}"/>
    <cellStyle name="Normal 2 60 2" xfId="1157" xr:uid="{66D81B10-4A63-44D5-B371-8099F5B55F22}"/>
    <cellStyle name="Normal 2 61" xfId="224" xr:uid="{00000000-0005-0000-0000-0000D0000000}"/>
    <cellStyle name="Normal 2 61 2" xfId="1158" xr:uid="{6D6A44FE-A733-4E6F-926B-310244A15CF7}"/>
    <cellStyle name="Normal 2 62" xfId="225" xr:uid="{00000000-0005-0000-0000-0000D1000000}"/>
    <cellStyle name="Normal 2 62 2" xfId="1159" xr:uid="{C391A03F-4ED1-4BFC-B329-32F5234671BA}"/>
    <cellStyle name="Normal 2 63" xfId="226" xr:uid="{00000000-0005-0000-0000-0000D2000000}"/>
    <cellStyle name="Normal 2 63 2" xfId="1160" xr:uid="{F3D4FDEF-98F7-44F7-AC3F-5B426C2A3C22}"/>
    <cellStyle name="Normal 2 64" xfId="227" xr:uid="{00000000-0005-0000-0000-0000D3000000}"/>
    <cellStyle name="Normal 2 64 2" xfId="1161" xr:uid="{CF831955-897A-42D4-881A-5AE424BED230}"/>
    <cellStyle name="Normal 2 65" xfId="228" xr:uid="{00000000-0005-0000-0000-0000D4000000}"/>
    <cellStyle name="Normal 2 65 2" xfId="1162" xr:uid="{192F45FA-C844-4FAE-A5A3-3CE20C9EC2A9}"/>
    <cellStyle name="Normal 2 66" xfId="229" xr:uid="{00000000-0005-0000-0000-0000D5000000}"/>
    <cellStyle name="Normal 2 66 2" xfId="1163" xr:uid="{A6E1FABB-F3A6-4A80-B963-124760A12845}"/>
    <cellStyle name="Normal 2 67" xfId="230" xr:uid="{00000000-0005-0000-0000-0000D6000000}"/>
    <cellStyle name="Normal 2 67 2" xfId="1164" xr:uid="{66BAFE40-CC5D-45C6-9349-68A731486E3C}"/>
    <cellStyle name="Normal 2 68" xfId="231" xr:uid="{00000000-0005-0000-0000-0000D7000000}"/>
    <cellStyle name="Normal 2 68 2" xfId="1165" xr:uid="{C6457A06-441E-48E9-8DD1-0B16F2F69F86}"/>
    <cellStyle name="Normal 2 69" xfId="232" xr:uid="{00000000-0005-0000-0000-0000D8000000}"/>
    <cellStyle name="Normal 2 69 2" xfId="1166" xr:uid="{C683E5C3-1AC2-446F-9B4F-311879FB44DC}"/>
    <cellStyle name="Normal 2 7" xfId="233" xr:uid="{00000000-0005-0000-0000-0000D9000000}"/>
    <cellStyle name="Normal 2 7 2" xfId="234" xr:uid="{00000000-0005-0000-0000-0000DA000000}"/>
    <cellStyle name="Normal 2 7 2 2" xfId="1168" xr:uid="{151C2B74-5A48-4E78-9381-E038B2F66A71}"/>
    <cellStyle name="Normal 2 7 2 2 2" xfId="2339" xr:uid="{F53E8DE0-DC80-4DAE-AAFA-730B0F19C754}"/>
    <cellStyle name="Normal 2 7 2 2 2 2" xfId="3781" xr:uid="{4BA6F35F-35C2-456B-9C0F-1914FAC85356}"/>
    <cellStyle name="Normal 2 7 2 2 3" xfId="3067" xr:uid="{0749362B-6A74-4C3F-BC68-59493EFD97B0}"/>
    <cellStyle name="Normal 2 7 2 3" xfId="1985" xr:uid="{9322D234-D075-4EEE-B9CD-59AD0B254BD3}"/>
    <cellStyle name="Normal 2 7 2 3 2" xfId="3430" xr:uid="{0910E72B-1544-4373-8503-C733C36DD326}"/>
    <cellStyle name="Normal 2 7 2 4" xfId="2714" xr:uid="{39940BDD-358E-4094-AE23-DE21FE624AA7}"/>
    <cellStyle name="Normal 2 7 3" xfId="1167" xr:uid="{7A682FB3-C678-4A0A-9BA0-DAD84FB2A720}"/>
    <cellStyle name="Normal 2 7 3 2" xfId="2338" xr:uid="{E7FE8F08-47F8-4673-B27A-6CA2581FCDD0}"/>
    <cellStyle name="Normal 2 7 3 2 2" xfId="3780" xr:uid="{087FD9EA-6FCA-4B23-95B2-80B15A0AF770}"/>
    <cellStyle name="Normal 2 7 3 3" xfId="3066" xr:uid="{E822622B-D33C-4CF3-AFA2-A47145561A1E}"/>
    <cellStyle name="Normal 2 7 4" xfId="1984" xr:uid="{7CBFE98A-AAEC-4C1F-89E7-8A4CC1F1DE14}"/>
    <cellStyle name="Normal 2 7 4 2" xfId="3429" xr:uid="{4360ECD7-3DC7-469E-8683-77C1291C1628}"/>
    <cellStyle name="Normal 2 7 5" xfId="2713" xr:uid="{9639FD32-FBBB-4DEA-9FAB-FAD4BAE72896}"/>
    <cellStyle name="Normal 2 70" xfId="235" xr:uid="{00000000-0005-0000-0000-0000DB000000}"/>
    <cellStyle name="Normal 2 70 2" xfId="1169" xr:uid="{08D3AEDB-39C0-4E92-AC03-770CF4F52A7E}"/>
    <cellStyle name="Normal 2 71" xfId="236" xr:uid="{00000000-0005-0000-0000-0000DC000000}"/>
    <cellStyle name="Normal 2 71 2" xfId="1170" xr:uid="{0B7C39D9-71AD-498B-9015-D8CD7869D5E6}"/>
    <cellStyle name="Normal 2 72" xfId="237" xr:uid="{00000000-0005-0000-0000-0000DD000000}"/>
    <cellStyle name="Normal 2 72 2" xfId="1171" xr:uid="{44F42915-13AE-4075-9A79-87F5C4AFE980}"/>
    <cellStyle name="Normal 2 73" xfId="238" xr:uid="{00000000-0005-0000-0000-0000DE000000}"/>
    <cellStyle name="Normal 2 73 2" xfId="1172" xr:uid="{5B825702-3FAF-4FB3-A413-9B936EBAD2A4}"/>
    <cellStyle name="Normal 2 74" xfId="239" xr:uid="{00000000-0005-0000-0000-0000DF000000}"/>
    <cellStyle name="Normal 2 74 2" xfId="1173" xr:uid="{FCC7DFD5-38B9-4A9F-B27F-01C4AA1B8349}"/>
    <cellStyle name="Normal 2 75" xfId="240" xr:uid="{00000000-0005-0000-0000-0000E0000000}"/>
    <cellStyle name="Normal 2 75 2" xfId="1174" xr:uid="{5BB9B3EE-EB76-4D80-88F9-4E35BB148A67}"/>
    <cellStyle name="Normal 2 76" xfId="241" xr:uid="{00000000-0005-0000-0000-0000E1000000}"/>
    <cellStyle name="Normal 2 76 2" xfId="1175" xr:uid="{B4B925C7-DD3D-4F70-B320-485A9DC33456}"/>
    <cellStyle name="Normal 2 77" xfId="242" xr:uid="{00000000-0005-0000-0000-0000E2000000}"/>
    <cellStyle name="Normal 2 77 2" xfId="1176" xr:uid="{F831D35F-7DFF-4E9D-809B-910429646755}"/>
    <cellStyle name="Normal 2 78" xfId="243" xr:uid="{00000000-0005-0000-0000-0000E3000000}"/>
    <cellStyle name="Normal 2 78 2" xfId="1177" xr:uid="{A4EFB893-5710-4621-9035-F15F682A1F44}"/>
    <cellStyle name="Normal 2 79" xfId="244" xr:uid="{00000000-0005-0000-0000-0000E4000000}"/>
    <cellStyle name="Normal 2 79 2" xfId="1178" xr:uid="{A9CC4185-AA6F-4431-8C39-2284B3611608}"/>
    <cellStyle name="Normal 2 8" xfId="245" xr:uid="{00000000-0005-0000-0000-0000E5000000}"/>
    <cellStyle name="Normal 2 8 2" xfId="246" xr:uid="{00000000-0005-0000-0000-0000E6000000}"/>
    <cellStyle name="Normal 2 8 2 2" xfId="1180" xr:uid="{9CCC9656-0F8D-4116-B177-DF2F0C33901F}"/>
    <cellStyle name="Normal 2 8 2 2 2" xfId="2341" xr:uid="{04918725-1E5D-42A4-9A5D-92337B80529E}"/>
    <cellStyle name="Normal 2 8 2 2 2 2" xfId="3783" xr:uid="{A600EE6F-293C-4DAA-98C1-BFB6B544FA66}"/>
    <cellStyle name="Normal 2 8 2 2 3" xfId="3072" xr:uid="{F072E2E7-86F9-4083-A848-43C0679F4FF0}"/>
    <cellStyle name="Normal 2 8 2 3" xfId="1987" xr:uid="{59C67D0C-6936-43C5-8366-EA48D09C2D8C}"/>
    <cellStyle name="Normal 2 8 2 3 2" xfId="3432" xr:uid="{59C33063-1135-476D-B9B7-91DCB88864B6}"/>
    <cellStyle name="Normal 2 8 2 4" xfId="2718" xr:uid="{9585235D-27B3-4687-9CBA-CA8DF9982FF4}"/>
    <cellStyle name="Normal 2 8 3" xfId="1179" xr:uid="{8F43D153-E776-4AFD-B09A-9F1EB3BFE33F}"/>
    <cellStyle name="Normal 2 8 3 2" xfId="2340" xr:uid="{798DEB7C-3D4B-421F-B3AB-92B1EC840C6E}"/>
    <cellStyle name="Normal 2 8 3 2 2" xfId="3782" xr:uid="{913A8882-F572-4F26-983B-03083B4F635A}"/>
    <cellStyle name="Normal 2 8 3 3" xfId="3071" xr:uid="{FCC6AD94-F29E-4325-A95C-2EDCA5D5FA50}"/>
    <cellStyle name="Normal 2 8 4" xfId="1986" xr:uid="{9E84A951-A0E3-47CA-A6DF-64341CF7D1E3}"/>
    <cellStyle name="Normal 2 8 4 2" xfId="3431" xr:uid="{96161199-882D-4422-B7C1-9EABF364E74D}"/>
    <cellStyle name="Normal 2 8 5" xfId="2717" xr:uid="{4F42C9AA-23C4-499F-821E-0B84E61168B0}"/>
    <cellStyle name="Normal 2 80" xfId="247" xr:uid="{00000000-0005-0000-0000-0000E7000000}"/>
    <cellStyle name="Normal 2 80 2" xfId="1181" xr:uid="{96837743-6447-4097-8B16-F0F36081A9F7}"/>
    <cellStyle name="Normal 2 81" xfId="248" xr:uid="{00000000-0005-0000-0000-0000E8000000}"/>
    <cellStyle name="Normal 2 81 2" xfId="1182" xr:uid="{D0AD2AB5-299B-4834-A36E-F7851E0ED558}"/>
    <cellStyle name="Normal 2 82" xfId="249" xr:uid="{00000000-0005-0000-0000-0000E9000000}"/>
    <cellStyle name="Normal 2 82 2" xfId="1183" xr:uid="{A550A7D3-DF04-4997-89D6-61B782077DA9}"/>
    <cellStyle name="Normal 2 83" xfId="250" xr:uid="{00000000-0005-0000-0000-0000EA000000}"/>
    <cellStyle name="Normal 2 83 2" xfId="1184" xr:uid="{BF0365B5-278B-41AE-9153-93CF719709C2}"/>
    <cellStyle name="Normal 2 84" xfId="251" xr:uid="{00000000-0005-0000-0000-0000EB000000}"/>
    <cellStyle name="Normal 2 84 2" xfId="1185" xr:uid="{594EBBCC-8F5F-4AD4-9B4A-ADCD8D00C4CF}"/>
    <cellStyle name="Normal 2 85" xfId="252" xr:uid="{00000000-0005-0000-0000-0000EC000000}"/>
    <cellStyle name="Normal 2 85 2" xfId="1186" xr:uid="{DF25F37E-D965-4EDF-9152-7C3FF5382A72}"/>
    <cellStyle name="Normal 2 86" xfId="253" xr:uid="{00000000-0005-0000-0000-0000ED000000}"/>
    <cellStyle name="Normal 2 86 2" xfId="1187" xr:uid="{C3E64F7E-4E8A-4890-A2EE-E743B803600E}"/>
    <cellStyle name="Normal 2 87" xfId="254" xr:uid="{00000000-0005-0000-0000-0000EE000000}"/>
    <cellStyle name="Normal 2 87 2" xfId="1188" xr:uid="{2BAE0351-874D-40D3-9D1C-5B9C681C21A6}"/>
    <cellStyle name="Normal 2 88" xfId="255" xr:uid="{00000000-0005-0000-0000-0000EF000000}"/>
    <cellStyle name="Normal 2 88 2" xfId="1189" xr:uid="{A3F5F37D-7B90-4AD8-BCF8-734E0FAE5577}"/>
    <cellStyle name="Normal 2 89" xfId="256" xr:uid="{00000000-0005-0000-0000-0000F0000000}"/>
    <cellStyle name="Normal 2 89 2" xfId="1190" xr:uid="{3EF71186-183B-4BFE-89EC-BB0D0BA1FA47}"/>
    <cellStyle name="Normal 2 9" xfId="257" xr:uid="{00000000-0005-0000-0000-0000F1000000}"/>
    <cellStyle name="Normal 2 9 2" xfId="258" xr:uid="{00000000-0005-0000-0000-0000F2000000}"/>
    <cellStyle name="Normal 2 9 2 2" xfId="1192" xr:uid="{8A73DB62-54CD-4F90-89D8-20EED45445A6}"/>
    <cellStyle name="Normal 2 9 2 2 2" xfId="2343" xr:uid="{C00B95A3-8A47-4F28-A862-2CA52098B835}"/>
    <cellStyle name="Normal 2 9 2 2 2 2" xfId="3785" xr:uid="{DB5E89B2-F369-4312-8EB1-E128E9762802}"/>
    <cellStyle name="Normal 2 9 2 2 3" xfId="3074" xr:uid="{2DFAE0FF-C184-4F35-A4C9-FFEAA956CEA8}"/>
    <cellStyle name="Normal 2 9 2 3" xfId="1989" xr:uid="{68B88F6E-A922-4E34-965E-FD72E1AAB8AE}"/>
    <cellStyle name="Normal 2 9 2 3 2" xfId="3434" xr:uid="{F72A48E6-6652-4FAD-B2C3-BDDE02510ED9}"/>
    <cellStyle name="Normal 2 9 2 4" xfId="2720" xr:uid="{955CDFF3-8F29-4EF8-BEF3-7BA2DD458946}"/>
    <cellStyle name="Normal 2 9 3" xfId="1191" xr:uid="{DBBDADE9-B009-4182-89D5-D14D5D33B893}"/>
    <cellStyle name="Normal 2 9 3 2" xfId="2342" xr:uid="{0EB1AAF7-1A76-493A-AF43-1B4E962CEEE4}"/>
    <cellStyle name="Normal 2 9 3 2 2" xfId="3784" xr:uid="{CE9619C4-074B-49DD-863A-4CA993107ED0}"/>
    <cellStyle name="Normal 2 9 3 3" xfId="3073" xr:uid="{1A690313-344A-4906-89DA-8EF4C53EFFA4}"/>
    <cellStyle name="Normal 2 9 4" xfId="1988" xr:uid="{BC37B86A-92C9-480F-86A3-6E33D894AB45}"/>
    <cellStyle name="Normal 2 9 4 2" xfId="3433" xr:uid="{6402BD5D-8D28-4A4C-AF34-AFC88A7664BE}"/>
    <cellStyle name="Normal 2 9 5" xfId="2719" xr:uid="{BB7BB5A2-13BB-4293-9B2D-B564131996B0}"/>
    <cellStyle name="Normal 2 90" xfId="259" xr:uid="{00000000-0005-0000-0000-0000F3000000}"/>
    <cellStyle name="Normal 2 90 2" xfId="1193" xr:uid="{1C0465DD-7054-4B1F-BA8D-742585325B4C}"/>
    <cellStyle name="Normal 2 91" xfId="260" xr:uid="{00000000-0005-0000-0000-0000F4000000}"/>
    <cellStyle name="Normal 2 91 2" xfId="1194" xr:uid="{F7B5C638-503F-4D41-9752-5047696F2A55}"/>
    <cellStyle name="Normal 2 92" xfId="261" xr:uid="{00000000-0005-0000-0000-0000F5000000}"/>
    <cellStyle name="Normal 2 92 2" xfId="1195" xr:uid="{5F09F414-EDA6-4EF6-8A85-56B9A1056EF3}"/>
    <cellStyle name="Normal 2 93" xfId="262" xr:uid="{00000000-0005-0000-0000-0000F6000000}"/>
    <cellStyle name="Normal 2 93 2" xfId="1196" xr:uid="{AFC3CBD5-5359-44C1-8DBE-956068BA9731}"/>
    <cellStyle name="Normal 2 94" xfId="263" xr:uid="{00000000-0005-0000-0000-0000F7000000}"/>
    <cellStyle name="Normal 2 94 2" xfId="1197" xr:uid="{E38A6497-7D14-45D8-AD5E-83E2DCA25F33}"/>
    <cellStyle name="Normal 2 94 2 2" xfId="2344" xr:uid="{4EDFADD5-5557-4022-AF1D-B6FC18E82048}"/>
    <cellStyle name="Normal 2 94 2 2 2" xfId="3786" xr:uid="{2791444A-773D-40B9-B9FE-71D0710F51B2}"/>
    <cellStyle name="Normal 2 94 2 3" xfId="3075" xr:uid="{6924B9A1-16DF-4CA8-91D6-FBDE07DCC690}"/>
    <cellStyle name="Normal 2 94 3" xfId="1990" xr:uid="{EEAB0C90-2A55-4D00-9BCF-AD8B968A98D0}"/>
    <cellStyle name="Normal 2 94 3 2" xfId="3435" xr:uid="{7D840C6C-11B0-4C61-ADF3-897F33F67D0D}"/>
    <cellStyle name="Normal 2 94 4" xfId="2721" xr:uid="{7932E675-B071-431D-AC9D-59D8B9309EA0}"/>
    <cellStyle name="Normal 2 95" xfId="1054" xr:uid="{87370730-4CBD-4A89-A99A-AD13C4188166}"/>
    <cellStyle name="Normal 20" xfId="264" xr:uid="{00000000-0005-0000-0000-0000F8000000}"/>
    <cellStyle name="Normal 20 2" xfId="265" xr:uid="{00000000-0005-0000-0000-0000F9000000}"/>
    <cellStyle name="Normal 20 2 2" xfId="1199" xr:uid="{5028441B-FAB8-49AD-B3AC-BDBDBF12AD97}"/>
    <cellStyle name="Normal 20 2 2 2" xfId="2346" xr:uid="{813A2C95-B942-42C5-B480-70CCDC351B93}"/>
    <cellStyle name="Normal 20 2 2 2 2" xfId="3788" xr:uid="{108A99E5-F511-4964-BFC5-DBF4A5124C29}"/>
    <cellStyle name="Normal 20 2 2 3" xfId="3077" xr:uid="{D26AAACC-ACE0-44BB-8EFC-B26B527DACF4}"/>
    <cellStyle name="Normal 20 2 3" xfId="1992" xr:uid="{DAC50D6F-7C86-462B-ACF8-51CB881E3257}"/>
    <cellStyle name="Normal 20 2 3 2" xfId="3437" xr:uid="{BC4C6BD7-67B3-4962-9DF3-9EB05D844A58}"/>
    <cellStyle name="Normal 20 2 4" xfId="2723" xr:uid="{D03D70B4-44F4-4ABE-9B39-AD322A741F0F}"/>
    <cellStyle name="Normal 20 3" xfId="1198" xr:uid="{01E28BDD-B5CA-4865-A265-8EF6A2D2244D}"/>
    <cellStyle name="Normal 20 3 2" xfId="2345" xr:uid="{59EB725D-79CC-4909-9C46-DE79FB3B76A6}"/>
    <cellStyle name="Normal 20 3 2 2" xfId="3787" xr:uid="{B09947D8-DE38-4B9C-9612-B53B91CC94C3}"/>
    <cellStyle name="Normal 20 3 3" xfId="3076" xr:uid="{EB5486D8-9981-496C-AA70-85CB78986D4B}"/>
    <cellStyle name="Normal 20 4" xfId="1991" xr:uid="{D0EE5885-2CAB-4DF8-93F5-F74CF774BFCB}"/>
    <cellStyle name="Normal 20 4 2" xfId="3436" xr:uid="{FBC68693-6BCD-4721-8597-832FFDCAA326}"/>
    <cellStyle name="Normal 20 5" xfId="2722" xr:uid="{0C59585A-DBD1-4F71-AE3B-F7F6AD4908DE}"/>
    <cellStyle name="Normal 21" xfId="266" xr:uid="{00000000-0005-0000-0000-0000FA000000}"/>
    <cellStyle name="Normal 21 2" xfId="267" xr:uid="{00000000-0005-0000-0000-0000FB000000}"/>
    <cellStyle name="Normal 21 2 2" xfId="1201" xr:uid="{F12F11EA-2DE9-4DFA-B452-D5AEEF6A3020}"/>
    <cellStyle name="Normal 21 2 2 2" xfId="2348" xr:uid="{6DEF97D5-D4F5-4F84-9031-A52CDBFF57E3}"/>
    <cellStyle name="Normal 21 2 2 2 2" xfId="3790" xr:uid="{5C583704-6352-40AF-A32D-CFAFB9FDB728}"/>
    <cellStyle name="Normal 21 2 2 3" xfId="3079" xr:uid="{C1AB1DDC-3710-4218-9D6E-F397E958F7B2}"/>
    <cellStyle name="Normal 21 2 3" xfId="1994" xr:uid="{3CB4FDF9-DFBF-4432-ACEB-0E22956C1A3E}"/>
    <cellStyle name="Normal 21 2 3 2" xfId="3439" xr:uid="{24FE866E-E57B-4D8C-B11F-B770C0497FBA}"/>
    <cellStyle name="Normal 21 2 4" xfId="2725" xr:uid="{1F38CD87-73A2-4369-ADC4-B4D3F2427717}"/>
    <cellStyle name="Normal 21 3" xfId="1200" xr:uid="{E0034061-332B-4756-9CFF-44C6D66AE3D6}"/>
    <cellStyle name="Normal 21 3 2" xfId="2347" xr:uid="{CDA49059-33EF-42E9-8975-C4678456F3BC}"/>
    <cellStyle name="Normal 21 3 2 2" xfId="3789" xr:uid="{8FA332E7-ED70-4C72-A970-023671424605}"/>
    <cellStyle name="Normal 21 3 3" xfId="3078" xr:uid="{515E43EF-AAD6-4976-9B5B-C308C4F9303B}"/>
    <cellStyle name="Normal 21 4" xfId="1993" xr:uid="{490AEB7F-CE77-4083-8076-C1172CE7D833}"/>
    <cellStyle name="Normal 21 4 2" xfId="3438" xr:uid="{2AEC93D4-7E66-4B7B-9177-9BD56D397C0A}"/>
    <cellStyle name="Normal 21 5" xfId="2724" xr:uid="{D548083C-8B52-4276-8AD5-51DBEE6CD4F8}"/>
    <cellStyle name="Normal 22" xfId="268" xr:uid="{00000000-0005-0000-0000-0000FC000000}"/>
    <cellStyle name="Normal 22 2" xfId="269" xr:uid="{00000000-0005-0000-0000-0000FD000000}"/>
    <cellStyle name="Normal 22 2 2" xfId="1203" xr:uid="{6E6F9FCC-3DF8-4622-9953-C99CD9E679F4}"/>
    <cellStyle name="Normal 22 2 2 2" xfId="2350" xr:uid="{FE497E35-C0CA-481C-B83F-F8C6E5852E53}"/>
    <cellStyle name="Normal 22 2 2 2 2" xfId="3792" xr:uid="{FF617132-4E67-483D-8F5B-D64711CB11EB}"/>
    <cellStyle name="Normal 22 2 2 3" xfId="3081" xr:uid="{A543E7BE-5F9D-4CFC-9ECA-2AB42A3BDDE8}"/>
    <cellStyle name="Normal 22 2 3" xfId="1996" xr:uid="{DC328773-7BF2-4562-B917-1AB1D819EF26}"/>
    <cellStyle name="Normal 22 2 3 2" xfId="3441" xr:uid="{7233B6BD-94C9-4D42-B34C-AA0A1FF738AB}"/>
    <cellStyle name="Normal 22 2 4" xfId="2727" xr:uid="{DFFD20EF-7192-44D9-B3F8-589765CFD70D}"/>
    <cellStyle name="Normal 22 3" xfId="1202" xr:uid="{4D13ED97-B724-4387-8B62-3F0CF78F7756}"/>
    <cellStyle name="Normal 22 3 2" xfId="2349" xr:uid="{26362943-A7BC-4D80-8BAA-7D675C3DE751}"/>
    <cellStyle name="Normal 22 3 2 2" xfId="3791" xr:uid="{E804D8B6-26B0-458E-8F80-84708CAA6159}"/>
    <cellStyle name="Normal 22 3 3" xfId="3080" xr:uid="{6989CDA3-636C-4F84-978B-BAD68829B07A}"/>
    <cellStyle name="Normal 22 4" xfId="1995" xr:uid="{E373F1BA-39BF-41EE-AE83-E231E5E2C1DE}"/>
    <cellStyle name="Normal 22 4 2" xfId="3440" xr:uid="{ECA97BA5-67AA-476D-9184-652DA1DD5DE7}"/>
    <cellStyle name="Normal 22 5" xfId="2726" xr:uid="{799DD9EB-A289-4B7F-9EC5-30431476DB22}"/>
    <cellStyle name="Normal 23" xfId="270" xr:uid="{00000000-0005-0000-0000-0000FE000000}"/>
    <cellStyle name="Normal 23 2" xfId="271" xr:uid="{00000000-0005-0000-0000-0000FF000000}"/>
    <cellStyle name="Normal 23 2 2" xfId="1205" xr:uid="{0EC489ED-23F4-4674-AA70-BF4393527392}"/>
    <cellStyle name="Normal 23 2 2 2" xfId="2352" xr:uid="{EE16BEAE-86E5-4C5D-A536-C3A663C47BCB}"/>
    <cellStyle name="Normal 23 2 2 2 2" xfId="3794" xr:uid="{519F719D-6D93-4ECE-8B33-B7B9A7258396}"/>
    <cellStyle name="Normal 23 2 2 3" xfId="3083" xr:uid="{92DE3C71-B16F-48B5-AAFC-78EB1D775E7F}"/>
    <cellStyle name="Normal 23 2 3" xfId="1998" xr:uid="{036E5221-1C91-4268-AF8F-E655601336CD}"/>
    <cellStyle name="Normal 23 2 3 2" xfId="3443" xr:uid="{AEFB8659-EE69-4F0A-9AEA-FDB48D45BA64}"/>
    <cellStyle name="Normal 23 2 4" xfId="2729" xr:uid="{7BF06816-179D-4674-B4FE-1B4E713EFC5C}"/>
    <cellStyle name="Normal 23 3" xfId="1204" xr:uid="{F1BE5B2F-22F1-46EE-8E66-FBFDE10169C4}"/>
    <cellStyle name="Normal 23 3 2" xfId="2351" xr:uid="{AD24C545-291F-4264-84D1-4C225DA1A2AB}"/>
    <cellStyle name="Normal 23 3 2 2" xfId="3793" xr:uid="{DF825523-7C00-451F-A3BA-C6A185887B0A}"/>
    <cellStyle name="Normal 23 3 3" xfId="3082" xr:uid="{AEC9904F-172D-4DE1-A196-2084608156DF}"/>
    <cellStyle name="Normal 23 4" xfId="1997" xr:uid="{7EB861D5-1985-4719-A229-EA71E005D7A6}"/>
    <cellStyle name="Normal 23 4 2" xfId="3442" xr:uid="{1139CD57-95D1-4FD6-B5C8-1628417000FC}"/>
    <cellStyle name="Normal 23 5" xfId="2728" xr:uid="{C7D919F6-B2F5-49F1-AB3E-3CCD3F4793B5}"/>
    <cellStyle name="Normal 24" xfId="272" xr:uid="{00000000-0005-0000-0000-000000010000}"/>
    <cellStyle name="Normal 24 2" xfId="273" xr:uid="{00000000-0005-0000-0000-000001010000}"/>
    <cellStyle name="Normal 24 2 2" xfId="1207" xr:uid="{AEC61A0E-E59D-495E-A6C1-32B428C4C0BF}"/>
    <cellStyle name="Normal 24 2 2 2" xfId="2354" xr:uid="{8BAAAF15-FB38-457D-829F-595A39D1F17C}"/>
    <cellStyle name="Normal 24 2 2 2 2" xfId="3796" xr:uid="{443C8EF4-7F87-49C2-A7B8-D24C85DF7AAA}"/>
    <cellStyle name="Normal 24 2 2 3" xfId="3085" xr:uid="{2523341F-A7EB-4218-B1D6-5A4C9A1ED52B}"/>
    <cellStyle name="Normal 24 2 3" xfId="2000" xr:uid="{11C57063-FE20-4B72-AD05-54A1F2F6A6C7}"/>
    <cellStyle name="Normal 24 2 3 2" xfId="3445" xr:uid="{D5FAD947-0381-414A-B93C-5C94929F2074}"/>
    <cellStyle name="Normal 24 2 4" xfId="2731" xr:uid="{BECDF76C-9FB4-4578-9D5E-E17739EDEEBA}"/>
    <cellStyle name="Normal 24 3" xfId="1206" xr:uid="{7F1C146C-55C8-4CB1-A72E-F09ADE1A1A52}"/>
    <cellStyle name="Normal 24 3 2" xfId="2353" xr:uid="{F4167B9F-DFD4-4896-95C0-126473FC8279}"/>
    <cellStyle name="Normal 24 3 2 2" xfId="3795" xr:uid="{250F9D3A-4019-476D-8194-5BC05F6E15E4}"/>
    <cellStyle name="Normal 24 3 3" xfId="3084" xr:uid="{B0A33F1A-7209-4A24-A431-3ED291B88C03}"/>
    <cellStyle name="Normal 24 4" xfId="1999" xr:uid="{5BC26C63-2BF9-48FA-969B-73F8D40C3F0B}"/>
    <cellStyle name="Normal 24 4 2" xfId="3444" xr:uid="{9C2E7E49-120C-46F2-B587-E62F9BFDC6D5}"/>
    <cellStyle name="Normal 24 5" xfId="2730" xr:uid="{06A67DA7-3C3E-40B7-96D5-465BBC7AE338}"/>
    <cellStyle name="Normal 25" xfId="274" xr:uid="{00000000-0005-0000-0000-000002010000}"/>
    <cellStyle name="Normal 25 2" xfId="275" xr:uid="{00000000-0005-0000-0000-000003010000}"/>
    <cellStyle name="Normal 25 2 2" xfId="1209" xr:uid="{51580D03-37FA-4F42-914D-C905A5CF2A5D}"/>
    <cellStyle name="Normal 25 2 2 2" xfId="2356" xr:uid="{7D4218B9-6A83-4BE0-8ADF-61CC154F909E}"/>
    <cellStyle name="Normal 25 2 2 2 2" xfId="3798" xr:uid="{2AAB4732-678E-4FD4-A386-8DCC50B01668}"/>
    <cellStyle name="Normal 25 2 2 3" xfId="3087" xr:uid="{3CE280BE-28F7-41E6-A990-A6A4E90BA20F}"/>
    <cellStyle name="Normal 25 2 3" xfId="2002" xr:uid="{BD1C6ACC-7309-4436-A78F-E470DA2C852F}"/>
    <cellStyle name="Normal 25 2 3 2" xfId="3447" xr:uid="{E6987C01-4011-4A6F-BE3C-1E9D2EA38034}"/>
    <cellStyle name="Normal 25 2 4" xfId="2733" xr:uid="{54090E42-B911-4257-95C3-2CDFB8903090}"/>
    <cellStyle name="Normal 25 3" xfId="1208" xr:uid="{0FD5CAE5-9728-49E6-B4AD-58BF28ED86A1}"/>
    <cellStyle name="Normal 25 3 2" xfId="2355" xr:uid="{A02E9785-63F1-463E-93BD-567EC13C3FBD}"/>
    <cellStyle name="Normal 25 3 2 2" xfId="3797" xr:uid="{AF5F7A9F-D8C0-4F0A-82B0-AFD5BF5BF3C6}"/>
    <cellStyle name="Normal 25 3 3" xfId="3086" xr:uid="{569BE9C9-C6F2-4FFC-9F40-954746B8F96B}"/>
    <cellStyle name="Normal 25 4" xfId="2001" xr:uid="{8DB422B4-86C1-4AA2-AE38-7C77A7681B9B}"/>
    <cellStyle name="Normal 25 4 2" xfId="3446" xr:uid="{657BD889-F7D5-40E9-B908-DB88C60D29EC}"/>
    <cellStyle name="Normal 25 5" xfId="2732" xr:uid="{ADE384C6-005B-432A-B2F4-DCFF8802059F}"/>
    <cellStyle name="Normal 26" xfId="276" xr:uid="{00000000-0005-0000-0000-000004010000}"/>
    <cellStyle name="Normal 26 2" xfId="1210" xr:uid="{52D561C5-F30B-47E7-83BA-BEBA505283E2}"/>
    <cellStyle name="Normal 27" xfId="277" xr:uid="{00000000-0005-0000-0000-000005010000}"/>
    <cellStyle name="Normal 27 2" xfId="1211" xr:uid="{429375C9-8B3E-4787-9B06-B281AACCF817}"/>
    <cellStyle name="Normal 28" xfId="278" xr:uid="{00000000-0005-0000-0000-000006010000}"/>
    <cellStyle name="Normal 28 2" xfId="1212" xr:uid="{080A0881-158D-4594-AC8B-53B7F63F6422}"/>
    <cellStyle name="Normal 29" xfId="279" xr:uid="{00000000-0005-0000-0000-000007010000}"/>
    <cellStyle name="Normal 29 2" xfId="280" xr:uid="{00000000-0005-0000-0000-000008010000}"/>
    <cellStyle name="Normal 29 2 2" xfId="1214" xr:uid="{E37B3E9A-6DC1-4E57-9BD9-68D87EB1479C}"/>
    <cellStyle name="Normal 29 2 2 2" xfId="2357" xr:uid="{6D8A8BF5-FD12-4E28-9CA8-2B8E8DBB1105}"/>
    <cellStyle name="Normal 29 2 2 2 2" xfId="3799" xr:uid="{7CB6F2A6-467D-4F90-8FC4-CD5129A4B870}"/>
    <cellStyle name="Normal 29 2 2 3" xfId="3088" xr:uid="{533EB28C-37A5-4DA3-8EB8-270DF31C4683}"/>
    <cellStyle name="Normal 29 2 3" xfId="2003" xr:uid="{4EB5BBB6-54EA-4DD8-9077-067DD90AE3EC}"/>
    <cellStyle name="Normal 29 2 3 2" xfId="3448" xr:uid="{CAAF0787-5919-48E9-B076-A9257B03F413}"/>
    <cellStyle name="Normal 29 2 4" xfId="2734" xr:uid="{84C08001-0AFB-4F4B-A158-C80C322539FC}"/>
    <cellStyle name="Normal 29 3" xfId="1213" xr:uid="{85BAD84D-8A67-47A2-B8D1-EE67F45D8C82}"/>
    <cellStyle name="Normal 3" xfId="281" xr:uid="{00000000-0005-0000-0000-000009010000}"/>
    <cellStyle name="Normal 3 10" xfId="282" xr:uid="{00000000-0005-0000-0000-00000A010000}"/>
    <cellStyle name="Normal 3 10 2" xfId="1216" xr:uid="{CD659671-FA2C-4FE3-9F07-E94FB4B9CB52}"/>
    <cellStyle name="Normal 3 11" xfId="283" xr:uid="{00000000-0005-0000-0000-00000B010000}"/>
    <cellStyle name="Normal 3 11 2" xfId="1217" xr:uid="{6E66F1B9-012E-4B23-B8E5-2F9355A3D7DD}"/>
    <cellStyle name="Normal 3 12" xfId="284" xr:uid="{00000000-0005-0000-0000-00000C010000}"/>
    <cellStyle name="Normal 3 12 2" xfId="1218" xr:uid="{89C4BA3D-3CAF-4FBC-80B5-C3C8234131F5}"/>
    <cellStyle name="Normal 3 13" xfId="285" xr:uid="{00000000-0005-0000-0000-00000D010000}"/>
    <cellStyle name="Normal 3 13 2" xfId="1219" xr:uid="{EA167430-942E-4039-ADFE-AE68677FDC34}"/>
    <cellStyle name="Normal 3 14" xfId="286" xr:uid="{00000000-0005-0000-0000-00000E010000}"/>
    <cellStyle name="Normal 3 14 2" xfId="1220" xr:uid="{3B43673D-72BA-41A2-8EDA-D031E44FA69C}"/>
    <cellStyle name="Normal 3 15" xfId="287" xr:uid="{00000000-0005-0000-0000-00000F010000}"/>
    <cellStyle name="Normal 3 15 2" xfId="1221" xr:uid="{2DF52256-680A-4F94-BE81-B84A2EFF6CE5}"/>
    <cellStyle name="Normal 3 16" xfId="288" xr:uid="{00000000-0005-0000-0000-000010010000}"/>
    <cellStyle name="Normal 3 16 2" xfId="1222" xr:uid="{31B83693-63C3-43B2-92BC-7979F2C10803}"/>
    <cellStyle name="Normal 3 17" xfId="289" xr:uid="{00000000-0005-0000-0000-000011010000}"/>
    <cellStyle name="Normal 3 17 2" xfId="1223" xr:uid="{79E43AF6-3630-4E84-A173-129461C66D35}"/>
    <cellStyle name="Normal 3 18" xfId="290" xr:uid="{00000000-0005-0000-0000-000012010000}"/>
    <cellStyle name="Normal 3 18 2" xfId="1224" xr:uid="{F3F3BD1C-D4DB-4D6F-B59D-DFDA41FB02FC}"/>
    <cellStyle name="Normal 3 19" xfId="291" xr:uid="{00000000-0005-0000-0000-000013010000}"/>
    <cellStyle name="Normal 3 19 2" xfId="1225" xr:uid="{4EE4C478-92D0-4FD3-AD8B-FB3269794466}"/>
    <cellStyle name="Normal 3 2" xfId="292" xr:uid="{00000000-0005-0000-0000-000014010000}"/>
    <cellStyle name="Normal 3 2 10" xfId="293" xr:uid="{00000000-0005-0000-0000-000015010000}"/>
    <cellStyle name="Normal 3 2 10 2" xfId="294" xr:uid="{00000000-0005-0000-0000-000016010000}"/>
    <cellStyle name="Normal 3 2 10 2 2" xfId="1228" xr:uid="{CBF1DB17-1DB9-4501-81DD-EDE0E3478084}"/>
    <cellStyle name="Normal 3 2 10 2 2 2" xfId="2359" xr:uid="{C3E3F522-02AF-49BC-A647-3753B4B49355}"/>
    <cellStyle name="Normal 3 2 10 2 2 2 2" xfId="3801" xr:uid="{BD2D8119-8C49-4CF9-8195-FB270811EAD5}"/>
    <cellStyle name="Normal 3 2 10 2 2 3" xfId="3092" xr:uid="{F0EB735D-1F3E-412C-B54B-4FDA3D1BDA3F}"/>
    <cellStyle name="Normal 3 2 10 2 3" xfId="2005" xr:uid="{4B2939B6-646E-4BBF-A5B0-5DFA09411B62}"/>
    <cellStyle name="Normal 3 2 10 2 3 2" xfId="3450" xr:uid="{75A0699E-3E30-4709-A3F1-9CE6425C7BCC}"/>
    <cellStyle name="Normal 3 2 10 2 4" xfId="2738" xr:uid="{44713D5A-E2B5-445E-B9F1-056815E8418A}"/>
    <cellStyle name="Normal 3 2 10 3" xfId="1227" xr:uid="{736195AD-BC22-4F67-860A-947D5FDA8C39}"/>
    <cellStyle name="Normal 3 2 10 3 2" xfId="2358" xr:uid="{D0F12DF9-8227-41DA-8E18-8F3121BC7EE5}"/>
    <cellStyle name="Normal 3 2 10 3 2 2" xfId="3800" xr:uid="{75EE3BB2-7DDE-487C-82B0-257114DD8E08}"/>
    <cellStyle name="Normal 3 2 10 3 3" xfId="3091" xr:uid="{AEB30CB5-AAE8-407B-A17C-87C023F57FF8}"/>
    <cellStyle name="Normal 3 2 10 4" xfId="2004" xr:uid="{1A1C5BA0-60B2-4186-8C2B-15F739A3E102}"/>
    <cellStyle name="Normal 3 2 10 4 2" xfId="3449" xr:uid="{AA22DC3B-F9AE-4766-877A-55510E30AC50}"/>
    <cellStyle name="Normal 3 2 10 5" xfId="2737" xr:uid="{1434F199-C823-45C5-B2E4-574FAD8D39A2}"/>
    <cellStyle name="Normal 3 2 11" xfId="295" xr:uid="{00000000-0005-0000-0000-000017010000}"/>
    <cellStyle name="Normal 3 2 11 2" xfId="296" xr:uid="{00000000-0005-0000-0000-000018010000}"/>
    <cellStyle name="Normal 3 2 11 2 2" xfId="1230" xr:uid="{F800C54A-E348-40FA-AD93-2FFE6AFFD5B7}"/>
    <cellStyle name="Normal 3 2 11 2 2 2" xfId="2361" xr:uid="{787B8DBD-BFF0-470E-8F01-D66DED88A792}"/>
    <cellStyle name="Normal 3 2 11 2 2 2 2" xfId="3803" xr:uid="{AF17520C-7158-4887-BD2A-3AC779ECABCB}"/>
    <cellStyle name="Normal 3 2 11 2 2 3" xfId="3094" xr:uid="{504954F0-13BC-4B2D-BECE-7B5A1E3934B1}"/>
    <cellStyle name="Normal 3 2 11 2 3" xfId="2007" xr:uid="{6A877819-DD8F-4BAA-B21E-65C60BFC2577}"/>
    <cellStyle name="Normal 3 2 11 2 3 2" xfId="3452" xr:uid="{71C418C4-8B16-4DE5-99F8-34C80EF3AD28}"/>
    <cellStyle name="Normal 3 2 11 2 4" xfId="2740" xr:uid="{CA363FB7-92A4-4146-9FEE-70DA91CBA64E}"/>
    <cellStyle name="Normal 3 2 11 3" xfId="1229" xr:uid="{40D31EEB-E24A-484E-A79E-187CB0C5FEFA}"/>
    <cellStyle name="Normal 3 2 11 3 2" xfId="2360" xr:uid="{464C1D10-46C1-45C0-B13D-6F5DCC7D17E6}"/>
    <cellStyle name="Normal 3 2 11 3 2 2" xfId="3802" xr:uid="{2532CF2D-A1A2-4354-AFE9-EEE7CD99CB23}"/>
    <cellStyle name="Normal 3 2 11 3 3" xfId="3093" xr:uid="{6E8D7012-A344-45CC-8C67-A215608E7C36}"/>
    <cellStyle name="Normal 3 2 11 4" xfId="2006" xr:uid="{B459FD17-9679-435A-B095-D4455A6CFFEA}"/>
    <cellStyle name="Normal 3 2 11 4 2" xfId="3451" xr:uid="{20CB0F58-6EFE-46BD-8F53-6162F24DB080}"/>
    <cellStyle name="Normal 3 2 11 5" xfId="2739" xr:uid="{61369CE3-7F46-4F4E-9DE6-D6E5F5F6C0C5}"/>
    <cellStyle name="Normal 3 2 12" xfId="297" xr:uid="{00000000-0005-0000-0000-000019010000}"/>
    <cellStyle name="Normal 3 2 12 2" xfId="298" xr:uid="{00000000-0005-0000-0000-00001A010000}"/>
    <cellStyle name="Normal 3 2 12 2 2" xfId="1232" xr:uid="{46B0659A-81B3-4C74-86A9-39070AE700D2}"/>
    <cellStyle name="Normal 3 2 12 2 2 2" xfId="2363" xr:uid="{778A84B4-08EB-4A38-943A-62B2307ABCE7}"/>
    <cellStyle name="Normal 3 2 12 2 2 2 2" xfId="3805" xr:uid="{DF676F30-5F5C-4AB8-A76E-C13CEA46A561}"/>
    <cellStyle name="Normal 3 2 12 2 2 3" xfId="3096" xr:uid="{065DCB86-B758-4BF9-BF91-C53033FF0322}"/>
    <cellStyle name="Normal 3 2 12 2 3" xfId="2009" xr:uid="{08FF6422-7CE7-44B0-AD6A-2000953C70F9}"/>
    <cellStyle name="Normal 3 2 12 2 3 2" xfId="3454" xr:uid="{60400EDF-6170-4F19-AA5A-47BC9645C478}"/>
    <cellStyle name="Normal 3 2 12 2 4" xfId="2742" xr:uid="{02178C65-0411-45AE-91E3-72D5D0E47FFF}"/>
    <cellStyle name="Normal 3 2 12 3" xfId="1231" xr:uid="{9A9C116C-8D05-4FDE-AAFA-71CB9E6ABFF6}"/>
    <cellStyle name="Normal 3 2 12 3 2" xfId="2362" xr:uid="{14BC159A-AC27-49C1-AEA2-C20B333B1195}"/>
    <cellStyle name="Normal 3 2 12 3 2 2" xfId="3804" xr:uid="{23AD0592-8F7D-4E65-A19F-79BBFAB4106C}"/>
    <cellStyle name="Normal 3 2 12 3 3" xfId="3095" xr:uid="{DA188F09-D6E0-41E5-9E22-9811C2ECE669}"/>
    <cellStyle name="Normal 3 2 12 4" xfId="2008" xr:uid="{1B724617-2951-4F0A-9F73-7F487888C90B}"/>
    <cellStyle name="Normal 3 2 12 4 2" xfId="3453" xr:uid="{B6F4C99A-2468-4874-A820-C2825C9350BB}"/>
    <cellStyle name="Normal 3 2 12 5" xfId="2741" xr:uid="{710BA361-01BA-4F86-9ED6-72A331E81B32}"/>
    <cellStyle name="Normal 3 2 13" xfId="299" xr:uid="{00000000-0005-0000-0000-00001B010000}"/>
    <cellStyle name="Normal 3 2 13 2" xfId="300" xr:uid="{00000000-0005-0000-0000-00001C010000}"/>
    <cellStyle name="Normal 3 2 13 2 2" xfId="1234" xr:uid="{0672ED24-8876-4FC1-8AD3-F4655CD12A1D}"/>
    <cellStyle name="Normal 3 2 13 2 2 2" xfId="2365" xr:uid="{2BFBA5A3-FA3A-4B67-AC7A-E356AEC45660}"/>
    <cellStyle name="Normal 3 2 13 2 2 2 2" xfId="3807" xr:uid="{263E6EA7-D39B-4CEA-A1D0-7BF245DB0B04}"/>
    <cellStyle name="Normal 3 2 13 2 2 3" xfId="3098" xr:uid="{89E0CAF9-2AF8-4824-9301-4FA3B75C8BB5}"/>
    <cellStyle name="Normal 3 2 13 2 3" xfId="2011" xr:uid="{DF4FD255-A653-4E41-BF5B-CB4430E08E40}"/>
    <cellStyle name="Normal 3 2 13 2 3 2" xfId="3456" xr:uid="{E994A98B-1D99-4963-8585-4ED287BDD9FC}"/>
    <cellStyle name="Normal 3 2 13 2 4" xfId="2744" xr:uid="{B15E35B7-7BAD-4A2F-AF8A-74B1FDBC460E}"/>
    <cellStyle name="Normal 3 2 13 3" xfId="1233" xr:uid="{3324A75B-B819-4084-8FF1-F4FDAE1FCC25}"/>
    <cellStyle name="Normal 3 2 13 3 2" xfId="2364" xr:uid="{E3F465C3-1925-4C72-9F14-64BB6B49D6EA}"/>
    <cellStyle name="Normal 3 2 13 3 2 2" xfId="3806" xr:uid="{E10D823E-45B2-48C5-9F75-66BD97990ACD}"/>
    <cellStyle name="Normal 3 2 13 3 3" xfId="3097" xr:uid="{AE13374A-CDA7-4A2E-A4F3-F54BB2906C76}"/>
    <cellStyle name="Normal 3 2 13 4" xfId="2010" xr:uid="{B1B7A58A-E1E8-4E5D-9E39-913F7CD9D5E7}"/>
    <cellStyle name="Normal 3 2 13 4 2" xfId="3455" xr:uid="{77412EDF-3A6E-42D0-92DB-7456AA4D49AC}"/>
    <cellStyle name="Normal 3 2 13 5" xfId="2743" xr:uid="{A29A60A7-6524-4D3E-88BB-A23DBC096E02}"/>
    <cellStyle name="Normal 3 2 14" xfId="301" xr:uid="{00000000-0005-0000-0000-00001D010000}"/>
    <cellStyle name="Normal 3 2 14 2" xfId="302" xr:uid="{00000000-0005-0000-0000-00001E010000}"/>
    <cellStyle name="Normal 3 2 14 2 2" xfId="1236" xr:uid="{A3D2A9AC-94FE-4412-A5C5-5DA05AB17C61}"/>
    <cellStyle name="Normal 3 2 14 2 2 2" xfId="2367" xr:uid="{6D4B9D48-D6AA-4B35-B2E9-823E89DB22A5}"/>
    <cellStyle name="Normal 3 2 14 2 2 2 2" xfId="3809" xr:uid="{963E7CA7-8FD2-41FA-8406-179D148F8866}"/>
    <cellStyle name="Normal 3 2 14 2 2 3" xfId="3100" xr:uid="{DF73A213-EBDD-4D7F-8040-5BC1ACA1923F}"/>
    <cellStyle name="Normal 3 2 14 2 3" xfId="2013" xr:uid="{D316D614-9D59-4E11-B65B-E265BFA294FE}"/>
    <cellStyle name="Normal 3 2 14 2 3 2" xfId="3458" xr:uid="{F9FA06E0-E73F-4E33-8E61-4FECBEC905AD}"/>
    <cellStyle name="Normal 3 2 14 2 4" xfId="2746" xr:uid="{E3E0DA12-7023-4387-A3FF-FF29CF8B1DE1}"/>
    <cellStyle name="Normal 3 2 14 3" xfId="1235" xr:uid="{D33C07E2-9CF0-4BCD-BF9F-BD308A03AF75}"/>
    <cellStyle name="Normal 3 2 14 3 2" xfId="2366" xr:uid="{A332D173-35D4-4232-AB12-5F445A47A8F7}"/>
    <cellStyle name="Normal 3 2 14 3 2 2" xfId="3808" xr:uid="{37189089-61A1-4BA2-A1DB-CF3F5605D119}"/>
    <cellStyle name="Normal 3 2 14 3 3" xfId="3099" xr:uid="{3FD0BA6E-09D9-4C44-9813-521950110EE8}"/>
    <cellStyle name="Normal 3 2 14 4" xfId="2012" xr:uid="{A0A356E8-4329-451F-95AF-A061F125C939}"/>
    <cellStyle name="Normal 3 2 14 4 2" xfId="3457" xr:uid="{2016812E-1224-440C-A909-B66B9E0E2731}"/>
    <cellStyle name="Normal 3 2 14 5" xfId="2745" xr:uid="{617EE09F-D1FA-439F-A6CF-0BC6798D1F8A}"/>
    <cellStyle name="Normal 3 2 15" xfId="303" xr:uid="{00000000-0005-0000-0000-00001F010000}"/>
    <cellStyle name="Normal 3 2 15 2" xfId="304" xr:uid="{00000000-0005-0000-0000-000020010000}"/>
    <cellStyle name="Normal 3 2 15 2 2" xfId="1238" xr:uid="{C94A3778-1C75-4145-BE1B-17542BFB9A43}"/>
    <cellStyle name="Normal 3 2 15 2 2 2" xfId="2369" xr:uid="{4A6CF52E-2B6B-408F-B563-7A70F194FB7B}"/>
    <cellStyle name="Normal 3 2 15 2 2 2 2" xfId="3811" xr:uid="{BD3CAFB3-1C82-4615-BE4B-FA5213D4544C}"/>
    <cellStyle name="Normal 3 2 15 2 2 3" xfId="3102" xr:uid="{4305755B-A689-4EAE-82B2-BE20D6B4AB2A}"/>
    <cellStyle name="Normal 3 2 15 2 3" xfId="2015" xr:uid="{A92C781D-54D8-47B8-8C59-5D5BD2A6A65C}"/>
    <cellStyle name="Normal 3 2 15 2 3 2" xfId="3460" xr:uid="{D6801268-7979-447B-AF11-ACDF0BBD9459}"/>
    <cellStyle name="Normal 3 2 15 2 4" xfId="2748" xr:uid="{B0A91E92-BD7A-4259-B688-F302C8D249C3}"/>
    <cellStyle name="Normal 3 2 15 3" xfId="1237" xr:uid="{D843AA8D-AF73-432A-860A-53511B28FA4E}"/>
    <cellStyle name="Normal 3 2 15 3 2" xfId="2368" xr:uid="{4B2060E0-9B1D-4C09-8917-0035FA598F35}"/>
    <cellStyle name="Normal 3 2 15 3 2 2" xfId="3810" xr:uid="{99BC3396-BCC8-41A1-8233-87CF2011884F}"/>
    <cellStyle name="Normal 3 2 15 3 3" xfId="3101" xr:uid="{E0082A1C-6108-4CDD-8126-B5F6805F008C}"/>
    <cellStyle name="Normal 3 2 15 4" xfId="2014" xr:uid="{EEE80234-8829-4F7E-8FCE-6FE938EA82B6}"/>
    <cellStyle name="Normal 3 2 15 4 2" xfId="3459" xr:uid="{CEF464F7-15BC-43AA-8F35-9C802A548DFF}"/>
    <cellStyle name="Normal 3 2 15 5" xfId="2747" xr:uid="{CD529646-D2C5-4054-85AE-EE305510B5C1}"/>
    <cellStyle name="Normal 3 2 16" xfId="305" xr:uid="{00000000-0005-0000-0000-000021010000}"/>
    <cellStyle name="Normal 3 2 16 2" xfId="306" xr:uid="{00000000-0005-0000-0000-000022010000}"/>
    <cellStyle name="Normal 3 2 16 2 2" xfId="1240" xr:uid="{A6FF5D2E-3E6C-4AE9-96D0-09C720BDD6C0}"/>
    <cellStyle name="Normal 3 2 16 2 2 2" xfId="2371" xr:uid="{839B09A9-36F3-42C6-A42C-ADF9570C1C67}"/>
    <cellStyle name="Normal 3 2 16 2 2 2 2" xfId="3813" xr:uid="{3BFE10D3-35A9-46E0-B4F3-37A3E9196D4A}"/>
    <cellStyle name="Normal 3 2 16 2 2 3" xfId="3104" xr:uid="{2706E96F-9C82-41DD-B38D-E21AC8EC56F8}"/>
    <cellStyle name="Normal 3 2 16 2 3" xfId="2017" xr:uid="{670A8997-90FA-4AF8-8C27-31F1108AFA42}"/>
    <cellStyle name="Normal 3 2 16 2 3 2" xfId="3462" xr:uid="{CCB95162-EBEA-4887-B664-5B40844A3AD5}"/>
    <cellStyle name="Normal 3 2 16 2 4" xfId="2750" xr:uid="{E203084E-9DB1-477A-B019-88C7B3CD08FC}"/>
    <cellStyle name="Normal 3 2 16 3" xfId="1239" xr:uid="{B8F97AED-2AA8-4C43-9FCD-907BEC2EDD97}"/>
    <cellStyle name="Normal 3 2 16 3 2" xfId="2370" xr:uid="{CC941664-B792-48D1-95B5-60EEC5DA0BF1}"/>
    <cellStyle name="Normal 3 2 16 3 2 2" xfId="3812" xr:uid="{13FBA791-BDE5-4A52-9B0E-EB0ADD07458A}"/>
    <cellStyle name="Normal 3 2 16 3 3" xfId="3103" xr:uid="{9BF4F23E-6D70-46D5-A624-5B2D8C797694}"/>
    <cellStyle name="Normal 3 2 16 4" xfId="2016" xr:uid="{D7764DB2-6427-4C7D-A03B-745F94AEFA25}"/>
    <cellStyle name="Normal 3 2 16 4 2" xfId="3461" xr:uid="{DF56A377-E544-4B20-AC18-924E42036DAE}"/>
    <cellStyle name="Normal 3 2 16 5" xfId="2749" xr:uid="{D7AD39AB-3F6D-4AC6-9828-E38190AA3BBB}"/>
    <cellStyle name="Normal 3 2 17" xfId="307" xr:uid="{00000000-0005-0000-0000-000023010000}"/>
    <cellStyle name="Normal 3 2 17 2" xfId="308" xr:uid="{00000000-0005-0000-0000-000024010000}"/>
    <cellStyle name="Normal 3 2 17 2 2" xfId="1242" xr:uid="{149744AE-083D-4A2E-8F3E-2A39C618BBE5}"/>
    <cellStyle name="Normal 3 2 17 2 2 2" xfId="2373" xr:uid="{A821963F-B9A5-4CE8-BB5D-C90C7CBC09DD}"/>
    <cellStyle name="Normal 3 2 17 2 2 2 2" xfId="3815" xr:uid="{E47B1993-AADA-47D5-87B6-BAC55B52E11A}"/>
    <cellStyle name="Normal 3 2 17 2 2 3" xfId="3106" xr:uid="{5BC8D419-F261-4F62-AA1F-55CDCC3D77CA}"/>
    <cellStyle name="Normal 3 2 17 2 3" xfId="2019" xr:uid="{B743198C-3ACC-45F0-AE81-C6611BF2F5DC}"/>
    <cellStyle name="Normal 3 2 17 2 3 2" xfId="3464" xr:uid="{1E585EE6-7602-48D6-8133-AFB800433706}"/>
    <cellStyle name="Normal 3 2 17 2 4" xfId="2752" xr:uid="{2B9DD233-56E5-4339-A74E-641D76533492}"/>
    <cellStyle name="Normal 3 2 17 3" xfId="1241" xr:uid="{BE0A7815-43AC-436C-9379-092F82B13181}"/>
    <cellStyle name="Normal 3 2 17 3 2" xfId="2372" xr:uid="{5C52038F-0866-4F32-ACF3-B19E9E9726BC}"/>
    <cellStyle name="Normal 3 2 17 3 2 2" xfId="3814" xr:uid="{08A2ABB9-8244-4A6B-8A9A-819DF38412D3}"/>
    <cellStyle name="Normal 3 2 17 3 3" xfId="3105" xr:uid="{C33A2294-9A57-44E2-92A6-6FAFB89FB1F6}"/>
    <cellStyle name="Normal 3 2 17 4" xfId="2018" xr:uid="{7C85042D-BD41-4673-ACB3-2467B35A4DFA}"/>
    <cellStyle name="Normal 3 2 17 4 2" xfId="3463" xr:uid="{6C08E156-0884-45C5-84DF-1D234588C541}"/>
    <cellStyle name="Normal 3 2 17 5" xfId="2751" xr:uid="{0358AD55-B597-4D06-906C-D81342780C24}"/>
    <cellStyle name="Normal 3 2 18" xfId="309" xr:uid="{00000000-0005-0000-0000-000025010000}"/>
    <cellStyle name="Normal 3 2 18 2" xfId="310" xr:uid="{00000000-0005-0000-0000-000026010000}"/>
    <cellStyle name="Normal 3 2 18 2 2" xfId="1244" xr:uid="{6C6E5647-878E-4013-B750-A21923F00259}"/>
    <cellStyle name="Normal 3 2 18 2 2 2" xfId="2375" xr:uid="{754C4755-7C0A-4F7A-9055-A5B1777D8CF1}"/>
    <cellStyle name="Normal 3 2 18 2 2 2 2" xfId="3817" xr:uid="{4893EA94-F06D-49BC-BD4A-06F48FC436AB}"/>
    <cellStyle name="Normal 3 2 18 2 2 3" xfId="3108" xr:uid="{29E2E62A-F6EB-4E8C-9753-FDFC18EAE384}"/>
    <cellStyle name="Normal 3 2 18 2 3" xfId="2021" xr:uid="{725E3AA6-BD09-4CBC-B421-81E5DCA49621}"/>
    <cellStyle name="Normal 3 2 18 2 3 2" xfId="3466" xr:uid="{FFB82B6D-74E7-48FD-A789-FF764BBD1D90}"/>
    <cellStyle name="Normal 3 2 18 2 4" xfId="2754" xr:uid="{EFEB54ED-F78A-4CA2-806C-128D746A21F6}"/>
    <cellStyle name="Normal 3 2 18 3" xfId="1243" xr:uid="{81315294-1083-4228-A4AB-387D8E871722}"/>
    <cellStyle name="Normal 3 2 18 3 2" xfId="2374" xr:uid="{F9A2311D-F734-447E-A54A-646214270B86}"/>
    <cellStyle name="Normal 3 2 18 3 2 2" xfId="3816" xr:uid="{FC88EA26-D4F8-4AD9-B148-62036D21D28A}"/>
    <cellStyle name="Normal 3 2 18 3 3" xfId="3107" xr:uid="{14B4D8E4-2322-4E02-9E1C-BE8348FD9ADB}"/>
    <cellStyle name="Normal 3 2 18 4" xfId="2020" xr:uid="{471DDCE3-5A65-4663-933F-65C5358F8843}"/>
    <cellStyle name="Normal 3 2 18 4 2" xfId="3465" xr:uid="{31DF5FF0-E4CB-4CCF-A3E1-3FF7CC525DDF}"/>
    <cellStyle name="Normal 3 2 18 5" xfId="2753" xr:uid="{5135531B-9570-4951-B798-EF08D11CD6E6}"/>
    <cellStyle name="Normal 3 2 19" xfId="311" xr:uid="{00000000-0005-0000-0000-000027010000}"/>
    <cellStyle name="Normal 3 2 19 2" xfId="312" xr:uid="{00000000-0005-0000-0000-000028010000}"/>
    <cellStyle name="Normal 3 2 19 2 2" xfId="1246" xr:uid="{18598C1B-1D20-46BD-B97C-F39FBCB18445}"/>
    <cellStyle name="Normal 3 2 19 2 2 2" xfId="2377" xr:uid="{CAB1DBB1-4D4C-4A70-BB42-034975D4ACEC}"/>
    <cellStyle name="Normal 3 2 19 2 2 2 2" xfId="3819" xr:uid="{79FD8328-130F-490E-A759-FE2D9270D3CB}"/>
    <cellStyle name="Normal 3 2 19 2 2 3" xfId="3110" xr:uid="{807467DF-76CB-462F-8677-1491EDBE31E1}"/>
    <cellStyle name="Normal 3 2 19 2 3" xfId="2023" xr:uid="{3CE6E286-4404-4526-BBC0-7DB61A311C05}"/>
    <cellStyle name="Normal 3 2 19 2 3 2" xfId="3468" xr:uid="{039131F0-9C92-433E-B853-716E63ECB49D}"/>
    <cellStyle name="Normal 3 2 19 2 4" xfId="2756" xr:uid="{C21B6A3A-BDFA-4C59-ADD8-61C369B61BDF}"/>
    <cellStyle name="Normal 3 2 19 3" xfId="1245" xr:uid="{9C4FE95B-9F48-4520-94BC-37790E062663}"/>
    <cellStyle name="Normal 3 2 19 3 2" xfId="2376" xr:uid="{5115EE02-41B6-4459-B3B8-F8D36E9DFE8B}"/>
    <cellStyle name="Normal 3 2 19 3 2 2" xfId="3818" xr:uid="{26356838-6678-41BF-BBD8-5B03CD15ECC0}"/>
    <cellStyle name="Normal 3 2 19 3 3" xfId="3109" xr:uid="{D0B9CCBF-AA9F-490A-BB97-FF4013A0644C}"/>
    <cellStyle name="Normal 3 2 19 4" xfId="2022" xr:uid="{2D848207-90D4-442B-B642-04B917B0B8B2}"/>
    <cellStyle name="Normal 3 2 19 4 2" xfId="3467" xr:uid="{2814A705-7F09-466D-9A81-8FC65F4F5883}"/>
    <cellStyle name="Normal 3 2 19 5" xfId="2755" xr:uid="{53BEFCA5-3586-4D2E-86E6-65DEF2522D92}"/>
    <cellStyle name="Normal 3 2 2" xfId="313" xr:uid="{00000000-0005-0000-0000-000029010000}"/>
    <cellStyle name="Normal 3 2 2 2" xfId="314" xr:uid="{00000000-0005-0000-0000-00002A010000}"/>
    <cellStyle name="Normal 3 2 2 2 2" xfId="1248" xr:uid="{C6681411-2057-4C8A-B60C-573194932E7A}"/>
    <cellStyle name="Normal 3 2 2 2 2 2" xfId="2379" xr:uid="{3E4BDE1F-AD0A-4548-94C4-88CEE1DAF460}"/>
    <cellStyle name="Normal 3 2 2 2 2 2 2" xfId="3821" xr:uid="{15F1C61C-50A6-4CEE-97D6-47214EEAF2E5}"/>
    <cellStyle name="Normal 3 2 2 2 2 3" xfId="3112" xr:uid="{B3DE0A1F-8D79-4882-BD63-5EEB843DC81E}"/>
    <cellStyle name="Normal 3 2 2 2 3" xfId="2025" xr:uid="{539640D3-236D-48DA-A9AF-D4D6B6277DA7}"/>
    <cellStyle name="Normal 3 2 2 2 3 2" xfId="3470" xr:uid="{FE8BA1FC-A676-4AFC-84EE-AB03095F1199}"/>
    <cellStyle name="Normal 3 2 2 2 4" xfId="2758" xr:uid="{9EFBCA6C-6FCA-46BC-9DEA-79D3FD036E1D}"/>
    <cellStyle name="Normal 3 2 2 3" xfId="1247" xr:uid="{912E451A-DE71-49E6-B9C6-572C7E18221B}"/>
    <cellStyle name="Normal 3 2 2 3 2" xfId="2378" xr:uid="{55998E63-9414-488F-A983-0AB93E591D0A}"/>
    <cellStyle name="Normal 3 2 2 3 2 2" xfId="3820" xr:uid="{74548997-3EFE-4E02-9204-1D1FB3767C6A}"/>
    <cellStyle name="Normal 3 2 2 3 3" xfId="3111" xr:uid="{0BB491F9-8A34-4FA8-A40F-4EFC9A4C2CF1}"/>
    <cellStyle name="Normal 3 2 2 4" xfId="2024" xr:uid="{A1240202-5A40-4A8A-AA9E-22359E627500}"/>
    <cellStyle name="Normal 3 2 2 4 2" xfId="3469" xr:uid="{59DAECA9-0D16-49AE-9C05-975E289A9FE2}"/>
    <cellStyle name="Normal 3 2 2 5" xfId="2757" xr:uid="{AA5F7E79-DEF6-41A7-B07C-5546CBBAAFCA}"/>
    <cellStyle name="Normal 3 2 20" xfId="315" xr:uid="{00000000-0005-0000-0000-00002B010000}"/>
    <cellStyle name="Normal 3 2 20 2" xfId="316" xr:uid="{00000000-0005-0000-0000-00002C010000}"/>
    <cellStyle name="Normal 3 2 20 2 2" xfId="1250" xr:uid="{E5ABBC47-B3F0-4962-9C72-EF54945EB21A}"/>
    <cellStyle name="Normal 3 2 20 2 2 2" xfId="2381" xr:uid="{527269B4-6970-46B4-BE9F-B5AEC55CCDF3}"/>
    <cellStyle name="Normal 3 2 20 2 2 2 2" xfId="3823" xr:uid="{9B08037C-7E12-47A7-A750-9000D487A60C}"/>
    <cellStyle name="Normal 3 2 20 2 2 3" xfId="3114" xr:uid="{D8FCA646-B30F-4E60-8AFE-FF9321CCBF4C}"/>
    <cellStyle name="Normal 3 2 20 2 3" xfId="2027" xr:uid="{D3915209-90DB-42F6-BFC6-1286C09A99F7}"/>
    <cellStyle name="Normal 3 2 20 2 3 2" xfId="3472" xr:uid="{FC654840-8E21-4C08-9BF2-0B65B51D585E}"/>
    <cellStyle name="Normal 3 2 20 2 4" xfId="2760" xr:uid="{92A8A689-5430-490C-A0CA-203AF20C9D98}"/>
    <cellStyle name="Normal 3 2 20 3" xfId="1249" xr:uid="{FAD30280-8244-4B9B-A319-5E0E6BF3D313}"/>
    <cellStyle name="Normal 3 2 20 3 2" xfId="2380" xr:uid="{DBB4B4BA-70CF-4B08-A83D-6492A0951016}"/>
    <cellStyle name="Normal 3 2 20 3 2 2" xfId="3822" xr:uid="{CADAF3E5-C572-4964-906A-EC448651DD6A}"/>
    <cellStyle name="Normal 3 2 20 3 3" xfId="3113" xr:uid="{C256D52D-9985-4E9C-846F-5A15436DB335}"/>
    <cellStyle name="Normal 3 2 20 4" xfId="2026" xr:uid="{D60ED509-3E47-46F0-8951-23C666C5C505}"/>
    <cellStyle name="Normal 3 2 20 4 2" xfId="3471" xr:uid="{B2EEB6AE-25E2-4C39-8797-CB1737FEEABC}"/>
    <cellStyle name="Normal 3 2 20 5" xfId="2759" xr:uid="{6C9BBD10-7005-44F3-A6E0-5FB433AAE79D}"/>
    <cellStyle name="Normal 3 2 21" xfId="317" xr:uid="{00000000-0005-0000-0000-00002D010000}"/>
    <cellStyle name="Normal 3 2 21 2" xfId="318" xr:uid="{00000000-0005-0000-0000-00002E010000}"/>
    <cellStyle name="Normal 3 2 21 2 2" xfId="1252" xr:uid="{6222530D-198F-4A1B-90FB-18495FBF0008}"/>
    <cellStyle name="Normal 3 2 21 2 2 2" xfId="2383" xr:uid="{00542159-3685-4463-ABC0-5390B76EB013}"/>
    <cellStyle name="Normal 3 2 21 2 2 2 2" xfId="3825" xr:uid="{364E2B7F-2082-489A-B37A-1C9101A53152}"/>
    <cellStyle name="Normal 3 2 21 2 2 3" xfId="3116" xr:uid="{CDB3330B-0B14-40D4-AE8A-0EBFCBAA7CB9}"/>
    <cellStyle name="Normal 3 2 21 2 3" xfId="2029" xr:uid="{CB5B4AE2-BCB2-48FF-9CC8-D8D65DF5C1AE}"/>
    <cellStyle name="Normal 3 2 21 2 3 2" xfId="3474" xr:uid="{3D1CE67D-355A-4BCA-B487-716807B12BCD}"/>
    <cellStyle name="Normal 3 2 21 2 4" xfId="2762" xr:uid="{04691D75-8160-4635-9262-08D0593A9DA3}"/>
    <cellStyle name="Normal 3 2 21 3" xfId="1251" xr:uid="{54B8D57E-2FE6-403D-8627-F0973F42F041}"/>
    <cellStyle name="Normal 3 2 21 3 2" xfId="2382" xr:uid="{09723732-181B-4830-A769-7D28F60EF999}"/>
    <cellStyle name="Normal 3 2 21 3 2 2" xfId="3824" xr:uid="{3E5CF142-B147-453A-8971-3F972D0E9529}"/>
    <cellStyle name="Normal 3 2 21 3 3" xfId="3115" xr:uid="{FC537C5E-DEC6-42F2-9DAC-851980C9B691}"/>
    <cellStyle name="Normal 3 2 21 4" xfId="2028" xr:uid="{665D4DC7-7838-4663-AF42-027C0EC8CD50}"/>
    <cellStyle name="Normal 3 2 21 4 2" xfId="3473" xr:uid="{0B46CF38-9051-4D57-9009-9463B30C6EAB}"/>
    <cellStyle name="Normal 3 2 21 5" xfId="2761" xr:uid="{B37EC22C-815A-4CCD-93FE-FB4D5F073230}"/>
    <cellStyle name="Normal 3 2 22" xfId="319" xr:uid="{00000000-0005-0000-0000-00002F010000}"/>
    <cellStyle name="Normal 3 2 22 2" xfId="320" xr:uid="{00000000-0005-0000-0000-000030010000}"/>
    <cellStyle name="Normal 3 2 22 2 2" xfId="1254" xr:uid="{3923C2E7-5C10-4007-B257-B9718CCFF3E4}"/>
    <cellStyle name="Normal 3 2 22 2 2 2" xfId="2385" xr:uid="{A040F3AD-5464-4ECF-9B7D-5945C780885B}"/>
    <cellStyle name="Normal 3 2 22 2 2 2 2" xfId="3827" xr:uid="{B6E5FFC3-1029-4274-857B-8CCF557E1552}"/>
    <cellStyle name="Normal 3 2 22 2 2 3" xfId="3118" xr:uid="{D37E75D6-0A6E-410F-ADF5-6FDAC640E98C}"/>
    <cellStyle name="Normal 3 2 22 2 3" xfId="2031" xr:uid="{5FCFCEE2-BFBD-4FE0-BE51-5028591D9C25}"/>
    <cellStyle name="Normal 3 2 22 2 3 2" xfId="3476" xr:uid="{1E097E3D-DFC8-4DCC-985E-FB228065554B}"/>
    <cellStyle name="Normal 3 2 22 2 4" xfId="2764" xr:uid="{FB8B1EA7-98B6-4795-B104-B65313F274DA}"/>
    <cellStyle name="Normal 3 2 22 3" xfId="1253" xr:uid="{AEF042C8-5E8C-4DC8-83F6-700F683749CD}"/>
    <cellStyle name="Normal 3 2 22 3 2" xfId="2384" xr:uid="{15C20543-0346-47E0-889A-CD58AD8E5AD6}"/>
    <cellStyle name="Normal 3 2 22 3 2 2" xfId="3826" xr:uid="{0244ADA9-DC92-4F18-BA22-619A9E5414BA}"/>
    <cellStyle name="Normal 3 2 22 3 3" xfId="3117" xr:uid="{69303477-A67B-47E9-8A67-A07622B5E6B6}"/>
    <cellStyle name="Normal 3 2 22 4" xfId="2030" xr:uid="{15CED364-37D2-47C1-9DBD-0E078A51E8C6}"/>
    <cellStyle name="Normal 3 2 22 4 2" xfId="3475" xr:uid="{F38AE898-897F-40AF-A6EA-104F8236E996}"/>
    <cellStyle name="Normal 3 2 22 5" xfId="2763" xr:uid="{064BB2D2-6EF5-4809-ABF5-4F539220BB98}"/>
    <cellStyle name="Normal 3 2 23" xfId="321" xr:uid="{00000000-0005-0000-0000-000031010000}"/>
    <cellStyle name="Normal 3 2 23 2" xfId="322" xr:uid="{00000000-0005-0000-0000-000032010000}"/>
    <cellStyle name="Normal 3 2 23 2 2" xfId="1256" xr:uid="{9D00A96E-E6EC-4C10-B7D0-6B7C5230877F}"/>
    <cellStyle name="Normal 3 2 23 2 2 2" xfId="2387" xr:uid="{BBDEED3F-4D48-4F90-ABA1-0C28CFCEF7E9}"/>
    <cellStyle name="Normal 3 2 23 2 2 2 2" xfId="3829" xr:uid="{D74D715C-37B9-4280-9112-5652F9F9E09C}"/>
    <cellStyle name="Normal 3 2 23 2 2 3" xfId="3120" xr:uid="{7F8222C4-7C73-4180-BA71-625E42E60C3F}"/>
    <cellStyle name="Normal 3 2 23 2 3" xfId="2033" xr:uid="{69BDF947-E1E4-498B-8373-E29B46D61F40}"/>
    <cellStyle name="Normal 3 2 23 2 3 2" xfId="3478" xr:uid="{9A3FA53D-EB68-4929-A5EE-4500EFF39DE7}"/>
    <cellStyle name="Normal 3 2 23 2 4" xfId="2766" xr:uid="{12F8BD4B-B2C1-49B6-9FA7-BE460CFC0AE8}"/>
    <cellStyle name="Normal 3 2 23 3" xfId="1255" xr:uid="{116CEE33-8497-4A86-84C1-97FC7A7794A0}"/>
    <cellStyle name="Normal 3 2 23 3 2" xfId="2386" xr:uid="{0B1BC5A3-C535-4871-A95E-599F96096A56}"/>
    <cellStyle name="Normal 3 2 23 3 2 2" xfId="3828" xr:uid="{472692AC-8E59-4F0C-A8E5-BF69152EB886}"/>
    <cellStyle name="Normal 3 2 23 3 3" xfId="3119" xr:uid="{F8A3AEBD-020C-444E-A4E5-A237895437C4}"/>
    <cellStyle name="Normal 3 2 23 4" xfId="2032" xr:uid="{FFA713A2-13BC-4788-B9D9-BFB53318C64C}"/>
    <cellStyle name="Normal 3 2 23 4 2" xfId="3477" xr:uid="{9696E609-42F4-4A0F-82BE-00137C589E18}"/>
    <cellStyle name="Normal 3 2 23 5" xfId="2765" xr:uid="{B7CA6A2C-8CAA-4CB0-BCB0-97FD065D8298}"/>
    <cellStyle name="Normal 3 2 24" xfId="323" xr:uid="{00000000-0005-0000-0000-000033010000}"/>
    <cellStyle name="Normal 3 2 24 2" xfId="324" xr:uid="{00000000-0005-0000-0000-000034010000}"/>
    <cellStyle name="Normal 3 2 24 2 2" xfId="1258" xr:uid="{19CC67E9-C03B-44E2-B448-E88A14B4040E}"/>
    <cellStyle name="Normal 3 2 24 2 2 2" xfId="2389" xr:uid="{C943B097-3DB2-4E9B-B5CD-2190394916F7}"/>
    <cellStyle name="Normal 3 2 24 2 2 2 2" xfId="3831" xr:uid="{F07B1A4F-BDDB-4868-B350-68954809135D}"/>
    <cellStyle name="Normal 3 2 24 2 2 3" xfId="3122" xr:uid="{5BEA1CC5-DEAF-40B8-A7D4-4F49528DA26E}"/>
    <cellStyle name="Normal 3 2 24 2 3" xfId="2035" xr:uid="{45E04E91-0441-4216-887E-B2EE284E383B}"/>
    <cellStyle name="Normal 3 2 24 2 3 2" xfId="3480" xr:uid="{D9772BBD-9751-4235-BF1D-03B372A42669}"/>
    <cellStyle name="Normal 3 2 24 2 4" xfId="2768" xr:uid="{6052CC00-71F8-4582-888B-9A4BF44F1638}"/>
    <cellStyle name="Normal 3 2 24 3" xfId="1257" xr:uid="{2DECAA64-AE1F-47C3-9F31-71153726DFC7}"/>
    <cellStyle name="Normal 3 2 24 3 2" xfId="2388" xr:uid="{B1B85959-419E-4F8C-8362-7A412C1CDD4D}"/>
    <cellStyle name="Normal 3 2 24 3 2 2" xfId="3830" xr:uid="{9DE0E2E7-DA0C-48AC-A35F-E4A06DAAB241}"/>
    <cellStyle name="Normal 3 2 24 3 3" xfId="3121" xr:uid="{21EA51E3-FA9E-477B-8EAF-D795262CC9FF}"/>
    <cellStyle name="Normal 3 2 24 4" xfId="2034" xr:uid="{BB0976CF-9AC2-4156-BCC3-342C7F094A11}"/>
    <cellStyle name="Normal 3 2 24 4 2" xfId="3479" xr:uid="{AB82B6F0-C316-4AD1-A011-36593E42ED08}"/>
    <cellStyle name="Normal 3 2 24 5" xfId="2767" xr:uid="{FA2625AD-F9BF-4186-8D0E-F913A8DE4D1D}"/>
    <cellStyle name="Normal 3 2 25" xfId="325" xr:uid="{00000000-0005-0000-0000-000035010000}"/>
    <cellStyle name="Normal 3 2 25 2" xfId="326" xr:uid="{00000000-0005-0000-0000-000036010000}"/>
    <cellStyle name="Normal 3 2 25 2 2" xfId="1260" xr:uid="{A5E884AD-E34E-4550-BCC0-E2E62C6F651B}"/>
    <cellStyle name="Normal 3 2 25 2 2 2" xfId="2391" xr:uid="{50270E9B-443A-4BE1-9C83-FD6EBAC2385C}"/>
    <cellStyle name="Normal 3 2 25 2 2 2 2" xfId="3833" xr:uid="{430A60F1-C380-4EC2-B9CD-DCAD3D591675}"/>
    <cellStyle name="Normal 3 2 25 2 2 3" xfId="3124" xr:uid="{0FD2CEB6-44B4-4B71-B02F-C0FA752EAA8F}"/>
    <cellStyle name="Normal 3 2 25 2 3" xfId="2037" xr:uid="{5A584409-157C-4ED8-9603-A03A52DE4EBE}"/>
    <cellStyle name="Normal 3 2 25 2 3 2" xfId="3482" xr:uid="{41BFBD25-A1F5-4627-80FB-12BB5F1606EB}"/>
    <cellStyle name="Normal 3 2 25 2 4" xfId="2770" xr:uid="{AE04DCEC-C1EB-430B-AB4B-F666F5ADD409}"/>
    <cellStyle name="Normal 3 2 25 3" xfId="1259" xr:uid="{9379C46B-43FB-444C-A451-FE087FFD7385}"/>
    <cellStyle name="Normal 3 2 25 3 2" xfId="2390" xr:uid="{1D727944-D2E6-462B-8941-5AE6EB72CB9E}"/>
    <cellStyle name="Normal 3 2 25 3 2 2" xfId="3832" xr:uid="{2CCB0031-7772-4B03-98C0-F5F31D8F1916}"/>
    <cellStyle name="Normal 3 2 25 3 3" xfId="3123" xr:uid="{F97B7B49-E1ED-45B3-8AD4-B4602B7CDA92}"/>
    <cellStyle name="Normal 3 2 25 4" xfId="2036" xr:uid="{9AD00644-F601-4C3B-9E77-D831A64CE818}"/>
    <cellStyle name="Normal 3 2 25 4 2" xfId="3481" xr:uid="{D3F5292E-3B98-442F-A6BC-2C92B3F00B3B}"/>
    <cellStyle name="Normal 3 2 25 5" xfId="2769" xr:uid="{CC6F5396-F900-4092-97D7-F136D1BB26D5}"/>
    <cellStyle name="Normal 3 2 26" xfId="327" xr:uid="{00000000-0005-0000-0000-000037010000}"/>
    <cellStyle name="Normal 3 2 26 2" xfId="328" xr:uid="{00000000-0005-0000-0000-000038010000}"/>
    <cellStyle name="Normal 3 2 26 2 2" xfId="1262" xr:uid="{0C005164-C646-479C-A571-6A47B11970CA}"/>
    <cellStyle name="Normal 3 2 26 2 2 2" xfId="2393" xr:uid="{5FA9AC1F-80CC-4D2A-AB35-59C7C583136D}"/>
    <cellStyle name="Normal 3 2 26 2 2 2 2" xfId="3835" xr:uid="{7791BF82-6F6D-4A8A-83F7-CCBC5619EFB6}"/>
    <cellStyle name="Normal 3 2 26 2 2 3" xfId="3126" xr:uid="{8497B4D2-508D-4592-934B-3374C5C293F3}"/>
    <cellStyle name="Normal 3 2 26 2 3" xfId="2039" xr:uid="{A24B543C-0D23-4A91-B15D-43C15427162F}"/>
    <cellStyle name="Normal 3 2 26 2 3 2" xfId="3484" xr:uid="{1E38CD96-2642-4BE4-B5F2-E042484A29A5}"/>
    <cellStyle name="Normal 3 2 26 2 4" xfId="2772" xr:uid="{7B993A3E-176E-47E9-867C-C80F1E2809B2}"/>
    <cellStyle name="Normal 3 2 26 3" xfId="1261" xr:uid="{0840BF20-FEC4-45E9-8D40-55758D326D15}"/>
    <cellStyle name="Normal 3 2 26 3 2" xfId="2392" xr:uid="{D1181EA4-DE5F-4720-9F1C-05CD3E32D34A}"/>
    <cellStyle name="Normal 3 2 26 3 2 2" xfId="3834" xr:uid="{C385FB31-7EE8-4D6F-9EA0-2DDCBED2B705}"/>
    <cellStyle name="Normal 3 2 26 3 3" xfId="3125" xr:uid="{A361E220-151A-4230-940A-429647B58395}"/>
    <cellStyle name="Normal 3 2 26 4" xfId="2038" xr:uid="{516DA235-0380-484A-9EC4-4C80F304DB40}"/>
    <cellStyle name="Normal 3 2 26 4 2" xfId="3483" xr:uid="{59C06CB8-D867-4833-B4B9-6ECB58BB59C3}"/>
    <cellStyle name="Normal 3 2 26 5" xfId="2771" xr:uid="{2FBCEBB2-C36A-491B-9B59-57E60823B0D1}"/>
    <cellStyle name="Normal 3 2 27" xfId="329" xr:uid="{00000000-0005-0000-0000-000039010000}"/>
    <cellStyle name="Normal 3 2 27 2" xfId="330" xr:uid="{00000000-0005-0000-0000-00003A010000}"/>
    <cellStyle name="Normal 3 2 27 2 2" xfId="1264" xr:uid="{B48867AE-D449-49C6-95AA-39461019FE30}"/>
    <cellStyle name="Normal 3 2 27 2 2 2" xfId="2395" xr:uid="{76EE8350-DF4E-41E2-BD1D-8E0871E109EB}"/>
    <cellStyle name="Normal 3 2 27 2 2 2 2" xfId="3837" xr:uid="{4CBE46BD-DD9A-4324-B10B-CE82BEF0B2E7}"/>
    <cellStyle name="Normal 3 2 27 2 2 3" xfId="3128" xr:uid="{6DDB7EDE-1918-49B5-B235-3660A1692099}"/>
    <cellStyle name="Normal 3 2 27 2 3" xfId="2041" xr:uid="{CCAACC34-F86B-4091-A3A2-C478E3CF016F}"/>
    <cellStyle name="Normal 3 2 27 2 3 2" xfId="3486" xr:uid="{CE39925A-35E5-45C2-BD27-0B5E861ACC64}"/>
    <cellStyle name="Normal 3 2 27 2 4" xfId="2774" xr:uid="{F3E09CE6-ADAF-412C-A370-E78C3258EEF5}"/>
    <cellStyle name="Normal 3 2 27 3" xfId="1263" xr:uid="{7C610A3D-D699-40FC-9E1B-AA7C215E34C6}"/>
    <cellStyle name="Normal 3 2 27 3 2" xfId="2394" xr:uid="{D59CE2FD-BDD1-40CD-ADA2-69607FB30077}"/>
    <cellStyle name="Normal 3 2 27 3 2 2" xfId="3836" xr:uid="{B2818BB3-9B90-4A23-810D-42F110C33104}"/>
    <cellStyle name="Normal 3 2 27 3 3" xfId="3127" xr:uid="{7C2F2B74-A15A-426C-AF0E-A70EE397237E}"/>
    <cellStyle name="Normal 3 2 27 4" xfId="2040" xr:uid="{B9C30B43-E1AC-4080-8143-54E6173C1BED}"/>
    <cellStyle name="Normal 3 2 27 4 2" xfId="3485" xr:uid="{F9DF8E26-9B24-41B0-A610-038D98036BFC}"/>
    <cellStyle name="Normal 3 2 27 5" xfId="2773" xr:uid="{7537E35D-7C48-47EA-BDBE-2CDD8B87D487}"/>
    <cellStyle name="Normal 3 2 28" xfId="331" xr:uid="{00000000-0005-0000-0000-00003B010000}"/>
    <cellStyle name="Normal 3 2 28 2" xfId="332" xr:uid="{00000000-0005-0000-0000-00003C010000}"/>
    <cellStyle name="Normal 3 2 28 2 2" xfId="1266" xr:uid="{8C1E3F66-489F-4187-BFF3-1EDED3B31FF7}"/>
    <cellStyle name="Normal 3 2 28 2 2 2" xfId="2397" xr:uid="{B2D208CF-7B3C-4E5C-80F5-BBC15B2EE9EB}"/>
    <cellStyle name="Normal 3 2 28 2 2 2 2" xfId="3839" xr:uid="{7E110EC4-5BB3-4628-A2E9-9F86272AA149}"/>
    <cellStyle name="Normal 3 2 28 2 2 3" xfId="3130" xr:uid="{432BC775-32FE-4AD0-A89E-61B4EACDC2DA}"/>
    <cellStyle name="Normal 3 2 28 2 3" xfId="2043" xr:uid="{E4D10ABD-6049-485B-A961-FC6294B94B96}"/>
    <cellStyle name="Normal 3 2 28 2 3 2" xfId="3488" xr:uid="{44F60987-D849-46DE-A73B-05A5EBCD926E}"/>
    <cellStyle name="Normal 3 2 28 2 4" xfId="2776" xr:uid="{2E29C1DC-37D1-4C77-95B9-02DDC6173FA3}"/>
    <cellStyle name="Normal 3 2 28 3" xfId="1265" xr:uid="{AE8FFFC0-EDB4-4B16-AE72-A9CC8B78F393}"/>
    <cellStyle name="Normal 3 2 28 3 2" xfId="2396" xr:uid="{6822CD34-84DB-4A90-8DC9-06F903A182FB}"/>
    <cellStyle name="Normal 3 2 28 3 2 2" xfId="3838" xr:uid="{582CA0B7-9A9B-4144-8022-F40BFFA9E2DC}"/>
    <cellStyle name="Normal 3 2 28 3 3" xfId="3129" xr:uid="{C8B819ED-5243-4E08-B992-E955441FB2DE}"/>
    <cellStyle name="Normal 3 2 28 4" xfId="2042" xr:uid="{B0A1C856-7076-4F43-A39C-D6C530A6A9CD}"/>
    <cellStyle name="Normal 3 2 28 4 2" xfId="3487" xr:uid="{F8943FE4-C2B6-4B81-9ADA-D571F69FEE4D}"/>
    <cellStyle name="Normal 3 2 28 5" xfId="2775" xr:uid="{DDDF9B89-A429-4BD2-AFBC-7532016EEAA7}"/>
    <cellStyle name="Normal 3 2 29" xfId="333" xr:uid="{00000000-0005-0000-0000-00003D010000}"/>
    <cellStyle name="Normal 3 2 29 2" xfId="334" xr:uid="{00000000-0005-0000-0000-00003E010000}"/>
    <cellStyle name="Normal 3 2 29 2 2" xfId="1268" xr:uid="{8295BA0E-F7D5-4D27-B716-B5388BA23223}"/>
    <cellStyle name="Normal 3 2 29 2 2 2" xfId="2399" xr:uid="{F8318C10-1F94-4FB3-9425-91C5683DD550}"/>
    <cellStyle name="Normal 3 2 29 2 2 2 2" xfId="3841" xr:uid="{41A92A82-487A-4883-B097-745D04F1DBD2}"/>
    <cellStyle name="Normal 3 2 29 2 2 3" xfId="3132" xr:uid="{F623D83E-B33F-4739-B9F2-9CF2D023F08A}"/>
    <cellStyle name="Normal 3 2 29 2 3" xfId="2045" xr:uid="{C63BBFA5-2BCF-4823-AA14-BB8F68A2D52E}"/>
    <cellStyle name="Normal 3 2 29 2 3 2" xfId="3490" xr:uid="{9ECAA18A-B0AA-4691-9F85-10049E9A7597}"/>
    <cellStyle name="Normal 3 2 29 2 4" xfId="2778" xr:uid="{F40ADC42-3487-4967-928B-53ADF70CC5DD}"/>
    <cellStyle name="Normal 3 2 29 3" xfId="1267" xr:uid="{81A8F689-D242-4190-A43C-C14F71F5A3D7}"/>
    <cellStyle name="Normal 3 2 29 3 2" xfId="2398" xr:uid="{5528EBFA-3B53-4A58-B169-4E01583048FB}"/>
    <cellStyle name="Normal 3 2 29 3 2 2" xfId="3840" xr:uid="{0AD97E59-2ABE-4E02-871D-A15F1EDE9ECA}"/>
    <cellStyle name="Normal 3 2 29 3 3" xfId="3131" xr:uid="{694C4805-0A75-49EC-A07F-78CC9D9380C2}"/>
    <cellStyle name="Normal 3 2 29 4" xfId="2044" xr:uid="{682EE0D6-F0A7-41A5-8D9C-89F353A29C3B}"/>
    <cellStyle name="Normal 3 2 29 4 2" xfId="3489" xr:uid="{31DCD355-3920-4FEA-B0E6-10342A16194A}"/>
    <cellStyle name="Normal 3 2 29 5" xfId="2777" xr:uid="{EE392CA9-4B49-4CB5-88CA-0714BA4FD458}"/>
    <cellStyle name="Normal 3 2 3" xfId="335" xr:uid="{00000000-0005-0000-0000-00003F010000}"/>
    <cellStyle name="Normal 3 2 3 2" xfId="336" xr:uid="{00000000-0005-0000-0000-000040010000}"/>
    <cellStyle name="Normal 3 2 3 2 2" xfId="1270" xr:uid="{48CD1AE1-4F96-433F-A1B4-F427F1C9F24D}"/>
    <cellStyle name="Normal 3 2 3 2 2 2" xfId="2401" xr:uid="{F103F985-11DD-49A3-A7D7-B1335DD22716}"/>
    <cellStyle name="Normal 3 2 3 2 2 2 2" xfId="3843" xr:uid="{2D401426-5072-43D2-9EEF-F4EF9138CEC6}"/>
    <cellStyle name="Normal 3 2 3 2 2 3" xfId="3134" xr:uid="{BF943E6A-F510-43CF-AD90-9280F0140556}"/>
    <cellStyle name="Normal 3 2 3 2 3" xfId="2047" xr:uid="{2BE23D2B-1E20-4C65-A607-E5E2DB18997A}"/>
    <cellStyle name="Normal 3 2 3 2 3 2" xfId="3492" xr:uid="{58BF3A80-67D2-4ACC-836F-3024F6872E6D}"/>
    <cellStyle name="Normal 3 2 3 2 4" xfId="2780" xr:uid="{442017DA-6680-440F-B4BB-1C437F43128B}"/>
    <cellStyle name="Normal 3 2 3 3" xfId="1269" xr:uid="{7486ECD3-7A54-434D-AF03-01E6FCF437C6}"/>
    <cellStyle name="Normal 3 2 3 3 2" xfId="2400" xr:uid="{9E7EF993-F084-437D-86FF-D92AC6EE1A60}"/>
    <cellStyle name="Normal 3 2 3 3 2 2" xfId="3842" xr:uid="{FA10F62F-ADDD-45DD-9C41-446CDBE5FD2B}"/>
    <cellStyle name="Normal 3 2 3 3 3" xfId="3133" xr:uid="{679A0777-C1F6-474C-81F4-278DA8DB00B9}"/>
    <cellStyle name="Normal 3 2 3 4" xfId="2046" xr:uid="{206BD8E2-F20E-4EFE-8FDA-FCE8F68EED7D}"/>
    <cellStyle name="Normal 3 2 3 4 2" xfId="3491" xr:uid="{8604E55E-E2BF-4881-B722-216D6E2C95F4}"/>
    <cellStyle name="Normal 3 2 3 5" xfId="2779" xr:uid="{A1827C32-45B0-444B-BF2A-C2E77C11C547}"/>
    <cellStyle name="Normal 3 2 30" xfId="337" xr:uid="{00000000-0005-0000-0000-000041010000}"/>
    <cellStyle name="Normal 3 2 30 2" xfId="338" xr:uid="{00000000-0005-0000-0000-000042010000}"/>
    <cellStyle name="Normal 3 2 30 2 2" xfId="1272" xr:uid="{73F658FD-BAC1-4B5F-9A0F-D4EB5ECEC93E}"/>
    <cellStyle name="Normal 3 2 30 2 2 2" xfId="2403" xr:uid="{0FAF8401-8018-46B7-91F5-481DB4F3B486}"/>
    <cellStyle name="Normal 3 2 30 2 2 2 2" xfId="3845" xr:uid="{79004D10-D94E-40EC-B1EE-88F8D4D9FF2C}"/>
    <cellStyle name="Normal 3 2 30 2 2 3" xfId="3136" xr:uid="{DC82E145-2784-4721-BD8B-0C9E61A838AE}"/>
    <cellStyle name="Normal 3 2 30 2 3" xfId="2049" xr:uid="{AE98F2CD-6B1F-41F0-802D-319BA846D3D3}"/>
    <cellStyle name="Normal 3 2 30 2 3 2" xfId="3494" xr:uid="{A64349F6-1004-4508-8183-8E1395D92C2B}"/>
    <cellStyle name="Normal 3 2 30 2 4" xfId="2782" xr:uid="{DB8FE5B4-97C9-4FE8-A024-0D2CBF4F3FD2}"/>
    <cellStyle name="Normal 3 2 30 3" xfId="1271" xr:uid="{8EDE7447-AD51-405E-830C-8D70E885848A}"/>
    <cellStyle name="Normal 3 2 30 3 2" xfId="2402" xr:uid="{F390CC67-AA7F-4DC1-9302-33F928F1F3E0}"/>
    <cellStyle name="Normal 3 2 30 3 2 2" xfId="3844" xr:uid="{17A7DE63-379E-42AF-A1C9-22E2CD5463A7}"/>
    <cellStyle name="Normal 3 2 30 3 3" xfId="3135" xr:uid="{258351A6-E0CC-4C6E-8085-E17CF4BFEA54}"/>
    <cellStyle name="Normal 3 2 30 4" xfId="2048" xr:uid="{5A868F43-81EB-4136-BDEA-C10DD6C360F6}"/>
    <cellStyle name="Normal 3 2 30 4 2" xfId="3493" xr:uid="{66070F81-1C70-4EFB-8A0D-86F31D55529B}"/>
    <cellStyle name="Normal 3 2 30 5" xfId="2781" xr:uid="{375118BD-0CBC-4CC8-8B9D-3D589BFD14BB}"/>
    <cellStyle name="Normal 3 2 31" xfId="339" xr:uid="{00000000-0005-0000-0000-000043010000}"/>
    <cellStyle name="Normal 3 2 31 2" xfId="340" xr:uid="{00000000-0005-0000-0000-000044010000}"/>
    <cellStyle name="Normal 3 2 31 2 2" xfId="1274" xr:uid="{6574F345-9ABF-4A83-B816-D304CDADA3FF}"/>
    <cellStyle name="Normal 3 2 31 2 2 2" xfId="2405" xr:uid="{8F10A942-1F78-41AF-AE39-904EFCAB542A}"/>
    <cellStyle name="Normal 3 2 31 2 2 2 2" xfId="3847" xr:uid="{E075937F-F2AB-4716-B499-01817AB39C37}"/>
    <cellStyle name="Normal 3 2 31 2 2 3" xfId="3138" xr:uid="{DE473818-C46C-4333-B628-F0BEC7CEE8C0}"/>
    <cellStyle name="Normal 3 2 31 2 3" xfId="2051" xr:uid="{DF8C81E1-1DB5-4FCF-BB4C-C2B006B67706}"/>
    <cellStyle name="Normal 3 2 31 2 3 2" xfId="3496" xr:uid="{C40B4C47-EC38-43D2-A7E1-590671A7DCAA}"/>
    <cellStyle name="Normal 3 2 31 2 4" xfId="2784" xr:uid="{8445D47B-92DA-45B9-A30E-EA69F58F0BC8}"/>
    <cellStyle name="Normal 3 2 31 3" xfId="1273" xr:uid="{21C4A0D1-5164-43B0-A922-ABA515D0C964}"/>
    <cellStyle name="Normal 3 2 31 3 2" xfId="2404" xr:uid="{3B47921A-6FE9-4C44-A6D8-39201208A246}"/>
    <cellStyle name="Normal 3 2 31 3 2 2" xfId="3846" xr:uid="{83F42D31-066E-4559-9163-FECE4D1DEC38}"/>
    <cellStyle name="Normal 3 2 31 3 3" xfId="3137" xr:uid="{81DA0FCA-44F5-4D47-AF2D-CAC2AE409791}"/>
    <cellStyle name="Normal 3 2 31 4" xfId="2050" xr:uid="{92B9FF7C-E876-4234-9E40-7234CD1D3F78}"/>
    <cellStyle name="Normal 3 2 31 4 2" xfId="3495" xr:uid="{AAE756EC-4116-47B6-8626-CA15C9EBED0C}"/>
    <cellStyle name="Normal 3 2 31 5" xfId="2783" xr:uid="{C03E2380-4873-4ABD-9971-81A1B78CEE89}"/>
    <cellStyle name="Normal 3 2 32" xfId="341" xr:uid="{00000000-0005-0000-0000-000045010000}"/>
    <cellStyle name="Normal 3 2 32 2" xfId="342" xr:uid="{00000000-0005-0000-0000-000046010000}"/>
    <cellStyle name="Normal 3 2 32 2 2" xfId="1276" xr:uid="{B59AA815-8DFC-4FB1-82B8-199BA43956BC}"/>
    <cellStyle name="Normal 3 2 32 2 2 2" xfId="2407" xr:uid="{26B06D09-D26C-40EB-9169-A7AF1B0021E9}"/>
    <cellStyle name="Normal 3 2 32 2 2 2 2" xfId="3849" xr:uid="{9A463574-8B9F-4021-9010-6BFBAD6541A3}"/>
    <cellStyle name="Normal 3 2 32 2 2 3" xfId="3140" xr:uid="{3688F264-BB41-43ED-A658-91649A3BEFA7}"/>
    <cellStyle name="Normal 3 2 32 2 3" xfId="2053" xr:uid="{16AA5761-7936-4026-9C73-69DF22131C9A}"/>
    <cellStyle name="Normal 3 2 32 2 3 2" xfId="3498" xr:uid="{69DF98DF-A96E-4A99-A6C7-BCB7F1883A91}"/>
    <cellStyle name="Normal 3 2 32 2 4" xfId="2786" xr:uid="{ECF12FEB-8B6A-4ADB-BFC4-8CD0AF43BEAF}"/>
    <cellStyle name="Normal 3 2 32 3" xfId="1275" xr:uid="{B35BDAAD-D7A3-482B-99A3-4167D012F18D}"/>
    <cellStyle name="Normal 3 2 32 3 2" xfId="2406" xr:uid="{E5BF6E27-310A-4B7F-B6C2-CFDDDA396A13}"/>
    <cellStyle name="Normal 3 2 32 3 2 2" xfId="3848" xr:uid="{8DBF4CCD-2078-4830-9815-5489E1E801AB}"/>
    <cellStyle name="Normal 3 2 32 3 3" xfId="3139" xr:uid="{114B56D8-1F34-45CC-B643-5AD509CB36C2}"/>
    <cellStyle name="Normal 3 2 32 4" xfId="2052" xr:uid="{A6B20388-86BF-4E90-8EB0-44E3F84B448A}"/>
    <cellStyle name="Normal 3 2 32 4 2" xfId="3497" xr:uid="{3C3FC7B7-E16F-4A07-913A-3569BC8F8DA8}"/>
    <cellStyle name="Normal 3 2 32 5" xfId="2785" xr:uid="{52BFC5A7-1135-4921-B9A2-D08ED3C83633}"/>
    <cellStyle name="Normal 3 2 33" xfId="343" xr:uid="{00000000-0005-0000-0000-000047010000}"/>
    <cellStyle name="Normal 3 2 33 2" xfId="344" xr:uid="{00000000-0005-0000-0000-000048010000}"/>
    <cellStyle name="Normal 3 2 33 2 2" xfId="1278" xr:uid="{BD2BAC55-A1A3-4AA8-9556-D21D43A71BC2}"/>
    <cellStyle name="Normal 3 2 33 2 2 2" xfId="2409" xr:uid="{5F436E52-CAE5-468E-8E59-0E1292CCDACB}"/>
    <cellStyle name="Normal 3 2 33 2 2 2 2" xfId="3851" xr:uid="{4AC58686-2B98-44B8-B9A1-F968820795C4}"/>
    <cellStyle name="Normal 3 2 33 2 2 3" xfId="3142" xr:uid="{4C33D7A7-0573-4A75-9968-F50A7D6C1426}"/>
    <cellStyle name="Normal 3 2 33 2 3" xfId="2055" xr:uid="{130BC399-E2C8-4D34-80BA-3D5F4197E8FC}"/>
    <cellStyle name="Normal 3 2 33 2 3 2" xfId="3500" xr:uid="{AF0B1022-5E32-4E38-8EF6-3D7F716325C8}"/>
    <cellStyle name="Normal 3 2 33 2 4" xfId="2788" xr:uid="{7E7794CA-2396-47D3-A5CD-3126748A5993}"/>
    <cellStyle name="Normal 3 2 33 3" xfId="1277" xr:uid="{3156A5CE-8652-41CA-895D-305D16531E6F}"/>
    <cellStyle name="Normal 3 2 33 3 2" xfId="2408" xr:uid="{8562011E-3F32-48B2-8D6F-800AB6814C69}"/>
    <cellStyle name="Normal 3 2 33 3 2 2" xfId="3850" xr:uid="{BFAB2457-A9BF-4943-8208-16D242AB9B95}"/>
    <cellStyle name="Normal 3 2 33 3 3" xfId="3141" xr:uid="{A90F666A-86C6-4A8C-903C-712D5244B5B3}"/>
    <cellStyle name="Normal 3 2 33 4" xfId="2054" xr:uid="{9B20704D-E67F-4E21-A5D3-ABEBEE285801}"/>
    <cellStyle name="Normal 3 2 33 4 2" xfId="3499" xr:uid="{FEB74E12-C50C-4C9C-95AC-4543B15AE8B7}"/>
    <cellStyle name="Normal 3 2 33 5" xfId="2787" xr:uid="{620B3DFF-769A-4638-B902-CA6E2B174995}"/>
    <cellStyle name="Normal 3 2 34" xfId="345" xr:uid="{00000000-0005-0000-0000-000049010000}"/>
    <cellStyle name="Normal 3 2 34 2" xfId="346" xr:uid="{00000000-0005-0000-0000-00004A010000}"/>
    <cellStyle name="Normal 3 2 34 2 2" xfId="1280" xr:uid="{6C673A4B-8A23-4C59-907A-43D74534B0CB}"/>
    <cellStyle name="Normal 3 2 34 2 2 2" xfId="2411" xr:uid="{C811A032-2552-44DD-BE1E-CA5CB5F90201}"/>
    <cellStyle name="Normal 3 2 34 2 2 2 2" xfId="3853" xr:uid="{A2DA33DA-64D2-4027-B7B5-96E339FDFE30}"/>
    <cellStyle name="Normal 3 2 34 2 2 3" xfId="3144" xr:uid="{FAE55E32-8CF8-4E6F-BD49-F641D5413D3B}"/>
    <cellStyle name="Normal 3 2 34 2 3" xfId="2057" xr:uid="{3DB1A557-25C3-41F1-8D1C-76580BD25F88}"/>
    <cellStyle name="Normal 3 2 34 2 3 2" xfId="3502" xr:uid="{0CD1888B-87F4-48F9-B260-EA713FC5D777}"/>
    <cellStyle name="Normal 3 2 34 2 4" xfId="2790" xr:uid="{F4CB1ED5-C9EC-4E4E-881C-63401BF8A228}"/>
    <cellStyle name="Normal 3 2 34 3" xfId="1279" xr:uid="{899E7CB4-B9C1-4A93-944B-1967383557BD}"/>
    <cellStyle name="Normal 3 2 34 3 2" xfId="2410" xr:uid="{3FB2E377-776F-4AB9-9FB1-6D44B343C881}"/>
    <cellStyle name="Normal 3 2 34 3 2 2" xfId="3852" xr:uid="{EE7E4C15-24C3-4EAC-AE7E-B2DA8437D844}"/>
    <cellStyle name="Normal 3 2 34 3 3" xfId="3143" xr:uid="{0A1E5329-8024-4D84-910A-AAD83111632A}"/>
    <cellStyle name="Normal 3 2 34 4" xfId="2056" xr:uid="{5B2CD76E-70AE-4176-8E29-4394DDEB9AD9}"/>
    <cellStyle name="Normal 3 2 34 4 2" xfId="3501" xr:uid="{D6834D0C-D36E-461B-B316-7071322E486C}"/>
    <cellStyle name="Normal 3 2 34 5" xfId="2789" xr:uid="{5AF5B342-484D-4D85-A723-8DC027E9CEBC}"/>
    <cellStyle name="Normal 3 2 35" xfId="347" xr:uid="{00000000-0005-0000-0000-00004B010000}"/>
    <cellStyle name="Normal 3 2 35 2" xfId="348" xr:uid="{00000000-0005-0000-0000-00004C010000}"/>
    <cellStyle name="Normal 3 2 35 2 2" xfId="1282" xr:uid="{CCF82426-7514-45FB-BAC0-E2C6593C8AF4}"/>
    <cellStyle name="Normal 3 2 35 2 2 2" xfId="2413" xr:uid="{8933DA58-A393-498B-B865-F0083AD86216}"/>
    <cellStyle name="Normal 3 2 35 2 2 2 2" xfId="3855" xr:uid="{5F2DC50B-560E-4A30-9743-BA4C95A0A7DA}"/>
    <cellStyle name="Normal 3 2 35 2 2 3" xfId="3146" xr:uid="{E5E7A5B0-4776-4B23-A197-DDAE989DE633}"/>
    <cellStyle name="Normal 3 2 35 2 3" xfId="2059" xr:uid="{4586060A-C0B7-4D36-9899-6BA2C9004346}"/>
    <cellStyle name="Normal 3 2 35 2 3 2" xfId="3504" xr:uid="{66DC5E9F-3D4F-4F51-B7B8-3999A88A1FBD}"/>
    <cellStyle name="Normal 3 2 35 2 4" xfId="2792" xr:uid="{3AABD460-88D8-4317-87C7-64ADE3E96E76}"/>
    <cellStyle name="Normal 3 2 35 3" xfId="1281" xr:uid="{B0AB6BB8-6AE1-4411-8C2E-E7FA7CD916BF}"/>
    <cellStyle name="Normal 3 2 35 3 2" xfId="2412" xr:uid="{466E4EC4-FD6B-414C-8D6A-5BD50F5384C7}"/>
    <cellStyle name="Normal 3 2 35 3 2 2" xfId="3854" xr:uid="{212A1940-4059-4668-8081-0750D6F058D3}"/>
    <cellStyle name="Normal 3 2 35 3 3" xfId="3145" xr:uid="{637191B2-EA17-4FB9-9282-E098067A5EE1}"/>
    <cellStyle name="Normal 3 2 35 4" xfId="2058" xr:uid="{B8D01094-7E22-491E-8668-DCBEBD2EA973}"/>
    <cellStyle name="Normal 3 2 35 4 2" xfId="3503" xr:uid="{A5395CEB-C29C-4394-8064-FDE55A757BE3}"/>
    <cellStyle name="Normal 3 2 35 5" xfId="2791" xr:uid="{930665B7-E8C9-43B4-9C7B-9F599F1D4BA4}"/>
    <cellStyle name="Normal 3 2 36" xfId="349" xr:uid="{00000000-0005-0000-0000-00004D010000}"/>
    <cellStyle name="Normal 3 2 36 2" xfId="350" xr:uid="{00000000-0005-0000-0000-00004E010000}"/>
    <cellStyle name="Normal 3 2 36 2 2" xfId="1284" xr:uid="{1018F2B7-52AB-4792-A4E0-4C77863D473B}"/>
    <cellStyle name="Normal 3 2 36 2 2 2" xfId="2415" xr:uid="{F9529F6D-4CED-4447-8D69-39702E36E299}"/>
    <cellStyle name="Normal 3 2 36 2 2 2 2" xfId="3857" xr:uid="{2C4ED518-EC0A-4050-B2C8-C62A79C1D7D9}"/>
    <cellStyle name="Normal 3 2 36 2 2 3" xfId="3148" xr:uid="{6D868F53-246F-4A41-A8C3-8A44277076DF}"/>
    <cellStyle name="Normal 3 2 36 2 3" xfId="2061" xr:uid="{8E39761B-B105-4DD1-B540-7120F1F4B0C4}"/>
    <cellStyle name="Normal 3 2 36 2 3 2" xfId="3506" xr:uid="{5DC48BA2-8BF0-4301-AE35-F08D163E3F16}"/>
    <cellStyle name="Normal 3 2 36 2 4" xfId="2794" xr:uid="{AD8517CD-C82C-4582-B8AC-0942B3572084}"/>
    <cellStyle name="Normal 3 2 36 3" xfId="1283" xr:uid="{5869980A-E46C-4008-8AD7-D4F7140F00D8}"/>
    <cellStyle name="Normal 3 2 36 3 2" xfId="2414" xr:uid="{E97509F4-AF85-46C4-A2B8-848B5BBBD637}"/>
    <cellStyle name="Normal 3 2 36 3 2 2" xfId="3856" xr:uid="{8AB187B6-4854-4863-9D60-F242CC7DE40C}"/>
    <cellStyle name="Normal 3 2 36 3 3" xfId="3147" xr:uid="{1EB2A1ED-3003-42C1-A22D-A82512DEEA10}"/>
    <cellStyle name="Normal 3 2 36 4" xfId="2060" xr:uid="{3DDC186E-ABB7-4356-B391-5689A44B2219}"/>
    <cellStyle name="Normal 3 2 36 4 2" xfId="3505" xr:uid="{BA418812-3E46-4BB0-A3CC-D1D873E51EEF}"/>
    <cellStyle name="Normal 3 2 36 5" xfId="2793" xr:uid="{2C08A6E1-C57F-41E2-8C8E-A5AB56BBAC98}"/>
    <cellStyle name="Normal 3 2 37" xfId="351" xr:uid="{00000000-0005-0000-0000-00004F010000}"/>
    <cellStyle name="Normal 3 2 37 2" xfId="352" xr:uid="{00000000-0005-0000-0000-000050010000}"/>
    <cellStyle name="Normal 3 2 37 2 2" xfId="1286" xr:uid="{2D05C59A-4453-4CE0-B8EC-1FDE50307DAD}"/>
    <cellStyle name="Normal 3 2 37 2 2 2" xfId="2417" xr:uid="{E15C2E86-0928-4C34-BB73-5D455CD97E12}"/>
    <cellStyle name="Normal 3 2 37 2 2 2 2" xfId="3859" xr:uid="{0FF77709-E0B7-4F02-A22E-AE61FE5B2A62}"/>
    <cellStyle name="Normal 3 2 37 2 2 3" xfId="3150" xr:uid="{ADF08F91-68C8-40B6-AB1C-A4D94444B8E8}"/>
    <cellStyle name="Normal 3 2 37 2 3" xfId="2063" xr:uid="{C6E99E19-AB3E-47D8-809C-183BE500C3AF}"/>
    <cellStyle name="Normal 3 2 37 2 3 2" xfId="3508" xr:uid="{FA26D205-082D-48BA-8871-D733B0D9DF81}"/>
    <cellStyle name="Normal 3 2 37 2 4" xfId="2796" xr:uid="{F83F63CC-C9B2-4881-9B3E-2B62D3EDA251}"/>
    <cellStyle name="Normal 3 2 37 3" xfId="1285" xr:uid="{35D8E89D-B21A-495D-916D-6B02E1EF547B}"/>
    <cellStyle name="Normal 3 2 37 3 2" xfId="2416" xr:uid="{48B5813C-3656-460B-97D9-621BB081BD06}"/>
    <cellStyle name="Normal 3 2 37 3 2 2" xfId="3858" xr:uid="{81FC753B-B230-481E-A546-8D36B7939548}"/>
    <cellStyle name="Normal 3 2 37 3 3" xfId="3149" xr:uid="{958BD7C7-04E9-4382-BE12-5549070F7F1B}"/>
    <cellStyle name="Normal 3 2 37 4" xfId="2062" xr:uid="{A70A8FF5-7A23-4F90-80F4-4D6EC46F9461}"/>
    <cellStyle name="Normal 3 2 37 4 2" xfId="3507" xr:uid="{4A41BCA7-83A1-4D25-B9C4-4ECC00257023}"/>
    <cellStyle name="Normal 3 2 37 5" xfId="2795" xr:uid="{F5B10C25-A3DB-499F-A064-3F228FC9A2C4}"/>
    <cellStyle name="Normal 3 2 38" xfId="353" xr:uid="{00000000-0005-0000-0000-000051010000}"/>
    <cellStyle name="Normal 3 2 38 2" xfId="354" xr:uid="{00000000-0005-0000-0000-000052010000}"/>
    <cellStyle name="Normal 3 2 38 2 2" xfId="1288" xr:uid="{DA764596-CABA-4E24-B97B-1E4611B2EF84}"/>
    <cellStyle name="Normal 3 2 38 2 2 2" xfId="2419" xr:uid="{29810D9C-E6FC-4BDB-BB9D-EF69373C1990}"/>
    <cellStyle name="Normal 3 2 38 2 2 2 2" xfId="3861" xr:uid="{A50943D1-6815-4821-A059-7044F174E8B9}"/>
    <cellStyle name="Normal 3 2 38 2 2 3" xfId="3152" xr:uid="{D5BD3812-2E39-4710-939C-9DDBEEE48EFF}"/>
    <cellStyle name="Normal 3 2 38 2 3" xfId="2065" xr:uid="{F6ED8B49-D39A-4998-A888-FE339B334C0B}"/>
    <cellStyle name="Normal 3 2 38 2 3 2" xfId="3510" xr:uid="{81284225-F9DD-4617-B1C6-B30E9B9CF818}"/>
    <cellStyle name="Normal 3 2 38 2 4" xfId="2798" xr:uid="{63F3C445-6444-4854-91CD-728116F2E7A1}"/>
    <cellStyle name="Normal 3 2 38 3" xfId="1287" xr:uid="{C42BEBAB-48D5-474E-9397-B34CC13A114D}"/>
    <cellStyle name="Normal 3 2 38 3 2" xfId="2418" xr:uid="{02AECD4F-D9B1-4316-A972-FB6F57462EFD}"/>
    <cellStyle name="Normal 3 2 38 3 2 2" xfId="3860" xr:uid="{EEF49BBD-990C-4325-A1CA-F1EFB2300253}"/>
    <cellStyle name="Normal 3 2 38 3 3" xfId="3151" xr:uid="{C578FE78-D217-4E46-A0FC-F174FB3D4427}"/>
    <cellStyle name="Normal 3 2 38 4" xfId="2064" xr:uid="{4C3E6CA9-B5F4-4F7E-8938-3B4CF68FC44B}"/>
    <cellStyle name="Normal 3 2 38 4 2" xfId="3509" xr:uid="{B851BBE6-02EE-40AC-A7A6-CAF616AE8387}"/>
    <cellStyle name="Normal 3 2 38 5" xfId="2797" xr:uid="{8E971C6F-5011-4D38-84CE-BBE57CF9740F}"/>
    <cellStyle name="Normal 3 2 39" xfId="355" xr:uid="{00000000-0005-0000-0000-000053010000}"/>
    <cellStyle name="Normal 3 2 39 2" xfId="356" xr:uid="{00000000-0005-0000-0000-000054010000}"/>
    <cellStyle name="Normal 3 2 39 2 2" xfId="1290" xr:uid="{A2FA19A3-FC26-475D-B63E-AF3AD384E4C7}"/>
    <cellStyle name="Normal 3 2 39 2 2 2" xfId="2421" xr:uid="{C8F6AB0B-96C6-47C3-8583-BE7D835D57E1}"/>
    <cellStyle name="Normal 3 2 39 2 2 2 2" xfId="3863" xr:uid="{A108721C-70E4-4999-91C9-E8F2E2B5F1BA}"/>
    <cellStyle name="Normal 3 2 39 2 2 3" xfId="3154" xr:uid="{2DB37126-8E53-4D55-8B50-8C53778967BF}"/>
    <cellStyle name="Normal 3 2 39 2 3" xfId="2067" xr:uid="{977FAF41-1F6F-427B-9FF4-D24AEA780FA0}"/>
    <cellStyle name="Normal 3 2 39 2 3 2" xfId="3512" xr:uid="{A1373538-73BF-432C-A81B-29C5A7FE0F12}"/>
    <cellStyle name="Normal 3 2 39 2 4" xfId="2800" xr:uid="{462731CF-586E-4CA8-B08B-760F378CDDFF}"/>
    <cellStyle name="Normal 3 2 39 3" xfId="1289" xr:uid="{B8193450-F671-4E12-B837-8216D5FF910A}"/>
    <cellStyle name="Normal 3 2 39 3 2" xfId="2420" xr:uid="{6CD550AF-3B6C-4A5F-B8E9-EFCEEF954CE3}"/>
    <cellStyle name="Normal 3 2 39 3 2 2" xfId="3862" xr:uid="{D0E56834-0CD0-429F-A55C-C99981B59A06}"/>
    <cellStyle name="Normal 3 2 39 3 3" xfId="3153" xr:uid="{51FCCED7-4287-4A97-B3D4-9C95E2B2C459}"/>
    <cellStyle name="Normal 3 2 39 4" xfId="2066" xr:uid="{12A6DCFF-5626-4566-A272-EFD4AF3CF471}"/>
    <cellStyle name="Normal 3 2 39 4 2" xfId="3511" xr:uid="{E34BB8F2-9E12-4EDB-BB8E-67A025B9ADD2}"/>
    <cellStyle name="Normal 3 2 39 5" xfId="2799" xr:uid="{70577F5B-FB12-4AB1-B9C5-14BF299DCCF1}"/>
    <cellStyle name="Normal 3 2 4" xfId="357" xr:uid="{00000000-0005-0000-0000-000055010000}"/>
    <cellStyle name="Normal 3 2 4 2" xfId="358" xr:uid="{00000000-0005-0000-0000-000056010000}"/>
    <cellStyle name="Normal 3 2 4 2 2" xfId="1292" xr:uid="{3BBFDF16-5E7B-46E9-B9A0-570846FE6EDD}"/>
    <cellStyle name="Normal 3 2 4 2 2 2" xfId="2423" xr:uid="{6FC3E6EC-31E4-4C55-A8D1-09C6EF3C9CDC}"/>
    <cellStyle name="Normal 3 2 4 2 2 2 2" xfId="3865" xr:uid="{92DFED55-25AD-44E4-ACD4-22E527E104AE}"/>
    <cellStyle name="Normal 3 2 4 2 2 3" xfId="3156" xr:uid="{8E2F80F4-322F-43C2-9984-601F0DA296D5}"/>
    <cellStyle name="Normal 3 2 4 2 3" xfId="2069" xr:uid="{24DE4AF4-7785-4179-BBC9-992F65179CF4}"/>
    <cellStyle name="Normal 3 2 4 2 3 2" xfId="3514" xr:uid="{278648B5-4551-40A3-B636-A374C831E18A}"/>
    <cellStyle name="Normal 3 2 4 2 4" xfId="2802" xr:uid="{0A33DBED-4BD3-4F2D-A1DF-AD4C236B20A7}"/>
    <cellStyle name="Normal 3 2 4 3" xfId="1291" xr:uid="{FC0FCB1F-B2B9-41C8-9DA8-FC550F68DE33}"/>
    <cellStyle name="Normal 3 2 4 3 2" xfId="2422" xr:uid="{77D40CB4-0313-457B-9A8F-FDB9C8451495}"/>
    <cellStyle name="Normal 3 2 4 3 2 2" xfId="3864" xr:uid="{09817E77-978D-40EA-9028-2581A90B9357}"/>
    <cellStyle name="Normal 3 2 4 3 3" xfId="3155" xr:uid="{CE654D3B-EDB5-4A9A-A117-3C1F768C232C}"/>
    <cellStyle name="Normal 3 2 4 4" xfId="2068" xr:uid="{E0707ED1-E3DB-4878-9AC1-56C05C7AC54F}"/>
    <cellStyle name="Normal 3 2 4 4 2" xfId="3513" xr:uid="{969DA8D7-16AF-4E1E-8A27-6458814EF62A}"/>
    <cellStyle name="Normal 3 2 4 5" xfId="2801" xr:uid="{B630AC80-04D1-49B7-86D1-644360394972}"/>
    <cellStyle name="Normal 3 2 40" xfId="359" xr:uid="{00000000-0005-0000-0000-000057010000}"/>
    <cellStyle name="Normal 3 2 40 2" xfId="360" xr:uid="{00000000-0005-0000-0000-000058010000}"/>
    <cellStyle name="Normal 3 2 40 2 2" xfId="1294" xr:uid="{3B93D5B8-9419-4686-9DE3-4D9C73CAB952}"/>
    <cellStyle name="Normal 3 2 40 2 2 2" xfId="2425" xr:uid="{073DFF9B-2B6C-469C-AB22-3DCE1E56CF0C}"/>
    <cellStyle name="Normal 3 2 40 2 2 2 2" xfId="3867" xr:uid="{F90F3573-9641-44B4-8284-5B6272BBB3AB}"/>
    <cellStyle name="Normal 3 2 40 2 2 3" xfId="3158" xr:uid="{A74019C7-5EFB-40B6-B372-ADC5E6F6C79C}"/>
    <cellStyle name="Normal 3 2 40 2 3" xfId="2071" xr:uid="{AF0D3D89-1F13-4F6B-8F4F-A1616F189BAC}"/>
    <cellStyle name="Normal 3 2 40 2 3 2" xfId="3516" xr:uid="{D565D07C-195A-406D-B05D-0AA098014E4A}"/>
    <cellStyle name="Normal 3 2 40 2 4" xfId="2804" xr:uid="{92300A14-54E8-4221-BC16-272264FD4AA1}"/>
    <cellStyle name="Normal 3 2 40 3" xfId="1293" xr:uid="{32373615-CE00-40C4-ADB8-4F2317AEEDB9}"/>
    <cellStyle name="Normal 3 2 40 3 2" xfId="2424" xr:uid="{5B3503DD-D169-4FC1-99C5-0FEAECDCD4B1}"/>
    <cellStyle name="Normal 3 2 40 3 2 2" xfId="3866" xr:uid="{CAE5BE9F-7794-4EFE-9697-F539287F46E1}"/>
    <cellStyle name="Normal 3 2 40 3 3" xfId="3157" xr:uid="{FF5875C4-FA0A-4BDF-A8B1-CA9198FF3797}"/>
    <cellStyle name="Normal 3 2 40 4" xfId="2070" xr:uid="{DC818A9A-992D-4EC4-B9A5-62DD3A800673}"/>
    <cellStyle name="Normal 3 2 40 4 2" xfId="3515" xr:uid="{FAF59C10-BD56-4406-9B77-344029447FA8}"/>
    <cellStyle name="Normal 3 2 40 5" xfId="2803" xr:uid="{58253F8B-009E-4279-B2B7-3A4E85A52111}"/>
    <cellStyle name="Normal 3 2 41" xfId="361" xr:uid="{00000000-0005-0000-0000-000059010000}"/>
    <cellStyle name="Normal 3 2 41 2" xfId="362" xr:uid="{00000000-0005-0000-0000-00005A010000}"/>
    <cellStyle name="Normal 3 2 41 2 2" xfId="1296" xr:uid="{3D2286F6-4349-446D-AE12-1B3B70E00B14}"/>
    <cellStyle name="Normal 3 2 41 2 2 2" xfId="2427" xr:uid="{5222485C-5357-427D-90E4-4526F6088557}"/>
    <cellStyle name="Normal 3 2 41 2 2 2 2" xfId="3869" xr:uid="{F7C7C59A-A203-4FF4-8AE6-1F3E03DF0458}"/>
    <cellStyle name="Normal 3 2 41 2 2 3" xfId="3160" xr:uid="{DDDB77C8-95E7-4425-9789-E496F95C79A7}"/>
    <cellStyle name="Normal 3 2 41 2 3" xfId="2073" xr:uid="{37DC7C69-93A5-4C78-ABD9-1C525C9C54DC}"/>
    <cellStyle name="Normal 3 2 41 2 3 2" xfId="3518" xr:uid="{1E0F50FD-04D0-4E58-B4C3-CCEEFDB57893}"/>
    <cellStyle name="Normal 3 2 41 2 4" xfId="2806" xr:uid="{68785EFF-E063-43BD-949E-B97F7A27C7FC}"/>
    <cellStyle name="Normal 3 2 41 3" xfId="1295" xr:uid="{999623A1-E2DE-4592-8D37-6C307CDB59CA}"/>
    <cellStyle name="Normal 3 2 41 3 2" xfId="2426" xr:uid="{0F368711-F512-42BE-A543-08D11A88CB92}"/>
    <cellStyle name="Normal 3 2 41 3 2 2" xfId="3868" xr:uid="{E3154E05-74C9-4380-ACC9-49F002BEA559}"/>
    <cellStyle name="Normal 3 2 41 3 3" xfId="3159" xr:uid="{422B010A-EBF0-4479-A5D7-22AD31FFE7E9}"/>
    <cellStyle name="Normal 3 2 41 4" xfId="2072" xr:uid="{EBA8D7B9-3F87-4528-856A-8BA18E0089C0}"/>
    <cellStyle name="Normal 3 2 41 4 2" xfId="3517" xr:uid="{8987ABE5-93A6-4B64-84A6-0CF2C875F99C}"/>
    <cellStyle name="Normal 3 2 41 5" xfId="2805" xr:uid="{CA89B068-1929-45F6-894C-355D9D60036E}"/>
    <cellStyle name="Normal 3 2 42" xfId="363" xr:uid="{00000000-0005-0000-0000-00005B010000}"/>
    <cellStyle name="Normal 3 2 42 2" xfId="364" xr:uid="{00000000-0005-0000-0000-00005C010000}"/>
    <cellStyle name="Normal 3 2 42 2 2" xfId="1298" xr:uid="{8CAE5097-932D-4A18-8BF7-47356A8C8E72}"/>
    <cellStyle name="Normal 3 2 42 2 2 2" xfId="2429" xr:uid="{5412C368-42FB-4C60-A2DD-D6412AD324B6}"/>
    <cellStyle name="Normal 3 2 42 2 2 2 2" xfId="3871" xr:uid="{398C1999-2CB2-4BA9-95F2-D8765E8F7C98}"/>
    <cellStyle name="Normal 3 2 42 2 2 3" xfId="3162" xr:uid="{202DAD0C-F0EA-4325-B7F0-D4A4C7CF8487}"/>
    <cellStyle name="Normal 3 2 42 2 3" xfId="2075" xr:uid="{2DCE6B48-5EE0-4A53-A149-6C6C00BD3D0E}"/>
    <cellStyle name="Normal 3 2 42 2 3 2" xfId="3520" xr:uid="{6A0F381C-B40C-4BFA-AFD0-30387E2E6DF9}"/>
    <cellStyle name="Normal 3 2 42 2 4" xfId="2808" xr:uid="{8DB41B5E-5D27-427B-AD95-44748FC5CC6D}"/>
    <cellStyle name="Normal 3 2 42 3" xfId="1297" xr:uid="{43104B03-2463-4BFC-8194-06C6F6AD0B5D}"/>
    <cellStyle name="Normal 3 2 42 3 2" xfId="2428" xr:uid="{694F27F5-8DE3-4A66-AAB9-13B548FBBAE7}"/>
    <cellStyle name="Normal 3 2 42 3 2 2" xfId="3870" xr:uid="{CE73D3BB-0A95-4A5A-9C99-AC2CF49DA02E}"/>
    <cellStyle name="Normal 3 2 42 3 3" xfId="3161" xr:uid="{A26F2916-C99D-4FF3-97AC-5143F57E922F}"/>
    <cellStyle name="Normal 3 2 42 4" xfId="2074" xr:uid="{12366736-8068-401D-AB8C-7E62AC19E975}"/>
    <cellStyle name="Normal 3 2 42 4 2" xfId="3519" xr:uid="{64D1531D-1C5F-45D2-9EBB-62D9232AFF60}"/>
    <cellStyle name="Normal 3 2 42 5" xfId="2807" xr:uid="{6E1FD400-99F4-4A9A-9E11-81015E8F0046}"/>
    <cellStyle name="Normal 3 2 43" xfId="365" xr:uid="{00000000-0005-0000-0000-00005D010000}"/>
    <cellStyle name="Normal 3 2 43 2" xfId="366" xr:uid="{00000000-0005-0000-0000-00005E010000}"/>
    <cellStyle name="Normal 3 2 43 2 2" xfId="1300" xr:uid="{D7AB9ECE-1138-453F-B297-F33A6F1DC07A}"/>
    <cellStyle name="Normal 3 2 43 2 2 2" xfId="2431" xr:uid="{1577CA90-DF24-47C6-9338-C218F33AC8FB}"/>
    <cellStyle name="Normal 3 2 43 2 2 2 2" xfId="3873" xr:uid="{163C1475-7825-4102-8743-14A6D50632A0}"/>
    <cellStyle name="Normal 3 2 43 2 2 3" xfId="3164" xr:uid="{2C733DB2-27A9-4F28-A8CE-D085ADAF9D4C}"/>
    <cellStyle name="Normal 3 2 43 2 3" xfId="2077" xr:uid="{EB7B7012-CCBB-4735-87C0-545DA3EFB3D4}"/>
    <cellStyle name="Normal 3 2 43 2 3 2" xfId="3522" xr:uid="{7C38AA62-FF66-49BA-BF90-896AF263E308}"/>
    <cellStyle name="Normal 3 2 43 2 4" xfId="2810" xr:uid="{C2D85CFD-BD48-4EC1-9522-9A09966AA7D9}"/>
    <cellStyle name="Normal 3 2 43 3" xfId="1299" xr:uid="{3E9AA74D-1732-489F-8CB4-40DFB5BBB329}"/>
    <cellStyle name="Normal 3 2 43 3 2" xfId="2430" xr:uid="{627E78C4-379F-45E4-B919-360DB7DA7278}"/>
    <cellStyle name="Normal 3 2 43 3 2 2" xfId="3872" xr:uid="{AD1666EB-246A-4D2D-ABC9-42C0A2EC3FCD}"/>
    <cellStyle name="Normal 3 2 43 3 3" xfId="3163" xr:uid="{F08765BB-7D0A-4ADE-B953-E579232E50C3}"/>
    <cellStyle name="Normal 3 2 43 4" xfId="2076" xr:uid="{2BE32AA1-F9CE-4A15-AD1D-C4A00C0F55A1}"/>
    <cellStyle name="Normal 3 2 43 4 2" xfId="3521" xr:uid="{9CAA9914-F2F4-4CB2-8B58-B76BF395555B}"/>
    <cellStyle name="Normal 3 2 43 5" xfId="2809" xr:uid="{9DE5D321-A01D-48A9-8EF4-AFAFFBE9E7AE}"/>
    <cellStyle name="Normal 3 2 44" xfId="367" xr:uid="{00000000-0005-0000-0000-00005F010000}"/>
    <cellStyle name="Normal 3 2 44 2" xfId="368" xr:uid="{00000000-0005-0000-0000-000060010000}"/>
    <cellStyle name="Normal 3 2 44 2 2" xfId="1302" xr:uid="{299B997D-AFA3-4D42-AFED-8FD790B4B2C0}"/>
    <cellStyle name="Normal 3 2 44 2 2 2" xfId="2433" xr:uid="{28CA9ABE-8A7F-4326-9446-C2A771386AE3}"/>
    <cellStyle name="Normal 3 2 44 2 2 2 2" xfId="3875" xr:uid="{06FD4709-4854-4A3F-9D98-ED1808006BA1}"/>
    <cellStyle name="Normal 3 2 44 2 2 3" xfId="3166" xr:uid="{CED5CB62-AFA2-49AB-9841-F95C8EA87741}"/>
    <cellStyle name="Normal 3 2 44 2 3" xfId="2079" xr:uid="{F27A6799-6B88-4913-861A-F98EF1F596DE}"/>
    <cellStyle name="Normal 3 2 44 2 3 2" xfId="3524" xr:uid="{B452A5F2-5F4F-4678-B93F-8BF950DBAF54}"/>
    <cellStyle name="Normal 3 2 44 2 4" xfId="2812" xr:uid="{06A989E3-9F82-43D6-9335-E09EAFE7FA8F}"/>
    <cellStyle name="Normal 3 2 44 3" xfId="1301" xr:uid="{3360674F-2177-40B1-B1C0-B00628E519EA}"/>
    <cellStyle name="Normal 3 2 44 3 2" xfId="2432" xr:uid="{F3D61A21-EC19-4F85-ABC0-47D9906F28A2}"/>
    <cellStyle name="Normal 3 2 44 3 2 2" xfId="3874" xr:uid="{DA860571-60BA-428B-BE08-312FC1C939D8}"/>
    <cellStyle name="Normal 3 2 44 3 3" xfId="3165" xr:uid="{402A2D6E-1DC5-456C-82A9-497EA1650986}"/>
    <cellStyle name="Normal 3 2 44 4" xfId="2078" xr:uid="{098CEF80-9656-4FD3-A823-E7C41AE2AEBC}"/>
    <cellStyle name="Normal 3 2 44 4 2" xfId="3523" xr:uid="{280333E8-982B-415F-85BD-49330F4F1AC3}"/>
    <cellStyle name="Normal 3 2 44 5" xfId="2811" xr:uid="{06632EB4-1A8F-417B-9604-01AFFF26D789}"/>
    <cellStyle name="Normal 3 2 45" xfId="369" xr:uid="{00000000-0005-0000-0000-000061010000}"/>
    <cellStyle name="Normal 3 2 45 2" xfId="370" xr:uid="{00000000-0005-0000-0000-000062010000}"/>
    <cellStyle name="Normal 3 2 45 2 2" xfId="1304" xr:uid="{814E16BD-FD92-464D-8824-9D7B0AAF3BA6}"/>
    <cellStyle name="Normal 3 2 45 2 2 2" xfId="2435" xr:uid="{E9966ED4-FB5D-4B7B-BF2E-EE4644CAFEDC}"/>
    <cellStyle name="Normal 3 2 45 2 2 2 2" xfId="3877" xr:uid="{5C950C85-1D81-4317-AB21-1D1FFCF90724}"/>
    <cellStyle name="Normal 3 2 45 2 2 3" xfId="3168" xr:uid="{8AB6D8CF-0AA3-44A9-9BC5-EA61FADB9413}"/>
    <cellStyle name="Normal 3 2 45 2 3" xfId="2081" xr:uid="{4A999B3B-A334-4396-BBF5-528663C67E4F}"/>
    <cellStyle name="Normal 3 2 45 2 3 2" xfId="3526" xr:uid="{6351562D-06DE-434F-AE3E-FFB6CEB25EBC}"/>
    <cellStyle name="Normal 3 2 45 2 4" xfId="2814" xr:uid="{33A2B184-7F7B-4BC3-97AF-CAF9F059F7BB}"/>
    <cellStyle name="Normal 3 2 45 3" xfId="1303" xr:uid="{1D3BB8E0-3FBD-4E31-9F38-310CD698C35B}"/>
    <cellStyle name="Normal 3 2 45 3 2" xfId="2434" xr:uid="{9C5FAB1B-8BC6-45DB-A962-77BFF5E4EB14}"/>
    <cellStyle name="Normal 3 2 45 3 2 2" xfId="3876" xr:uid="{4A48208E-641E-4D79-9F29-281D51E74364}"/>
    <cellStyle name="Normal 3 2 45 3 3" xfId="3167" xr:uid="{ADC01C6B-D8A4-49A0-A2CB-221509C0B95D}"/>
    <cellStyle name="Normal 3 2 45 4" xfId="2080" xr:uid="{BBE64C43-B2AA-452C-B335-0B81F5932F4D}"/>
    <cellStyle name="Normal 3 2 45 4 2" xfId="3525" xr:uid="{964836DF-E1BD-49E2-9D3F-49A11FDC61FF}"/>
    <cellStyle name="Normal 3 2 45 5" xfId="2813" xr:uid="{FD16BF80-7E5C-4B79-AE08-07821DF06DD5}"/>
    <cellStyle name="Normal 3 2 46" xfId="371" xr:uid="{00000000-0005-0000-0000-000063010000}"/>
    <cellStyle name="Normal 3 2 46 2" xfId="372" xr:uid="{00000000-0005-0000-0000-000064010000}"/>
    <cellStyle name="Normal 3 2 46 2 2" xfId="1306" xr:uid="{A17D8E54-DD03-4C65-B075-127EFD4DB268}"/>
    <cellStyle name="Normal 3 2 46 2 2 2" xfId="2437" xr:uid="{65C13182-8463-4774-8DE1-269EEB1DEC35}"/>
    <cellStyle name="Normal 3 2 46 2 2 2 2" xfId="3879" xr:uid="{9E86EFE3-D9A7-460F-9C17-CBB69877090A}"/>
    <cellStyle name="Normal 3 2 46 2 2 3" xfId="3170" xr:uid="{91F8E63C-0824-4DCD-A2F2-4EDA03DF5D52}"/>
    <cellStyle name="Normal 3 2 46 2 3" xfId="2083" xr:uid="{982C3E17-4B40-421D-99A4-272EBE8D99F9}"/>
    <cellStyle name="Normal 3 2 46 2 3 2" xfId="3528" xr:uid="{D75ECA9F-1F5E-4432-BDE5-5727D40859F6}"/>
    <cellStyle name="Normal 3 2 46 2 4" xfId="2816" xr:uid="{F14070F0-D5E5-48D4-BE4B-F7413A29E9FC}"/>
    <cellStyle name="Normal 3 2 46 3" xfId="1305" xr:uid="{0ECD12BA-2427-4FB9-87A0-014C2018A881}"/>
    <cellStyle name="Normal 3 2 46 3 2" xfId="2436" xr:uid="{E03AEC43-FFDA-46BD-B6C2-D6E03DF1A935}"/>
    <cellStyle name="Normal 3 2 46 3 2 2" xfId="3878" xr:uid="{370FF822-BEDB-499E-B33A-0154DFDC33C1}"/>
    <cellStyle name="Normal 3 2 46 3 3" xfId="3169" xr:uid="{336B821D-E252-407B-B5D8-F0A5A542FE15}"/>
    <cellStyle name="Normal 3 2 46 4" xfId="2082" xr:uid="{3FC50489-A5E7-4F3B-8F2F-97B710707329}"/>
    <cellStyle name="Normal 3 2 46 4 2" xfId="3527" xr:uid="{02309876-5B7D-4322-A0FF-9F7A9A6C92B3}"/>
    <cellStyle name="Normal 3 2 46 5" xfId="2815" xr:uid="{F962A39E-5096-4FC9-8FAD-4228570821CE}"/>
    <cellStyle name="Normal 3 2 47" xfId="373" xr:uid="{00000000-0005-0000-0000-000065010000}"/>
    <cellStyle name="Normal 3 2 47 2" xfId="374" xr:uid="{00000000-0005-0000-0000-000066010000}"/>
    <cellStyle name="Normal 3 2 47 2 2" xfId="1308" xr:uid="{0CD8CFE4-C521-4A0A-814A-82E8D257E9C8}"/>
    <cellStyle name="Normal 3 2 47 2 2 2" xfId="2439" xr:uid="{21D58564-AE00-4CD7-9A10-0DB1C65401EA}"/>
    <cellStyle name="Normal 3 2 47 2 2 2 2" xfId="3881" xr:uid="{11E846D6-5C0E-4CF3-BCF8-966FF9229FD2}"/>
    <cellStyle name="Normal 3 2 47 2 2 3" xfId="3172" xr:uid="{9EAFB782-5371-448A-BB81-7C7BCED5FEB5}"/>
    <cellStyle name="Normal 3 2 47 2 3" xfId="2085" xr:uid="{367FC4E4-1509-43F7-9FCA-051E51D6EEB5}"/>
    <cellStyle name="Normal 3 2 47 2 3 2" xfId="3530" xr:uid="{3C82E327-364D-4D50-98B0-6AD801A288A9}"/>
    <cellStyle name="Normal 3 2 47 2 4" xfId="2818" xr:uid="{2EFF6D9B-30C5-4827-859E-E905987E48D8}"/>
    <cellStyle name="Normal 3 2 47 3" xfId="1307" xr:uid="{1D11CB20-36A2-4689-8F96-459568843C8B}"/>
    <cellStyle name="Normal 3 2 47 3 2" xfId="2438" xr:uid="{60A883A5-8843-4974-9EE0-E2879C968FAF}"/>
    <cellStyle name="Normal 3 2 47 3 2 2" xfId="3880" xr:uid="{D7CC0CD4-FCF5-49E6-B8C1-1CD38444F68E}"/>
    <cellStyle name="Normal 3 2 47 3 3" xfId="3171" xr:uid="{AA956642-C383-4332-BB72-E210A83ED4FA}"/>
    <cellStyle name="Normal 3 2 47 4" xfId="2084" xr:uid="{295372BB-E735-451A-9558-A6CF614B5672}"/>
    <cellStyle name="Normal 3 2 47 4 2" xfId="3529" xr:uid="{5D919F42-80FA-465E-AAFA-16A041C251DA}"/>
    <cellStyle name="Normal 3 2 47 5" xfId="2817" xr:uid="{CFAF872E-9385-46E3-B71E-AD8169979F66}"/>
    <cellStyle name="Normal 3 2 48" xfId="375" xr:uid="{00000000-0005-0000-0000-000067010000}"/>
    <cellStyle name="Normal 3 2 48 2" xfId="376" xr:uid="{00000000-0005-0000-0000-000068010000}"/>
    <cellStyle name="Normal 3 2 48 2 2" xfId="1310" xr:uid="{D58E672B-E0B7-40B9-B267-DCB4535ADE22}"/>
    <cellStyle name="Normal 3 2 48 2 2 2" xfId="2441" xr:uid="{940823A7-A883-4EFA-8204-BC83B8199522}"/>
    <cellStyle name="Normal 3 2 48 2 2 2 2" xfId="3883" xr:uid="{EAF4AE1E-DA34-4FC4-A661-EAB8AA2DEE05}"/>
    <cellStyle name="Normal 3 2 48 2 2 3" xfId="3174" xr:uid="{78EB5767-CC8D-4431-87C4-F33600CD46CA}"/>
    <cellStyle name="Normal 3 2 48 2 3" xfId="2087" xr:uid="{BCF4807B-0A99-4ECF-BAC7-B03085CA81CE}"/>
    <cellStyle name="Normal 3 2 48 2 3 2" xfId="3532" xr:uid="{812529A0-D057-4D1E-85DB-958792A8B900}"/>
    <cellStyle name="Normal 3 2 48 2 4" xfId="2820" xr:uid="{0299903D-DB3B-423D-B8B1-DF380760BC0B}"/>
    <cellStyle name="Normal 3 2 48 3" xfId="1309" xr:uid="{2909EE12-1E83-4D73-A043-F04A7DC2BF59}"/>
    <cellStyle name="Normal 3 2 48 3 2" xfId="2440" xr:uid="{6CC4F109-374B-4889-A58B-2269A202AB86}"/>
    <cellStyle name="Normal 3 2 48 3 2 2" xfId="3882" xr:uid="{25FFDC59-D896-45BA-9582-10D8D14D617A}"/>
    <cellStyle name="Normal 3 2 48 3 3" xfId="3173" xr:uid="{5E3AA704-4A93-42E7-9F95-EB56F1281EB8}"/>
    <cellStyle name="Normal 3 2 48 4" xfId="2086" xr:uid="{BB0572F3-0F08-4291-BA84-3CEE9EC59694}"/>
    <cellStyle name="Normal 3 2 48 4 2" xfId="3531" xr:uid="{0516B621-3F57-42F8-9914-0B7E5CE9AC64}"/>
    <cellStyle name="Normal 3 2 48 5" xfId="2819" xr:uid="{FCE70BE9-E2F8-4D7F-A828-B29E9EABE9E3}"/>
    <cellStyle name="Normal 3 2 49" xfId="377" xr:uid="{00000000-0005-0000-0000-000069010000}"/>
    <cellStyle name="Normal 3 2 49 2" xfId="378" xr:uid="{00000000-0005-0000-0000-00006A010000}"/>
    <cellStyle name="Normal 3 2 49 2 2" xfId="1312" xr:uid="{B368A799-6012-4E01-9FC6-C30ABC8226B1}"/>
    <cellStyle name="Normal 3 2 49 2 2 2" xfId="2443" xr:uid="{78BBB14A-EB31-4C0E-B89E-6E63F2133346}"/>
    <cellStyle name="Normal 3 2 49 2 2 2 2" xfId="3885" xr:uid="{A6732D18-5A24-47AB-BB39-5FC997FE1C11}"/>
    <cellStyle name="Normal 3 2 49 2 2 3" xfId="3176" xr:uid="{28F468AA-360A-4B7A-868F-2F8E9100C0A4}"/>
    <cellStyle name="Normal 3 2 49 2 3" xfId="2089" xr:uid="{4418FA0E-5F24-46A6-921F-F2C2FED96166}"/>
    <cellStyle name="Normal 3 2 49 2 3 2" xfId="3534" xr:uid="{7DD577E1-F71F-4F58-BC10-E7574A552713}"/>
    <cellStyle name="Normal 3 2 49 2 4" xfId="2822" xr:uid="{4B39E375-8D8C-4278-8B69-765B9E34FBCA}"/>
    <cellStyle name="Normal 3 2 49 3" xfId="1311" xr:uid="{62CF6DD6-05FC-48F0-AA1E-B07B33A960A7}"/>
    <cellStyle name="Normal 3 2 49 3 2" xfId="2442" xr:uid="{300DF0BF-C126-464F-BCED-ACC1FC4D499A}"/>
    <cellStyle name="Normal 3 2 49 3 2 2" xfId="3884" xr:uid="{7B842F72-B43F-4B51-9401-9F36D3AA0E8B}"/>
    <cellStyle name="Normal 3 2 49 3 3" xfId="3175" xr:uid="{DD3BBC62-3307-4638-80A3-8106829BE238}"/>
    <cellStyle name="Normal 3 2 49 4" xfId="2088" xr:uid="{D823166F-1FA4-4981-9707-27F38EAB1D5D}"/>
    <cellStyle name="Normal 3 2 49 4 2" xfId="3533" xr:uid="{801D4438-80F2-4E62-8395-CA1304D3F27D}"/>
    <cellStyle name="Normal 3 2 49 5" xfId="2821" xr:uid="{E3E6820B-331D-4697-A143-222B6E3EEA47}"/>
    <cellStyle name="Normal 3 2 5" xfId="379" xr:uid="{00000000-0005-0000-0000-00006B010000}"/>
    <cellStyle name="Normal 3 2 5 2" xfId="380" xr:uid="{00000000-0005-0000-0000-00006C010000}"/>
    <cellStyle name="Normal 3 2 5 2 2" xfId="1314" xr:uid="{9D8F435C-47CF-478D-B59E-3E1D3F3AEFFF}"/>
    <cellStyle name="Normal 3 2 5 2 2 2" xfId="2445" xr:uid="{1ABFD694-A466-4F18-9DBE-1F2358A76CE5}"/>
    <cellStyle name="Normal 3 2 5 2 2 2 2" xfId="3887" xr:uid="{7D82EE47-0C64-4737-B929-06A40C5550A7}"/>
    <cellStyle name="Normal 3 2 5 2 2 3" xfId="3178" xr:uid="{9CECE13B-11DF-44D1-8186-DDB59194E3A1}"/>
    <cellStyle name="Normal 3 2 5 2 3" xfId="2091" xr:uid="{B889C3AA-E7DF-4217-93C4-F43D8EAF1096}"/>
    <cellStyle name="Normal 3 2 5 2 3 2" xfId="3536" xr:uid="{74C73CCB-B80E-4386-9499-3070E55B96AD}"/>
    <cellStyle name="Normal 3 2 5 2 4" xfId="2824" xr:uid="{95A272E1-2DB9-4FD5-90C5-7EAA48723039}"/>
    <cellStyle name="Normal 3 2 5 3" xfId="1313" xr:uid="{EFCD1CCC-885A-4550-9443-BAD80800D2C7}"/>
    <cellStyle name="Normal 3 2 5 3 2" xfId="2444" xr:uid="{EE126C7E-CBB0-4927-9576-7FCCC64EFFFB}"/>
    <cellStyle name="Normal 3 2 5 3 2 2" xfId="3886" xr:uid="{7BAE1E0C-6147-4045-9300-E44AC747F5A1}"/>
    <cellStyle name="Normal 3 2 5 3 3" xfId="3177" xr:uid="{3BC18E19-571D-485C-8CD6-B45538A00F6A}"/>
    <cellStyle name="Normal 3 2 5 4" xfId="2090" xr:uid="{A3183BA0-0F5D-43CA-A88A-A67285B61A09}"/>
    <cellStyle name="Normal 3 2 5 4 2" xfId="3535" xr:uid="{88A2DAA3-2615-4488-A6A0-922083460655}"/>
    <cellStyle name="Normal 3 2 5 5" xfId="2823" xr:uid="{3495AF9B-5488-4F77-82A2-BACC69944B07}"/>
    <cellStyle name="Normal 3 2 50" xfId="381" xr:uid="{00000000-0005-0000-0000-00006D010000}"/>
    <cellStyle name="Normal 3 2 50 2" xfId="382" xr:uid="{00000000-0005-0000-0000-00006E010000}"/>
    <cellStyle name="Normal 3 2 50 2 2" xfId="1316" xr:uid="{A0BE29F5-030C-4AC3-93BB-26911A312DE1}"/>
    <cellStyle name="Normal 3 2 50 2 2 2" xfId="2447" xr:uid="{9E6D7E3F-C9C3-4705-9949-688D51D553E9}"/>
    <cellStyle name="Normal 3 2 50 2 2 2 2" xfId="3889" xr:uid="{0645F399-D210-4A48-9B93-E76DE033B7B0}"/>
    <cellStyle name="Normal 3 2 50 2 2 3" xfId="3180" xr:uid="{AE092CD8-AF55-4A17-AB60-F60E39FFDE2D}"/>
    <cellStyle name="Normal 3 2 50 2 3" xfId="2093" xr:uid="{783B043A-60F1-43BC-B0E0-E72F4EF19C32}"/>
    <cellStyle name="Normal 3 2 50 2 3 2" xfId="3538" xr:uid="{E333BEBF-73A1-44BE-A4DB-8DB617048474}"/>
    <cellStyle name="Normal 3 2 50 2 4" xfId="2826" xr:uid="{A8187A7B-4D07-4789-B787-AB97C3A4AFBA}"/>
    <cellStyle name="Normal 3 2 50 3" xfId="1315" xr:uid="{8AC6C304-A9B0-42C5-895E-AD949D96B888}"/>
    <cellStyle name="Normal 3 2 50 3 2" xfId="2446" xr:uid="{066B9488-1B65-41EF-AE76-25FA74B3B0A1}"/>
    <cellStyle name="Normal 3 2 50 3 2 2" xfId="3888" xr:uid="{84CAD2B3-1197-4EA9-82FB-8A4F5DE7A6F4}"/>
    <cellStyle name="Normal 3 2 50 3 3" xfId="3179" xr:uid="{7E3E90FD-2DAC-439E-B1A4-434C55D2DAB7}"/>
    <cellStyle name="Normal 3 2 50 4" xfId="2092" xr:uid="{895B01CE-8FED-4BCA-8818-C612084EB84B}"/>
    <cellStyle name="Normal 3 2 50 4 2" xfId="3537" xr:uid="{2D583383-4633-4E9D-A5D2-DFCF4C462F64}"/>
    <cellStyle name="Normal 3 2 50 5" xfId="2825" xr:uid="{FD7DAE8F-CDDD-4BC4-9F56-0BB0C6F06458}"/>
    <cellStyle name="Normal 3 2 51" xfId="383" xr:uid="{00000000-0005-0000-0000-00006F010000}"/>
    <cellStyle name="Normal 3 2 51 2" xfId="384" xr:uid="{00000000-0005-0000-0000-000070010000}"/>
    <cellStyle name="Normal 3 2 51 2 2" xfId="1318" xr:uid="{3B8DDD43-D745-441D-910B-8C1E383A3ED4}"/>
    <cellStyle name="Normal 3 2 51 2 2 2" xfId="2449" xr:uid="{5281E195-58FE-455F-AEF2-0F8688977C2D}"/>
    <cellStyle name="Normal 3 2 51 2 2 2 2" xfId="3891" xr:uid="{60947B85-CC56-4FBD-94A5-11F537BFE0FE}"/>
    <cellStyle name="Normal 3 2 51 2 2 3" xfId="3182" xr:uid="{8243A737-5F95-40E4-A459-1145B59B45AC}"/>
    <cellStyle name="Normal 3 2 51 2 3" xfId="2095" xr:uid="{F4D6005A-CB2A-4D90-ABAE-2EC76853AE64}"/>
    <cellStyle name="Normal 3 2 51 2 3 2" xfId="3540" xr:uid="{5CEB3D79-6117-4285-945A-019B91318D52}"/>
    <cellStyle name="Normal 3 2 51 2 4" xfId="2828" xr:uid="{23554282-7B89-446D-B927-38FCD8D7F63C}"/>
    <cellStyle name="Normal 3 2 51 3" xfId="1317" xr:uid="{EB120994-21DB-44F8-BBA1-94295604D8D0}"/>
    <cellStyle name="Normal 3 2 51 3 2" xfId="2448" xr:uid="{C340856B-4805-407B-AF13-5815C57F5241}"/>
    <cellStyle name="Normal 3 2 51 3 2 2" xfId="3890" xr:uid="{BEDB2C49-32B9-4459-9FCA-CF4A8B05A6EB}"/>
    <cellStyle name="Normal 3 2 51 3 3" xfId="3181" xr:uid="{FD8959A7-44AC-477F-876D-299F10D17C7E}"/>
    <cellStyle name="Normal 3 2 51 4" xfId="2094" xr:uid="{292B3E55-7BFB-4753-A9CA-2C9BA572CB5D}"/>
    <cellStyle name="Normal 3 2 51 4 2" xfId="3539" xr:uid="{45677FA4-4991-4AFE-A2D4-AA4D2181F0E9}"/>
    <cellStyle name="Normal 3 2 51 5" xfId="2827" xr:uid="{C95CE1CB-15BF-4BA7-8DA1-9C4BD638F0A0}"/>
    <cellStyle name="Normal 3 2 52" xfId="385" xr:uid="{00000000-0005-0000-0000-000071010000}"/>
    <cellStyle name="Normal 3 2 52 2" xfId="386" xr:uid="{00000000-0005-0000-0000-000072010000}"/>
    <cellStyle name="Normal 3 2 52 2 2" xfId="1320" xr:uid="{10C9543F-F190-4D4A-8F34-F0289A51D73A}"/>
    <cellStyle name="Normal 3 2 52 2 2 2" xfId="2451" xr:uid="{5CD8331D-0932-484D-8D81-2B56B3B56FE9}"/>
    <cellStyle name="Normal 3 2 52 2 2 2 2" xfId="3893" xr:uid="{924A551E-1C8D-4C80-A1E8-20A0FDB9E95B}"/>
    <cellStyle name="Normal 3 2 52 2 2 3" xfId="3184" xr:uid="{035E5F87-C235-4B38-A0B9-A77BAB42D3D0}"/>
    <cellStyle name="Normal 3 2 52 2 3" xfId="2097" xr:uid="{43F0CC68-827C-4929-B3E5-77C128006962}"/>
    <cellStyle name="Normal 3 2 52 2 3 2" xfId="3542" xr:uid="{D5186FDF-A9C8-4367-9771-A04456BF3E31}"/>
    <cellStyle name="Normal 3 2 52 2 4" xfId="2830" xr:uid="{EB2ED8BD-50AA-4C03-BD92-6164E18327EB}"/>
    <cellStyle name="Normal 3 2 52 3" xfId="1319" xr:uid="{785E13E8-B271-458A-B9DC-93C9A19DF61B}"/>
    <cellStyle name="Normal 3 2 52 3 2" xfId="2450" xr:uid="{0888FDCC-28B2-4487-8941-630B696F051D}"/>
    <cellStyle name="Normal 3 2 52 3 2 2" xfId="3892" xr:uid="{12250754-0467-4B89-8088-0067735A6A89}"/>
    <cellStyle name="Normal 3 2 52 3 3" xfId="3183" xr:uid="{39264A2B-EB51-4127-B328-7E267C3F97B4}"/>
    <cellStyle name="Normal 3 2 52 4" xfId="2096" xr:uid="{D141A4D4-4A85-4E7F-8F0A-6AC3226FDBC6}"/>
    <cellStyle name="Normal 3 2 52 4 2" xfId="3541" xr:uid="{6E709298-B014-4776-9FD7-0C1BDFC6BE96}"/>
    <cellStyle name="Normal 3 2 52 5" xfId="2829" xr:uid="{B8BBD63B-1B53-4FAB-9BFE-D2CA0E6CC118}"/>
    <cellStyle name="Normal 3 2 53" xfId="387" xr:uid="{00000000-0005-0000-0000-000073010000}"/>
    <cellStyle name="Normal 3 2 53 2" xfId="388" xr:uid="{00000000-0005-0000-0000-000074010000}"/>
    <cellStyle name="Normal 3 2 53 2 2" xfId="1322" xr:uid="{5D95F405-2462-4251-BDCA-53DC5AA8BF92}"/>
    <cellStyle name="Normal 3 2 53 2 2 2" xfId="2453" xr:uid="{4FEA0DFB-F804-48A1-A776-708500E97BBC}"/>
    <cellStyle name="Normal 3 2 53 2 2 2 2" xfId="3895" xr:uid="{006BEE5E-FD73-45E1-B5A4-037D85EEC392}"/>
    <cellStyle name="Normal 3 2 53 2 2 3" xfId="3186" xr:uid="{FEB82DDE-FBCA-4279-8DFF-15D610A28F99}"/>
    <cellStyle name="Normal 3 2 53 2 3" xfId="2099" xr:uid="{9C4B9E42-D5AC-40F6-826B-02A67D56D982}"/>
    <cellStyle name="Normal 3 2 53 2 3 2" xfId="3544" xr:uid="{2FF81CDC-E365-4A44-83B2-908A9EEA35A3}"/>
    <cellStyle name="Normal 3 2 53 2 4" xfId="2832" xr:uid="{73912EE7-FD5E-4971-952C-D16BE88C5E08}"/>
    <cellStyle name="Normal 3 2 53 3" xfId="1321" xr:uid="{0DEC9C06-D14D-40F7-8B8C-3E61E45E0F1A}"/>
    <cellStyle name="Normal 3 2 53 3 2" xfId="2452" xr:uid="{A42B91F5-D955-4426-935A-C9F83AE18495}"/>
    <cellStyle name="Normal 3 2 53 3 2 2" xfId="3894" xr:uid="{298B7D6F-CA18-42BD-ABAE-A08A442D5CEA}"/>
    <cellStyle name="Normal 3 2 53 3 3" xfId="3185" xr:uid="{2505D8A1-9C1F-4661-8BDA-5525BCEB8326}"/>
    <cellStyle name="Normal 3 2 53 4" xfId="2098" xr:uid="{A6FC1289-D4CE-4726-8B10-015EC103BECD}"/>
    <cellStyle name="Normal 3 2 53 4 2" xfId="3543" xr:uid="{25AE1B80-5B5F-47CD-B04B-7D28CFD7BC4C}"/>
    <cellStyle name="Normal 3 2 53 5" xfId="2831" xr:uid="{AA3C78A9-14E3-42B1-B76C-3B5C00179FCC}"/>
    <cellStyle name="Normal 3 2 54" xfId="389" xr:uid="{00000000-0005-0000-0000-000075010000}"/>
    <cellStyle name="Normal 3 2 54 2" xfId="390" xr:uid="{00000000-0005-0000-0000-000076010000}"/>
    <cellStyle name="Normal 3 2 54 2 2" xfId="1324" xr:uid="{B27BC8F2-5B61-47FA-94AB-3864A7EA7117}"/>
    <cellStyle name="Normal 3 2 54 2 2 2" xfId="2455" xr:uid="{B54E238C-CE49-4107-9C65-BFA49821CB3B}"/>
    <cellStyle name="Normal 3 2 54 2 2 2 2" xfId="3897" xr:uid="{55ECA859-BC72-42C3-B033-6E0351BB0157}"/>
    <cellStyle name="Normal 3 2 54 2 2 3" xfId="3188" xr:uid="{972149ED-32FD-41D0-8554-54381A375487}"/>
    <cellStyle name="Normal 3 2 54 2 3" xfId="2101" xr:uid="{B89DD410-C13F-471F-86E3-46D3817F6BC2}"/>
    <cellStyle name="Normal 3 2 54 2 3 2" xfId="3546" xr:uid="{0011EF42-02EC-4732-AC5A-07D85CF850CC}"/>
    <cellStyle name="Normal 3 2 54 2 4" xfId="2834" xr:uid="{9F2D7C95-DA4A-41F2-AEC6-654668D3E3BE}"/>
    <cellStyle name="Normal 3 2 54 3" xfId="1323" xr:uid="{838BE1DC-143C-4C8B-B73D-81A375E2835B}"/>
    <cellStyle name="Normal 3 2 54 3 2" xfId="2454" xr:uid="{A3A79D72-62DF-4123-9AB6-45D48FE590D3}"/>
    <cellStyle name="Normal 3 2 54 3 2 2" xfId="3896" xr:uid="{64402A0C-FCC6-4EB6-A284-0895FD95AC27}"/>
    <cellStyle name="Normal 3 2 54 3 3" xfId="3187" xr:uid="{C94BDAE9-21BF-4BBD-946B-66C9BBEDC69E}"/>
    <cellStyle name="Normal 3 2 54 4" xfId="2100" xr:uid="{97F51D31-0B78-47D4-9D4E-412F657CF970}"/>
    <cellStyle name="Normal 3 2 54 4 2" xfId="3545" xr:uid="{EA1B4B79-70C8-48F5-8A21-6DFFE01819E8}"/>
    <cellStyle name="Normal 3 2 54 5" xfId="2833" xr:uid="{BEEC60F7-2D4A-4392-876E-D9ED8D01B77C}"/>
    <cellStyle name="Normal 3 2 55" xfId="391" xr:uid="{00000000-0005-0000-0000-000077010000}"/>
    <cellStyle name="Normal 3 2 55 2" xfId="392" xr:uid="{00000000-0005-0000-0000-000078010000}"/>
    <cellStyle name="Normal 3 2 55 2 2" xfId="1326" xr:uid="{35AFF725-8C71-4DA4-A348-6CA2C1CE25A6}"/>
    <cellStyle name="Normal 3 2 55 2 2 2" xfId="2457" xr:uid="{18FED0CE-79BC-42EB-8FEC-6B7C535C93D8}"/>
    <cellStyle name="Normal 3 2 55 2 2 2 2" xfId="3899" xr:uid="{E97CA928-BE78-4071-9D0A-7C6325415A3A}"/>
    <cellStyle name="Normal 3 2 55 2 2 3" xfId="3190" xr:uid="{07232F6B-1533-410E-9CD1-6E9CB168C59C}"/>
    <cellStyle name="Normal 3 2 55 2 3" xfId="2103" xr:uid="{CCD8D926-419F-4B2C-9251-5FCEEA5E8A1F}"/>
    <cellStyle name="Normal 3 2 55 2 3 2" xfId="3548" xr:uid="{87826EDD-8586-4C38-8739-7C383396C62A}"/>
    <cellStyle name="Normal 3 2 55 2 4" xfId="2836" xr:uid="{2C023BCC-AF94-4BD6-9F1C-C4A59E9B9EA7}"/>
    <cellStyle name="Normal 3 2 55 3" xfId="1325" xr:uid="{9EBD5F20-F7E2-4D33-8AC2-726E76862904}"/>
    <cellStyle name="Normal 3 2 55 3 2" xfId="2456" xr:uid="{C91DB0E2-C6F0-4389-BBD6-9D655A6001A8}"/>
    <cellStyle name="Normal 3 2 55 3 2 2" xfId="3898" xr:uid="{92EA4080-25A0-42F0-8D37-3D25C23D94E3}"/>
    <cellStyle name="Normal 3 2 55 3 3" xfId="3189" xr:uid="{04574BF3-A6B6-4099-8A5F-E0BC2F63A790}"/>
    <cellStyle name="Normal 3 2 55 4" xfId="2102" xr:uid="{E3CFF721-F125-4958-8858-6702546D3E1C}"/>
    <cellStyle name="Normal 3 2 55 4 2" xfId="3547" xr:uid="{36980AB0-C7F2-46C8-A11A-60AB5C23D311}"/>
    <cellStyle name="Normal 3 2 55 5" xfId="2835" xr:uid="{8AB91557-82BB-4B2B-8131-4BD8A1CB8FA1}"/>
    <cellStyle name="Normal 3 2 56" xfId="393" xr:uid="{00000000-0005-0000-0000-000079010000}"/>
    <cellStyle name="Normal 3 2 56 2" xfId="394" xr:uid="{00000000-0005-0000-0000-00007A010000}"/>
    <cellStyle name="Normal 3 2 56 2 2" xfId="1328" xr:uid="{CBAD1FCA-D099-4DB7-9966-F2A9CDC8848F}"/>
    <cellStyle name="Normal 3 2 56 2 2 2" xfId="2459" xr:uid="{81BF0415-4A99-4381-96A6-18A900CA75FB}"/>
    <cellStyle name="Normal 3 2 56 2 2 2 2" xfId="3901" xr:uid="{6B7CC196-D079-4822-A04B-BEDC19E09208}"/>
    <cellStyle name="Normal 3 2 56 2 2 3" xfId="3192" xr:uid="{738AE651-8294-4D26-8924-9E5D844AB261}"/>
    <cellStyle name="Normal 3 2 56 2 3" xfId="2105" xr:uid="{20866D0C-38CF-4EB7-98B3-F74E9B0DF343}"/>
    <cellStyle name="Normal 3 2 56 2 3 2" xfId="3550" xr:uid="{3773F20E-2891-4423-BF75-9DBFC25DB69D}"/>
    <cellStyle name="Normal 3 2 56 2 4" xfId="2838" xr:uid="{9FCE831A-8157-487F-A4B3-E338F01C7B30}"/>
    <cellStyle name="Normal 3 2 56 3" xfId="1327" xr:uid="{FFA8F7B9-7527-42F1-8F6C-16C199E310FA}"/>
    <cellStyle name="Normal 3 2 56 3 2" xfId="2458" xr:uid="{63883A17-0D6E-475F-BEA5-80B2D0A4A083}"/>
    <cellStyle name="Normal 3 2 56 3 2 2" xfId="3900" xr:uid="{B141874F-4ED2-4A94-8A1C-1B2768AC4FA3}"/>
    <cellStyle name="Normal 3 2 56 3 3" xfId="3191" xr:uid="{79EDF8C0-8E7D-4773-A1A6-3E9B37504D9C}"/>
    <cellStyle name="Normal 3 2 56 4" xfId="2104" xr:uid="{05000112-3C8B-494C-9FF4-87079550EE39}"/>
    <cellStyle name="Normal 3 2 56 4 2" xfId="3549" xr:uid="{65409B57-2F59-4B64-BF28-BE5F1FF83CD3}"/>
    <cellStyle name="Normal 3 2 56 5" xfId="2837" xr:uid="{0FCFF279-CCB2-4E31-B94A-7CD317E03E94}"/>
    <cellStyle name="Normal 3 2 57" xfId="395" xr:uid="{00000000-0005-0000-0000-00007B010000}"/>
    <cellStyle name="Normal 3 2 57 2" xfId="396" xr:uid="{00000000-0005-0000-0000-00007C010000}"/>
    <cellStyle name="Normal 3 2 57 2 2" xfId="1330" xr:uid="{D5DFB8A7-6A23-43A0-9C9C-A1573E500FA8}"/>
    <cellStyle name="Normal 3 2 57 2 2 2" xfId="2461" xr:uid="{8BD9E392-2143-4AEA-A1A1-2C6642F99F16}"/>
    <cellStyle name="Normal 3 2 57 2 2 2 2" xfId="3903" xr:uid="{C6770883-1EDD-420F-89AA-E8D96440DD2F}"/>
    <cellStyle name="Normal 3 2 57 2 2 3" xfId="3194" xr:uid="{4AAC830A-09FF-488B-9E41-74C75C0E61A9}"/>
    <cellStyle name="Normal 3 2 57 2 3" xfId="2107" xr:uid="{95968ED2-7910-467B-A733-CAAEEC304300}"/>
    <cellStyle name="Normal 3 2 57 2 3 2" xfId="3552" xr:uid="{6EA99A1E-EDAF-4A5D-8C9D-23F32A46B2E1}"/>
    <cellStyle name="Normal 3 2 57 2 4" xfId="2840" xr:uid="{76A8CB7A-39B6-4DE9-A211-1B8934FF3761}"/>
    <cellStyle name="Normal 3 2 57 3" xfId="1329" xr:uid="{AB6ABAA4-2FC2-4CC1-9494-8BE2A51024F0}"/>
    <cellStyle name="Normal 3 2 57 3 2" xfId="2460" xr:uid="{BEACBB42-E313-4A34-8012-0C5C8D21DE09}"/>
    <cellStyle name="Normal 3 2 57 3 2 2" xfId="3902" xr:uid="{83338393-5470-4ED8-9B61-65149E1CF11B}"/>
    <cellStyle name="Normal 3 2 57 3 3" xfId="3193" xr:uid="{4C099796-D9F2-46CC-B746-7009A61B76A4}"/>
    <cellStyle name="Normal 3 2 57 4" xfId="2106" xr:uid="{D0794599-DF76-483B-918D-FB486DB17BFA}"/>
    <cellStyle name="Normal 3 2 57 4 2" xfId="3551" xr:uid="{346F0035-C3C6-4C1F-A682-9CFF4AA3EB6E}"/>
    <cellStyle name="Normal 3 2 57 5" xfId="2839" xr:uid="{5376A641-1F97-400A-997B-4091DB749A41}"/>
    <cellStyle name="Normal 3 2 58" xfId="397" xr:uid="{00000000-0005-0000-0000-00007D010000}"/>
    <cellStyle name="Normal 3 2 58 2" xfId="398" xr:uid="{00000000-0005-0000-0000-00007E010000}"/>
    <cellStyle name="Normal 3 2 58 2 2" xfId="1332" xr:uid="{48140CDB-A88E-4F11-98DD-FB79EC85216E}"/>
    <cellStyle name="Normal 3 2 58 2 2 2" xfId="2463" xr:uid="{B1E397C6-294A-42FF-858B-431920682356}"/>
    <cellStyle name="Normal 3 2 58 2 2 2 2" xfId="3905" xr:uid="{6A0098CA-CD30-4815-AD83-3FFC0A20072F}"/>
    <cellStyle name="Normal 3 2 58 2 2 3" xfId="3196" xr:uid="{4EBE262D-993E-4BF5-A24C-EFFE332CED88}"/>
    <cellStyle name="Normal 3 2 58 2 3" xfId="2109" xr:uid="{0F30F099-2DFC-4C7F-B65A-42438B84C0D7}"/>
    <cellStyle name="Normal 3 2 58 2 3 2" xfId="3554" xr:uid="{4F1D1C04-75CA-457D-82C6-FF08102D150F}"/>
    <cellStyle name="Normal 3 2 58 2 4" xfId="2842" xr:uid="{F9AEA633-CCB8-4F2A-BEC0-C3099D63B248}"/>
    <cellStyle name="Normal 3 2 58 3" xfId="1331" xr:uid="{16C34FDD-6DA8-49DD-9F79-00BB84C21042}"/>
    <cellStyle name="Normal 3 2 58 3 2" xfId="2462" xr:uid="{29A420DD-5286-4352-9BFF-F6C897F1B4F6}"/>
    <cellStyle name="Normal 3 2 58 3 2 2" xfId="3904" xr:uid="{976C115A-B3A3-4F71-B749-D1E4F8A3F452}"/>
    <cellStyle name="Normal 3 2 58 3 3" xfId="3195" xr:uid="{0688DEE3-F80F-4A19-9F55-BEF6BB7ED8F3}"/>
    <cellStyle name="Normal 3 2 58 4" xfId="2108" xr:uid="{C4C3222B-19E9-4950-B3A5-022C6B0C6D35}"/>
    <cellStyle name="Normal 3 2 58 4 2" xfId="3553" xr:uid="{F1ED8F83-71AB-4B45-A693-EB40C0A8E4F9}"/>
    <cellStyle name="Normal 3 2 58 5" xfId="2841" xr:uid="{F4CA875F-07C8-4510-AB25-87E8697C3085}"/>
    <cellStyle name="Normal 3 2 59" xfId="399" xr:uid="{00000000-0005-0000-0000-00007F010000}"/>
    <cellStyle name="Normal 3 2 59 2" xfId="400" xr:uid="{00000000-0005-0000-0000-000080010000}"/>
    <cellStyle name="Normal 3 2 59 2 2" xfId="1334" xr:uid="{7BFA4E6F-1A2B-4D12-A810-C5FBBE482BDB}"/>
    <cellStyle name="Normal 3 2 59 2 2 2" xfId="2465" xr:uid="{9756D922-C84C-4E74-A87E-887CA7A40E90}"/>
    <cellStyle name="Normal 3 2 59 2 2 2 2" xfId="3907" xr:uid="{C3A04AB6-670E-450C-8714-CA6FB5B23556}"/>
    <cellStyle name="Normal 3 2 59 2 2 3" xfId="3198" xr:uid="{B73F04E8-85AB-47C8-BA34-C8043AD995EC}"/>
    <cellStyle name="Normal 3 2 59 2 3" xfId="2111" xr:uid="{918B65AD-EE29-49A2-978A-5D8689733862}"/>
    <cellStyle name="Normal 3 2 59 2 3 2" xfId="3556" xr:uid="{9887E3DC-0137-4F17-9598-CBEDE3810D04}"/>
    <cellStyle name="Normal 3 2 59 2 4" xfId="2844" xr:uid="{7DDA4843-8898-42B4-835E-F41C22D4F747}"/>
    <cellStyle name="Normal 3 2 59 3" xfId="1333" xr:uid="{B279A664-09EA-457C-9683-A3D7732CB769}"/>
    <cellStyle name="Normal 3 2 59 3 2" xfId="2464" xr:uid="{E51740C0-1873-4ED0-B419-167C9EDF507C}"/>
    <cellStyle name="Normal 3 2 59 3 2 2" xfId="3906" xr:uid="{72D7F3AE-35D5-44D5-8E0A-59A57ABB5936}"/>
    <cellStyle name="Normal 3 2 59 3 3" xfId="3197" xr:uid="{AE72E88B-5147-45B3-BA0C-021DFA3F3FB9}"/>
    <cellStyle name="Normal 3 2 59 4" xfId="2110" xr:uid="{BECC3BF4-3AFD-4B90-B610-AD5B0A9F594A}"/>
    <cellStyle name="Normal 3 2 59 4 2" xfId="3555" xr:uid="{8639EC6A-A013-44BC-89D2-D7DA69304ED6}"/>
    <cellStyle name="Normal 3 2 59 5" xfId="2843" xr:uid="{E336F460-63F5-4AB8-B9D4-403FC6E6A5D1}"/>
    <cellStyle name="Normal 3 2 6" xfId="401" xr:uid="{00000000-0005-0000-0000-000081010000}"/>
    <cellStyle name="Normal 3 2 6 2" xfId="402" xr:uid="{00000000-0005-0000-0000-000082010000}"/>
    <cellStyle name="Normal 3 2 6 2 2" xfId="1336" xr:uid="{961CB797-8BEE-4A6A-8B6F-E4BEED73A66D}"/>
    <cellStyle name="Normal 3 2 6 2 2 2" xfId="2467" xr:uid="{43ED5A67-05C0-4438-93D5-BD15121EB639}"/>
    <cellStyle name="Normal 3 2 6 2 2 2 2" xfId="3909" xr:uid="{8E0CEB92-2CC6-4EDE-B496-E5A8E9BBE0E4}"/>
    <cellStyle name="Normal 3 2 6 2 2 3" xfId="3200" xr:uid="{C6A06470-EE69-4C77-8F73-15E1FE7C4408}"/>
    <cellStyle name="Normal 3 2 6 2 3" xfId="2113" xr:uid="{E5762314-03F6-42B6-B608-6481057F9D28}"/>
    <cellStyle name="Normal 3 2 6 2 3 2" xfId="3558" xr:uid="{06B800B7-2CD6-4E15-BFC6-83134EDC2371}"/>
    <cellStyle name="Normal 3 2 6 2 4" xfId="2846" xr:uid="{3BCBC76A-F453-4923-B537-59248AF23333}"/>
    <cellStyle name="Normal 3 2 6 3" xfId="1335" xr:uid="{51FC94A0-A4AB-49B0-B94C-A67865BDFD4E}"/>
    <cellStyle name="Normal 3 2 6 3 2" xfId="2466" xr:uid="{7DC8F4EF-5977-4945-BB82-FFE70F90DB5A}"/>
    <cellStyle name="Normal 3 2 6 3 2 2" xfId="3908" xr:uid="{4B22235E-065C-4316-B6A1-8E1FB2079564}"/>
    <cellStyle name="Normal 3 2 6 3 3" xfId="3199" xr:uid="{6D1E0EA8-D1B6-4343-8144-1FAA324D1F15}"/>
    <cellStyle name="Normal 3 2 6 4" xfId="2112" xr:uid="{E1264666-4E48-41DF-8E5C-8ACEA1F9C851}"/>
    <cellStyle name="Normal 3 2 6 4 2" xfId="3557" xr:uid="{AAEAC301-3EF9-4044-B36D-7AC4EDFECE47}"/>
    <cellStyle name="Normal 3 2 6 5" xfId="2845" xr:uid="{96E6612D-B7E0-4410-9D23-C9D93C5030FA}"/>
    <cellStyle name="Normal 3 2 60" xfId="403" xr:uid="{00000000-0005-0000-0000-000083010000}"/>
    <cellStyle name="Normal 3 2 60 2" xfId="404" xr:uid="{00000000-0005-0000-0000-000084010000}"/>
    <cellStyle name="Normal 3 2 60 2 2" xfId="1338" xr:uid="{8ABD1365-3B18-49A6-A786-58E37ED77B43}"/>
    <cellStyle name="Normal 3 2 60 2 2 2" xfId="2469" xr:uid="{FBFC43C9-5227-4A9E-AEE4-2D20FE3753BB}"/>
    <cellStyle name="Normal 3 2 60 2 2 2 2" xfId="3911" xr:uid="{B9D51C62-4D19-412D-80D2-A5E609202A66}"/>
    <cellStyle name="Normal 3 2 60 2 2 3" xfId="3202" xr:uid="{3087F6DB-B225-445F-8A86-EAA1556CB998}"/>
    <cellStyle name="Normal 3 2 60 2 3" xfId="2115" xr:uid="{452CC3FC-FF5A-4E07-AFBA-8EDF6156057F}"/>
    <cellStyle name="Normal 3 2 60 2 3 2" xfId="3560" xr:uid="{51973AF3-1159-4770-A396-67BCE065D316}"/>
    <cellStyle name="Normal 3 2 60 2 4" xfId="2848" xr:uid="{35985ACA-F785-490C-B309-30055F4D02A9}"/>
    <cellStyle name="Normal 3 2 60 3" xfId="1337" xr:uid="{27F3BF93-042F-4559-8A44-1AFB8FEF4FBA}"/>
    <cellStyle name="Normal 3 2 60 3 2" xfId="2468" xr:uid="{F8F8CB88-75CD-421D-B1A1-C1D2898E6D5C}"/>
    <cellStyle name="Normal 3 2 60 3 2 2" xfId="3910" xr:uid="{F1E95EED-86D2-486D-BF47-C70A857E77A4}"/>
    <cellStyle name="Normal 3 2 60 3 3" xfId="3201" xr:uid="{0F1B6179-C6D8-4E1B-AAA7-C1D0B7DE8C2B}"/>
    <cellStyle name="Normal 3 2 60 4" xfId="2114" xr:uid="{4BCEF4BA-44AE-474C-B53C-EEF3D807A21D}"/>
    <cellStyle name="Normal 3 2 60 4 2" xfId="3559" xr:uid="{5C34BF6F-4245-4A0B-B391-1BE630AE5CBF}"/>
    <cellStyle name="Normal 3 2 60 5" xfId="2847" xr:uid="{34C4F43C-1449-4CE7-AB9D-44068628A26C}"/>
    <cellStyle name="Normal 3 2 61" xfId="405" xr:uid="{00000000-0005-0000-0000-000085010000}"/>
    <cellStyle name="Normal 3 2 61 2" xfId="406" xr:uid="{00000000-0005-0000-0000-000086010000}"/>
    <cellStyle name="Normal 3 2 61 2 2" xfId="1340" xr:uid="{E3731A6A-C95E-41CA-AEFF-F8ADBBD6E6AE}"/>
    <cellStyle name="Normal 3 2 61 2 2 2" xfId="2471" xr:uid="{FD8BC929-EDEB-4FA3-8D23-3C9D7E6DC409}"/>
    <cellStyle name="Normal 3 2 61 2 2 2 2" xfId="3913" xr:uid="{26C5BF2D-4D90-4819-99B1-42EB256EC18C}"/>
    <cellStyle name="Normal 3 2 61 2 2 3" xfId="3204" xr:uid="{19591E62-CBD4-4D8F-BA81-3FFA5793E926}"/>
    <cellStyle name="Normal 3 2 61 2 3" xfId="2117" xr:uid="{78C3019B-D268-474E-BFAB-EB8056227E67}"/>
    <cellStyle name="Normal 3 2 61 2 3 2" xfId="3562" xr:uid="{A6514058-244B-48DB-A9A4-E0671048899C}"/>
    <cellStyle name="Normal 3 2 61 2 4" xfId="2850" xr:uid="{9A2C65B4-1E85-44BD-8D4B-B030CFBD00AB}"/>
    <cellStyle name="Normal 3 2 61 3" xfId="1339" xr:uid="{25BD764C-EB50-460A-B721-62DE47E6D9E7}"/>
    <cellStyle name="Normal 3 2 61 3 2" xfId="2470" xr:uid="{C7E7288D-CDD2-4E3F-A3E9-E936436D602E}"/>
    <cellStyle name="Normal 3 2 61 3 2 2" xfId="3912" xr:uid="{DEC1E1EF-070D-4642-ABB9-B83A41530EF7}"/>
    <cellStyle name="Normal 3 2 61 3 3" xfId="3203" xr:uid="{380C3845-6645-46C1-A25F-75999D3A30BE}"/>
    <cellStyle name="Normal 3 2 61 4" xfId="2116" xr:uid="{84F9C01E-3717-4B47-9EC4-295E203E40B1}"/>
    <cellStyle name="Normal 3 2 61 4 2" xfId="3561" xr:uid="{53322FB2-B784-4520-A967-2865AC83554E}"/>
    <cellStyle name="Normal 3 2 61 5" xfId="2849" xr:uid="{F5A30B03-CBA5-487F-993E-0F4E5B1E7A79}"/>
    <cellStyle name="Normal 3 2 62" xfId="407" xr:uid="{00000000-0005-0000-0000-000087010000}"/>
    <cellStyle name="Normal 3 2 62 2" xfId="408" xr:uid="{00000000-0005-0000-0000-000088010000}"/>
    <cellStyle name="Normal 3 2 62 2 2" xfId="1342" xr:uid="{D109C67D-ADA7-4410-8557-F1DD073D8541}"/>
    <cellStyle name="Normal 3 2 62 2 2 2" xfId="2473" xr:uid="{82A4FB52-185E-475F-A4D1-7E6206B9EBCE}"/>
    <cellStyle name="Normal 3 2 62 2 2 2 2" xfId="3915" xr:uid="{B7296376-53A2-497F-940D-EA585B856117}"/>
    <cellStyle name="Normal 3 2 62 2 2 3" xfId="3206" xr:uid="{A090CE16-6D28-4A8D-96A2-ED7B9D01FB82}"/>
    <cellStyle name="Normal 3 2 62 2 3" xfId="2119" xr:uid="{660E53C1-C342-43D2-B71A-F8CEEDA034FA}"/>
    <cellStyle name="Normal 3 2 62 2 3 2" xfId="3564" xr:uid="{1FA5F3BC-8016-4B4A-9F9C-16AB5F7456BB}"/>
    <cellStyle name="Normal 3 2 62 2 4" xfId="2852" xr:uid="{42F22426-4796-469C-8B0E-D5E71C1C845D}"/>
    <cellStyle name="Normal 3 2 62 3" xfId="1341" xr:uid="{80D4AD4A-1B2C-430D-96DE-A81D92184E04}"/>
    <cellStyle name="Normal 3 2 62 3 2" xfId="2472" xr:uid="{00EA33E5-B2AE-48F6-AB61-E84C6897DBB2}"/>
    <cellStyle name="Normal 3 2 62 3 2 2" xfId="3914" xr:uid="{CAA86626-67F0-42D5-A689-6008784988C8}"/>
    <cellStyle name="Normal 3 2 62 3 3" xfId="3205" xr:uid="{C1812591-3EA0-43C7-8724-34460B925121}"/>
    <cellStyle name="Normal 3 2 62 4" xfId="2118" xr:uid="{D0000B75-B099-47CE-8EF7-782C7F1D93DF}"/>
    <cellStyle name="Normal 3 2 62 4 2" xfId="3563" xr:uid="{FA5BA13D-03DA-46F9-8E8E-2EBAE5A8ABF0}"/>
    <cellStyle name="Normal 3 2 62 5" xfId="2851" xr:uid="{EA482594-375C-4A86-9425-BEED55C9D788}"/>
    <cellStyle name="Normal 3 2 63" xfId="409" xr:uid="{00000000-0005-0000-0000-000089010000}"/>
    <cellStyle name="Normal 3 2 63 2" xfId="410" xr:uid="{00000000-0005-0000-0000-00008A010000}"/>
    <cellStyle name="Normal 3 2 63 2 2" xfId="1344" xr:uid="{696DDB39-1569-4DE9-BA82-D0F8091DE6EE}"/>
    <cellStyle name="Normal 3 2 63 2 2 2" xfId="2475" xr:uid="{606F0797-3EAC-4F59-AC79-D66431724112}"/>
    <cellStyle name="Normal 3 2 63 2 2 2 2" xfId="3917" xr:uid="{201DF421-FD6C-407F-945A-4D7ABBC980C4}"/>
    <cellStyle name="Normal 3 2 63 2 2 3" xfId="3208" xr:uid="{A94700AE-70C7-4C8B-A71D-5FF33FDD318E}"/>
    <cellStyle name="Normal 3 2 63 2 3" xfId="2121" xr:uid="{65FC6E8A-BEEB-4CDA-A4C7-0AE897C6DBED}"/>
    <cellStyle name="Normal 3 2 63 2 3 2" xfId="3566" xr:uid="{006406C9-DF77-4E9A-BB63-C9628A1FFD83}"/>
    <cellStyle name="Normal 3 2 63 2 4" xfId="2854" xr:uid="{7756B3F1-4C49-45B0-AA30-7BCC77100B7A}"/>
    <cellStyle name="Normal 3 2 63 3" xfId="1343" xr:uid="{C383DC5C-144A-4FFD-95C5-15FF4E35FD17}"/>
    <cellStyle name="Normal 3 2 63 3 2" xfId="2474" xr:uid="{E9B3325C-7440-4BBC-A556-C5C5CDBED41E}"/>
    <cellStyle name="Normal 3 2 63 3 2 2" xfId="3916" xr:uid="{1F3C6B67-9E2F-4971-A0D2-299BF84BC233}"/>
    <cellStyle name="Normal 3 2 63 3 3" xfId="3207" xr:uid="{58B41AEA-8B11-4848-975D-4775CC191653}"/>
    <cellStyle name="Normal 3 2 63 4" xfId="2120" xr:uid="{F8E5ECC6-4DDC-404A-AA9D-EF6BA9F51C2A}"/>
    <cellStyle name="Normal 3 2 63 4 2" xfId="3565" xr:uid="{F845C384-B064-4DCB-8FD7-AD854F44E42D}"/>
    <cellStyle name="Normal 3 2 63 5" xfId="2853" xr:uid="{4DCE8C1E-24F3-4785-9DAC-173299B2D284}"/>
    <cellStyle name="Normal 3 2 64" xfId="411" xr:uid="{00000000-0005-0000-0000-00008B010000}"/>
    <cellStyle name="Normal 3 2 64 2" xfId="412" xr:uid="{00000000-0005-0000-0000-00008C010000}"/>
    <cellStyle name="Normal 3 2 64 2 2" xfId="1346" xr:uid="{B40E18A4-F38B-41A8-A31F-FF6F2CA7D0C9}"/>
    <cellStyle name="Normal 3 2 64 2 2 2" xfId="2477" xr:uid="{318BCCB9-D893-4AE8-9E9F-6E6AE6D8C4EE}"/>
    <cellStyle name="Normal 3 2 64 2 2 2 2" xfId="3919" xr:uid="{B452D439-64C0-45FC-86EE-ADA774F4BE5F}"/>
    <cellStyle name="Normal 3 2 64 2 2 3" xfId="3210" xr:uid="{7C9BB6D2-EAA2-41CE-AB58-15D17939D7B0}"/>
    <cellStyle name="Normal 3 2 64 2 3" xfId="2123" xr:uid="{F899A5A4-BFBA-4421-8DCD-EFAF4146EA50}"/>
    <cellStyle name="Normal 3 2 64 2 3 2" xfId="3568" xr:uid="{1F207706-2B16-4A46-9C43-EC9809F20151}"/>
    <cellStyle name="Normal 3 2 64 2 4" xfId="2856" xr:uid="{5B3EC0F4-D13F-4560-BD12-3F6F18A93A90}"/>
    <cellStyle name="Normal 3 2 64 3" xfId="1345" xr:uid="{13B7EE3D-C841-4659-AA49-FF64DC1B8C94}"/>
    <cellStyle name="Normal 3 2 64 3 2" xfId="2476" xr:uid="{776AE33D-D33C-41AE-ADA1-FF8FEE728AD9}"/>
    <cellStyle name="Normal 3 2 64 3 2 2" xfId="3918" xr:uid="{9B0407BE-9473-4FB9-9DE3-E518D14F4A50}"/>
    <cellStyle name="Normal 3 2 64 3 3" xfId="3209" xr:uid="{3B96EAF3-FB68-4F85-B0C8-3134F4E8B941}"/>
    <cellStyle name="Normal 3 2 64 4" xfId="2122" xr:uid="{8A087936-BFA9-421A-B244-850DD4A14155}"/>
    <cellStyle name="Normal 3 2 64 4 2" xfId="3567" xr:uid="{1FCAD4B5-2AF9-4E02-8250-C6D728EC4B1F}"/>
    <cellStyle name="Normal 3 2 64 5" xfId="2855" xr:uid="{CB982C44-C10C-49E6-AD00-26AFA29FE801}"/>
    <cellStyle name="Normal 3 2 65" xfId="413" xr:uid="{00000000-0005-0000-0000-00008D010000}"/>
    <cellStyle name="Normal 3 2 65 2" xfId="414" xr:uid="{00000000-0005-0000-0000-00008E010000}"/>
    <cellStyle name="Normal 3 2 65 2 2" xfId="1348" xr:uid="{AC28A8DC-97DD-40E8-A7B9-D82EA51D3038}"/>
    <cellStyle name="Normal 3 2 65 2 2 2" xfId="2479" xr:uid="{2A2C9992-8404-43AF-80CA-55C0E9446337}"/>
    <cellStyle name="Normal 3 2 65 2 2 2 2" xfId="3921" xr:uid="{877CD1BC-A213-4AED-B836-78FE25BF8520}"/>
    <cellStyle name="Normal 3 2 65 2 2 3" xfId="3212" xr:uid="{A96912D2-F8B3-4AF8-A2C5-FD9125FB0581}"/>
    <cellStyle name="Normal 3 2 65 2 3" xfId="2125" xr:uid="{AC991005-9D4A-437F-AE2E-D112436323E6}"/>
    <cellStyle name="Normal 3 2 65 2 3 2" xfId="3570" xr:uid="{510B2004-E7A4-4BCC-BF5F-2814D42D221B}"/>
    <cellStyle name="Normal 3 2 65 2 4" xfId="2858" xr:uid="{3ED9D646-D514-485F-98E4-7E7066E6C5C1}"/>
    <cellStyle name="Normal 3 2 65 3" xfId="1347" xr:uid="{5F16CC86-4409-44EC-B146-7D169753E0CD}"/>
    <cellStyle name="Normal 3 2 65 3 2" xfId="2478" xr:uid="{5F54AB42-D884-44EC-A74B-D210AAA1A13B}"/>
    <cellStyle name="Normal 3 2 65 3 2 2" xfId="3920" xr:uid="{ED4E809F-F9A9-4ABC-B013-AAC9C06C4668}"/>
    <cellStyle name="Normal 3 2 65 3 3" xfId="3211" xr:uid="{DC87A70D-405E-48AF-8B5C-3CB7FB3919F7}"/>
    <cellStyle name="Normal 3 2 65 4" xfId="2124" xr:uid="{0DA9917D-464C-4F41-A0C3-4FB6B1F6371F}"/>
    <cellStyle name="Normal 3 2 65 4 2" xfId="3569" xr:uid="{BB2AA3C7-47D1-4B1A-B3B4-ED9B0FEA842E}"/>
    <cellStyle name="Normal 3 2 65 5" xfId="2857" xr:uid="{95B9A075-984A-4C12-B1C8-35F14B3676B9}"/>
    <cellStyle name="Normal 3 2 66" xfId="415" xr:uid="{00000000-0005-0000-0000-00008F010000}"/>
    <cellStyle name="Normal 3 2 66 2" xfId="416" xr:uid="{00000000-0005-0000-0000-000090010000}"/>
    <cellStyle name="Normal 3 2 66 2 2" xfId="1350" xr:uid="{89ED9AEA-F0A5-4F47-A090-C2329B701978}"/>
    <cellStyle name="Normal 3 2 66 2 2 2" xfId="2481" xr:uid="{839395C0-0A74-4A11-8B38-B99923044BF7}"/>
    <cellStyle name="Normal 3 2 66 2 2 2 2" xfId="3923" xr:uid="{0A05B84D-A189-4221-9CEE-FF6FEE69A13F}"/>
    <cellStyle name="Normal 3 2 66 2 2 3" xfId="3214" xr:uid="{90C7BD62-DC41-407D-913F-35223FAD5139}"/>
    <cellStyle name="Normal 3 2 66 2 3" xfId="2127" xr:uid="{05D580B5-FCEC-4FB5-A37C-6CC15014DD88}"/>
    <cellStyle name="Normal 3 2 66 2 3 2" xfId="3572" xr:uid="{6B34F88E-0325-483E-9B7A-E98D60A6B48B}"/>
    <cellStyle name="Normal 3 2 66 2 4" xfId="2860" xr:uid="{91C48AFF-A036-4ED5-802E-98B0BA1C480C}"/>
    <cellStyle name="Normal 3 2 66 3" xfId="1349" xr:uid="{4E207A32-5675-493A-B9DD-31C204357231}"/>
    <cellStyle name="Normal 3 2 66 3 2" xfId="2480" xr:uid="{FD98840C-8298-4BCC-9E29-C1406B2F35F6}"/>
    <cellStyle name="Normal 3 2 66 3 2 2" xfId="3922" xr:uid="{D00292A7-3CE2-4FCE-936A-5FE214AF263A}"/>
    <cellStyle name="Normal 3 2 66 3 3" xfId="3213" xr:uid="{AA6E98E9-D015-4AE1-B9EE-6E280B30ECA5}"/>
    <cellStyle name="Normal 3 2 66 4" xfId="2126" xr:uid="{62FF8242-2F4A-4ABF-B5CA-5AA37D931625}"/>
    <cellStyle name="Normal 3 2 66 4 2" xfId="3571" xr:uid="{F628E348-E7EA-4E54-B79B-80ED7D98FD1F}"/>
    <cellStyle name="Normal 3 2 66 5" xfId="2859" xr:uid="{E07A1D38-3134-48B5-BC73-5B98CD3DA005}"/>
    <cellStyle name="Normal 3 2 67" xfId="417" xr:uid="{00000000-0005-0000-0000-000091010000}"/>
    <cellStyle name="Normal 3 2 67 2" xfId="418" xr:uid="{00000000-0005-0000-0000-000092010000}"/>
    <cellStyle name="Normal 3 2 67 2 2" xfId="1352" xr:uid="{F580B3F6-16BE-48E3-912E-FDC35637EED1}"/>
    <cellStyle name="Normal 3 2 67 2 2 2" xfId="2483" xr:uid="{D6AC6C6B-FC3C-43F7-AA0A-9BC6E6CC88D1}"/>
    <cellStyle name="Normal 3 2 67 2 2 2 2" xfId="3925" xr:uid="{1797F452-518F-42B7-B68D-07BE42155B8E}"/>
    <cellStyle name="Normal 3 2 67 2 2 3" xfId="3216" xr:uid="{D33E83BA-0CC7-477E-B074-2C9BF1AB3137}"/>
    <cellStyle name="Normal 3 2 67 2 3" xfId="2129" xr:uid="{28F722C5-84A3-46DD-8FE3-121350CC8E8D}"/>
    <cellStyle name="Normal 3 2 67 2 3 2" xfId="3574" xr:uid="{35AAEB21-DD15-4A6D-B229-A515C99248CC}"/>
    <cellStyle name="Normal 3 2 67 2 4" xfId="2862" xr:uid="{767ABDDC-CB9B-4F71-A17B-4B41690C718A}"/>
    <cellStyle name="Normal 3 2 67 3" xfId="1351" xr:uid="{B350AA0E-8093-451E-B7DE-C2CF4B93D942}"/>
    <cellStyle name="Normal 3 2 67 3 2" xfId="2482" xr:uid="{298BA48E-F610-4297-A801-160908353760}"/>
    <cellStyle name="Normal 3 2 67 3 2 2" xfId="3924" xr:uid="{E416A92A-D160-408A-8884-E4396B0541B3}"/>
    <cellStyle name="Normal 3 2 67 3 3" xfId="3215" xr:uid="{7B0257DD-DD1A-4DBC-AC4C-AE3862BD9DEB}"/>
    <cellStyle name="Normal 3 2 67 4" xfId="2128" xr:uid="{26110DFA-D2B6-4646-ABCE-C6F926D92F97}"/>
    <cellStyle name="Normal 3 2 67 4 2" xfId="3573" xr:uid="{5EAA63A4-AFB5-49F5-8E2B-AB20E9CDC698}"/>
    <cellStyle name="Normal 3 2 67 5" xfId="2861" xr:uid="{3816B90F-BF24-4A79-86E7-854949B24543}"/>
    <cellStyle name="Normal 3 2 68" xfId="419" xr:uid="{00000000-0005-0000-0000-000093010000}"/>
    <cellStyle name="Normal 3 2 68 2" xfId="420" xr:uid="{00000000-0005-0000-0000-000094010000}"/>
    <cellStyle name="Normal 3 2 68 2 2" xfId="1354" xr:uid="{B07B6CAC-AB2C-447F-9243-35CA10CFAEDE}"/>
    <cellStyle name="Normal 3 2 68 2 2 2" xfId="2485" xr:uid="{360EBC24-34EF-43CF-B85F-9A09504911EF}"/>
    <cellStyle name="Normal 3 2 68 2 2 2 2" xfId="3927" xr:uid="{824A8824-6569-40A2-B53C-C1818E39D728}"/>
    <cellStyle name="Normal 3 2 68 2 2 3" xfId="3218" xr:uid="{F2D6E0BB-CFF1-4FAC-AB66-3D241A158E41}"/>
    <cellStyle name="Normal 3 2 68 2 3" xfId="2131" xr:uid="{F4557B84-F993-42C7-B5F3-A259BAD00AD2}"/>
    <cellStyle name="Normal 3 2 68 2 3 2" xfId="3576" xr:uid="{954D6625-C4F9-4312-B178-77FBFC781DE8}"/>
    <cellStyle name="Normal 3 2 68 2 4" xfId="2864" xr:uid="{5098FF34-8FB8-4F85-B059-336580036D3B}"/>
    <cellStyle name="Normal 3 2 68 3" xfId="1353" xr:uid="{631055BB-A581-4A77-802B-F75AE0D7A2A0}"/>
    <cellStyle name="Normal 3 2 68 3 2" xfId="2484" xr:uid="{677A0B0B-BCAE-4E2A-8290-9A43A54C334F}"/>
    <cellStyle name="Normal 3 2 68 3 2 2" xfId="3926" xr:uid="{B98DAEE5-A382-4EDC-BBCA-FA1E774169FD}"/>
    <cellStyle name="Normal 3 2 68 3 3" xfId="3217" xr:uid="{4084A0BA-E370-42D5-84AF-B1FF2EFD4A3E}"/>
    <cellStyle name="Normal 3 2 68 4" xfId="2130" xr:uid="{F6384121-9F4B-4BB2-A038-56521000AD1B}"/>
    <cellStyle name="Normal 3 2 68 4 2" xfId="3575" xr:uid="{5C60E003-2EC2-41C5-AD0A-7491D6D04FAD}"/>
    <cellStyle name="Normal 3 2 68 5" xfId="2863" xr:uid="{A74537F3-0BCF-4AE6-B979-C0F8BA126F69}"/>
    <cellStyle name="Normal 3 2 69" xfId="421" xr:uid="{00000000-0005-0000-0000-000095010000}"/>
    <cellStyle name="Normal 3 2 69 2" xfId="422" xr:uid="{00000000-0005-0000-0000-000096010000}"/>
    <cellStyle name="Normal 3 2 69 2 2" xfId="1356" xr:uid="{57A9DC03-8C3B-4EF7-A4D1-B25E9AE196B8}"/>
    <cellStyle name="Normal 3 2 69 2 2 2" xfId="2487" xr:uid="{0D55173D-BB1A-4283-9095-0D5B8435C39D}"/>
    <cellStyle name="Normal 3 2 69 2 2 2 2" xfId="3929" xr:uid="{484B7A9A-8520-40AC-AC8D-55B8AF7FDA4A}"/>
    <cellStyle name="Normal 3 2 69 2 2 3" xfId="3220" xr:uid="{65F0AE3F-7342-43AA-9B67-E64F40EC0EFB}"/>
    <cellStyle name="Normal 3 2 69 2 3" xfId="2133" xr:uid="{3EE444B4-6F46-4299-A577-BF6044E46A08}"/>
    <cellStyle name="Normal 3 2 69 2 3 2" xfId="3578" xr:uid="{12C83E0F-E981-400C-88BB-83B39D91F967}"/>
    <cellStyle name="Normal 3 2 69 2 4" xfId="2866" xr:uid="{8536DB1D-26E9-4BCC-83F5-6C6ADCB19D90}"/>
    <cellStyle name="Normal 3 2 69 3" xfId="1355" xr:uid="{CCE86903-0568-4371-8D76-73C2452E7FCD}"/>
    <cellStyle name="Normal 3 2 69 3 2" xfId="2486" xr:uid="{15B432C1-F4DC-4AE2-B6B6-B9FAB2FA8BA2}"/>
    <cellStyle name="Normal 3 2 69 3 2 2" xfId="3928" xr:uid="{84819D21-0032-4EB6-9186-4D95F202DC3C}"/>
    <cellStyle name="Normal 3 2 69 3 3" xfId="3219" xr:uid="{3C7C341B-9490-43B8-8AD5-A006BFCE33BB}"/>
    <cellStyle name="Normal 3 2 69 4" xfId="2132" xr:uid="{60E15877-06F2-436F-8C10-9134A6D071B0}"/>
    <cellStyle name="Normal 3 2 69 4 2" xfId="3577" xr:uid="{A3DB18E5-E36E-4CD2-B791-9B69BC2D34AD}"/>
    <cellStyle name="Normal 3 2 69 5" xfId="2865" xr:uid="{AD3D0D57-63CD-4436-9A95-9A3A4715290E}"/>
    <cellStyle name="Normal 3 2 7" xfId="423" xr:uid="{00000000-0005-0000-0000-000097010000}"/>
    <cellStyle name="Normal 3 2 7 2" xfId="424" xr:uid="{00000000-0005-0000-0000-000098010000}"/>
    <cellStyle name="Normal 3 2 7 2 2" xfId="1358" xr:uid="{D2709BFF-2BE1-49F8-9247-B3C13574E2B5}"/>
    <cellStyle name="Normal 3 2 7 2 2 2" xfId="2489" xr:uid="{5839E2CA-F0CE-4B6F-A019-B38C2FDA2CAF}"/>
    <cellStyle name="Normal 3 2 7 2 2 2 2" xfId="3931" xr:uid="{53458936-5FCA-447C-A651-8350BCDC6021}"/>
    <cellStyle name="Normal 3 2 7 2 2 3" xfId="3222" xr:uid="{ADD70518-AEBF-4F58-A064-14C73D27CEE9}"/>
    <cellStyle name="Normal 3 2 7 2 3" xfId="2135" xr:uid="{3712C81F-7E92-449E-BA76-B9B0F6C3CC9A}"/>
    <cellStyle name="Normal 3 2 7 2 3 2" xfId="3580" xr:uid="{9FF685A8-9595-44D0-B3ED-E7A468BFBB57}"/>
    <cellStyle name="Normal 3 2 7 2 4" xfId="2868" xr:uid="{440A13DF-B132-4132-8CBC-E3474D56FA65}"/>
    <cellStyle name="Normal 3 2 7 3" xfId="1357" xr:uid="{0A17514D-D7D5-429F-ADE0-6836E898FE44}"/>
    <cellStyle name="Normal 3 2 7 3 2" xfId="2488" xr:uid="{65C67318-3547-4747-8F7A-43301332BD16}"/>
    <cellStyle name="Normal 3 2 7 3 2 2" xfId="3930" xr:uid="{48DE85EA-3822-403F-BE7D-31FF1643343A}"/>
    <cellStyle name="Normal 3 2 7 3 3" xfId="3221" xr:uid="{57539B05-24B8-4409-8484-8B1DD45881B0}"/>
    <cellStyle name="Normal 3 2 7 4" xfId="2134" xr:uid="{08588D99-A6E1-41A7-8AA1-DFA8C2469264}"/>
    <cellStyle name="Normal 3 2 7 4 2" xfId="3579" xr:uid="{CD46F1BB-915D-4072-BF9B-A5AFEB9A10F6}"/>
    <cellStyle name="Normal 3 2 7 5" xfId="2867" xr:uid="{A6986F4F-9D98-411E-A743-09FC764074BA}"/>
    <cellStyle name="Normal 3 2 70" xfId="425" xr:uid="{00000000-0005-0000-0000-000099010000}"/>
    <cellStyle name="Normal 3 2 70 2" xfId="426" xr:uid="{00000000-0005-0000-0000-00009A010000}"/>
    <cellStyle name="Normal 3 2 70 2 2" xfId="1360" xr:uid="{EE0B80A4-F9D3-448C-A75B-7617E7E63CF1}"/>
    <cellStyle name="Normal 3 2 70 2 2 2" xfId="2491" xr:uid="{2BC6557D-66BB-4054-8A01-D028E4D20873}"/>
    <cellStyle name="Normal 3 2 70 2 2 2 2" xfId="3933" xr:uid="{9799008D-0633-4A3D-9E7C-590E0A765232}"/>
    <cellStyle name="Normal 3 2 70 2 2 3" xfId="3224" xr:uid="{4A5029E8-ACA1-4BB4-9AAF-A84BA9EECC23}"/>
    <cellStyle name="Normal 3 2 70 2 3" xfId="2137" xr:uid="{2842AF55-3144-43DA-8C7F-E8EA4266CA65}"/>
    <cellStyle name="Normal 3 2 70 2 3 2" xfId="3582" xr:uid="{72EE753A-B4CA-4D06-B3F4-132DE209C852}"/>
    <cellStyle name="Normal 3 2 70 2 4" xfId="2870" xr:uid="{52A80FB4-06DA-40D7-9F06-D0C6053A0618}"/>
    <cellStyle name="Normal 3 2 70 3" xfId="1359" xr:uid="{AE078A02-531F-48DC-8FA0-7069CFEF6F99}"/>
    <cellStyle name="Normal 3 2 70 3 2" xfId="2490" xr:uid="{85FA69A1-00F8-4BF6-BF63-F984ADBDAB7D}"/>
    <cellStyle name="Normal 3 2 70 3 2 2" xfId="3932" xr:uid="{BAE6C17F-20BC-449C-B4AA-A310F52B912F}"/>
    <cellStyle name="Normal 3 2 70 3 3" xfId="3223" xr:uid="{B5A43E80-90D8-4B54-9EFA-AEEEFA12BC18}"/>
    <cellStyle name="Normal 3 2 70 4" xfId="2136" xr:uid="{FF5CE0AD-F7E0-412D-9BAC-FA5ABC4159D7}"/>
    <cellStyle name="Normal 3 2 70 4 2" xfId="3581" xr:uid="{CCED2BFA-2FEA-460E-B785-EEADF8801E68}"/>
    <cellStyle name="Normal 3 2 70 5" xfId="2869" xr:uid="{DA2B50F8-C4E3-4A88-8164-CA55EB1CBE70}"/>
    <cellStyle name="Normal 3 2 71" xfId="427" xr:uid="{00000000-0005-0000-0000-00009B010000}"/>
    <cellStyle name="Normal 3 2 71 2" xfId="428" xr:uid="{00000000-0005-0000-0000-00009C010000}"/>
    <cellStyle name="Normal 3 2 71 2 2" xfId="1362" xr:uid="{40D89636-E7A2-425D-B64A-B9B739882FE9}"/>
    <cellStyle name="Normal 3 2 71 2 2 2" xfId="2493" xr:uid="{50BBA817-A6AD-4C17-A063-C62982E3EBE0}"/>
    <cellStyle name="Normal 3 2 71 2 2 2 2" xfId="3935" xr:uid="{41C0CA5C-E1FF-4EEE-AA96-D4BA0B3BCF4A}"/>
    <cellStyle name="Normal 3 2 71 2 2 3" xfId="3226" xr:uid="{AE57F556-508C-4DB8-8266-10A101E7362B}"/>
    <cellStyle name="Normal 3 2 71 2 3" xfId="2139" xr:uid="{ABCADD18-F538-46ED-8994-522BE1FC8374}"/>
    <cellStyle name="Normal 3 2 71 2 3 2" xfId="3584" xr:uid="{2821E6F8-F589-4D41-98D9-D62692BBC04E}"/>
    <cellStyle name="Normal 3 2 71 2 4" xfId="2872" xr:uid="{2411A660-41C3-4FB5-A044-F1B0ED4DE5D0}"/>
    <cellStyle name="Normal 3 2 71 3" xfId="1361" xr:uid="{B8C2C624-3A58-4955-90BF-C2BB3204762B}"/>
    <cellStyle name="Normal 3 2 71 3 2" xfId="2492" xr:uid="{763CF539-B828-4745-AF2B-4FBA3AFD846B}"/>
    <cellStyle name="Normal 3 2 71 3 2 2" xfId="3934" xr:uid="{00D24444-7399-4B67-B694-793EECE67B71}"/>
    <cellStyle name="Normal 3 2 71 3 3" xfId="3225" xr:uid="{A85510B7-382B-48B5-9D99-7DA6D04CEC1A}"/>
    <cellStyle name="Normal 3 2 71 4" xfId="2138" xr:uid="{19F63A4F-C1E2-4F3B-A0C6-BDFE06EE3199}"/>
    <cellStyle name="Normal 3 2 71 4 2" xfId="3583" xr:uid="{8EE55B0E-386E-45E5-8BE2-495819B740BC}"/>
    <cellStyle name="Normal 3 2 71 5" xfId="2871" xr:uid="{DAA04ED6-5528-4E3C-8EE8-E43166A3DC23}"/>
    <cellStyle name="Normal 3 2 72" xfId="429" xr:uid="{00000000-0005-0000-0000-00009D010000}"/>
    <cellStyle name="Normal 3 2 72 2" xfId="430" xr:uid="{00000000-0005-0000-0000-00009E010000}"/>
    <cellStyle name="Normal 3 2 72 2 2" xfId="1364" xr:uid="{6C5D73DF-54F9-4360-82C3-342D005651CA}"/>
    <cellStyle name="Normal 3 2 72 2 2 2" xfId="2495" xr:uid="{B009B198-31DF-401B-B3A0-4443F1EBEC92}"/>
    <cellStyle name="Normal 3 2 72 2 2 2 2" xfId="3937" xr:uid="{94D98A05-265C-4679-8209-B44F79D8DD70}"/>
    <cellStyle name="Normal 3 2 72 2 2 3" xfId="3228" xr:uid="{2F88D70C-B12D-4801-AEDC-7B081AE488E4}"/>
    <cellStyle name="Normal 3 2 72 2 3" xfId="2141" xr:uid="{F9C3D1F3-76E5-4C6F-801E-4B22B61467E0}"/>
    <cellStyle name="Normal 3 2 72 2 3 2" xfId="3586" xr:uid="{97E65F03-1728-4BDB-A86C-44D1466392FB}"/>
    <cellStyle name="Normal 3 2 72 2 4" xfId="2874" xr:uid="{5DE20893-B78F-4111-91EC-215FFE4669F1}"/>
    <cellStyle name="Normal 3 2 72 3" xfId="1363" xr:uid="{10613ECB-49E6-48EB-A518-FDDC14FB81BE}"/>
    <cellStyle name="Normal 3 2 72 3 2" xfId="2494" xr:uid="{C2BCE4E5-9824-4AA1-932C-ECA4F8842E67}"/>
    <cellStyle name="Normal 3 2 72 3 2 2" xfId="3936" xr:uid="{EBE9E558-5F87-415F-BD42-FD5F8E8F2555}"/>
    <cellStyle name="Normal 3 2 72 3 3" xfId="3227" xr:uid="{1E99C46A-BAFD-4C94-8570-E9644AEEBFA8}"/>
    <cellStyle name="Normal 3 2 72 4" xfId="2140" xr:uid="{F358A1DD-3014-43C8-8520-BADF29D8058E}"/>
    <cellStyle name="Normal 3 2 72 4 2" xfId="3585" xr:uid="{DF52937D-F381-48A2-B844-BB2976BD7C41}"/>
    <cellStyle name="Normal 3 2 72 5" xfId="2873" xr:uid="{350FE760-22FD-4726-B98B-0B1FDA64BF6F}"/>
    <cellStyle name="Normal 3 2 73" xfId="431" xr:uid="{00000000-0005-0000-0000-00009F010000}"/>
    <cellStyle name="Normal 3 2 73 2" xfId="432" xr:uid="{00000000-0005-0000-0000-0000A0010000}"/>
    <cellStyle name="Normal 3 2 73 2 2" xfId="1366" xr:uid="{864F323D-CB5A-46ED-9C1F-FFF83B2D8BB9}"/>
    <cellStyle name="Normal 3 2 73 2 2 2" xfId="2497" xr:uid="{2B6C867A-EB8F-476E-B3D2-F3B5F2854EEC}"/>
    <cellStyle name="Normal 3 2 73 2 2 2 2" xfId="3939" xr:uid="{1E9094D1-F222-48FD-8A35-AF1EAC6D1B7E}"/>
    <cellStyle name="Normal 3 2 73 2 2 3" xfId="3230" xr:uid="{8949F5A4-F6F9-42E5-AE66-E80CE2AF3EAF}"/>
    <cellStyle name="Normal 3 2 73 2 3" xfId="2143" xr:uid="{A57EA39E-CD9D-41F3-927C-E41179B4597F}"/>
    <cellStyle name="Normal 3 2 73 2 3 2" xfId="3588" xr:uid="{B1B42557-9360-4390-9014-B38624E00819}"/>
    <cellStyle name="Normal 3 2 73 2 4" xfId="2876" xr:uid="{21F2C9F0-A6D6-4627-83B2-52455DC6D928}"/>
    <cellStyle name="Normal 3 2 73 3" xfId="1365" xr:uid="{B00B3992-07AA-469A-B1F0-E59FA9990E41}"/>
    <cellStyle name="Normal 3 2 73 3 2" xfId="2496" xr:uid="{33C02C1B-24D8-4176-8931-13F4C4048351}"/>
    <cellStyle name="Normal 3 2 73 3 2 2" xfId="3938" xr:uid="{79E77263-E527-4F1F-8483-6CBE514D4BF6}"/>
    <cellStyle name="Normal 3 2 73 3 3" xfId="3229" xr:uid="{9C791ADD-AF18-4EC3-8F9F-7CF23E1AB82D}"/>
    <cellStyle name="Normal 3 2 73 4" xfId="2142" xr:uid="{3272A2E6-1E28-405A-BE32-B0A81107A324}"/>
    <cellStyle name="Normal 3 2 73 4 2" xfId="3587" xr:uid="{8A2370BF-9DD7-44A1-8226-06E050938531}"/>
    <cellStyle name="Normal 3 2 73 5" xfId="2875" xr:uid="{CBB949B1-EBDF-4C8C-9292-2321017F05C4}"/>
    <cellStyle name="Normal 3 2 74" xfId="433" xr:uid="{00000000-0005-0000-0000-0000A1010000}"/>
    <cellStyle name="Normal 3 2 74 2" xfId="434" xr:uid="{00000000-0005-0000-0000-0000A2010000}"/>
    <cellStyle name="Normal 3 2 74 2 2" xfId="1368" xr:uid="{AAA45375-BA5D-42F2-82BF-153926776A74}"/>
    <cellStyle name="Normal 3 2 74 2 2 2" xfId="2499" xr:uid="{0A528BDB-39EA-4B06-B85B-381030A8AF38}"/>
    <cellStyle name="Normal 3 2 74 2 2 2 2" xfId="3941" xr:uid="{A9E25AE0-DDBF-4330-901F-8D26E3911994}"/>
    <cellStyle name="Normal 3 2 74 2 2 3" xfId="3232" xr:uid="{9027225C-0935-4233-9DD4-B86EE81B021F}"/>
    <cellStyle name="Normal 3 2 74 2 3" xfId="2145" xr:uid="{D30B2586-BE23-4B39-A471-9D0F6ED6E0D5}"/>
    <cellStyle name="Normal 3 2 74 2 3 2" xfId="3590" xr:uid="{80430D54-4919-4813-A69F-BA13A311D38C}"/>
    <cellStyle name="Normal 3 2 74 2 4" xfId="2878" xr:uid="{CE0E4525-1B45-4ADB-96FE-B90536F960C0}"/>
    <cellStyle name="Normal 3 2 74 3" xfId="1367" xr:uid="{BB86A446-77B6-4408-B196-E322EBD1D07D}"/>
    <cellStyle name="Normal 3 2 74 3 2" xfId="2498" xr:uid="{681FD1EB-7031-4CEF-9BCB-B4D73F6A5D01}"/>
    <cellStyle name="Normal 3 2 74 3 2 2" xfId="3940" xr:uid="{8B5178D9-82CC-4BC4-878B-BC9A92E0A058}"/>
    <cellStyle name="Normal 3 2 74 3 3" xfId="3231" xr:uid="{9208ACCE-7E60-40FB-BA0C-B3756DB79002}"/>
    <cellStyle name="Normal 3 2 74 4" xfId="2144" xr:uid="{545859B0-52E3-4209-9CBC-A6E406389E86}"/>
    <cellStyle name="Normal 3 2 74 4 2" xfId="3589" xr:uid="{0F140D91-B94F-4ECF-8B4E-5098506EEF42}"/>
    <cellStyle name="Normal 3 2 74 5" xfId="2877" xr:uid="{CACA83CC-49F5-47F6-B88F-1C21C19EC6D6}"/>
    <cellStyle name="Normal 3 2 75" xfId="435" xr:uid="{00000000-0005-0000-0000-0000A3010000}"/>
    <cellStyle name="Normal 3 2 75 2" xfId="436" xr:uid="{00000000-0005-0000-0000-0000A4010000}"/>
    <cellStyle name="Normal 3 2 75 2 2" xfId="1370" xr:uid="{BEDFA28F-E7EB-4713-88CA-ED8C06D4FA6F}"/>
    <cellStyle name="Normal 3 2 75 2 2 2" xfId="2501" xr:uid="{1A7F2393-5B11-4B03-AD40-2BC6C38CCB5A}"/>
    <cellStyle name="Normal 3 2 75 2 2 2 2" xfId="3943" xr:uid="{305BF396-783A-4C94-BEE3-8131CBF55C58}"/>
    <cellStyle name="Normal 3 2 75 2 2 3" xfId="3234" xr:uid="{21E470E8-E8E1-44F8-8D1C-D824197FB551}"/>
    <cellStyle name="Normal 3 2 75 2 3" xfId="2147" xr:uid="{32408427-01C3-4BBD-BE41-535C1B0D49D8}"/>
    <cellStyle name="Normal 3 2 75 2 3 2" xfId="3592" xr:uid="{47253DD3-8DD1-4473-AF5C-1321559EC913}"/>
    <cellStyle name="Normal 3 2 75 2 4" xfId="2880" xr:uid="{8C52D249-C1E2-46FD-80E5-EA349E952359}"/>
    <cellStyle name="Normal 3 2 75 3" xfId="1369" xr:uid="{72F2E16A-FEE7-4BE9-87A1-4A6FE6828B7A}"/>
    <cellStyle name="Normal 3 2 75 3 2" xfId="2500" xr:uid="{D3A6B7C4-85B1-466D-ABE7-F9EDE207A0AC}"/>
    <cellStyle name="Normal 3 2 75 3 2 2" xfId="3942" xr:uid="{60DA9273-C404-4A46-8CAC-285C62F1BAFF}"/>
    <cellStyle name="Normal 3 2 75 3 3" xfId="3233" xr:uid="{61E54121-D021-4FA7-886E-15A4A0EB1427}"/>
    <cellStyle name="Normal 3 2 75 4" xfId="2146" xr:uid="{485449D1-EB94-493D-9C11-CCC689A74A1A}"/>
    <cellStyle name="Normal 3 2 75 4 2" xfId="3591" xr:uid="{975BD19E-A781-4D6C-BC37-D5B9B3E987CE}"/>
    <cellStyle name="Normal 3 2 75 5" xfId="2879" xr:uid="{92C97C88-52AA-4A6F-A799-E15EE23516E3}"/>
    <cellStyle name="Normal 3 2 76" xfId="437" xr:uid="{00000000-0005-0000-0000-0000A5010000}"/>
    <cellStyle name="Normal 3 2 76 2" xfId="438" xr:uid="{00000000-0005-0000-0000-0000A6010000}"/>
    <cellStyle name="Normal 3 2 76 2 2" xfId="1372" xr:uid="{26470DFF-DB30-4071-A94F-D15C082A155F}"/>
    <cellStyle name="Normal 3 2 76 2 2 2" xfId="2503" xr:uid="{C3148B46-7C16-439A-BD91-8B0CEBB1FB3A}"/>
    <cellStyle name="Normal 3 2 76 2 2 2 2" xfId="3945" xr:uid="{F4E60542-F424-4DC2-B8DE-B916CFADB2AC}"/>
    <cellStyle name="Normal 3 2 76 2 2 3" xfId="3236" xr:uid="{F78EFC5E-2BE2-4DCD-B325-F3381D8FAB71}"/>
    <cellStyle name="Normal 3 2 76 2 3" xfId="2149" xr:uid="{10BD9533-F185-459B-80EE-297CFAB127EF}"/>
    <cellStyle name="Normal 3 2 76 2 3 2" xfId="3594" xr:uid="{704FA800-5340-4B1C-8ABC-D0286BAF47FD}"/>
    <cellStyle name="Normal 3 2 76 2 4" xfId="2882" xr:uid="{556439DD-ED63-4BF3-9A83-A1E244180706}"/>
    <cellStyle name="Normal 3 2 76 3" xfId="1371" xr:uid="{06DF80F4-C74C-4270-B0FA-AF49D69EA4C3}"/>
    <cellStyle name="Normal 3 2 76 3 2" xfId="2502" xr:uid="{73BA5B1A-60DA-40AC-A7B2-A3B09AEEB500}"/>
    <cellStyle name="Normal 3 2 76 3 2 2" xfId="3944" xr:uid="{A3002FDB-0BF7-4020-ACD0-6ED1A51A7E06}"/>
    <cellStyle name="Normal 3 2 76 3 3" xfId="3235" xr:uid="{45AEB377-FBD6-44CE-8041-0464226D612B}"/>
    <cellStyle name="Normal 3 2 76 4" xfId="2148" xr:uid="{C777482D-53F4-4263-BA57-B3AC068BC881}"/>
    <cellStyle name="Normal 3 2 76 4 2" xfId="3593" xr:uid="{48FECC10-84CD-47BC-A658-3B806E3FE6E8}"/>
    <cellStyle name="Normal 3 2 76 5" xfId="2881" xr:uid="{679A0BEC-5D57-466D-AC30-9B09C8E36D2B}"/>
    <cellStyle name="Normal 3 2 77" xfId="439" xr:uid="{00000000-0005-0000-0000-0000A7010000}"/>
    <cellStyle name="Normal 3 2 77 2" xfId="440" xr:uid="{00000000-0005-0000-0000-0000A8010000}"/>
    <cellStyle name="Normal 3 2 77 2 2" xfId="1374" xr:uid="{2783290D-91F0-4078-84EA-5175CEA41D8E}"/>
    <cellStyle name="Normal 3 2 77 2 2 2" xfId="2505" xr:uid="{7487664A-6468-4165-86C6-A56C2091F5CA}"/>
    <cellStyle name="Normal 3 2 77 2 2 2 2" xfId="3947" xr:uid="{12D50B10-DAAE-4C56-8FED-45FFF1507998}"/>
    <cellStyle name="Normal 3 2 77 2 2 3" xfId="3238" xr:uid="{E56CE81C-646B-449D-992D-72F9E212740D}"/>
    <cellStyle name="Normal 3 2 77 2 3" xfId="2151" xr:uid="{7826E915-F148-4352-8176-98BF10334AD1}"/>
    <cellStyle name="Normal 3 2 77 2 3 2" xfId="3596" xr:uid="{A3319BF0-4374-43CC-81C4-A651A5E93DE1}"/>
    <cellStyle name="Normal 3 2 77 2 4" xfId="2884" xr:uid="{D59E0E9F-B2A5-4FE9-8F07-65E7ABD4F0BA}"/>
    <cellStyle name="Normal 3 2 77 3" xfId="1373" xr:uid="{02DFF123-BBCD-4EE0-B205-55B900F5FB56}"/>
    <cellStyle name="Normal 3 2 77 3 2" xfId="2504" xr:uid="{2B285F5D-E7C0-421E-B361-C0E10A7E6530}"/>
    <cellStyle name="Normal 3 2 77 3 2 2" xfId="3946" xr:uid="{3F2D9FC6-D3CA-4D2B-8B25-1F1FBB92736A}"/>
    <cellStyle name="Normal 3 2 77 3 3" xfId="3237" xr:uid="{5B9A59E6-4878-42D1-B586-AC1A290B2744}"/>
    <cellStyle name="Normal 3 2 77 4" xfId="2150" xr:uid="{81336E24-8E2D-4A28-A684-C73B5CDD29E5}"/>
    <cellStyle name="Normal 3 2 77 4 2" xfId="3595" xr:uid="{B1BB2AC0-F7A1-4359-91E2-5088AF2AA2AE}"/>
    <cellStyle name="Normal 3 2 77 5" xfId="2883" xr:uid="{3602971B-2BE6-4716-A8A7-3B47F65D77DD}"/>
    <cellStyle name="Normal 3 2 78" xfId="441" xr:uid="{00000000-0005-0000-0000-0000A9010000}"/>
    <cellStyle name="Normal 3 2 78 2" xfId="442" xr:uid="{00000000-0005-0000-0000-0000AA010000}"/>
    <cellStyle name="Normal 3 2 78 2 2" xfId="1376" xr:uid="{51320D83-BF39-4D41-B972-8EAFFEA24BC2}"/>
    <cellStyle name="Normal 3 2 78 2 2 2" xfId="2507" xr:uid="{F0C53F54-BFA2-4042-8D9C-8E4C93345F4B}"/>
    <cellStyle name="Normal 3 2 78 2 2 2 2" xfId="3949" xr:uid="{81DD0162-FA6F-408B-B3B6-C81948EBC09A}"/>
    <cellStyle name="Normal 3 2 78 2 2 3" xfId="3240" xr:uid="{26D94AD3-6760-46F6-A80F-0447CD1E26DC}"/>
    <cellStyle name="Normal 3 2 78 2 3" xfId="2153" xr:uid="{AFD53269-9043-45B2-BB71-6C3A7A35B1D9}"/>
    <cellStyle name="Normal 3 2 78 2 3 2" xfId="3598" xr:uid="{00537B76-7935-4E2D-A7D6-328FB3F06F29}"/>
    <cellStyle name="Normal 3 2 78 2 4" xfId="2886" xr:uid="{37EA43D5-FA67-4B82-BAD5-C228A0DB0F0F}"/>
    <cellStyle name="Normal 3 2 78 3" xfId="1375" xr:uid="{F5122FB7-1423-4615-8E5E-281E821D3E16}"/>
    <cellStyle name="Normal 3 2 78 3 2" xfId="2506" xr:uid="{44551036-15BF-49CE-948B-A3BECD1FB273}"/>
    <cellStyle name="Normal 3 2 78 3 2 2" xfId="3948" xr:uid="{23730D34-F114-40A2-8805-4508B2FEE98D}"/>
    <cellStyle name="Normal 3 2 78 3 3" xfId="3239" xr:uid="{EC382CC9-95BF-4D5A-ABFC-F811BFEEB1AF}"/>
    <cellStyle name="Normal 3 2 78 4" xfId="2152" xr:uid="{327F0269-0A53-4B80-87B8-6EC0EA39E11B}"/>
    <cellStyle name="Normal 3 2 78 4 2" xfId="3597" xr:uid="{6F766A1D-E6EF-4518-BDE5-5ACB23255BF7}"/>
    <cellStyle name="Normal 3 2 78 5" xfId="2885" xr:uid="{7A10B613-5158-4861-81A9-8D0F1165BB24}"/>
    <cellStyle name="Normal 3 2 79" xfId="443" xr:uid="{00000000-0005-0000-0000-0000AB010000}"/>
    <cellStyle name="Normal 3 2 79 2" xfId="444" xr:uid="{00000000-0005-0000-0000-0000AC010000}"/>
    <cellStyle name="Normal 3 2 79 2 2" xfId="1378" xr:uid="{5BCD9294-C817-4024-B291-2131A48655BD}"/>
    <cellStyle name="Normal 3 2 79 2 2 2" xfId="2509" xr:uid="{1C0B6B70-9E3C-4402-A900-230FB2EEB9B4}"/>
    <cellStyle name="Normal 3 2 79 2 2 2 2" xfId="3951" xr:uid="{1FDEDA6B-CDD1-498B-BA78-4056E1A9447B}"/>
    <cellStyle name="Normal 3 2 79 2 2 3" xfId="3242" xr:uid="{EF7330E5-2B27-4C19-A7A6-04099320047D}"/>
    <cellStyle name="Normal 3 2 79 2 3" xfId="2155" xr:uid="{4D841317-6DEB-420E-A7AB-281279442215}"/>
    <cellStyle name="Normal 3 2 79 2 3 2" xfId="3600" xr:uid="{0B5C7E32-82AF-466F-9CCA-B9C4DB43F4C3}"/>
    <cellStyle name="Normal 3 2 79 2 4" xfId="2888" xr:uid="{D9E7480F-3799-47FC-B81D-21C7F13BD5EA}"/>
    <cellStyle name="Normal 3 2 79 3" xfId="1377" xr:uid="{E5BCF9A0-F58A-4F04-835E-9CAC1E1A7017}"/>
    <cellStyle name="Normal 3 2 79 3 2" xfId="2508" xr:uid="{EAD37B86-9C9B-4FBC-A22E-1BC95ED9543F}"/>
    <cellStyle name="Normal 3 2 79 3 2 2" xfId="3950" xr:uid="{B49F0387-16FA-4BB8-A421-0A17AEE99E92}"/>
    <cellStyle name="Normal 3 2 79 3 3" xfId="3241" xr:uid="{364F58F5-78DF-4492-8145-28EE52CA9A4C}"/>
    <cellStyle name="Normal 3 2 79 4" xfId="2154" xr:uid="{D3D12B4C-C08C-42BA-B9E3-43BEBF3EA59E}"/>
    <cellStyle name="Normal 3 2 79 4 2" xfId="3599" xr:uid="{3927D9C8-CAFD-42D2-947F-745FEAB23462}"/>
    <cellStyle name="Normal 3 2 79 5" xfId="2887" xr:uid="{DDD41BCF-39FB-4B62-BF0F-6AE96788E899}"/>
    <cellStyle name="Normal 3 2 8" xfId="445" xr:uid="{00000000-0005-0000-0000-0000AD010000}"/>
    <cellStyle name="Normal 3 2 8 2" xfId="446" xr:uid="{00000000-0005-0000-0000-0000AE010000}"/>
    <cellStyle name="Normal 3 2 8 2 2" xfId="1380" xr:uid="{83422184-10FD-4FB6-A5B8-11CB390F3A84}"/>
    <cellStyle name="Normal 3 2 8 2 2 2" xfId="2511" xr:uid="{B3B5F03D-2C61-4CAB-B9E8-2726A2B09C5C}"/>
    <cellStyle name="Normal 3 2 8 2 2 2 2" xfId="3953" xr:uid="{96A659CC-6112-417D-AF7E-0C28E42B60EE}"/>
    <cellStyle name="Normal 3 2 8 2 2 3" xfId="3244" xr:uid="{22D90771-4328-4DAA-8A2B-467849E2B584}"/>
    <cellStyle name="Normal 3 2 8 2 3" xfId="2157" xr:uid="{40657A1C-E336-4A18-B426-3B830032392B}"/>
    <cellStyle name="Normal 3 2 8 2 3 2" xfId="3602" xr:uid="{DCB1D9BB-917B-42FE-8DBC-55723346E4EC}"/>
    <cellStyle name="Normal 3 2 8 2 4" xfId="2890" xr:uid="{A77082CB-4B0A-4CB9-956B-9A9D3705BAFF}"/>
    <cellStyle name="Normal 3 2 8 3" xfId="1379" xr:uid="{BF1BDF41-1372-4B8F-88AD-D1AD718B2CD2}"/>
    <cellStyle name="Normal 3 2 8 3 2" xfId="2510" xr:uid="{E2755CD7-CE33-4C37-819B-35FA501B997F}"/>
    <cellStyle name="Normal 3 2 8 3 2 2" xfId="3952" xr:uid="{E62E5898-3175-47CC-A8CB-D9B51DA159C5}"/>
    <cellStyle name="Normal 3 2 8 3 3" xfId="3243" xr:uid="{E6C7B8EA-8F7C-48DF-B25B-50F1A89F7F52}"/>
    <cellStyle name="Normal 3 2 8 4" xfId="2156" xr:uid="{C5EB29B1-FB6B-4A9E-832E-B6929A30F624}"/>
    <cellStyle name="Normal 3 2 8 4 2" xfId="3601" xr:uid="{2D9031E4-C202-40D9-B090-966EF9280DC4}"/>
    <cellStyle name="Normal 3 2 8 5" xfId="2889" xr:uid="{60935871-B9D2-4B92-B7D9-B4D579DA8F13}"/>
    <cellStyle name="Normal 3 2 80" xfId="447" xr:uid="{00000000-0005-0000-0000-0000AF010000}"/>
    <cellStyle name="Normal 3 2 80 2" xfId="448" xr:uid="{00000000-0005-0000-0000-0000B0010000}"/>
    <cellStyle name="Normal 3 2 80 2 2" xfId="1382" xr:uid="{46B01179-E953-4E79-ABE9-F6EFD399F4B1}"/>
    <cellStyle name="Normal 3 2 80 2 2 2" xfId="2513" xr:uid="{F893E8ED-15FA-4F28-8EA8-6321FA320169}"/>
    <cellStyle name="Normal 3 2 80 2 2 2 2" xfId="3955" xr:uid="{89C017DC-73BD-4D9E-B32F-558B69EFD240}"/>
    <cellStyle name="Normal 3 2 80 2 2 3" xfId="3246" xr:uid="{7FA80158-94DA-4D89-BBD5-47B7F48C5670}"/>
    <cellStyle name="Normal 3 2 80 2 3" xfId="2159" xr:uid="{2D70236A-7272-4268-94F4-B2923AA8D61B}"/>
    <cellStyle name="Normal 3 2 80 2 3 2" xfId="3604" xr:uid="{11A91D0F-492B-4573-A41D-C4DF39B62239}"/>
    <cellStyle name="Normal 3 2 80 2 4" xfId="2892" xr:uid="{115AAAF4-181D-49BB-8CD7-38EC94714346}"/>
    <cellStyle name="Normal 3 2 80 3" xfId="1381" xr:uid="{DE7DA923-3370-47A8-BA95-8E877EE1257E}"/>
    <cellStyle name="Normal 3 2 80 3 2" xfId="2512" xr:uid="{2DA44831-51A5-4547-B90F-E71F586A99F1}"/>
    <cellStyle name="Normal 3 2 80 3 2 2" xfId="3954" xr:uid="{2665AD8F-A357-4845-BE01-94AF3B99E840}"/>
    <cellStyle name="Normal 3 2 80 3 3" xfId="3245" xr:uid="{CED49ED5-3911-4235-959A-93B70DFFC40D}"/>
    <cellStyle name="Normal 3 2 80 4" xfId="2158" xr:uid="{E3871422-B18A-451B-897C-9EF57B12D541}"/>
    <cellStyle name="Normal 3 2 80 4 2" xfId="3603" xr:uid="{3C20F5E6-EDCB-4C70-8D3F-E16E2B10E7DC}"/>
    <cellStyle name="Normal 3 2 80 5" xfId="2891" xr:uid="{E1E7936E-1A49-41EB-953D-C68449EA5922}"/>
    <cellStyle name="Normal 3 2 81" xfId="449" xr:uid="{00000000-0005-0000-0000-0000B1010000}"/>
    <cellStyle name="Normal 3 2 81 2" xfId="450" xr:uid="{00000000-0005-0000-0000-0000B2010000}"/>
    <cellStyle name="Normal 3 2 81 2 2" xfId="1384" xr:uid="{FFF28EDD-FCAD-4F54-96F4-0A316DF0D91A}"/>
    <cellStyle name="Normal 3 2 81 2 2 2" xfId="2515" xr:uid="{3E8AC73C-2EE0-4FC3-B025-CC84B685224C}"/>
    <cellStyle name="Normal 3 2 81 2 2 2 2" xfId="3957" xr:uid="{B1B5132A-7870-4973-A8E0-C6C25838BA55}"/>
    <cellStyle name="Normal 3 2 81 2 2 3" xfId="3248" xr:uid="{155227CF-B13A-4D27-AD2B-4C42121ABBC0}"/>
    <cellStyle name="Normal 3 2 81 2 3" xfId="2161" xr:uid="{C40A59DF-43C5-4B9C-9992-91DE674424BF}"/>
    <cellStyle name="Normal 3 2 81 2 3 2" xfId="3606" xr:uid="{67D3915A-0704-43A0-A498-9A2528A34E22}"/>
    <cellStyle name="Normal 3 2 81 2 4" xfId="2894" xr:uid="{8A97A4F2-93B4-4F85-AF3D-19B9E382FC5D}"/>
    <cellStyle name="Normal 3 2 81 3" xfId="1383" xr:uid="{36BF2B81-A124-434B-A9A3-9F53E52242E1}"/>
    <cellStyle name="Normal 3 2 81 3 2" xfId="2514" xr:uid="{3CCFAB14-D0FA-4A14-8E12-E77C6CCC1A39}"/>
    <cellStyle name="Normal 3 2 81 3 2 2" xfId="3956" xr:uid="{E964FFE8-2BF4-41FB-B75D-36B75DA7D494}"/>
    <cellStyle name="Normal 3 2 81 3 3" xfId="3247" xr:uid="{C8CF5372-2E2E-4BF4-8F31-A785B8830CDF}"/>
    <cellStyle name="Normal 3 2 81 4" xfId="2160" xr:uid="{6EDBA8CD-957B-46E8-A4F7-DA5843C7C879}"/>
    <cellStyle name="Normal 3 2 81 4 2" xfId="3605" xr:uid="{5CDDE064-2532-4435-A071-17DDFE312DCF}"/>
    <cellStyle name="Normal 3 2 81 5" xfId="2893" xr:uid="{A289F82E-2A06-4414-90B8-43BBEFFF05D8}"/>
    <cellStyle name="Normal 3 2 82" xfId="451" xr:uid="{00000000-0005-0000-0000-0000B3010000}"/>
    <cellStyle name="Normal 3 2 82 2" xfId="452" xr:uid="{00000000-0005-0000-0000-0000B4010000}"/>
    <cellStyle name="Normal 3 2 82 2 2" xfId="1386" xr:uid="{640AE927-05E6-4BF9-96EB-298B1214F113}"/>
    <cellStyle name="Normal 3 2 82 2 2 2" xfId="2517" xr:uid="{8EACEDB1-73FD-431E-AB10-C78F910E48EC}"/>
    <cellStyle name="Normal 3 2 82 2 2 2 2" xfId="3959" xr:uid="{C9A2C7AC-E879-4FBF-9CA6-0000DF7ABF66}"/>
    <cellStyle name="Normal 3 2 82 2 2 3" xfId="3250" xr:uid="{0E25DE54-C2A1-4E61-828D-92BD0804F341}"/>
    <cellStyle name="Normal 3 2 82 2 3" xfId="2163" xr:uid="{B12D87CE-2BF3-4738-92D3-2684E5B3D341}"/>
    <cellStyle name="Normal 3 2 82 2 3 2" xfId="3608" xr:uid="{E2BD7D91-A96B-4C5B-ABCD-CF61FBBCA043}"/>
    <cellStyle name="Normal 3 2 82 2 4" xfId="2896" xr:uid="{3CF54515-DDEA-4A0C-BA80-8DDE7C5023FE}"/>
    <cellStyle name="Normal 3 2 82 3" xfId="1385" xr:uid="{5CAC69DC-A96F-4BDC-82C5-0E45B08581AC}"/>
    <cellStyle name="Normal 3 2 82 3 2" xfId="2516" xr:uid="{0FA0B84A-EC18-4F6B-AE14-800ADB4FA79A}"/>
    <cellStyle name="Normal 3 2 82 3 2 2" xfId="3958" xr:uid="{7B0AA8D0-47A1-4D94-A409-1D6B029EE99C}"/>
    <cellStyle name="Normal 3 2 82 3 3" xfId="3249" xr:uid="{46A27DDF-DD14-4E73-B4B3-121721706B7B}"/>
    <cellStyle name="Normal 3 2 82 4" xfId="2162" xr:uid="{1A496C02-8D79-49C7-9716-CFBAFFA74864}"/>
    <cellStyle name="Normal 3 2 82 4 2" xfId="3607" xr:uid="{74C48864-2419-4FCD-9A36-4FABF516E006}"/>
    <cellStyle name="Normal 3 2 82 5" xfId="2895" xr:uid="{C365B521-2D00-4CF9-A3FF-9269AEA69613}"/>
    <cellStyle name="Normal 3 2 83" xfId="453" xr:uid="{00000000-0005-0000-0000-0000B5010000}"/>
    <cellStyle name="Normal 3 2 83 2" xfId="454" xr:uid="{00000000-0005-0000-0000-0000B6010000}"/>
    <cellStyle name="Normal 3 2 83 2 2" xfId="1388" xr:uid="{5F56F9C8-4EAF-419A-9935-97D72E728356}"/>
    <cellStyle name="Normal 3 2 83 2 2 2" xfId="2519" xr:uid="{67B290FC-EC0E-4E07-9D79-2A53611C1998}"/>
    <cellStyle name="Normal 3 2 83 2 2 2 2" xfId="3961" xr:uid="{63F659B7-2F80-4AC4-8F5B-8E81229B8A33}"/>
    <cellStyle name="Normal 3 2 83 2 2 3" xfId="3252" xr:uid="{55CDC5C1-D2EB-4D74-92A3-4E5FAFE5942C}"/>
    <cellStyle name="Normal 3 2 83 2 3" xfId="2165" xr:uid="{A5A41831-61A4-4100-971B-3A18EB362462}"/>
    <cellStyle name="Normal 3 2 83 2 3 2" xfId="3610" xr:uid="{9F13BDE2-0F0B-4DAA-9885-4589E39C498F}"/>
    <cellStyle name="Normal 3 2 83 2 4" xfId="2898" xr:uid="{017B768A-3C22-4A29-8786-A7231CE5F2D1}"/>
    <cellStyle name="Normal 3 2 83 3" xfId="1387" xr:uid="{0130C8BA-346F-4C01-98F6-A55CC06D5D32}"/>
    <cellStyle name="Normal 3 2 83 3 2" xfId="2518" xr:uid="{93879350-DA3B-4B69-A444-3C47AFA3BF38}"/>
    <cellStyle name="Normal 3 2 83 3 2 2" xfId="3960" xr:uid="{836ADAB3-0E4A-4996-A871-E65778CD6807}"/>
    <cellStyle name="Normal 3 2 83 3 3" xfId="3251" xr:uid="{F9C47A9E-0AF2-409C-B460-2CC190D576F6}"/>
    <cellStyle name="Normal 3 2 83 4" xfId="2164" xr:uid="{560D686F-9378-4DEA-987E-D747B1356385}"/>
    <cellStyle name="Normal 3 2 83 4 2" xfId="3609" xr:uid="{69D54583-3E91-4F2F-A08F-C5D15FA8AE04}"/>
    <cellStyle name="Normal 3 2 83 5" xfId="2897" xr:uid="{9B9A9E01-E7F2-47D8-AF1D-5CB4C03FCDBF}"/>
    <cellStyle name="Normal 3 2 84" xfId="455" xr:uid="{00000000-0005-0000-0000-0000B7010000}"/>
    <cellStyle name="Normal 3 2 84 2" xfId="456" xr:uid="{00000000-0005-0000-0000-0000B8010000}"/>
    <cellStyle name="Normal 3 2 84 2 2" xfId="1390" xr:uid="{1C20A27E-8A47-4AF1-9811-01A56D4320A8}"/>
    <cellStyle name="Normal 3 2 84 2 2 2" xfId="2521" xr:uid="{632DDBC3-EA88-4118-88DD-D34DDB373279}"/>
    <cellStyle name="Normal 3 2 84 2 2 2 2" xfId="3963" xr:uid="{5E2549C6-140B-4A22-9DA0-D183E834A690}"/>
    <cellStyle name="Normal 3 2 84 2 2 3" xfId="3254" xr:uid="{8AD1AC98-131D-4410-BB16-27E3CD18BD29}"/>
    <cellStyle name="Normal 3 2 84 2 3" xfId="2167" xr:uid="{AE6A8E29-7F23-459B-8ABE-296CE23E594B}"/>
    <cellStyle name="Normal 3 2 84 2 3 2" xfId="3612" xr:uid="{711565A9-9616-4235-813E-45E4376FFF5C}"/>
    <cellStyle name="Normal 3 2 84 2 4" xfId="2900" xr:uid="{149D39A2-B78E-486E-A3E6-C7377BBF3C34}"/>
    <cellStyle name="Normal 3 2 84 3" xfId="1389" xr:uid="{206DF678-A993-4944-94B2-0B4BCB0136C8}"/>
    <cellStyle name="Normal 3 2 84 3 2" xfId="2520" xr:uid="{FFF45E05-1935-415C-902F-3D02101BAE57}"/>
    <cellStyle name="Normal 3 2 84 3 2 2" xfId="3962" xr:uid="{49241909-5548-41F1-8673-902D04B392B0}"/>
    <cellStyle name="Normal 3 2 84 3 3" xfId="3253" xr:uid="{CC2A142C-1B73-4564-BDF2-902E644CF54F}"/>
    <cellStyle name="Normal 3 2 84 4" xfId="2166" xr:uid="{F1664991-CE89-414F-A777-34A85AA05CFC}"/>
    <cellStyle name="Normal 3 2 84 4 2" xfId="3611" xr:uid="{CAE9891A-CD76-4558-AF21-570D4418948A}"/>
    <cellStyle name="Normal 3 2 84 5" xfId="2899" xr:uid="{50C2ACD8-C66B-4050-98D4-E1CF1F74EF24}"/>
    <cellStyle name="Normal 3 2 85" xfId="457" xr:uid="{00000000-0005-0000-0000-0000B9010000}"/>
    <cellStyle name="Normal 3 2 85 2" xfId="458" xr:uid="{00000000-0005-0000-0000-0000BA010000}"/>
    <cellStyle name="Normal 3 2 85 2 2" xfId="1392" xr:uid="{EF51976A-F70A-4F47-9B9D-39E7C0F4C492}"/>
    <cellStyle name="Normal 3 2 85 2 2 2" xfId="2523" xr:uid="{E64922F2-EA1E-4957-B973-379E8C2161FE}"/>
    <cellStyle name="Normal 3 2 85 2 2 2 2" xfId="3965" xr:uid="{132CE7CD-8C58-4A69-84F1-7A20CACEA6A5}"/>
    <cellStyle name="Normal 3 2 85 2 2 3" xfId="3256" xr:uid="{8869E9EE-BBDA-401D-9350-8EB598ACB76B}"/>
    <cellStyle name="Normal 3 2 85 2 3" xfId="2169" xr:uid="{0F9299DA-9344-4A86-A09E-4A7F2F5FFC52}"/>
    <cellStyle name="Normal 3 2 85 2 3 2" xfId="3614" xr:uid="{206664E2-C824-479A-990C-0A5888DAAA74}"/>
    <cellStyle name="Normal 3 2 85 2 4" xfId="2902" xr:uid="{898BB75C-189C-4008-A066-26ACEB42F124}"/>
    <cellStyle name="Normal 3 2 85 3" xfId="1391" xr:uid="{D4A523C1-6409-46A2-BB3D-14F95F18E5EE}"/>
    <cellStyle name="Normal 3 2 85 3 2" xfId="2522" xr:uid="{24BBB364-2A0A-4595-AB7E-F1AA794BA535}"/>
    <cellStyle name="Normal 3 2 85 3 2 2" xfId="3964" xr:uid="{2D73A665-E3CF-4424-A085-FE003A3C4A3A}"/>
    <cellStyle name="Normal 3 2 85 3 3" xfId="3255" xr:uid="{06FA2ACF-E03E-40F1-8B43-1AE60E354858}"/>
    <cellStyle name="Normal 3 2 85 4" xfId="2168" xr:uid="{F24BA452-400C-4B90-905B-D6626E09D8B6}"/>
    <cellStyle name="Normal 3 2 85 4 2" xfId="3613" xr:uid="{ECFA0435-3E76-44DA-921B-0E425D0C5B71}"/>
    <cellStyle name="Normal 3 2 85 5" xfId="2901" xr:uid="{5537867E-3F67-4265-A83B-181CF0669DEE}"/>
    <cellStyle name="Normal 3 2 86" xfId="459" xr:uid="{00000000-0005-0000-0000-0000BB010000}"/>
    <cellStyle name="Normal 3 2 86 2" xfId="460" xr:uid="{00000000-0005-0000-0000-0000BC010000}"/>
    <cellStyle name="Normal 3 2 86 2 2" xfId="1394" xr:uid="{22E7BC1F-D86E-4A06-A985-98A4888A7BD5}"/>
    <cellStyle name="Normal 3 2 86 2 2 2" xfId="2525" xr:uid="{4EE032DA-BC88-4178-888F-9821526AD28D}"/>
    <cellStyle name="Normal 3 2 86 2 2 2 2" xfId="3967" xr:uid="{A8DD3EAC-3196-432E-95CA-0CA112C78F65}"/>
    <cellStyle name="Normal 3 2 86 2 2 3" xfId="3258" xr:uid="{4C272248-14B4-41E3-9E4F-33DAE5C7B7F2}"/>
    <cellStyle name="Normal 3 2 86 2 3" xfId="2171" xr:uid="{A0250CD8-430D-440B-807F-92A8980F27DE}"/>
    <cellStyle name="Normal 3 2 86 2 3 2" xfId="3616" xr:uid="{AB829B72-12C2-41AA-9E92-182F944495AB}"/>
    <cellStyle name="Normal 3 2 86 2 4" xfId="2904" xr:uid="{CD3D2235-9941-4CA4-964C-DD1E0FF90D40}"/>
    <cellStyle name="Normal 3 2 86 3" xfId="1393" xr:uid="{A016F31A-86C2-4D32-BFD6-53EF385DFC76}"/>
    <cellStyle name="Normal 3 2 86 3 2" xfId="2524" xr:uid="{3FBBF5BC-FEB1-44F9-8A58-93C09CB00E24}"/>
    <cellStyle name="Normal 3 2 86 3 2 2" xfId="3966" xr:uid="{0D308DAE-E6DC-466B-9F3B-1FC36519BBAC}"/>
    <cellStyle name="Normal 3 2 86 3 3" xfId="3257" xr:uid="{5E1A09D2-D728-4135-9E95-96EEF22E4477}"/>
    <cellStyle name="Normal 3 2 86 4" xfId="2170" xr:uid="{E1FCBD12-E400-48AE-A396-54C6C2240461}"/>
    <cellStyle name="Normal 3 2 86 4 2" xfId="3615" xr:uid="{DFAE0EB0-F462-4303-B6D1-BFC19236E466}"/>
    <cellStyle name="Normal 3 2 86 5" xfId="2903" xr:uid="{5659C30F-A2D7-4A71-8357-3960EB7C1300}"/>
    <cellStyle name="Normal 3 2 87" xfId="461" xr:uid="{00000000-0005-0000-0000-0000BD010000}"/>
    <cellStyle name="Normal 3 2 87 2" xfId="462" xr:uid="{00000000-0005-0000-0000-0000BE010000}"/>
    <cellStyle name="Normal 3 2 87 2 2" xfId="1396" xr:uid="{17CC1D8D-7BF2-410E-9112-D3BD6085C9E1}"/>
    <cellStyle name="Normal 3 2 87 2 2 2" xfId="2527" xr:uid="{DB33A305-048E-4DD9-9BEA-853296E49D06}"/>
    <cellStyle name="Normal 3 2 87 2 2 2 2" xfId="3969" xr:uid="{4753AC47-6007-42F4-AB46-6CB107DC22CA}"/>
    <cellStyle name="Normal 3 2 87 2 2 3" xfId="3260" xr:uid="{483FD071-511F-45C0-8959-A2EB37F15C3C}"/>
    <cellStyle name="Normal 3 2 87 2 3" xfId="2173" xr:uid="{9CBA95CF-55FA-4E9F-8598-1312A18EBB4F}"/>
    <cellStyle name="Normal 3 2 87 2 3 2" xfId="3618" xr:uid="{4A60081E-726A-4553-BBF5-47A8B9110668}"/>
    <cellStyle name="Normal 3 2 87 2 4" xfId="2906" xr:uid="{EFD7F414-F8C1-4BFC-9680-82375ECD2DB7}"/>
    <cellStyle name="Normal 3 2 87 3" xfId="1395" xr:uid="{2299FF80-B316-4100-BBA6-ADA9E2C7E44A}"/>
    <cellStyle name="Normal 3 2 87 3 2" xfId="2526" xr:uid="{F575B715-EA2F-41BD-BA9B-929393FEAEDA}"/>
    <cellStyle name="Normal 3 2 87 3 2 2" xfId="3968" xr:uid="{49607FF0-5498-4DF9-88D7-B83950DB2B51}"/>
    <cellStyle name="Normal 3 2 87 3 3" xfId="3259" xr:uid="{ADA05E18-5396-4C4E-9A7F-6E2BA9835FA7}"/>
    <cellStyle name="Normal 3 2 87 4" xfId="2172" xr:uid="{DD4DFE8C-269E-42B0-AF65-FDA8A091C864}"/>
    <cellStyle name="Normal 3 2 87 4 2" xfId="3617" xr:uid="{57AC5E27-499A-4D47-B692-4FB07503E50A}"/>
    <cellStyle name="Normal 3 2 87 5" xfId="2905" xr:uid="{96AFC9F5-E530-4F12-8B0B-9FF93F61273B}"/>
    <cellStyle name="Normal 3 2 88" xfId="463" xr:uid="{00000000-0005-0000-0000-0000BF010000}"/>
    <cellStyle name="Normal 3 2 88 2" xfId="464" xr:uid="{00000000-0005-0000-0000-0000C0010000}"/>
    <cellStyle name="Normal 3 2 88 2 2" xfId="1398" xr:uid="{C7A6D143-7014-4876-A7DB-6556FB5A9395}"/>
    <cellStyle name="Normal 3 2 88 2 2 2" xfId="2529" xr:uid="{E795A37D-94FC-400A-A4BC-7CA4FF6D029F}"/>
    <cellStyle name="Normal 3 2 88 2 2 2 2" xfId="3971" xr:uid="{67788965-D77A-4AF0-A6F9-FF5769756097}"/>
    <cellStyle name="Normal 3 2 88 2 2 3" xfId="3262" xr:uid="{CA55D246-06E2-413A-A20A-E2E958841960}"/>
    <cellStyle name="Normal 3 2 88 2 3" xfId="2175" xr:uid="{22C1E90F-AD66-440A-863E-0E56F8BC3570}"/>
    <cellStyle name="Normal 3 2 88 2 3 2" xfId="3620" xr:uid="{62D006ED-B6BB-4972-8B18-AAE214F502FD}"/>
    <cellStyle name="Normal 3 2 88 2 4" xfId="2908" xr:uid="{213FFFAB-3E5F-40E8-A1B7-AE1DE59162C7}"/>
    <cellStyle name="Normal 3 2 88 3" xfId="1397" xr:uid="{9E4D03A7-6A15-4480-9117-8D070BACDDA0}"/>
    <cellStyle name="Normal 3 2 88 3 2" xfId="2528" xr:uid="{0214519B-E347-4D27-AB89-DA1379385D97}"/>
    <cellStyle name="Normal 3 2 88 3 2 2" xfId="3970" xr:uid="{06F548E4-B8C2-451C-AA7D-FC2F77482E03}"/>
    <cellStyle name="Normal 3 2 88 3 3" xfId="3261" xr:uid="{A307702E-3E7A-46A1-9C65-0CE1BE6E54DC}"/>
    <cellStyle name="Normal 3 2 88 4" xfId="2174" xr:uid="{CECCB80A-A056-43B7-AA8F-10C7063BADB4}"/>
    <cellStyle name="Normal 3 2 88 4 2" xfId="3619" xr:uid="{24241FC0-EDAE-431F-8A42-95AE411BB570}"/>
    <cellStyle name="Normal 3 2 88 5" xfId="2907" xr:uid="{2A0B9481-DF84-428E-BC84-A6F867129759}"/>
    <cellStyle name="Normal 3 2 89" xfId="465" xr:uid="{00000000-0005-0000-0000-0000C1010000}"/>
    <cellStyle name="Normal 3 2 89 2" xfId="466" xr:uid="{00000000-0005-0000-0000-0000C2010000}"/>
    <cellStyle name="Normal 3 2 89 2 2" xfId="1400" xr:uid="{43FACC64-AA28-4ED3-8D40-0DFC3350E269}"/>
    <cellStyle name="Normal 3 2 89 2 2 2" xfId="2531" xr:uid="{017EB407-7AEC-408E-935F-937589A75C41}"/>
    <cellStyle name="Normal 3 2 89 2 2 2 2" xfId="3973" xr:uid="{F0A541D1-1C24-4C55-8CB5-3294A2BF2D7D}"/>
    <cellStyle name="Normal 3 2 89 2 2 3" xfId="3264" xr:uid="{1EAA2606-BB70-463D-8603-397201112506}"/>
    <cellStyle name="Normal 3 2 89 2 3" xfId="2177" xr:uid="{3B735F56-ADA0-4A27-B9FE-39A8686DA7B5}"/>
    <cellStyle name="Normal 3 2 89 2 3 2" xfId="3622" xr:uid="{7ABEB8BE-12FF-44A1-9EA9-FEF499340886}"/>
    <cellStyle name="Normal 3 2 89 2 4" xfId="2910" xr:uid="{E0757218-FD79-4DDC-A499-801B38B036FC}"/>
    <cellStyle name="Normal 3 2 89 3" xfId="1399" xr:uid="{1483C476-5B2F-44BB-B4FB-55A252D2B6F1}"/>
    <cellStyle name="Normal 3 2 89 3 2" xfId="2530" xr:uid="{248F89D5-BDDF-4177-BFAE-6EE0C272B1D5}"/>
    <cellStyle name="Normal 3 2 89 3 2 2" xfId="3972" xr:uid="{8B3CE2FB-DB33-4EA4-8488-C1B6D781A8CF}"/>
    <cellStyle name="Normal 3 2 89 3 3" xfId="3263" xr:uid="{316AFFF7-9EA2-4167-8317-0552E1CB88BC}"/>
    <cellStyle name="Normal 3 2 89 4" xfId="2176" xr:uid="{08394479-735E-4833-AA63-D2CC289B670E}"/>
    <cellStyle name="Normal 3 2 89 4 2" xfId="3621" xr:uid="{9429B907-7422-40EA-BA5F-D054B0143C4C}"/>
    <cellStyle name="Normal 3 2 89 5" xfId="2909" xr:uid="{D16C91D3-4867-4A40-BBFC-4FB1EF90973C}"/>
    <cellStyle name="Normal 3 2 9" xfId="467" xr:uid="{00000000-0005-0000-0000-0000C3010000}"/>
    <cellStyle name="Normal 3 2 9 2" xfId="468" xr:uid="{00000000-0005-0000-0000-0000C4010000}"/>
    <cellStyle name="Normal 3 2 9 2 2" xfId="1402" xr:uid="{8E25C142-624E-4F54-B7D4-5E1B2E1DA06B}"/>
    <cellStyle name="Normal 3 2 9 2 2 2" xfId="2533" xr:uid="{E922C6FD-74ED-4BF2-ACE6-5B38E9185FA5}"/>
    <cellStyle name="Normal 3 2 9 2 2 2 2" xfId="3975" xr:uid="{2891DD7B-7FDE-486F-B3AD-ABE82199FE63}"/>
    <cellStyle name="Normal 3 2 9 2 2 3" xfId="3266" xr:uid="{2AD10FE7-BFAA-439E-8579-1B3C4DB4EB8F}"/>
    <cellStyle name="Normal 3 2 9 2 3" xfId="2179" xr:uid="{C970DB16-C2CF-4C08-BB21-45310B9CBD77}"/>
    <cellStyle name="Normal 3 2 9 2 3 2" xfId="3624" xr:uid="{5EED1695-9617-4CED-921C-58AC5827476F}"/>
    <cellStyle name="Normal 3 2 9 2 4" xfId="2912" xr:uid="{5F9D2570-B3B5-4FA4-879D-6857CC57B21D}"/>
    <cellStyle name="Normal 3 2 9 3" xfId="1401" xr:uid="{BB563A2A-43B1-4BEC-B6E7-40CEE58AE362}"/>
    <cellStyle name="Normal 3 2 9 3 2" xfId="2532" xr:uid="{71CCA8D5-4C60-453E-BE65-4E4EEB37766B}"/>
    <cellStyle name="Normal 3 2 9 3 2 2" xfId="3974" xr:uid="{7D199716-E3C9-4F07-945D-C10D09B017D0}"/>
    <cellStyle name="Normal 3 2 9 3 3" xfId="3265" xr:uid="{7B51DAE2-643A-40E3-B156-588816F26C63}"/>
    <cellStyle name="Normal 3 2 9 4" xfId="2178" xr:uid="{0961AEE2-5FA5-40F1-AB64-FA2C1593B76F}"/>
    <cellStyle name="Normal 3 2 9 4 2" xfId="3623" xr:uid="{9DC027A1-7246-4157-8057-7DD74BBA5D51}"/>
    <cellStyle name="Normal 3 2 9 5" xfId="2911" xr:uid="{D5C7126F-9F6A-472D-B2AA-7C4D4CAA85B1}"/>
    <cellStyle name="Normal 3 2 90" xfId="469" xr:uid="{00000000-0005-0000-0000-0000C5010000}"/>
    <cellStyle name="Normal 3 2 90 2" xfId="470" xr:uid="{00000000-0005-0000-0000-0000C6010000}"/>
    <cellStyle name="Normal 3 2 90 2 2" xfId="1404" xr:uid="{543F8231-250D-4A01-8B33-B53809F56874}"/>
    <cellStyle name="Normal 3 2 90 2 2 2" xfId="2535" xr:uid="{414CE77A-B415-42B9-B0C0-9043CC6D8C6E}"/>
    <cellStyle name="Normal 3 2 90 2 2 2 2" xfId="3977" xr:uid="{CFB2242D-1D72-4D23-818C-F127514E38EC}"/>
    <cellStyle name="Normal 3 2 90 2 2 3" xfId="3268" xr:uid="{E3E3C52E-5CFC-43B5-9D97-971F11C2C877}"/>
    <cellStyle name="Normal 3 2 90 2 3" xfId="2181" xr:uid="{84B000D0-1B95-4771-AA51-8A36B498F21F}"/>
    <cellStyle name="Normal 3 2 90 2 3 2" xfId="3626" xr:uid="{4C61DD35-E197-4487-AB1A-379D53C92B2C}"/>
    <cellStyle name="Normal 3 2 90 2 4" xfId="2914" xr:uid="{F81C57B7-B2FE-4345-87F5-26E197CFE482}"/>
    <cellStyle name="Normal 3 2 90 3" xfId="1403" xr:uid="{ACBE961E-9335-4ACA-B0E8-EC4A6B644977}"/>
    <cellStyle name="Normal 3 2 90 3 2" xfId="2534" xr:uid="{2DE50499-521A-45F2-A545-5A1A897C8F79}"/>
    <cellStyle name="Normal 3 2 90 3 2 2" xfId="3976" xr:uid="{517B654A-BBFB-4CBB-9271-818F014D0CAA}"/>
    <cellStyle name="Normal 3 2 90 3 3" xfId="3267" xr:uid="{0117843F-4559-451C-980A-9C16C21387B6}"/>
    <cellStyle name="Normal 3 2 90 4" xfId="2180" xr:uid="{F2EA5604-2B0E-4246-B608-556763A08E54}"/>
    <cellStyle name="Normal 3 2 90 4 2" xfId="3625" xr:uid="{0DA75E58-67C7-4995-A8C3-0DA2F12B9CDF}"/>
    <cellStyle name="Normal 3 2 90 5" xfId="2913" xr:uid="{555B7B0F-629D-4B43-B38B-00309197CDCB}"/>
    <cellStyle name="Normal 3 2 91" xfId="471" xr:uid="{00000000-0005-0000-0000-0000C7010000}"/>
    <cellStyle name="Normal 3 2 91 2" xfId="472" xr:uid="{00000000-0005-0000-0000-0000C8010000}"/>
    <cellStyle name="Normal 3 2 91 2 2" xfId="1406" xr:uid="{9841277E-3B65-4DE4-803A-E1D748DA51D7}"/>
    <cellStyle name="Normal 3 2 91 2 2 2" xfId="2537" xr:uid="{BD4A6C13-B3EA-491A-AA00-D0A896577A88}"/>
    <cellStyle name="Normal 3 2 91 2 2 2 2" xfId="3979" xr:uid="{189BFAAD-9695-4B5C-990B-325F7700BC4C}"/>
    <cellStyle name="Normal 3 2 91 2 2 3" xfId="3270" xr:uid="{2E7D0EB6-B4F5-4613-9FC5-3F7EB03F1D19}"/>
    <cellStyle name="Normal 3 2 91 2 3" xfId="2183" xr:uid="{346F5C42-D9BD-4E9D-92D9-C9A96756ABAC}"/>
    <cellStyle name="Normal 3 2 91 2 3 2" xfId="3628" xr:uid="{3F1CF977-5EBC-49DD-A215-462AFFBE4660}"/>
    <cellStyle name="Normal 3 2 91 2 4" xfId="2916" xr:uid="{9BAE8DB6-9A24-44AC-9F12-D091B0E3571B}"/>
    <cellStyle name="Normal 3 2 91 3" xfId="1405" xr:uid="{EBC4E0FF-FA18-42E6-AD5C-78B045A0F845}"/>
    <cellStyle name="Normal 3 2 91 3 2" xfId="2536" xr:uid="{49AA7F6C-C66E-4E77-8562-75F28AE27687}"/>
    <cellStyle name="Normal 3 2 91 3 2 2" xfId="3978" xr:uid="{798A26A2-661B-4EF7-A8B3-344BFB50E665}"/>
    <cellStyle name="Normal 3 2 91 3 3" xfId="3269" xr:uid="{863CE984-BE95-4982-8137-4D33A44733AB}"/>
    <cellStyle name="Normal 3 2 91 4" xfId="2182" xr:uid="{82D431E7-86A3-4156-A991-E8D4028F96ED}"/>
    <cellStyle name="Normal 3 2 91 4 2" xfId="3627" xr:uid="{81461D85-8893-43B8-A43A-85408EFBC70F}"/>
    <cellStyle name="Normal 3 2 91 5" xfId="2915" xr:uid="{B846A6B3-906D-4EAB-BD46-5E051D1A3411}"/>
    <cellStyle name="Normal 3 2 92" xfId="473" xr:uid="{00000000-0005-0000-0000-0000C9010000}"/>
    <cellStyle name="Normal 3 2 92 2" xfId="474" xr:uid="{00000000-0005-0000-0000-0000CA010000}"/>
    <cellStyle name="Normal 3 2 92 2 2" xfId="1408" xr:uid="{8CD8A6A7-B196-48AD-9163-A28B41BB18B3}"/>
    <cellStyle name="Normal 3 2 92 2 2 2" xfId="2539" xr:uid="{5EC95E43-5EAD-412E-8AE0-AF14ED05BF74}"/>
    <cellStyle name="Normal 3 2 92 2 2 2 2" xfId="3981" xr:uid="{C9B961CD-8191-47D0-BF2C-89082588F7A9}"/>
    <cellStyle name="Normal 3 2 92 2 2 3" xfId="3272" xr:uid="{AC950182-0692-4F8A-9A34-26ED54A4191E}"/>
    <cellStyle name="Normal 3 2 92 2 3" xfId="2185" xr:uid="{0F64E70D-2021-45A0-9EAE-8892E12C9D30}"/>
    <cellStyle name="Normal 3 2 92 2 3 2" xfId="3630" xr:uid="{512B1FE4-D55C-41EE-A31F-800E8E99F05B}"/>
    <cellStyle name="Normal 3 2 92 2 4" xfId="2918" xr:uid="{B82DB034-A0DD-47A3-A60B-F2FB1EB7C86B}"/>
    <cellStyle name="Normal 3 2 92 3" xfId="1407" xr:uid="{8877DF9E-6ADC-46AD-8730-2C9A20C30638}"/>
    <cellStyle name="Normal 3 2 92 3 2" xfId="2538" xr:uid="{7CAA8B25-44EB-487D-8101-B257A429A723}"/>
    <cellStyle name="Normal 3 2 92 3 2 2" xfId="3980" xr:uid="{D19945D7-61CC-4D24-B959-5E2E997483D1}"/>
    <cellStyle name="Normal 3 2 92 3 3" xfId="3271" xr:uid="{F5521B07-B11C-45C5-A019-552D6E179373}"/>
    <cellStyle name="Normal 3 2 92 4" xfId="2184" xr:uid="{F2F1DEB8-DE41-4EDB-BACE-F53AFA162FE6}"/>
    <cellStyle name="Normal 3 2 92 4 2" xfId="3629" xr:uid="{3CCD63F1-DB22-4420-A653-56AEB45EE2F7}"/>
    <cellStyle name="Normal 3 2 92 5" xfId="2917" xr:uid="{518B0E7B-81F9-41E2-91D6-9CA533CBCA86}"/>
    <cellStyle name="Normal 3 2 93" xfId="1226" xr:uid="{B80B927F-70F8-40F6-A5DF-A982C7A39F5E}"/>
    <cellStyle name="Normal 3 20" xfId="475" xr:uid="{00000000-0005-0000-0000-0000CB010000}"/>
    <cellStyle name="Normal 3 20 2" xfId="1409" xr:uid="{E2A49BBA-E7A7-4D7A-805D-D18D66F82EC3}"/>
    <cellStyle name="Normal 3 21" xfId="476" xr:uid="{00000000-0005-0000-0000-0000CC010000}"/>
    <cellStyle name="Normal 3 21 2" xfId="1410" xr:uid="{E7766140-3122-42C8-8559-4BC67C2FACDC}"/>
    <cellStyle name="Normal 3 22" xfId="477" xr:uid="{00000000-0005-0000-0000-0000CD010000}"/>
    <cellStyle name="Normal 3 22 2" xfId="1411" xr:uid="{7050428E-9E1E-4EBC-BFE7-7B95DBDB891F}"/>
    <cellStyle name="Normal 3 23" xfId="478" xr:uid="{00000000-0005-0000-0000-0000CE010000}"/>
    <cellStyle name="Normal 3 23 2" xfId="1412" xr:uid="{BAC2D0F3-BCA7-44F0-92FA-5C0AB13C5B48}"/>
    <cellStyle name="Normal 3 24" xfId="479" xr:uid="{00000000-0005-0000-0000-0000CF010000}"/>
    <cellStyle name="Normal 3 24 2" xfId="1413" xr:uid="{7DCE67AF-7983-45A5-87B5-8A9DB1DCCF88}"/>
    <cellStyle name="Normal 3 25" xfId="480" xr:uid="{00000000-0005-0000-0000-0000D0010000}"/>
    <cellStyle name="Normal 3 25 2" xfId="1414" xr:uid="{115BF7FC-183A-4201-B1E3-3E6CAC9F7E8D}"/>
    <cellStyle name="Normal 3 26" xfId="481" xr:uid="{00000000-0005-0000-0000-0000D1010000}"/>
    <cellStyle name="Normal 3 26 2" xfId="1415" xr:uid="{2D795239-AAD2-400A-AE13-14F7367F09CA}"/>
    <cellStyle name="Normal 3 27" xfId="482" xr:uid="{00000000-0005-0000-0000-0000D2010000}"/>
    <cellStyle name="Normal 3 27 2" xfId="1416" xr:uid="{DDD487B0-C1AD-426E-BDFE-8861BEA53E77}"/>
    <cellStyle name="Normal 3 28" xfId="483" xr:uid="{00000000-0005-0000-0000-0000D3010000}"/>
    <cellStyle name="Normal 3 28 2" xfId="1417" xr:uid="{4A68330F-8BCC-4B05-BE59-6532F0F0DC7F}"/>
    <cellStyle name="Normal 3 29" xfId="484" xr:uid="{00000000-0005-0000-0000-0000D4010000}"/>
    <cellStyle name="Normal 3 29 2" xfId="1418" xr:uid="{47BCE96E-B78E-41BA-8ADE-1ABCFC765CC4}"/>
    <cellStyle name="Normal 3 3" xfId="485" xr:uid="{00000000-0005-0000-0000-0000D5010000}"/>
    <cellStyle name="Normal 3 3 2" xfId="1419" xr:uid="{6D0F0285-B282-4399-8905-E90AFC034C10}"/>
    <cellStyle name="Normal 3 30" xfId="486" xr:uid="{00000000-0005-0000-0000-0000D6010000}"/>
    <cellStyle name="Normal 3 30 2" xfId="1420" xr:uid="{46B5BCB9-7127-4B19-BA26-5849552AA17B}"/>
    <cellStyle name="Normal 3 31" xfId="487" xr:uid="{00000000-0005-0000-0000-0000D7010000}"/>
    <cellStyle name="Normal 3 31 2" xfId="1421" xr:uid="{97A7BDD2-146C-484F-A0D8-F5AD1EE84A06}"/>
    <cellStyle name="Normal 3 32" xfId="488" xr:uid="{00000000-0005-0000-0000-0000D8010000}"/>
    <cellStyle name="Normal 3 32 2" xfId="1422" xr:uid="{4C3CFCBC-EDE9-478E-88F8-F244FAB299DB}"/>
    <cellStyle name="Normal 3 33" xfId="489" xr:uid="{00000000-0005-0000-0000-0000D9010000}"/>
    <cellStyle name="Normal 3 33 2" xfId="1423" xr:uid="{8F52CFC5-E4EA-4FE1-BA53-B5C94E0A9E19}"/>
    <cellStyle name="Normal 3 34" xfId="490" xr:uid="{00000000-0005-0000-0000-0000DA010000}"/>
    <cellStyle name="Normal 3 34 2" xfId="1424" xr:uid="{22DCD35C-B57D-4A6B-8EBC-81E5492B0B5C}"/>
    <cellStyle name="Normal 3 35" xfId="491" xr:uid="{00000000-0005-0000-0000-0000DB010000}"/>
    <cellStyle name="Normal 3 35 2" xfId="1425" xr:uid="{01230814-F0AA-43DE-88BF-36AEBF2FDF6C}"/>
    <cellStyle name="Normal 3 36" xfId="492" xr:uid="{00000000-0005-0000-0000-0000DC010000}"/>
    <cellStyle name="Normal 3 36 2" xfId="1426" xr:uid="{6AED033F-AD4C-4E1C-87FA-5D351D103CA9}"/>
    <cellStyle name="Normal 3 37" xfId="493" xr:uid="{00000000-0005-0000-0000-0000DD010000}"/>
    <cellStyle name="Normal 3 37 2" xfId="1427" xr:uid="{B0182361-8F89-48EE-A480-D04052F84540}"/>
    <cellStyle name="Normal 3 38" xfId="494" xr:uid="{00000000-0005-0000-0000-0000DE010000}"/>
    <cellStyle name="Normal 3 38 2" xfId="1428" xr:uid="{0923B44A-B9D9-4F5A-9402-481EED82B72A}"/>
    <cellStyle name="Normal 3 39" xfId="495" xr:uid="{00000000-0005-0000-0000-0000DF010000}"/>
    <cellStyle name="Normal 3 39 2" xfId="1429" xr:uid="{B4B3D366-8ADF-45A6-8512-B1E19F0CB148}"/>
    <cellStyle name="Normal 3 4" xfId="496" xr:uid="{00000000-0005-0000-0000-0000E0010000}"/>
    <cellStyle name="Normal 3 4 2" xfId="1430" xr:uid="{5D65FCA2-EA4E-487B-9CDB-DC57302D47B3}"/>
    <cellStyle name="Normal 3 40" xfId="497" xr:uid="{00000000-0005-0000-0000-0000E1010000}"/>
    <cellStyle name="Normal 3 40 2" xfId="1431" xr:uid="{EE502B64-C130-45E4-884E-1D8989695408}"/>
    <cellStyle name="Normal 3 41" xfId="498" xr:uid="{00000000-0005-0000-0000-0000E2010000}"/>
    <cellStyle name="Normal 3 41 2" xfId="1432" xr:uid="{3E89C08C-EB03-4B8A-A5CB-AD2885BED9D1}"/>
    <cellStyle name="Normal 3 42" xfId="499" xr:uid="{00000000-0005-0000-0000-0000E3010000}"/>
    <cellStyle name="Normal 3 42 2" xfId="1433" xr:uid="{12024B9F-22D4-4309-A603-CAA2CE2DE79B}"/>
    <cellStyle name="Normal 3 43" xfId="500" xr:uid="{00000000-0005-0000-0000-0000E4010000}"/>
    <cellStyle name="Normal 3 43 2" xfId="1434" xr:uid="{C2BDF6A2-B8CE-45E2-BD3D-0D3DBD0EA756}"/>
    <cellStyle name="Normal 3 44" xfId="501" xr:uid="{00000000-0005-0000-0000-0000E5010000}"/>
    <cellStyle name="Normal 3 44 2" xfId="1435" xr:uid="{2501B307-EE18-4AF3-8323-D077F9C698F1}"/>
    <cellStyle name="Normal 3 45" xfId="502" xr:uid="{00000000-0005-0000-0000-0000E6010000}"/>
    <cellStyle name="Normal 3 45 2" xfId="1436" xr:uid="{9A21D894-D84B-48C3-8592-68BEA6BA3E10}"/>
    <cellStyle name="Normal 3 46" xfId="503" xr:uid="{00000000-0005-0000-0000-0000E7010000}"/>
    <cellStyle name="Normal 3 46 2" xfId="1437" xr:uid="{C79A4C80-FB51-4150-8222-C5356A8E4D07}"/>
    <cellStyle name="Normal 3 47" xfId="504" xr:uid="{00000000-0005-0000-0000-0000E8010000}"/>
    <cellStyle name="Normal 3 47 2" xfId="1438" xr:uid="{EA8F115B-1C4D-4CFF-87AC-FD68717DBD4A}"/>
    <cellStyle name="Normal 3 48" xfId="505" xr:uid="{00000000-0005-0000-0000-0000E9010000}"/>
    <cellStyle name="Normal 3 48 2" xfId="1439" xr:uid="{DEBD04F4-5025-44A1-9691-08A1AE195D0A}"/>
    <cellStyle name="Normal 3 49" xfId="506" xr:uid="{00000000-0005-0000-0000-0000EA010000}"/>
    <cellStyle name="Normal 3 49 2" xfId="1440" xr:uid="{6DC1F22E-4AE0-4B48-8B36-38BBB9898B95}"/>
    <cellStyle name="Normal 3 5" xfId="507" xr:uid="{00000000-0005-0000-0000-0000EB010000}"/>
    <cellStyle name="Normal 3 5 2" xfId="1441" xr:uid="{F94252F8-C1B7-40B0-92C6-4B341F84EEA5}"/>
    <cellStyle name="Normal 3 50" xfId="508" xr:uid="{00000000-0005-0000-0000-0000EC010000}"/>
    <cellStyle name="Normal 3 50 2" xfId="1442" xr:uid="{9832C8B1-9E77-4C0F-B486-9032FAA7D3D3}"/>
    <cellStyle name="Normal 3 51" xfId="509" xr:uid="{00000000-0005-0000-0000-0000ED010000}"/>
    <cellStyle name="Normal 3 51 2" xfId="1443" xr:uid="{CCBC245C-8F30-45E4-B4B8-51B0AC0FAFF0}"/>
    <cellStyle name="Normal 3 52" xfId="510" xr:uid="{00000000-0005-0000-0000-0000EE010000}"/>
    <cellStyle name="Normal 3 52 2" xfId="1444" xr:uid="{A6C53777-A031-40F8-83E1-88BA7EDD668E}"/>
    <cellStyle name="Normal 3 53" xfId="511" xr:uid="{00000000-0005-0000-0000-0000EF010000}"/>
    <cellStyle name="Normal 3 53 2" xfId="1445" xr:uid="{97B82A08-F5DD-49B8-91D0-E4D9D33C9E88}"/>
    <cellStyle name="Normal 3 54" xfId="512" xr:uid="{00000000-0005-0000-0000-0000F0010000}"/>
    <cellStyle name="Normal 3 54 2" xfId="1446" xr:uid="{36AA4C2D-6648-4573-AB8B-62A28E318B4E}"/>
    <cellStyle name="Normal 3 55" xfId="513" xr:uid="{00000000-0005-0000-0000-0000F1010000}"/>
    <cellStyle name="Normal 3 55 2" xfId="1447" xr:uid="{56C6959A-2E3E-44A2-9280-411DE713EC5F}"/>
    <cellStyle name="Normal 3 56" xfId="514" xr:uid="{00000000-0005-0000-0000-0000F2010000}"/>
    <cellStyle name="Normal 3 56 2" xfId="1448" xr:uid="{8006F52A-3592-43A2-83ED-CBD0BD4959CE}"/>
    <cellStyle name="Normal 3 57" xfId="515" xr:uid="{00000000-0005-0000-0000-0000F3010000}"/>
    <cellStyle name="Normal 3 57 2" xfId="1449" xr:uid="{9F3CAABE-ED6C-4A13-8880-6D89D248CBF6}"/>
    <cellStyle name="Normal 3 58" xfId="516" xr:uid="{00000000-0005-0000-0000-0000F4010000}"/>
    <cellStyle name="Normal 3 58 2" xfId="1450" xr:uid="{AB3BEE57-0156-482A-81B0-A8DBA4163D81}"/>
    <cellStyle name="Normal 3 59" xfId="517" xr:uid="{00000000-0005-0000-0000-0000F5010000}"/>
    <cellStyle name="Normal 3 59 2" xfId="1451" xr:uid="{C65F603C-F899-42A2-8C0C-2100ADCEB3D8}"/>
    <cellStyle name="Normal 3 6" xfId="518" xr:uid="{00000000-0005-0000-0000-0000F6010000}"/>
    <cellStyle name="Normal 3 6 2" xfId="1452" xr:uid="{C4B47A8C-EA7A-41A6-BC3C-3DEC05C7220A}"/>
    <cellStyle name="Normal 3 60" xfId="519" xr:uid="{00000000-0005-0000-0000-0000F7010000}"/>
    <cellStyle name="Normal 3 60 2" xfId="1453" xr:uid="{565B4649-0525-46CE-8678-C573B62516CB}"/>
    <cellStyle name="Normal 3 61" xfId="520" xr:uid="{00000000-0005-0000-0000-0000F8010000}"/>
    <cellStyle name="Normal 3 61 2" xfId="1454" xr:uid="{F9AC6E35-D098-4376-8EB2-4B3F7795806D}"/>
    <cellStyle name="Normal 3 62" xfId="521" xr:uid="{00000000-0005-0000-0000-0000F9010000}"/>
    <cellStyle name="Normal 3 62 2" xfId="1455" xr:uid="{2256D2E9-DD0F-4064-A5D0-B3598F2530C2}"/>
    <cellStyle name="Normal 3 63" xfId="522" xr:uid="{00000000-0005-0000-0000-0000FA010000}"/>
    <cellStyle name="Normal 3 63 2" xfId="1456" xr:uid="{7904685E-E19F-4FA3-9D0D-C503113041B0}"/>
    <cellStyle name="Normal 3 64" xfId="523" xr:uid="{00000000-0005-0000-0000-0000FB010000}"/>
    <cellStyle name="Normal 3 64 2" xfId="1457" xr:uid="{8115AB13-2B86-4A30-9F2D-9F4586A6964D}"/>
    <cellStyle name="Normal 3 65" xfId="524" xr:uid="{00000000-0005-0000-0000-0000FC010000}"/>
    <cellStyle name="Normal 3 65 2" xfId="1458" xr:uid="{71980C14-982A-45C3-98AB-F7673D27145F}"/>
    <cellStyle name="Normal 3 66" xfId="525" xr:uid="{00000000-0005-0000-0000-0000FD010000}"/>
    <cellStyle name="Normal 3 66 2" xfId="1459" xr:uid="{2AAFFE49-1975-436B-BFCC-76BDBD31FD45}"/>
    <cellStyle name="Normal 3 67" xfId="526" xr:uid="{00000000-0005-0000-0000-0000FE010000}"/>
    <cellStyle name="Normal 3 67 2" xfId="1460" xr:uid="{8B6285A8-D966-4FA8-A9B2-D07A3242CA28}"/>
    <cellStyle name="Normal 3 68" xfId="527" xr:uid="{00000000-0005-0000-0000-0000FF010000}"/>
    <cellStyle name="Normal 3 68 2" xfId="1461" xr:uid="{E2264ADA-4792-4C23-882D-F5EFDA2201C5}"/>
    <cellStyle name="Normal 3 69" xfId="528" xr:uid="{00000000-0005-0000-0000-000000020000}"/>
    <cellStyle name="Normal 3 69 2" xfId="1462" xr:uid="{6E20D181-E9BC-4631-8CB6-56C4E98B6D65}"/>
    <cellStyle name="Normal 3 7" xfId="529" xr:uid="{00000000-0005-0000-0000-000001020000}"/>
    <cellStyle name="Normal 3 7 2" xfId="1463" xr:uid="{2AB58C2A-3BE6-4B7E-A39C-3A6D18685F48}"/>
    <cellStyle name="Normal 3 70" xfId="530" xr:uid="{00000000-0005-0000-0000-000002020000}"/>
    <cellStyle name="Normal 3 70 2" xfId="1464" xr:uid="{BA4DB132-1A43-4727-9CAE-20DB0DCC66DC}"/>
    <cellStyle name="Normal 3 71" xfId="531" xr:uid="{00000000-0005-0000-0000-000003020000}"/>
    <cellStyle name="Normal 3 71 2" xfId="1465" xr:uid="{DAAB17B3-879D-448E-99D8-9E07B79B53AC}"/>
    <cellStyle name="Normal 3 72" xfId="532" xr:uid="{00000000-0005-0000-0000-000004020000}"/>
    <cellStyle name="Normal 3 72 2" xfId="1466" xr:uid="{763250C7-BA2F-43D8-9A79-47ECFE48C78F}"/>
    <cellStyle name="Normal 3 73" xfId="533" xr:uid="{00000000-0005-0000-0000-000005020000}"/>
    <cellStyle name="Normal 3 73 2" xfId="1467" xr:uid="{5953CD94-7694-42DE-9DB9-D413A6D38315}"/>
    <cellStyle name="Normal 3 74" xfId="534" xr:uid="{00000000-0005-0000-0000-000006020000}"/>
    <cellStyle name="Normal 3 74 2" xfId="1468" xr:uid="{CA062863-6A1D-48EF-B89C-7C130574BF4C}"/>
    <cellStyle name="Normal 3 75" xfId="535" xr:uid="{00000000-0005-0000-0000-000007020000}"/>
    <cellStyle name="Normal 3 75 2" xfId="1469" xr:uid="{A8011250-7596-44A8-A333-30DAD135343C}"/>
    <cellStyle name="Normal 3 76" xfId="536" xr:uid="{00000000-0005-0000-0000-000008020000}"/>
    <cellStyle name="Normal 3 76 2" xfId="1470" xr:uid="{E880AF2F-A230-493B-8536-E5D6B5C88F71}"/>
    <cellStyle name="Normal 3 77" xfId="537" xr:uid="{00000000-0005-0000-0000-000009020000}"/>
    <cellStyle name="Normal 3 77 2" xfId="1471" xr:uid="{F847B652-3B00-40CF-BF36-A03325950467}"/>
    <cellStyle name="Normal 3 78" xfId="538" xr:uid="{00000000-0005-0000-0000-00000A020000}"/>
    <cellStyle name="Normal 3 78 2" xfId="1472" xr:uid="{82EF64CE-33F0-4E96-82E2-F3A3401B9832}"/>
    <cellStyle name="Normal 3 79" xfId="539" xr:uid="{00000000-0005-0000-0000-00000B020000}"/>
    <cellStyle name="Normal 3 79 2" xfId="1473" xr:uid="{099D99FD-BD2F-4D80-AEE3-D1B290886A67}"/>
    <cellStyle name="Normal 3 8" xfId="540" xr:uid="{00000000-0005-0000-0000-00000C020000}"/>
    <cellStyle name="Normal 3 8 2" xfId="1474" xr:uid="{0BC3DB59-8EE3-4D40-AEE4-09932F5721C9}"/>
    <cellStyle name="Normal 3 80" xfId="541" xr:uid="{00000000-0005-0000-0000-00000D020000}"/>
    <cellStyle name="Normal 3 80 2" xfId="1475" xr:uid="{E6FB2A3A-8021-49E9-9D2F-09049BA20225}"/>
    <cellStyle name="Normal 3 81" xfId="542" xr:uid="{00000000-0005-0000-0000-00000E020000}"/>
    <cellStyle name="Normal 3 81 2" xfId="1476" xr:uid="{975E001E-4ACF-41B4-9FD2-BFE43D7AF26C}"/>
    <cellStyle name="Normal 3 82" xfId="543" xr:uid="{00000000-0005-0000-0000-00000F020000}"/>
    <cellStyle name="Normal 3 82 2" xfId="1477" xr:uid="{ADEAA6C2-CD91-443E-8765-AFA69240E07E}"/>
    <cellStyle name="Normal 3 83" xfId="544" xr:uid="{00000000-0005-0000-0000-000010020000}"/>
    <cellStyle name="Normal 3 83 2" xfId="1478" xr:uid="{61188414-61B3-4AEF-A44A-625A9A5795E4}"/>
    <cellStyle name="Normal 3 84" xfId="545" xr:uid="{00000000-0005-0000-0000-000011020000}"/>
    <cellStyle name="Normal 3 84 2" xfId="1479" xr:uid="{DC3AC677-16AD-443B-A924-5E9846253F79}"/>
    <cellStyle name="Normal 3 85" xfId="546" xr:uid="{00000000-0005-0000-0000-000012020000}"/>
    <cellStyle name="Normal 3 85 2" xfId="1480" xr:uid="{27AC83F8-48C0-42BC-B065-36301EB4C099}"/>
    <cellStyle name="Normal 3 86" xfId="547" xr:uid="{00000000-0005-0000-0000-000013020000}"/>
    <cellStyle name="Normal 3 86 2" xfId="1481" xr:uid="{70D172F0-74E0-4ED6-B1B9-9032B5A93464}"/>
    <cellStyle name="Normal 3 87" xfId="548" xr:uid="{00000000-0005-0000-0000-000014020000}"/>
    <cellStyle name="Normal 3 87 2" xfId="1482" xr:uid="{7C6E2129-8F56-4A67-A394-93385B3F2E9C}"/>
    <cellStyle name="Normal 3 88" xfId="549" xr:uid="{00000000-0005-0000-0000-000015020000}"/>
    <cellStyle name="Normal 3 88 2" xfId="1483" xr:uid="{9EC35BED-849F-49EB-A08E-0DCA1B0EB7BE}"/>
    <cellStyle name="Normal 3 89" xfId="550" xr:uid="{00000000-0005-0000-0000-000016020000}"/>
    <cellStyle name="Normal 3 89 2" xfId="1484" xr:uid="{377A6E87-3E42-4D5F-9C0F-2132E8CD654D}"/>
    <cellStyle name="Normal 3 9" xfId="551" xr:uid="{00000000-0005-0000-0000-000017020000}"/>
    <cellStyle name="Normal 3 9 2" xfId="1485" xr:uid="{FF9A37D1-6932-4396-B7AE-A2C90F68737C}"/>
    <cellStyle name="Normal 3 90" xfId="552" xr:uid="{00000000-0005-0000-0000-000018020000}"/>
    <cellStyle name="Normal 3 90 2" xfId="1486" xr:uid="{D429F399-5D42-4230-9822-F749E5592F5F}"/>
    <cellStyle name="Normal 3 91" xfId="553" xr:uid="{00000000-0005-0000-0000-000019020000}"/>
    <cellStyle name="Normal 3 91 2" xfId="1487" xr:uid="{D32D20FA-04F7-46D8-B305-D44954F582F0}"/>
    <cellStyle name="Normal 3 92" xfId="554" xr:uid="{00000000-0005-0000-0000-00001A020000}"/>
    <cellStyle name="Normal 3 92 2" xfId="1488" xr:uid="{E95CE50B-150E-4951-A05B-92DD5457F0EE}"/>
    <cellStyle name="Normal 3 93" xfId="555" xr:uid="{00000000-0005-0000-0000-00001B020000}"/>
    <cellStyle name="Normal 3 93 2" xfId="1489" xr:uid="{E94441C1-4972-4B3B-9D87-71D4F64B795E}"/>
    <cellStyle name="Normal 3 94" xfId="556" xr:uid="{00000000-0005-0000-0000-00001C020000}"/>
    <cellStyle name="Normal 3 94 2" xfId="1490" xr:uid="{D1035EA5-3B01-4461-9D14-026929712015}"/>
    <cellStyle name="Normal 3 95" xfId="1215" xr:uid="{31628285-1DCB-4846-AE12-E201B438ED31}"/>
    <cellStyle name="Normal 30" xfId="557" xr:uid="{00000000-0005-0000-0000-00001D020000}"/>
    <cellStyle name="Normal 30 2" xfId="1491" xr:uid="{CBABA28E-D687-4B2E-98BA-96D8DB385D7D}"/>
    <cellStyle name="Normal 31" xfId="558" xr:uid="{00000000-0005-0000-0000-00001E020000}"/>
    <cellStyle name="Normal 31 2" xfId="1492" xr:uid="{B92E4807-5724-4623-A662-C41E09EF8CC1}"/>
    <cellStyle name="Normal 32" xfId="559" xr:uid="{00000000-0005-0000-0000-00001F020000}"/>
    <cellStyle name="Normal 32 2" xfId="1493" xr:uid="{5F747331-B697-4E3D-BB13-61E3A4AA7A15}"/>
    <cellStyle name="Normal 33" xfId="560" xr:uid="{00000000-0005-0000-0000-000020020000}"/>
    <cellStyle name="Normal 33 2" xfId="561" xr:uid="{00000000-0005-0000-0000-000021020000}"/>
    <cellStyle name="Normal 33 2 2" xfId="1495" xr:uid="{C4271D75-A7BA-49CC-950E-BD61CDE60F0F}"/>
    <cellStyle name="Normal 33 3" xfId="1494" xr:uid="{4139FC5F-2D2A-4D8A-ABDC-D94214AB40D1}"/>
    <cellStyle name="Normal 34" xfId="562" xr:uid="{00000000-0005-0000-0000-000022020000}"/>
    <cellStyle name="Normal 34 2" xfId="1496" xr:uid="{CF5293E4-F360-4594-98C9-B1DA6D7E7F6D}"/>
    <cellStyle name="Normal 35" xfId="563" xr:uid="{00000000-0005-0000-0000-000023020000}"/>
    <cellStyle name="Normal 35 2" xfId="1497" xr:uid="{9FDCB7E4-ED23-495B-816E-7A18342C5E40}"/>
    <cellStyle name="Normal 36" xfId="564" xr:uid="{00000000-0005-0000-0000-000024020000}"/>
    <cellStyle name="Normal 36 2" xfId="1498" xr:uid="{4A35B20F-0970-4968-B3BE-64DC33385463}"/>
    <cellStyle name="Normal 36 2 2" xfId="2540" xr:uid="{1901A844-F5D7-4A57-8161-D81812CF0B7D}"/>
    <cellStyle name="Normal 36 2 2 2" xfId="3982" xr:uid="{454C5F77-62F0-4595-84D5-F335FB4DFA70}"/>
    <cellStyle name="Normal 36 2 3" xfId="3273" xr:uid="{A4D75C82-3F8A-4F03-A085-88B03E37D6A8}"/>
    <cellStyle name="Normal 36 3" xfId="2186" xr:uid="{744EBB2B-34ED-48C7-BBE6-9B6BA8B0A773}"/>
    <cellStyle name="Normal 36 3 2" xfId="3631" xr:uid="{6B48CFE4-65AC-4620-ACCB-F8A986C4D43A}"/>
    <cellStyle name="Normal 36 4" xfId="2920" xr:uid="{08342FCC-8A3D-4069-B643-33A7909B339B}"/>
    <cellStyle name="Normal 37" xfId="565" xr:uid="{00000000-0005-0000-0000-000025020000}"/>
    <cellStyle name="Normal 37 2" xfId="1499" xr:uid="{5F7C32E3-ED5F-4A51-AA27-FCA1FA377329}"/>
    <cellStyle name="Normal 38" xfId="4067" xr:uid="{EBCEF878-7DDE-45D9-9858-5CBAAAE648E0}"/>
    <cellStyle name="Normal 4" xfId="566" xr:uid="{00000000-0005-0000-0000-000026020000}"/>
    <cellStyle name="Normal 4 10" xfId="567" xr:uid="{00000000-0005-0000-0000-000027020000}"/>
    <cellStyle name="Normal 4 10 2" xfId="1501" xr:uid="{03948F2C-C926-44B3-A05A-846CDF225D13}"/>
    <cellStyle name="Normal 4 11" xfId="568" xr:uid="{00000000-0005-0000-0000-000028020000}"/>
    <cellStyle name="Normal 4 11 2" xfId="1502" xr:uid="{40ABB5A7-49F3-4755-AEAF-BFAE4CE3A9AF}"/>
    <cellStyle name="Normal 4 12" xfId="569" xr:uid="{00000000-0005-0000-0000-000029020000}"/>
    <cellStyle name="Normal 4 12 2" xfId="1503" xr:uid="{D902A217-D806-49DB-83F5-0E54570DB6D0}"/>
    <cellStyle name="Normal 4 13" xfId="570" xr:uid="{00000000-0005-0000-0000-00002A020000}"/>
    <cellStyle name="Normal 4 13 2" xfId="1504" xr:uid="{7CEB8F5F-A37C-480B-AFCC-838FBC711D01}"/>
    <cellStyle name="Normal 4 14" xfId="571" xr:uid="{00000000-0005-0000-0000-00002B020000}"/>
    <cellStyle name="Normal 4 14 2" xfId="1505" xr:uid="{7F90B55F-CEE7-49E1-8C48-E39CEA6994EE}"/>
    <cellStyle name="Normal 4 15" xfId="572" xr:uid="{00000000-0005-0000-0000-00002C020000}"/>
    <cellStyle name="Normal 4 15 2" xfId="1506" xr:uid="{7DB8C011-9EEB-486D-8729-992917BD8295}"/>
    <cellStyle name="Normal 4 16" xfId="573" xr:uid="{00000000-0005-0000-0000-00002D020000}"/>
    <cellStyle name="Normal 4 16 2" xfId="1507" xr:uid="{C9D0059E-4496-42FE-B3FB-0D89CC46382A}"/>
    <cellStyle name="Normal 4 17" xfId="574" xr:uid="{00000000-0005-0000-0000-00002E020000}"/>
    <cellStyle name="Normal 4 17 2" xfId="1508" xr:uid="{48196B6D-E8D6-454A-9577-8D80047EB670}"/>
    <cellStyle name="Normal 4 18" xfId="575" xr:uid="{00000000-0005-0000-0000-00002F020000}"/>
    <cellStyle name="Normal 4 18 2" xfId="1509" xr:uid="{1676CA4B-FCD3-4FEF-8DE8-0AD4F858297A}"/>
    <cellStyle name="Normal 4 19" xfId="576" xr:uid="{00000000-0005-0000-0000-000030020000}"/>
    <cellStyle name="Normal 4 19 2" xfId="1510" xr:uid="{16BD4643-B177-48C2-81E6-6D6C56D9CF92}"/>
    <cellStyle name="Normal 4 2" xfId="577" xr:uid="{00000000-0005-0000-0000-000031020000}"/>
    <cellStyle name="Normal 4 2 2" xfId="578" xr:uid="{00000000-0005-0000-0000-000032020000}"/>
    <cellStyle name="Normal 4 2 2 2" xfId="1512" xr:uid="{9F8EB83A-BAD1-4C1F-8FC5-801074A3D925}"/>
    <cellStyle name="Normal 4 2 3" xfId="579" xr:uid="{00000000-0005-0000-0000-000033020000}"/>
    <cellStyle name="Normal 4 2 3 2" xfId="1513" xr:uid="{B0670993-5F4D-47FC-B808-07242D8F4DA3}"/>
    <cellStyle name="Normal 4 2 3 2 2" xfId="2541" xr:uid="{3A7DE647-1247-4E02-AE60-3C023202243C}"/>
    <cellStyle name="Normal 4 2 3 2 2 2" xfId="3983" xr:uid="{506BBDD5-0C4C-4295-AE6F-AF34D51A2426}"/>
    <cellStyle name="Normal 4 2 3 2 3" xfId="3274" xr:uid="{6D20C0EE-B584-47E2-A20B-6427D852382D}"/>
    <cellStyle name="Normal 4 2 3 3" xfId="2187" xr:uid="{588F23DE-95D4-4E39-9213-B82F27B5A07D}"/>
    <cellStyle name="Normal 4 2 3 3 2" xfId="3632" xr:uid="{B4EFE99A-A07E-43E3-A8A1-DA1C0145C541}"/>
    <cellStyle name="Normal 4 2 3 4" xfId="2921" xr:uid="{62422407-6310-489B-8C60-7D6922E9CEDD}"/>
    <cellStyle name="Normal 4 2 4" xfId="1511" xr:uid="{DA87D4D3-6F8E-44F0-86E3-989C23A00BD9}"/>
    <cellStyle name="Normal 4 20" xfId="580" xr:uid="{00000000-0005-0000-0000-000034020000}"/>
    <cellStyle name="Normal 4 20 2" xfId="1514" xr:uid="{83D7C193-7ADE-4F21-A9A1-2AC069B3F5FD}"/>
    <cellStyle name="Normal 4 21" xfId="581" xr:uid="{00000000-0005-0000-0000-000035020000}"/>
    <cellStyle name="Normal 4 21 2" xfId="1515" xr:uid="{830153C5-E00D-49C1-A1E5-A1E6CBA599F8}"/>
    <cellStyle name="Normal 4 22" xfId="582" xr:uid="{00000000-0005-0000-0000-000036020000}"/>
    <cellStyle name="Normal 4 22 2" xfId="1516" xr:uid="{238037DE-E312-4DC8-A6D2-D4DBD90A3AD5}"/>
    <cellStyle name="Normal 4 23" xfId="583" xr:uid="{00000000-0005-0000-0000-000037020000}"/>
    <cellStyle name="Normal 4 23 2" xfId="1517" xr:uid="{2124A591-9A72-47FC-B4FA-C446A3DD4D3C}"/>
    <cellStyle name="Normal 4 24" xfId="584" xr:uid="{00000000-0005-0000-0000-000038020000}"/>
    <cellStyle name="Normal 4 24 2" xfId="1518" xr:uid="{81682E43-0D42-4510-92A7-DCBCF7FD6CF4}"/>
    <cellStyle name="Normal 4 25" xfId="585" xr:uid="{00000000-0005-0000-0000-000039020000}"/>
    <cellStyle name="Normal 4 25 2" xfId="1519" xr:uid="{E5C9E7E7-0867-490C-A9EB-3FE1D5EF440C}"/>
    <cellStyle name="Normal 4 26" xfId="586" xr:uid="{00000000-0005-0000-0000-00003A020000}"/>
    <cellStyle name="Normal 4 26 2" xfId="1520" xr:uid="{87DC8666-FEF5-41F4-A791-412247688F9E}"/>
    <cellStyle name="Normal 4 27" xfId="587" xr:uid="{00000000-0005-0000-0000-00003B020000}"/>
    <cellStyle name="Normal 4 27 2" xfId="1521" xr:uid="{D12F76B4-3306-4242-9BB5-713B2DD6E26C}"/>
    <cellStyle name="Normal 4 28" xfId="588" xr:uid="{00000000-0005-0000-0000-00003C020000}"/>
    <cellStyle name="Normal 4 28 2" xfId="1522" xr:uid="{058821DF-458B-4D9A-AD7A-E05416A7391D}"/>
    <cellStyle name="Normal 4 29" xfId="589" xr:uid="{00000000-0005-0000-0000-00003D020000}"/>
    <cellStyle name="Normal 4 29 2" xfId="1523" xr:uid="{C8332259-DF9E-46D0-87F7-868D6B2D42C1}"/>
    <cellStyle name="Normal 4 3" xfId="590" xr:uid="{00000000-0005-0000-0000-00003E020000}"/>
    <cellStyle name="Normal 4 3 2" xfId="1524" xr:uid="{2CB3054F-F1D2-4DE6-82DA-A300C44B1519}"/>
    <cellStyle name="Normal 4 30" xfId="591" xr:uid="{00000000-0005-0000-0000-00003F020000}"/>
    <cellStyle name="Normal 4 30 2" xfId="1525" xr:uid="{226D8353-678D-43CF-9085-452C5CCF9F06}"/>
    <cellStyle name="Normal 4 31" xfId="592" xr:uid="{00000000-0005-0000-0000-000040020000}"/>
    <cellStyle name="Normal 4 31 2" xfId="1526" xr:uid="{BF6BE068-F16B-4199-B64E-95D0BEF7C318}"/>
    <cellStyle name="Normal 4 32" xfId="593" xr:uid="{00000000-0005-0000-0000-000041020000}"/>
    <cellStyle name="Normal 4 32 2" xfId="1527" xr:uid="{6A7E5C04-B091-458A-9757-9887FE369C3D}"/>
    <cellStyle name="Normal 4 33" xfId="594" xr:uid="{00000000-0005-0000-0000-000042020000}"/>
    <cellStyle name="Normal 4 33 2" xfId="1528" xr:uid="{4E378326-AC79-4382-A24D-4677C0608EEF}"/>
    <cellStyle name="Normal 4 34" xfId="595" xr:uid="{00000000-0005-0000-0000-000043020000}"/>
    <cellStyle name="Normal 4 34 2" xfId="1529" xr:uid="{5784331D-A1D8-4A0E-921D-0E7ADB724D29}"/>
    <cellStyle name="Normal 4 35" xfId="596" xr:uid="{00000000-0005-0000-0000-000044020000}"/>
    <cellStyle name="Normal 4 35 2" xfId="1530" xr:uid="{41B7773E-2F1F-426D-8746-5975BE496B88}"/>
    <cellStyle name="Normal 4 36" xfId="597" xr:uid="{00000000-0005-0000-0000-000045020000}"/>
    <cellStyle name="Normal 4 36 2" xfId="1531" xr:uid="{A6D9BB36-5E89-4C89-B1AC-6706ED46849D}"/>
    <cellStyle name="Normal 4 37" xfId="598" xr:uid="{00000000-0005-0000-0000-000046020000}"/>
    <cellStyle name="Normal 4 37 2" xfId="1532" xr:uid="{C39C2088-EEE6-4FAD-B112-36F516C284DD}"/>
    <cellStyle name="Normal 4 38" xfId="599" xr:uid="{00000000-0005-0000-0000-000047020000}"/>
    <cellStyle name="Normal 4 38 2" xfId="1533" xr:uid="{A57A2DC5-4586-416D-AFDB-C40EAEA90694}"/>
    <cellStyle name="Normal 4 39" xfId="600" xr:uid="{00000000-0005-0000-0000-000048020000}"/>
    <cellStyle name="Normal 4 39 2" xfId="1534" xr:uid="{FB76E638-4D7B-4198-B4E3-37ADD0A9BE7E}"/>
    <cellStyle name="Normal 4 4" xfId="601" xr:uid="{00000000-0005-0000-0000-000049020000}"/>
    <cellStyle name="Normal 4 4 2" xfId="1535" xr:uid="{9985C855-3559-4A8E-921F-FBE673C4EC1B}"/>
    <cellStyle name="Normal 4 40" xfId="602" xr:uid="{00000000-0005-0000-0000-00004A020000}"/>
    <cellStyle name="Normal 4 40 2" xfId="1536" xr:uid="{8AF2686F-9C22-4B3B-82CE-E06C8992126D}"/>
    <cellStyle name="Normal 4 41" xfId="603" xr:uid="{00000000-0005-0000-0000-00004B020000}"/>
    <cellStyle name="Normal 4 41 2" xfId="1537" xr:uid="{AC10CB5B-13CC-4558-8EC5-E14A5D81DE06}"/>
    <cellStyle name="Normal 4 42" xfId="604" xr:uid="{00000000-0005-0000-0000-00004C020000}"/>
    <cellStyle name="Normal 4 42 2" xfId="1538" xr:uid="{F5CA8D45-81D3-4702-B147-702D215EAFBE}"/>
    <cellStyle name="Normal 4 43" xfId="605" xr:uid="{00000000-0005-0000-0000-00004D020000}"/>
    <cellStyle name="Normal 4 43 2" xfId="1539" xr:uid="{A2ABB358-B991-4D45-AF3E-4AAAFDF37A56}"/>
    <cellStyle name="Normal 4 44" xfId="606" xr:uid="{00000000-0005-0000-0000-00004E020000}"/>
    <cellStyle name="Normal 4 44 2" xfId="1540" xr:uid="{BA8034A9-7829-4C5F-906E-D0F57B8B47B8}"/>
    <cellStyle name="Normal 4 45" xfId="607" xr:uid="{00000000-0005-0000-0000-00004F020000}"/>
    <cellStyle name="Normal 4 45 2" xfId="1541" xr:uid="{1CD0CF62-57C0-4F0E-AE36-712007369768}"/>
    <cellStyle name="Normal 4 46" xfId="608" xr:uid="{00000000-0005-0000-0000-000050020000}"/>
    <cellStyle name="Normal 4 46 2" xfId="1542" xr:uid="{D64F9B03-5654-4B4E-B1B9-011AF94B9085}"/>
    <cellStyle name="Normal 4 47" xfId="609" xr:uid="{00000000-0005-0000-0000-000051020000}"/>
    <cellStyle name="Normal 4 47 2" xfId="1543" xr:uid="{FA2B52F8-5FC7-43FF-95DB-E94FEABF07FB}"/>
    <cellStyle name="Normal 4 48" xfId="610" xr:uid="{00000000-0005-0000-0000-000052020000}"/>
    <cellStyle name="Normal 4 48 2" xfId="1544" xr:uid="{46D99D88-14D5-4560-89BA-53E4EE016ADB}"/>
    <cellStyle name="Normal 4 49" xfId="611" xr:uid="{00000000-0005-0000-0000-000053020000}"/>
    <cellStyle name="Normal 4 49 2" xfId="1545" xr:uid="{D04E34FA-1D33-4107-BB7D-856BB89C8B2C}"/>
    <cellStyle name="Normal 4 5" xfId="612" xr:uid="{00000000-0005-0000-0000-000054020000}"/>
    <cellStyle name="Normal 4 5 2" xfId="1546" xr:uid="{20487F2B-8B96-45B8-A02E-78497A741CBA}"/>
    <cellStyle name="Normal 4 50" xfId="613" xr:uid="{00000000-0005-0000-0000-000055020000}"/>
    <cellStyle name="Normal 4 50 2" xfId="1547" xr:uid="{9FCB164D-7DAA-4195-8EBB-657196014974}"/>
    <cellStyle name="Normal 4 51" xfId="614" xr:uid="{00000000-0005-0000-0000-000056020000}"/>
    <cellStyle name="Normal 4 51 2" xfId="1548" xr:uid="{1DF754DB-D714-4085-924A-78AB88011F22}"/>
    <cellStyle name="Normal 4 52" xfId="615" xr:uid="{00000000-0005-0000-0000-000057020000}"/>
    <cellStyle name="Normal 4 52 2" xfId="1549" xr:uid="{2B227D3D-535E-4E0B-B308-9D1047A96AD1}"/>
    <cellStyle name="Normal 4 53" xfId="616" xr:uid="{00000000-0005-0000-0000-000058020000}"/>
    <cellStyle name="Normal 4 53 2" xfId="1550" xr:uid="{C211A886-EDC9-4F4C-B486-8916D8D867F3}"/>
    <cellStyle name="Normal 4 54" xfId="617" xr:uid="{00000000-0005-0000-0000-000059020000}"/>
    <cellStyle name="Normal 4 54 2" xfId="1551" xr:uid="{6253B148-ECB3-4713-B70C-505E111E0F7D}"/>
    <cellStyle name="Normal 4 55" xfId="618" xr:uid="{00000000-0005-0000-0000-00005A020000}"/>
    <cellStyle name="Normal 4 55 2" xfId="1552" xr:uid="{58378C1C-BCA4-4A71-B9C5-A8E6673F706B}"/>
    <cellStyle name="Normal 4 56" xfId="619" xr:uid="{00000000-0005-0000-0000-00005B020000}"/>
    <cellStyle name="Normal 4 56 2" xfId="1553" xr:uid="{0C3F7E82-7008-4981-9103-0B61037F8696}"/>
    <cellStyle name="Normal 4 57" xfId="620" xr:uid="{00000000-0005-0000-0000-00005C020000}"/>
    <cellStyle name="Normal 4 57 2" xfId="1554" xr:uid="{71B87FF9-C36C-45AD-9A7A-9A582115E001}"/>
    <cellStyle name="Normal 4 58" xfId="621" xr:uid="{00000000-0005-0000-0000-00005D020000}"/>
    <cellStyle name="Normal 4 58 2" xfId="1555" xr:uid="{18ADEB38-8375-4505-9427-44D0FBE35F79}"/>
    <cellStyle name="Normal 4 59" xfId="622" xr:uid="{00000000-0005-0000-0000-00005E020000}"/>
    <cellStyle name="Normal 4 59 2" xfId="1556" xr:uid="{B0D4CD68-9640-413F-8FB9-1EE51B777051}"/>
    <cellStyle name="Normal 4 6" xfId="623" xr:uid="{00000000-0005-0000-0000-00005F020000}"/>
    <cellStyle name="Normal 4 6 2" xfId="1557" xr:uid="{1DD5772A-B34D-474E-9E15-E26F084BBFAE}"/>
    <cellStyle name="Normal 4 60" xfId="624" xr:uid="{00000000-0005-0000-0000-000060020000}"/>
    <cellStyle name="Normal 4 60 2" xfId="1558" xr:uid="{503A981F-012E-41FB-8915-AB037A55A7AC}"/>
    <cellStyle name="Normal 4 61" xfId="625" xr:uid="{00000000-0005-0000-0000-000061020000}"/>
    <cellStyle name="Normal 4 61 2" xfId="1559" xr:uid="{D70DCEB2-1F78-4E44-A198-2948F680BD41}"/>
    <cellStyle name="Normal 4 62" xfId="626" xr:uid="{00000000-0005-0000-0000-000062020000}"/>
    <cellStyle name="Normal 4 62 2" xfId="1560" xr:uid="{CB833756-3197-4EF4-A402-8E470FF4AAE3}"/>
    <cellStyle name="Normal 4 63" xfId="627" xr:uid="{00000000-0005-0000-0000-000063020000}"/>
    <cellStyle name="Normal 4 63 2" xfId="1561" xr:uid="{45AFA344-81A6-400A-90E8-299D93663A34}"/>
    <cellStyle name="Normal 4 64" xfId="628" xr:uid="{00000000-0005-0000-0000-000064020000}"/>
    <cellStyle name="Normal 4 64 2" xfId="1562" xr:uid="{E56748E6-1879-4434-80CA-D7E72F72967B}"/>
    <cellStyle name="Normal 4 65" xfId="629" xr:uid="{00000000-0005-0000-0000-000065020000}"/>
    <cellStyle name="Normal 4 65 2" xfId="1563" xr:uid="{67F7C27E-8190-4016-B65C-CC70ACF9F754}"/>
    <cellStyle name="Normal 4 66" xfId="630" xr:uid="{00000000-0005-0000-0000-000066020000}"/>
    <cellStyle name="Normal 4 66 2" xfId="1564" xr:uid="{4C573ED2-AE9B-4A05-A744-B1508110B258}"/>
    <cellStyle name="Normal 4 67" xfId="631" xr:uid="{00000000-0005-0000-0000-000067020000}"/>
    <cellStyle name="Normal 4 67 2" xfId="1565" xr:uid="{4C54C850-70A7-4E18-8F99-AFD593876359}"/>
    <cellStyle name="Normal 4 68" xfId="632" xr:uid="{00000000-0005-0000-0000-000068020000}"/>
    <cellStyle name="Normal 4 68 2" xfId="1566" xr:uid="{01B8CDC6-5DEE-47E5-80C2-41D2DA6921C5}"/>
    <cellStyle name="Normal 4 69" xfId="633" xr:uid="{00000000-0005-0000-0000-000069020000}"/>
    <cellStyle name="Normal 4 69 2" xfId="1567" xr:uid="{332CAED2-4B31-499E-A7F1-1E95070ECA03}"/>
    <cellStyle name="Normal 4 7" xfId="634" xr:uid="{00000000-0005-0000-0000-00006A020000}"/>
    <cellStyle name="Normal 4 7 2" xfId="1568" xr:uid="{EED64C94-33ED-492B-91C5-B7BDADF6345C}"/>
    <cellStyle name="Normal 4 70" xfId="635" xr:uid="{00000000-0005-0000-0000-00006B020000}"/>
    <cellStyle name="Normal 4 70 2" xfId="1569" xr:uid="{8F8434FD-8604-41CE-ADD2-EF2EEF730324}"/>
    <cellStyle name="Normal 4 71" xfId="636" xr:uid="{00000000-0005-0000-0000-00006C020000}"/>
    <cellStyle name="Normal 4 71 2" xfId="1570" xr:uid="{7C99B9DA-9049-40B3-A74A-3BA7781826C3}"/>
    <cellStyle name="Normal 4 72" xfId="637" xr:uid="{00000000-0005-0000-0000-00006D020000}"/>
    <cellStyle name="Normal 4 72 2" xfId="1571" xr:uid="{BC5C2A69-5782-4FAE-B201-177AE59DA487}"/>
    <cellStyle name="Normal 4 73" xfId="638" xr:uid="{00000000-0005-0000-0000-00006E020000}"/>
    <cellStyle name="Normal 4 73 2" xfId="1572" xr:uid="{18C5ECE5-6BE6-4361-AAA5-C294CB0289C5}"/>
    <cellStyle name="Normal 4 74" xfId="639" xr:uid="{00000000-0005-0000-0000-00006F020000}"/>
    <cellStyle name="Normal 4 74 2" xfId="1573" xr:uid="{ED9E0CF4-9A7E-4F8C-B5D2-CC4C8C41A2DB}"/>
    <cellStyle name="Normal 4 75" xfId="640" xr:uid="{00000000-0005-0000-0000-000070020000}"/>
    <cellStyle name="Normal 4 75 2" xfId="1574" xr:uid="{1F4E6F2C-605F-47B7-A8FF-555B5EF1D022}"/>
    <cellStyle name="Normal 4 76" xfId="641" xr:uid="{00000000-0005-0000-0000-000071020000}"/>
    <cellStyle name="Normal 4 76 2" xfId="1575" xr:uid="{26E2188C-267A-4DF6-857A-7E72172CFF9A}"/>
    <cellStyle name="Normal 4 77" xfId="642" xr:uid="{00000000-0005-0000-0000-000072020000}"/>
    <cellStyle name="Normal 4 77 2" xfId="1576" xr:uid="{0A3DBDAA-541C-4B99-9727-54C31A7BBA34}"/>
    <cellStyle name="Normal 4 78" xfId="643" xr:uid="{00000000-0005-0000-0000-000073020000}"/>
    <cellStyle name="Normal 4 78 2" xfId="1577" xr:uid="{6B7A9D70-EF04-4C5C-91CF-AA0B229B52D0}"/>
    <cellStyle name="Normal 4 79" xfId="644" xr:uid="{00000000-0005-0000-0000-000074020000}"/>
    <cellStyle name="Normal 4 79 2" xfId="1578" xr:uid="{416384BA-7F79-4152-9FB3-FDAA19261D37}"/>
    <cellStyle name="Normal 4 8" xfId="645" xr:uid="{00000000-0005-0000-0000-000075020000}"/>
    <cellStyle name="Normal 4 8 2" xfId="1579" xr:uid="{9CBC71B6-A354-4862-A940-70BE87FDF312}"/>
    <cellStyle name="Normal 4 80" xfId="646" xr:uid="{00000000-0005-0000-0000-000076020000}"/>
    <cellStyle name="Normal 4 80 2" xfId="1580" xr:uid="{C08670DE-AD60-4FEC-902D-29F7A02A013D}"/>
    <cellStyle name="Normal 4 81" xfId="647" xr:uid="{00000000-0005-0000-0000-000077020000}"/>
    <cellStyle name="Normal 4 81 2" xfId="1581" xr:uid="{E159C6AA-9E4C-47B4-95C5-24C4AABA3E89}"/>
    <cellStyle name="Normal 4 82" xfId="648" xr:uid="{00000000-0005-0000-0000-000078020000}"/>
    <cellStyle name="Normal 4 82 2" xfId="1582" xr:uid="{2E3C0378-30BB-4CE9-8EDB-DCA8814FE221}"/>
    <cellStyle name="Normal 4 83" xfId="649" xr:uid="{00000000-0005-0000-0000-000079020000}"/>
    <cellStyle name="Normal 4 83 2" xfId="1583" xr:uid="{F455A9C3-E2D2-4996-8386-569C32DEE60E}"/>
    <cellStyle name="Normal 4 84" xfId="650" xr:uid="{00000000-0005-0000-0000-00007A020000}"/>
    <cellStyle name="Normal 4 84 2" xfId="1584" xr:uid="{9393FEA8-E7F8-465D-ADFF-89256295684E}"/>
    <cellStyle name="Normal 4 85" xfId="651" xr:uid="{00000000-0005-0000-0000-00007B020000}"/>
    <cellStyle name="Normal 4 85 2" xfId="1585" xr:uid="{EC6E5C86-3263-4C58-875E-0BF7D7C7F9B8}"/>
    <cellStyle name="Normal 4 86" xfId="652" xr:uid="{00000000-0005-0000-0000-00007C020000}"/>
    <cellStyle name="Normal 4 86 2" xfId="1586" xr:uid="{80EEB8B2-2919-48B2-A9C7-5A7607055E35}"/>
    <cellStyle name="Normal 4 87" xfId="653" xr:uid="{00000000-0005-0000-0000-00007D020000}"/>
    <cellStyle name="Normal 4 87 2" xfId="1587" xr:uid="{A3B3F375-4865-45E2-BD32-0A81807C86B2}"/>
    <cellStyle name="Normal 4 88" xfId="654" xr:uid="{00000000-0005-0000-0000-00007E020000}"/>
    <cellStyle name="Normal 4 88 2" xfId="1588" xr:uid="{DB9B898E-198F-4074-963B-72CC024239B1}"/>
    <cellStyle name="Normal 4 89" xfId="655" xr:uid="{00000000-0005-0000-0000-00007F020000}"/>
    <cellStyle name="Normal 4 89 2" xfId="1589" xr:uid="{CE35AB41-59D2-4196-A5E5-E61275DCED7B}"/>
    <cellStyle name="Normal 4 9" xfId="656" xr:uid="{00000000-0005-0000-0000-000080020000}"/>
    <cellStyle name="Normal 4 9 2" xfId="1590" xr:uid="{38133917-97DF-4AE8-8D98-0056380036FC}"/>
    <cellStyle name="Normal 4 90" xfId="657" xr:uid="{00000000-0005-0000-0000-000081020000}"/>
    <cellStyle name="Normal 4 90 2" xfId="1591" xr:uid="{73D2E6DF-A04B-4DA0-98EC-D37FDE3BAFEB}"/>
    <cellStyle name="Normal 4 91" xfId="658" xr:uid="{00000000-0005-0000-0000-000082020000}"/>
    <cellStyle name="Normal 4 91 2" xfId="1592" xr:uid="{47533DBD-8BC4-49F3-9D06-77F29B6DD149}"/>
    <cellStyle name="Normal 4 92" xfId="659" xr:uid="{00000000-0005-0000-0000-000083020000}"/>
    <cellStyle name="Normal 4 92 2" xfId="1593" xr:uid="{459BB724-C6BE-4550-9BC1-8F4F58329B1B}"/>
    <cellStyle name="Normal 4 93" xfId="660" xr:uid="{00000000-0005-0000-0000-000084020000}"/>
    <cellStyle name="Normal 4 93 2" xfId="1594" xr:uid="{35BE13D9-0DD6-4003-BA7A-2E4E3E7DFA4E}"/>
    <cellStyle name="Normal 4 93 2 2" xfId="2542" xr:uid="{8E2D4D02-BA8A-4C89-ADFF-5D75FD2D5B9E}"/>
    <cellStyle name="Normal 4 93 2 2 2" xfId="3984" xr:uid="{8ADC8C94-7A0F-48CF-B33F-B2AFEA69AB2C}"/>
    <cellStyle name="Normal 4 93 2 3" xfId="3275" xr:uid="{F94039DF-5FB6-4EC9-84C2-9655E9377A57}"/>
    <cellStyle name="Normal 4 93 3" xfId="2188" xr:uid="{932CFD39-F28B-48E8-B48B-0D330A8F665C}"/>
    <cellStyle name="Normal 4 93 3 2" xfId="3633" xr:uid="{D60E607E-7529-4A28-B3D0-24780CA5FA2D}"/>
    <cellStyle name="Normal 4 93 4" xfId="2922" xr:uid="{013849B7-2EE1-45BF-A8D3-D685F1419052}"/>
    <cellStyle name="Normal 4 94" xfId="661" xr:uid="{00000000-0005-0000-0000-000085020000}"/>
    <cellStyle name="Normal 4 94 2" xfId="1595" xr:uid="{ED52D8D1-7DCE-402A-83C0-63953B688670}"/>
    <cellStyle name="Normal 4 94 2 2" xfId="2543" xr:uid="{A921DD5E-562D-4865-9D3D-346F8059A206}"/>
    <cellStyle name="Normal 4 94 2 2 2" xfId="3985" xr:uid="{C4D4EC3D-B9BC-406C-9F8D-57B44502F34D}"/>
    <cellStyle name="Normal 4 94 2 3" xfId="3276" xr:uid="{9A23CF57-A07B-4AD8-A6CC-1CE4F6C5A85F}"/>
    <cellStyle name="Normal 4 94 3" xfId="2189" xr:uid="{2B0B5F5D-B86B-465D-A5B6-B52153F93683}"/>
    <cellStyle name="Normal 4 94 3 2" xfId="3634" xr:uid="{7D54F966-D726-47AA-A40A-5C563304747A}"/>
    <cellStyle name="Normal 4 94 4" xfId="2923" xr:uid="{93E4A8E2-451B-4C76-9D30-C7BF5FA189FE}"/>
    <cellStyle name="Normal 4 95" xfId="1500" xr:uid="{215E14B7-D2C0-45C2-B217-805D64C6AF6F}"/>
    <cellStyle name="Normal 5" xfId="662" xr:uid="{00000000-0005-0000-0000-000086020000}"/>
    <cellStyle name="Normal 5 10" xfId="663" xr:uid="{00000000-0005-0000-0000-000087020000}"/>
    <cellStyle name="Normal 5 10 2" xfId="664" xr:uid="{00000000-0005-0000-0000-000088020000}"/>
    <cellStyle name="Normal 5 10 2 2" xfId="1598" xr:uid="{B3085802-5B38-4C7E-BABF-791222231B19}"/>
    <cellStyle name="Normal 5 10 3" xfId="1597" xr:uid="{CDF017DE-A336-477A-857C-D2AFAB587BE9}"/>
    <cellStyle name="Normal 5 11" xfId="665" xr:uid="{00000000-0005-0000-0000-000089020000}"/>
    <cellStyle name="Normal 5 11 2" xfId="666" xr:uid="{00000000-0005-0000-0000-00008A020000}"/>
    <cellStyle name="Normal 5 11 2 2" xfId="1600" xr:uid="{41E74E7D-6CDF-4275-A017-5C0C64350796}"/>
    <cellStyle name="Normal 5 11 3" xfId="1599" xr:uid="{C83331D9-CEDF-478E-AEC4-49BC27F6512A}"/>
    <cellStyle name="Normal 5 12" xfId="667" xr:uid="{00000000-0005-0000-0000-00008B020000}"/>
    <cellStyle name="Normal 5 12 2" xfId="668" xr:uid="{00000000-0005-0000-0000-00008C020000}"/>
    <cellStyle name="Normal 5 12 2 2" xfId="1602" xr:uid="{64DA4005-41E7-4926-ABCD-C752080FD038}"/>
    <cellStyle name="Normal 5 12 3" xfId="1601" xr:uid="{F38305A5-6183-471D-B5CA-AB92031DA797}"/>
    <cellStyle name="Normal 5 13" xfId="669" xr:uid="{00000000-0005-0000-0000-00008D020000}"/>
    <cellStyle name="Normal 5 13 2" xfId="670" xr:uid="{00000000-0005-0000-0000-00008E020000}"/>
    <cellStyle name="Normal 5 13 2 2" xfId="1604" xr:uid="{89B85B90-5ED9-4D9B-BE44-692FF46C127C}"/>
    <cellStyle name="Normal 5 13 3" xfId="1603" xr:uid="{AD09076B-5FC9-4900-B42B-6BD0A6690E76}"/>
    <cellStyle name="Normal 5 14" xfId="671" xr:uid="{00000000-0005-0000-0000-00008F020000}"/>
    <cellStyle name="Normal 5 14 2" xfId="672" xr:uid="{00000000-0005-0000-0000-000090020000}"/>
    <cellStyle name="Normal 5 14 2 2" xfId="1606" xr:uid="{CBCCC516-C4AE-46C7-8129-504B84945741}"/>
    <cellStyle name="Normal 5 14 3" xfId="1605" xr:uid="{955B0827-4E9C-4DA9-88E2-4ED504B05B4D}"/>
    <cellStyle name="Normal 5 15" xfId="673" xr:uid="{00000000-0005-0000-0000-000091020000}"/>
    <cellStyle name="Normal 5 15 2" xfId="674" xr:uid="{00000000-0005-0000-0000-000092020000}"/>
    <cellStyle name="Normal 5 15 2 2" xfId="1608" xr:uid="{0187FD37-FFC6-45FA-A70D-0CDBA68E8BC7}"/>
    <cellStyle name="Normal 5 15 3" xfId="1607" xr:uid="{606B5CAC-1121-4FC7-9167-D4108305A450}"/>
    <cellStyle name="Normal 5 16" xfId="675" xr:uid="{00000000-0005-0000-0000-000093020000}"/>
    <cellStyle name="Normal 5 16 2" xfId="676" xr:uid="{00000000-0005-0000-0000-000094020000}"/>
    <cellStyle name="Normal 5 16 2 2" xfId="1610" xr:uid="{391A842F-6A26-4FE5-85CC-1BD4D2EFC7EA}"/>
    <cellStyle name="Normal 5 16 3" xfId="1609" xr:uid="{94F657E9-9FF4-4673-8568-07E3E09C224D}"/>
    <cellStyle name="Normal 5 17" xfId="677" xr:uid="{00000000-0005-0000-0000-000095020000}"/>
    <cellStyle name="Normal 5 17 2" xfId="678" xr:uid="{00000000-0005-0000-0000-000096020000}"/>
    <cellStyle name="Normal 5 17 2 2" xfId="1612" xr:uid="{A825E794-A146-4077-A18E-F3F6A0CD8568}"/>
    <cellStyle name="Normal 5 17 3" xfId="1611" xr:uid="{45DDE7D9-AC59-496A-9DB9-4DBB1E9DC716}"/>
    <cellStyle name="Normal 5 18" xfId="679" xr:uid="{00000000-0005-0000-0000-000097020000}"/>
    <cellStyle name="Normal 5 18 2" xfId="680" xr:uid="{00000000-0005-0000-0000-000098020000}"/>
    <cellStyle name="Normal 5 18 2 2" xfId="1614" xr:uid="{97D541D9-18EC-43D5-A75B-BAFE75BB56B9}"/>
    <cellStyle name="Normal 5 18 3" xfId="1613" xr:uid="{308F2A5E-EA72-4BD8-90A0-DC95FB1DAD76}"/>
    <cellStyle name="Normal 5 19" xfId="681" xr:uid="{00000000-0005-0000-0000-000099020000}"/>
    <cellStyle name="Normal 5 19 2" xfId="682" xr:uid="{00000000-0005-0000-0000-00009A020000}"/>
    <cellStyle name="Normal 5 19 2 2" xfId="1616" xr:uid="{E57E2975-DF7E-439C-A5CF-6350B1CB4783}"/>
    <cellStyle name="Normal 5 19 3" xfId="1615" xr:uid="{3EA5C8E2-1FAB-4E1D-9DF6-B5987FC741AF}"/>
    <cellStyle name="Normal 5 2" xfId="683" xr:uid="{00000000-0005-0000-0000-00009B020000}"/>
    <cellStyle name="Normal 5 2 2" xfId="684" xr:uid="{00000000-0005-0000-0000-00009C020000}"/>
    <cellStyle name="Normal 5 2 2 2" xfId="1618" xr:uid="{45B983D8-D68D-4714-8C26-ECE47455F1F6}"/>
    <cellStyle name="Normal 5 2 3" xfId="685" xr:uid="{00000000-0005-0000-0000-00009D020000}"/>
    <cellStyle name="Normal 5 2 3 2" xfId="1619" xr:uid="{8F1621B5-1770-4039-ACE3-CA917E433151}"/>
    <cellStyle name="Normal 5 2 4" xfId="686" xr:uid="{00000000-0005-0000-0000-00009E020000}"/>
    <cellStyle name="Normal 5 2 4 2" xfId="1620" xr:uid="{839134FE-593D-4CC6-8048-90644AAB5782}"/>
    <cellStyle name="Normal 5 2 4 2 2" xfId="2544" xr:uid="{65ED2C58-8FF2-4F50-A467-11A9B7C2DFB1}"/>
    <cellStyle name="Normal 5 2 4 2 2 2" xfId="3986" xr:uid="{B46B0A1D-1917-49F5-AE03-EBDEBC955D7B}"/>
    <cellStyle name="Normal 5 2 4 2 3" xfId="3277" xr:uid="{4AE64690-8802-40DB-998B-409E1FD8A0FB}"/>
    <cellStyle name="Normal 5 2 4 3" xfId="2190" xr:uid="{33ABC4AB-4DD7-41BF-BCBD-4B4E4945A292}"/>
    <cellStyle name="Normal 5 2 4 3 2" xfId="3635" xr:uid="{338373D8-6F15-462D-B960-F0EDEAD70A2D}"/>
    <cellStyle name="Normal 5 2 4 4" xfId="2924" xr:uid="{4A03D3FB-2C71-4D69-B81C-F7F6DD224780}"/>
    <cellStyle name="Normal 5 2 5" xfId="1617" xr:uid="{25544E82-71F3-43C2-855C-5BDE316B08BE}"/>
    <cellStyle name="Normal 5 20" xfId="687" xr:uid="{00000000-0005-0000-0000-00009F020000}"/>
    <cellStyle name="Normal 5 20 2" xfId="688" xr:uid="{00000000-0005-0000-0000-0000A0020000}"/>
    <cellStyle name="Normal 5 20 2 2" xfId="1622" xr:uid="{F1BA7B2F-D58A-489A-91F6-5D4B62424DBF}"/>
    <cellStyle name="Normal 5 20 3" xfId="1621" xr:uid="{E384B9F8-D731-4531-B645-5408E86B0D9D}"/>
    <cellStyle name="Normal 5 21" xfId="689" xr:uid="{00000000-0005-0000-0000-0000A1020000}"/>
    <cellStyle name="Normal 5 21 2" xfId="690" xr:uid="{00000000-0005-0000-0000-0000A2020000}"/>
    <cellStyle name="Normal 5 21 2 2" xfId="1624" xr:uid="{A97D68D6-0C17-4C3C-A5C2-8905BDF4C0E1}"/>
    <cellStyle name="Normal 5 21 3" xfId="1623" xr:uid="{3449B02C-64A6-4483-8308-FD6E62937CAA}"/>
    <cellStyle name="Normal 5 22" xfId="691" xr:uid="{00000000-0005-0000-0000-0000A3020000}"/>
    <cellStyle name="Normal 5 22 2" xfId="692" xr:uid="{00000000-0005-0000-0000-0000A4020000}"/>
    <cellStyle name="Normal 5 22 2 2" xfId="1626" xr:uid="{E33CF735-C1B6-44DD-9B26-861A9EECF893}"/>
    <cellStyle name="Normal 5 22 3" xfId="1625" xr:uid="{AE28E1A3-4A04-430C-8D95-08EE72686E6E}"/>
    <cellStyle name="Normal 5 23" xfId="693" xr:uid="{00000000-0005-0000-0000-0000A5020000}"/>
    <cellStyle name="Normal 5 23 2" xfId="694" xr:uid="{00000000-0005-0000-0000-0000A6020000}"/>
    <cellStyle name="Normal 5 23 2 2" xfId="1628" xr:uid="{3BCEC28D-BD73-4C9F-951D-FF0EA6551325}"/>
    <cellStyle name="Normal 5 23 3" xfId="1627" xr:uid="{462726DD-C65A-4A35-9F1E-EC0E536BD9AD}"/>
    <cellStyle name="Normal 5 24" xfId="695" xr:uid="{00000000-0005-0000-0000-0000A7020000}"/>
    <cellStyle name="Normal 5 24 2" xfId="696" xr:uid="{00000000-0005-0000-0000-0000A8020000}"/>
    <cellStyle name="Normal 5 24 2 2" xfId="1630" xr:uid="{B1D3DF0D-42B1-40F6-A3E1-3256242D1B29}"/>
    <cellStyle name="Normal 5 24 3" xfId="1629" xr:uid="{ABABFBAF-71E4-4229-A882-B2A793EF770D}"/>
    <cellStyle name="Normal 5 25" xfId="697" xr:uid="{00000000-0005-0000-0000-0000A9020000}"/>
    <cellStyle name="Normal 5 25 2" xfId="698" xr:uid="{00000000-0005-0000-0000-0000AA020000}"/>
    <cellStyle name="Normal 5 25 2 2" xfId="1632" xr:uid="{2CE2DEC2-2D47-4D2C-AB4C-B59809F38C3E}"/>
    <cellStyle name="Normal 5 25 3" xfId="1631" xr:uid="{2BCFFB45-F81D-4DC4-B08F-50E1113AFF10}"/>
    <cellStyle name="Normal 5 26" xfId="699" xr:uid="{00000000-0005-0000-0000-0000AB020000}"/>
    <cellStyle name="Normal 5 26 2" xfId="700" xr:uid="{00000000-0005-0000-0000-0000AC020000}"/>
    <cellStyle name="Normal 5 26 2 2" xfId="1634" xr:uid="{0F6A1BFD-AC92-48AF-858B-C6E5FA9547D2}"/>
    <cellStyle name="Normal 5 26 3" xfId="1633" xr:uid="{D5DFE6F2-FFEC-4BB2-AED1-DD727E8912F1}"/>
    <cellStyle name="Normal 5 27" xfId="701" xr:uid="{00000000-0005-0000-0000-0000AD020000}"/>
    <cellStyle name="Normal 5 27 2" xfId="702" xr:uid="{00000000-0005-0000-0000-0000AE020000}"/>
    <cellStyle name="Normal 5 27 2 2" xfId="1636" xr:uid="{35833074-AFFF-48DC-A01F-0A1B9532D9A0}"/>
    <cellStyle name="Normal 5 27 3" xfId="1635" xr:uid="{E6CB9CF6-7E79-41AC-9F07-E44141C43A11}"/>
    <cellStyle name="Normal 5 28" xfId="703" xr:uid="{00000000-0005-0000-0000-0000AF020000}"/>
    <cellStyle name="Normal 5 28 2" xfId="704" xr:uid="{00000000-0005-0000-0000-0000B0020000}"/>
    <cellStyle name="Normal 5 28 2 2" xfId="1638" xr:uid="{03F8CA04-951B-4E96-BB33-A9D95A0FC8CE}"/>
    <cellStyle name="Normal 5 28 3" xfId="1637" xr:uid="{F25B0C65-7A7C-475D-A770-EC16E2532730}"/>
    <cellStyle name="Normal 5 29" xfId="705" xr:uid="{00000000-0005-0000-0000-0000B1020000}"/>
    <cellStyle name="Normal 5 29 2" xfId="706" xr:uid="{00000000-0005-0000-0000-0000B2020000}"/>
    <cellStyle name="Normal 5 29 2 2" xfId="1640" xr:uid="{33E30144-2ACF-40B5-91DD-C4343F15263F}"/>
    <cellStyle name="Normal 5 29 3" xfId="1639" xr:uid="{2BF26A9A-F2B4-4C3A-B222-B1CCCC8386F0}"/>
    <cellStyle name="Normal 5 3" xfId="707" xr:uid="{00000000-0005-0000-0000-0000B3020000}"/>
    <cellStyle name="Normal 5 3 2" xfId="708" xr:uid="{00000000-0005-0000-0000-0000B4020000}"/>
    <cellStyle name="Normal 5 3 2 2" xfId="1642" xr:uid="{605BB584-04BA-49D7-AA76-D99B551FDA01}"/>
    <cellStyle name="Normal 5 3 3" xfId="1641" xr:uid="{AE011BB2-A23C-4EE0-B100-14E7BC8E9A38}"/>
    <cellStyle name="Normal 5 30" xfId="709" xr:uid="{00000000-0005-0000-0000-0000B5020000}"/>
    <cellStyle name="Normal 5 30 2" xfId="710" xr:uid="{00000000-0005-0000-0000-0000B6020000}"/>
    <cellStyle name="Normal 5 30 2 2" xfId="1644" xr:uid="{E0D1A3F8-69C0-4B27-AC3B-9782F394D2F9}"/>
    <cellStyle name="Normal 5 30 3" xfId="1643" xr:uid="{4D8B7784-7C01-4689-AC9F-3313F2BF4423}"/>
    <cellStyle name="Normal 5 31" xfId="711" xr:uid="{00000000-0005-0000-0000-0000B7020000}"/>
    <cellStyle name="Normal 5 31 2" xfId="712" xr:uid="{00000000-0005-0000-0000-0000B8020000}"/>
    <cellStyle name="Normal 5 31 2 2" xfId="1646" xr:uid="{73734A9D-49B2-471F-A6A2-94A8B58BFE01}"/>
    <cellStyle name="Normal 5 31 3" xfId="1645" xr:uid="{C4A725D6-BB3F-4DE5-976A-8C3F5AA71D90}"/>
    <cellStyle name="Normal 5 32" xfId="713" xr:uid="{00000000-0005-0000-0000-0000B9020000}"/>
    <cellStyle name="Normal 5 32 2" xfId="714" xr:uid="{00000000-0005-0000-0000-0000BA020000}"/>
    <cellStyle name="Normal 5 32 2 2" xfId="1648" xr:uid="{58BB7E4E-A5F9-4C84-B674-FE8AB9C23F3D}"/>
    <cellStyle name="Normal 5 32 3" xfId="1647" xr:uid="{1894C632-1EC9-49AC-BEEB-294C2A0C51CE}"/>
    <cellStyle name="Normal 5 33" xfId="715" xr:uid="{00000000-0005-0000-0000-0000BB020000}"/>
    <cellStyle name="Normal 5 33 2" xfId="716" xr:uid="{00000000-0005-0000-0000-0000BC020000}"/>
    <cellStyle name="Normal 5 33 2 2" xfId="1650" xr:uid="{45CF81BE-0961-44CA-B498-A1A04A444BC6}"/>
    <cellStyle name="Normal 5 33 3" xfId="1649" xr:uid="{42ABB779-9B6F-4176-88C4-24D534F2657D}"/>
    <cellStyle name="Normal 5 34" xfId="717" xr:uid="{00000000-0005-0000-0000-0000BD020000}"/>
    <cellStyle name="Normal 5 34 2" xfId="718" xr:uid="{00000000-0005-0000-0000-0000BE020000}"/>
    <cellStyle name="Normal 5 34 2 2" xfId="1652" xr:uid="{D2AB360D-0D28-4D89-8286-D43FC08CD05A}"/>
    <cellStyle name="Normal 5 34 3" xfId="1651" xr:uid="{A956AA83-556D-462F-9D2C-3EA510FA8964}"/>
    <cellStyle name="Normal 5 35" xfId="719" xr:uid="{00000000-0005-0000-0000-0000BF020000}"/>
    <cellStyle name="Normal 5 35 2" xfId="720" xr:uid="{00000000-0005-0000-0000-0000C0020000}"/>
    <cellStyle name="Normal 5 35 2 2" xfId="1654" xr:uid="{59B50618-D5F6-4B19-8E32-929DAE6C2C4D}"/>
    <cellStyle name="Normal 5 35 3" xfId="1653" xr:uid="{0251674A-0F08-4669-BDD1-85FC8A012F93}"/>
    <cellStyle name="Normal 5 36" xfId="721" xr:uid="{00000000-0005-0000-0000-0000C1020000}"/>
    <cellStyle name="Normal 5 36 2" xfId="722" xr:uid="{00000000-0005-0000-0000-0000C2020000}"/>
    <cellStyle name="Normal 5 36 2 2" xfId="1656" xr:uid="{7698569E-0AEC-4D0E-AFC3-8806094C8F80}"/>
    <cellStyle name="Normal 5 36 3" xfId="1655" xr:uid="{8A17F952-7FED-49F5-88F4-615C02FDD27E}"/>
    <cellStyle name="Normal 5 37" xfId="723" xr:uid="{00000000-0005-0000-0000-0000C3020000}"/>
    <cellStyle name="Normal 5 37 2" xfId="724" xr:uid="{00000000-0005-0000-0000-0000C4020000}"/>
    <cellStyle name="Normal 5 37 2 2" xfId="1658" xr:uid="{BD1C0369-0289-4982-AB2B-B43B51B336C0}"/>
    <cellStyle name="Normal 5 37 3" xfId="1657" xr:uid="{DDAC30DD-C1C7-4314-8ACB-4FA084B86F22}"/>
    <cellStyle name="Normal 5 38" xfId="725" xr:uid="{00000000-0005-0000-0000-0000C5020000}"/>
    <cellStyle name="Normal 5 38 2" xfId="726" xr:uid="{00000000-0005-0000-0000-0000C6020000}"/>
    <cellStyle name="Normal 5 38 2 2" xfId="1660" xr:uid="{D464DDD8-85CC-485A-B821-1BF0E8389ABB}"/>
    <cellStyle name="Normal 5 38 3" xfId="1659" xr:uid="{38B4B6F9-47BB-46DA-9738-A0DCB56FB02C}"/>
    <cellStyle name="Normal 5 39" xfId="727" xr:uid="{00000000-0005-0000-0000-0000C7020000}"/>
    <cellStyle name="Normal 5 39 2" xfId="728" xr:uid="{00000000-0005-0000-0000-0000C8020000}"/>
    <cellStyle name="Normal 5 39 2 2" xfId="1662" xr:uid="{E0EED61C-B9DA-4FBE-BAB2-A5609F142921}"/>
    <cellStyle name="Normal 5 39 3" xfId="1661" xr:uid="{FE4FEE08-B026-462A-8BDC-AA1F29498DAE}"/>
    <cellStyle name="Normal 5 4" xfId="729" xr:uid="{00000000-0005-0000-0000-0000C9020000}"/>
    <cellStyle name="Normal 5 4 2" xfId="730" xr:uid="{00000000-0005-0000-0000-0000CA020000}"/>
    <cellStyle name="Normal 5 4 2 2" xfId="1664" xr:uid="{E3E95F8B-5B4C-4BCD-9C25-A386DD869DB5}"/>
    <cellStyle name="Normal 5 4 3" xfId="1663" xr:uid="{699FD5DA-CDD5-4C0D-BB09-46DAAAD3B724}"/>
    <cellStyle name="Normal 5 40" xfId="731" xr:uid="{00000000-0005-0000-0000-0000CB020000}"/>
    <cellStyle name="Normal 5 40 2" xfId="732" xr:uid="{00000000-0005-0000-0000-0000CC020000}"/>
    <cellStyle name="Normal 5 40 2 2" xfId="1666" xr:uid="{951E3A74-977B-498B-9D67-5AFBEF6A06DE}"/>
    <cellStyle name="Normal 5 40 3" xfId="1665" xr:uid="{03AFE7C0-70C5-4759-AD8B-C2D897FBD2F1}"/>
    <cellStyle name="Normal 5 41" xfId="733" xr:uid="{00000000-0005-0000-0000-0000CD020000}"/>
    <cellStyle name="Normal 5 41 2" xfId="734" xr:uid="{00000000-0005-0000-0000-0000CE020000}"/>
    <cellStyle name="Normal 5 41 2 2" xfId="1668" xr:uid="{F825DCF6-770E-46DE-9FDD-24FFD3E8A8E8}"/>
    <cellStyle name="Normal 5 41 3" xfId="1667" xr:uid="{8D6487A3-4AA5-4E7C-9AC5-39A9DB1CBAA5}"/>
    <cellStyle name="Normal 5 42" xfId="735" xr:uid="{00000000-0005-0000-0000-0000CF020000}"/>
    <cellStyle name="Normal 5 42 2" xfId="736" xr:uid="{00000000-0005-0000-0000-0000D0020000}"/>
    <cellStyle name="Normal 5 42 2 2" xfId="1670" xr:uid="{4ACA406B-6AB7-465C-BAC2-F83863982C19}"/>
    <cellStyle name="Normal 5 42 3" xfId="1669" xr:uid="{17648D32-0BEE-4ACB-9118-27CAF9A54147}"/>
    <cellStyle name="Normal 5 43" xfId="737" xr:uid="{00000000-0005-0000-0000-0000D1020000}"/>
    <cellStyle name="Normal 5 43 2" xfId="738" xr:uid="{00000000-0005-0000-0000-0000D2020000}"/>
    <cellStyle name="Normal 5 43 2 2" xfId="1672" xr:uid="{D0227023-4239-432D-8C16-BDCAD4BC0B9D}"/>
    <cellStyle name="Normal 5 43 3" xfId="1671" xr:uid="{2B95D3B3-78BD-4B4C-96BF-D66586DCB1C7}"/>
    <cellStyle name="Normal 5 44" xfId="739" xr:uid="{00000000-0005-0000-0000-0000D3020000}"/>
    <cellStyle name="Normal 5 44 2" xfId="740" xr:uid="{00000000-0005-0000-0000-0000D4020000}"/>
    <cellStyle name="Normal 5 44 2 2" xfId="1674" xr:uid="{88A0CD51-40A5-4356-BAEA-A0B13AA52B6F}"/>
    <cellStyle name="Normal 5 44 3" xfId="1673" xr:uid="{AB12BB83-BD5A-4527-8730-CBC6625601B5}"/>
    <cellStyle name="Normal 5 45" xfId="741" xr:uid="{00000000-0005-0000-0000-0000D5020000}"/>
    <cellStyle name="Normal 5 45 2" xfId="742" xr:uid="{00000000-0005-0000-0000-0000D6020000}"/>
    <cellStyle name="Normal 5 45 2 2" xfId="1676" xr:uid="{D3BAA3EC-54B0-4E81-81D0-BBE54825FD3E}"/>
    <cellStyle name="Normal 5 45 3" xfId="1675" xr:uid="{ED2686D3-35E5-4246-8BCB-71A9784ECF2F}"/>
    <cellStyle name="Normal 5 46" xfId="743" xr:uid="{00000000-0005-0000-0000-0000D7020000}"/>
    <cellStyle name="Normal 5 46 2" xfId="744" xr:uid="{00000000-0005-0000-0000-0000D8020000}"/>
    <cellStyle name="Normal 5 46 2 2" xfId="1678" xr:uid="{AC54F9A6-5BF1-4F6B-9449-5F214417C88B}"/>
    <cellStyle name="Normal 5 46 3" xfId="1677" xr:uid="{18165E53-2D75-4865-8F74-6D6A33AE0897}"/>
    <cellStyle name="Normal 5 47" xfId="745" xr:uid="{00000000-0005-0000-0000-0000D9020000}"/>
    <cellStyle name="Normal 5 47 2" xfId="746" xr:uid="{00000000-0005-0000-0000-0000DA020000}"/>
    <cellStyle name="Normal 5 47 2 2" xfId="1680" xr:uid="{87954EB1-3738-49EC-A689-DC2D3892DF55}"/>
    <cellStyle name="Normal 5 47 3" xfId="1679" xr:uid="{795C230E-A616-4479-9932-105A2DFF7E37}"/>
    <cellStyle name="Normal 5 48" xfId="747" xr:uid="{00000000-0005-0000-0000-0000DB020000}"/>
    <cellStyle name="Normal 5 48 2" xfId="748" xr:uid="{00000000-0005-0000-0000-0000DC020000}"/>
    <cellStyle name="Normal 5 48 2 2" xfId="1682" xr:uid="{0EB2995C-68C3-4241-8DE9-9B7411135AF6}"/>
    <cellStyle name="Normal 5 48 3" xfId="1681" xr:uid="{A4A94584-5D9D-48EC-AD79-F779730CC8CF}"/>
    <cellStyle name="Normal 5 49" xfId="749" xr:uid="{00000000-0005-0000-0000-0000DD020000}"/>
    <cellStyle name="Normal 5 49 2" xfId="750" xr:uid="{00000000-0005-0000-0000-0000DE020000}"/>
    <cellStyle name="Normal 5 49 2 2" xfId="1684" xr:uid="{FF64239D-BB9C-4C87-869B-A3E792DB0119}"/>
    <cellStyle name="Normal 5 49 3" xfId="1683" xr:uid="{81655BBA-8D76-48B6-B92F-C0D103B12B22}"/>
    <cellStyle name="Normal 5 5" xfId="751" xr:uid="{00000000-0005-0000-0000-0000DF020000}"/>
    <cellStyle name="Normal 5 5 2" xfId="752" xr:uid="{00000000-0005-0000-0000-0000E0020000}"/>
    <cellStyle name="Normal 5 5 2 2" xfId="1686" xr:uid="{0A45B1FE-6FCF-417F-87B4-73A30C050B14}"/>
    <cellStyle name="Normal 5 5 3" xfId="1685" xr:uid="{AADEC365-52F6-4A72-8A37-BB860E06CDB3}"/>
    <cellStyle name="Normal 5 50" xfId="753" xr:uid="{00000000-0005-0000-0000-0000E1020000}"/>
    <cellStyle name="Normal 5 50 2" xfId="754" xr:uid="{00000000-0005-0000-0000-0000E2020000}"/>
    <cellStyle name="Normal 5 50 2 2" xfId="1688" xr:uid="{CDDEC4B3-841A-4CC2-9C82-B8CA169A5C2C}"/>
    <cellStyle name="Normal 5 50 3" xfId="1687" xr:uid="{8144B8FB-EF1A-4451-84D5-C98E3C663590}"/>
    <cellStyle name="Normal 5 51" xfId="755" xr:uid="{00000000-0005-0000-0000-0000E3020000}"/>
    <cellStyle name="Normal 5 51 2" xfId="756" xr:uid="{00000000-0005-0000-0000-0000E4020000}"/>
    <cellStyle name="Normal 5 51 2 2" xfId="1690" xr:uid="{3BE73DBE-8175-40DF-837F-FF3C787E23EA}"/>
    <cellStyle name="Normal 5 51 3" xfId="1689" xr:uid="{6F5037EF-7B49-4E51-9FF6-2E685791D1BB}"/>
    <cellStyle name="Normal 5 52" xfId="757" xr:uid="{00000000-0005-0000-0000-0000E5020000}"/>
    <cellStyle name="Normal 5 52 2" xfId="758" xr:uid="{00000000-0005-0000-0000-0000E6020000}"/>
    <cellStyle name="Normal 5 52 2 2" xfId="1692" xr:uid="{DF0BDCF4-ACBD-4E89-8E8A-2F1F584D0561}"/>
    <cellStyle name="Normal 5 52 3" xfId="1691" xr:uid="{869F1ADD-4332-4005-8468-EC9950C8319F}"/>
    <cellStyle name="Normal 5 53" xfId="759" xr:uid="{00000000-0005-0000-0000-0000E7020000}"/>
    <cellStyle name="Normal 5 53 2" xfId="760" xr:uid="{00000000-0005-0000-0000-0000E8020000}"/>
    <cellStyle name="Normal 5 53 2 2" xfId="1694" xr:uid="{6F3B6725-96C6-40B4-95CC-6B106DD7CA5F}"/>
    <cellStyle name="Normal 5 53 3" xfId="1693" xr:uid="{0FD0148F-528E-476D-BFC5-3404F6373EEF}"/>
    <cellStyle name="Normal 5 54" xfId="761" xr:uid="{00000000-0005-0000-0000-0000E9020000}"/>
    <cellStyle name="Normal 5 54 2" xfId="762" xr:uid="{00000000-0005-0000-0000-0000EA020000}"/>
    <cellStyle name="Normal 5 54 2 2" xfId="1696" xr:uid="{BB95646A-E13E-4ADD-8FD5-86B308956C75}"/>
    <cellStyle name="Normal 5 54 3" xfId="1695" xr:uid="{4D5309F5-4FFA-4EDE-BFBB-369FC30AB460}"/>
    <cellStyle name="Normal 5 55" xfId="763" xr:uid="{00000000-0005-0000-0000-0000EB020000}"/>
    <cellStyle name="Normal 5 55 2" xfId="764" xr:uid="{00000000-0005-0000-0000-0000EC020000}"/>
    <cellStyle name="Normal 5 55 2 2" xfId="1698" xr:uid="{1BA4464E-3DDA-414A-BFC8-36462375974F}"/>
    <cellStyle name="Normal 5 55 3" xfId="1697" xr:uid="{BA77421B-5F70-47EF-963E-CA462350C8B0}"/>
    <cellStyle name="Normal 5 56" xfId="765" xr:uid="{00000000-0005-0000-0000-0000ED020000}"/>
    <cellStyle name="Normal 5 56 2" xfId="766" xr:uid="{00000000-0005-0000-0000-0000EE020000}"/>
    <cellStyle name="Normal 5 56 2 2" xfId="1700" xr:uid="{AE56ED00-104E-43A0-8A4E-52EA1A255523}"/>
    <cellStyle name="Normal 5 56 3" xfId="1699" xr:uid="{D5E29991-99CE-4D1E-8EC0-DDC16133CB54}"/>
    <cellStyle name="Normal 5 57" xfId="767" xr:uid="{00000000-0005-0000-0000-0000EF020000}"/>
    <cellStyle name="Normal 5 57 2" xfId="768" xr:uid="{00000000-0005-0000-0000-0000F0020000}"/>
    <cellStyle name="Normal 5 57 2 2" xfId="1702" xr:uid="{52F23585-5BA6-4F3D-9F4C-73B7C71326CC}"/>
    <cellStyle name="Normal 5 57 3" xfId="1701" xr:uid="{E0771B33-8619-4143-A36E-4832C84570AD}"/>
    <cellStyle name="Normal 5 58" xfId="769" xr:uid="{00000000-0005-0000-0000-0000F1020000}"/>
    <cellStyle name="Normal 5 58 2" xfId="770" xr:uid="{00000000-0005-0000-0000-0000F2020000}"/>
    <cellStyle name="Normal 5 58 2 2" xfId="1704" xr:uid="{40C1B40A-1881-4A24-B40C-50BFD2C7C65B}"/>
    <cellStyle name="Normal 5 58 3" xfId="1703" xr:uid="{727EF74B-4046-424E-860F-ED87A4D46B54}"/>
    <cellStyle name="Normal 5 59" xfId="771" xr:uid="{00000000-0005-0000-0000-0000F3020000}"/>
    <cellStyle name="Normal 5 59 2" xfId="772" xr:uid="{00000000-0005-0000-0000-0000F4020000}"/>
    <cellStyle name="Normal 5 59 2 2" xfId="1706" xr:uid="{83AC596D-E8CB-49CB-89E8-A9A9D3503B96}"/>
    <cellStyle name="Normal 5 59 3" xfId="1705" xr:uid="{257B5681-F115-4B1E-8724-1E8F9D43DED4}"/>
    <cellStyle name="Normal 5 6" xfId="773" xr:uid="{00000000-0005-0000-0000-0000F5020000}"/>
    <cellStyle name="Normal 5 6 2" xfId="774" xr:uid="{00000000-0005-0000-0000-0000F6020000}"/>
    <cellStyle name="Normal 5 6 2 2" xfId="1708" xr:uid="{F7693D54-227F-45ED-BD0E-E7AE5C444460}"/>
    <cellStyle name="Normal 5 6 3" xfId="1707" xr:uid="{FA2B84CF-3375-4225-9781-6D96403F0176}"/>
    <cellStyle name="Normal 5 60" xfId="775" xr:uid="{00000000-0005-0000-0000-0000F7020000}"/>
    <cellStyle name="Normal 5 60 2" xfId="776" xr:uid="{00000000-0005-0000-0000-0000F8020000}"/>
    <cellStyle name="Normal 5 60 2 2" xfId="1710" xr:uid="{28070899-604C-4E08-A04D-825C4B4E7D33}"/>
    <cellStyle name="Normal 5 60 3" xfId="1709" xr:uid="{8B3AC8EA-0644-45CA-A8DB-A64B0F396825}"/>
    <cellStyle name="Normal 5 61" xfId="777" xr:uid="{00000000-0005-0000-0000-0000F9020000}"/>
    <cellStyle name="Normal 5 61 2" xfId="778" xr:uid="{00000000-0005-0000-0000-0000FA020000}"/>
    <cellStyle name="Normal 5 61 2 2" xfId="1712" xr:uid="{5DF889B0-2A5A-4C27-B889-9A3C26DA61E5}"/>
    <cellStyle name="Normal 5 61 3" xfId="1711" xr:uid="{EA3E6396-A1FF-46C1-81B0-46736CA95E8F}"/>
    <cellStyle name="Normal 5 62" xfId="779" xr:uid="{00000000-0005-0000-0000-0000FB020000}"/>
    <cellStyle name="Normal 5 62 2" xfId="780" xr:uid="{00000000-0005-0000-0000-0000FC020000}"/>
    <cellStyle name="Normal 5 62 2 2" xfId="1714" xr:uid="{2F5568EF-442B-4E50-BD84-E41D1CBBE407}"/>
    <cellStyle name="Normal 5 62 3" xfId="1713" xr:uid="{53A0290F-B049-46E3-B13A-4CB73983FCC1}"/>
    <cellStyle name="Normal 5 63" xfId="781" xr:uid="{00000000-0005-0000-0000-0000FD020000}"/>
    <cellStyle name="Normal 5 63 2" xfId="782" xr:uid="{00000000-0005-0000-0000-0000FE020000}"/>
    <cellStyle name="Normal 5 63 2 2" xfId="1716" xr:uid="{2F8A3B1A-9C50-46B6-8323-756271EC469C}"/>
    <cellStyle name="Normal 5 63 3" xfId="1715" xr:uid="{62D47C8B-5578-4634-B736-BB8C8F4686EB}"/>
    <cellStyle name="Normal 5 64" xfId="783" xr:uid="{00000000-0005-0000-0000-0000FF020000}"/>
    <cellStyle name="Normal 5 64 2" xfId="784" xr:uid="{00000000-0005-0000-0000-000000030000}"/>
    <cellStyle name="Normal 5 64 2 2" xfId="1718" xr:uid="{2DA67200-0B2D-4540-9520-5EBF2A35CAF1}"/>
    <cellStyle name="Normal 5 64 3" xfId="1717" xr:uid="{A0C9C0E8-C7B4-4658-8EE0-EBBEF80A5B01}"/>
    <cellStyle name="Normal 5 65" xfId="785" xr:uid="{00000000-0005-0000-0000-000001030000}"/>
    <cellStyle name="Normal 5 65 2" xfId="786" xr:uid="{00000000-0005-0000-0000-000002030000}"/>
    <cellStyle name="Normal 5 65 2 2" xfId="1720" xr:uid="{D5C95A30-A126-478D-B4D8-5F106F6265C2}"/>
    <cellStyle name="Normal 5 65 3" xfId="1719" xr:uid="{868B56EE-961A-4435-9212-145871269CE5}"/>
    <cellStyle name="Normal 5 66" xfId="787" xr:uid="{00000000-0005-0000-0000-000003030000}"/>
    <cellStyle name="Normal 5 66 2" xfId="788" xr:uid="{00000000-0005-0000-0000-000004030000}"/>
    <cellStyle name="Normal 5 66 2 2" xfId="1722" xr:uid="{54A95B63-8331-46AF-8F91-BAC3B49E0613}"/>
    <cellStyle name="Normal 5 66 3" xfId="1721" xr:uid="{42D5A0D7-D665-4395-A85E-9D2F77CC492D}"/>
    <cellStyle name="Normal 5 67" xfId="789" xr:uid="{00000000-0005-0000-0000-000005030000}"/>
    <cellStyle name="Normal 5 67 2" xfId="790" xr:uid="{00000000-0005-0000-0000-000006030000}"/>
    <cellStyle name="Normal 5 67 2 2" xfId="1724" xr:uid="{C0F5F095-B64D-439A-B63A-0491EE0A62BA}"/>
    <cellStyle name="Normal 5 67 3" xfId="1723" xr:uid="{30F01558-9137-4F15-974C-D040EC9ADC09}"/>
    <cellStyle name="Normal 5 68" xfId="791" xr:uid="{00000000-0005-0000-0000-000007030000}"/>
    <cellStyle name="Normal 5 68 2" xfId="792" xr:uid="{00000000-0005-0000-0000-000008030000}"/>
    <cellStyle name="Normal 5 68 2 2" xfId="1726" xr:uid="{1DC6E845-8EC4-4BFF-B827-837473E34232}"/>
    <cellStyle name="Normal 5 68 3" xfId="1725" xr:uid="{71902D1E-6792-43A6-9B89-EB0898306DA0}"/>
    <cellStyle name="Normal 5 69" xfId="793" xr:uid="{00000000-0005-0000-0000-000009030000}"/>
    <cellStyle name="Normal 5 69 2" xfId="794" xr:uid="{00000000-0005-0000-0000-00000A030000}"/>
    <cellStyle name="Normal 5 69 2 2" xfId="1728" xr:uid="{F091CE7A-7CD6-4B15-9842-4E31871537C9}"/>
    <cellStyle name="Normal 5 69 3" xfId="1727" xr:uid="{F8844527-CDF1-44B2-808F-FF430EC40D7D}"/>
    <cellStyle name="Normal 5 7" xfId="795" xr:uid="{00000000-0005-0000-0000-00000B030000}"/>
    <cellStyle name="Normal 5 7 2" xfId="796" xr:uid="{00000000-0005-0000-0000-00000C030000}"/>
    <cellStyle name="Normal 5 7 2 2" xfId="1730" xr:uid="{12581D08-DAC7-40B2-AF7D-C43C8D920A96}"/>
    <cellStyle name="Normal 5 7 3" xfId="1729" xr:uid="{EAB7346F-765D-4204-BF75-685FD2F9CD57}"/>
    <cellStyle name="Normal 5 70" xfId="797" xr:uid="{00000000-0005-0000-0000-00000D030000}"/>
    <cellStyle name="Normal 5 70 2" xfId="798" xr:uid="{00000000-0005-0000-0000-00000E030000}"/>
    <cellStyle name="Normal 5 70 2 2" xfId="1732" xr:uid="{56A05D06-D2AC-4DD2-A3CC-288E5F75C67E}"/>
    <cellStyle name="Normal 5 70 3" xfId="1731" xr:uid="{A4D7726C-223D-4A30-91FF-1B26F8DAFE55}"/>
    <cellStyle name="Normal 5 71" xfId="799" xr:uid="{00000000-0005-0000-0000-00000F030000}"/>
    <cellStyle name="Normal 5 71 2" xfId="800" xr:uid="{00000000-0005-0000-0000-000010030000}"/>
    <cellStyle name="Normal 5 71 2 2" xfId="1734" xr:uid="{44631D03-F5F1-4E0E-A2FE-BDAD6DA42628}"/>
    <cellStyle name="Normal 5 71 3" xfId="1733" xr:uid="{6D4A5D4B-CE73-44BF-8F7B-2377A999CE36}"/>
    <cellStyle name="Normal 5 72" xfId="801" xr:uid="{00000000-0005-0000-0000-000011030000}"/>
    <cellStyle name="Normal 5 72 2" xfId="802" xr:uid="{00000000-0005-0000-0000-000012030000}"/>
    <cellStyle name="Normal 5 72 2 2" xfId="1736" xr:uid="{D4CFD290-9095-41DF-803C-043999939144}"/>
    <cellStyle name="Normal 5 72 3" xfId="1735" xr:uid="{A864AF62-F28D-4761-B884-2B26BA4467F8}"/>
    <cellStyle name="Normal 5 73" xfId="803" xr:uid="{00000000-0005-0000-0000-000013030000}"/>
    <cellStyle name="Normal 5 73 2" xfId="804" xr:uid="{00000000-0005-0000-0000-000014030000}"/>
    <cellStyle name="Normal 5 73 2 2" xfId="1738" xr:uid="{861F7224-3BB1-4D92-8DD4-77994E769B9A}"/>
    <cellStyle name="Normal 5 73 3" xfId="1737" xr:uid="{60AF5D65-7795-467E-A1A9-8425468818CD}"/>
    <cellStyle name="Normal 5 74" xfId="805" xr:uid="{00000000-0005-0000-0000-000015030000}"/>
    <cellStyle name="Normal 5 74 2" xfId="806" xr:uid="{00000000-0005-0000-0000-000016030000}"/>
    <cellStyle name="Normal 5 74 2 2" xfId="1740" xr:uid="{803FF4F6-1E36-4FFD-A42E-548226ADFD51}"/>
    <cellStyle name="Normal 5 74 3" xfId="1739" xr:uid="{AADC195A-39E1-4E3E-9286-D03CFD51096D}"/>
    <cellStyle name="Normal 5 75" xfId="807" xr:uid="{00000000-0005-0000-0000-000017030000}"/>
    <cellStyle name="Normal 5 75 2" xfId="808" xr:uid="{00000000-0005-0000-0000-000018030000}"/>
    <cellStyle name="Normal 5 75 2 2" xfId="1742" xr:uid="{593981A4-8AE8-41A4-8593-B7297A1CFA76}"/>
    <cellStyle name="Normal 5 75 3" xfId="1741" xr:uid="{3C128D12-5AEC-45D8-9B96-6FF6E080AA62}"/>
    <cellStyle name="Normal 5 76" xfId="809" xr:uid="{00000000-0005-0000-0000-000019030000}"/>
    <cellStyle name="Normal 5 76 2" xfId="810" xr:uid="{00000000-0005-0000-0000-00001A030000}"/>
    <cellStyle name="Normal 5 76 2 2" xfId="1744" xr:uid="{4CC9EBA8-D726-4F15-B9B8-E46473EBD9A6}"/>
    <cellStyle name="Normal 5 76 3" xfId="1743" xr:uid="{83B3EBBF-E944-4F90-9134-C73CD83AA295}"/>
    <cellStyle name="Normal 5 77" xfId="811" xr:uid="{00000000-0005-0000-0000-00001B030000}"/>
    <cellStyle name="Normal 5 77 2" xfId="812" xr:uid="{00000000-0005-0000-0000-00001C030000}"/>
    <cellStyle name="Normal 5 77 2 2" xfId="1746" xr:uid="{DDA5F99A-5345-4F04-8CDA-28B0D2D2354F}"/>
    <cellStyle name="Normal 5 77 3" xfId="1745" xr:uid="{4E0FEFC9-BAF3-442E-A729-F689E7002D5F}"/>
    <cellStyle name="Normal 5 78" xfId="813" xr:uid="{00000000-0005-0000-0000-00001D030000}"/>
    <cellStyle name="Normal 5 78 2" xfId="814" xr:uid="{00000000-0005-0000-0000-00001E030000}"/>
    <cellStyle name="Normal 5 78 2 2" xfId="1748" xr:uid="{B0D27D3F-B6F6-477F-BBF5-0C7F101284A6}"/>
    <cellStyle name="Normal 5 78 3" xfId="1747" xr:uid="{872AEAD1-6C73-4B01-98E5-A127F9D2FF4B}"/>
    <cellStyle name="Normal 5 79" xfId="815" xr:uid="{00000000-0005-0000-0000-00001F030000}"/>
    <cellStyle name="Normal 5 79 2" xfId="816" xr:uid="{00000000-0005-0000-0000-000020030000}"/>
    <cellStyle name="Normal 5 79 2 2" xfId="1750" xr:uid="{18D3156D-BBD0-48EA-BF5F-CF8DA94F48A1}"/>
    <cellStyle name="Normal 5 79 3" xfId="1749" xr:uid="{E42FB880-474B-449A-BD3F-6E4FACDFA6F3}"/>
    <cellStyle name="Normal 5 8" xfId="817" xr:uid="{00000000-0005-0000-0000-000021030000}"/>
    <cellStyle name="Normal 5 8 2" xfId="818" xr:uid="{00000000-0005-0000-0000-000022030000}"/>
    <cellStyle name="Normal 5 8 2 2" xfId="1752" xr:uid="{8777F025-A12D-4492-B5F9-01D51C138345}"/>
    <cellStyle name="Normal 5 8 3" xfId="1751" xr:uid="{DE363BB7-3817-43EE-A861-071743F80A4A}"/>
    <cellStyle name="Normal 5 80" xfId="819" xr:uid="{00000000-0005-0000-0000-000023030000}"/>
    <cellStyle name="Normal 5 80 2" xfId="820" xr:uid="{00000000-0005-0000-0000-000024030000}"/>
    <cellStyle name="Normal 5 80 2 2" xfId="1754" xr:uid="{206B2FE6-203F-4D7D-958C-A0E5FD9B2C3C}"/>
    <cellStyle name="Normal 5 80 3" xfId="1753" xr:uid="{3F822677-A156-4EF3-93A5-FF638FD20E19}"/>
    <cellStyle name="Normal 5 81" xfId="821" xr:uid="{00000000-0005-0000-0000-000025030000}"/>
    <cellStyle name="Normal 5 81 2" xfId="822" xr:uid="{00000000-0005-0000-0000-000026030000}"/>
    <cellStyle name="Normal 5 81 2 2" xfId="1756" xr:uid="{3549CDF8-08C0-4F0D-8A09-A1FDEAAE1BBC}"/>
    <cellStyle name="Normal 5 81 3" xfId="1755" xr:uid="{AE68C484-B141-475A-BCBF-B1483132DBF8}"/>
    <cellStyle name="Normal 5 82" xfId="823" xr:uid="{00000000-0005-0000-0000-000027030000}"/>
    <cellStyle name="Normal 5 82 2" xfId="824" xr:uid="{00000000-0005-0000-0000-000028030000}"/>
    <cellStyle name="Normal 5 82 2 2" xfId="1758" xr:uid="{BCBE13B3-92F2-416F-9B4B-FB0EE503365E}"/>
    <cellStyle name="Normal 5 82 3" xfId="1757" xr:uid="{7AB55517-D913-4C1C-B00E-144B717ADBA3}"/>
    <cellStyle name="Normal 5 83" xfId="825" xr:uid="{00000000-0005-0000-0000-000029030000}"/>
    <cellStyle name="Normal 5 83 2" xfId="826" xr:uid="{00000000-0005-0000-0000-00002A030000}"/>
    <cellStyle name="Normal 5 83 2 2" xfId="1760" xr:uid="{AC7DD801-2303-437D-9283-57466459DE5D}"/>
    <cellStyle name="Normal 5 83 3" xfId="1759" xr:uid="{48A1F5AB-B109-4F3D-BB58-FE8F231C47BF}"/>
    <cellStyle name="Normal 5 84" xfId="827" xr:uid="{00000000-0005-0000-0000-00002B030000}"/>
    <cellStyle name="Normal 5 84 2" xfId="828" xr:uid="{00000000-0005-0000-0000-00002C030000}"/>
    <cellStyle name="Normal 5 84 2 2" xfId="1762" xr:uid="{80632F76-2200-4FA7-BBAB-11A2193D93D3}"/>
    <cellStyle name="Normal 5 84 3" xfId="1761" xr:uid="{C5C19ACB-2C83-4448-93BE-829128306940}"/>
    <cellStyle name="Normal 5 85" xfId="829" xr:uid="{00000000-0005-0000-0000-00002D030000}"/>
    <cellStyle name="Normal 5 85 2" xfId="830" xr:uid="{00000000-0005-0000-0000-00002E030000}"/>
    <cellStyle name="Normal 5 85 2 2" xfId="1764" xr:uid="{58D26060-7375-4E3E-A6ED-2247057E48D2}"/>
    <cellStyle name="Normal 5 85 3" xfId="1763" xr:uid="{7BA0A9E6-6C68-4182-82C0-9A1D7ABEF651}"/>
    <cellStyle name="Normal 5 86" xfId="831" xr:uid="{00000000-0005-0000-0000-00002F030000}"/>
    <cellStyle name="Normal 5 86 2" xfId="832" xr:uid="{00000000-0005-0000-0000-000030030000}"/>
    <cellStyle name="Normal 5 86 2 2" xfId="1766" xr:uid="{F8AD00F0-2854-4B22-8401-469056FE0504}"/>
    <cellStyle name="Normal 5 86 3" xfId="1765" xr:uid="{5EF2DA44-8699-4D37-B0DD-DEFB5E22BA06}"/>
    <cellStyle name="Normal 5 87" xfId="833" xr:uid="{00000000-0005-0000-0000-000031030000}"/>
    <cellStyle name="Normal 5 87 2" xfId="834" xr:uid="{00000000-0005-0000-0000-000032030000}"/>
    <cellStyle name="Normal 5 87 2 2" xfId="1768" xr:uid="{36CC0E0D-5507-4E18-B125-891FDE1D971D}"/>
    <cellStyle name="Normal 5 87 3" xfId="1767" xr:uid="{3838830E-F1E9-490B-A736-8CDB09EAFFF7}"/>
    <cellStyle name="Normal 5 88" xfId="835" xr:uid="{00000000-0005-0000-0000-000033030000}"/>
    <cellStyle name="Normal 5 88 2" xfId="836" xr:uid="{00000000-0005-0000-0000-000034030000}"/>
    <cellStyle name="Normal 5 88 2 2" xfId="1770" xr:uid="{1A18758F-8B4C-49A5-AD77-FFEDDF34D7F9}"/>
    <cellStyle name="Normal 5 88 3" xfId="1769" xr:uid="{F464481A-34E5-496A-966E-F1AD04130FC9}"/>
    <cellStyle name="Normal 5 89" xfId="837" xr:uid="{00000000-0005-0000-0000-000035030000}"/>
    <cellStyle name="Normal 5 89 2" xfId="838" xr:uid="{00000000-0005-0000-0000-000036030000}"/>
    <cellStyle name="Normal 5 89 2 2" xfId="1772" xr:uid="{E9FCAF83-6801-4943-BF6F-FB06D8764837}"/>
    <cellStyle name="Normal 5 89 3" xfId="1771" xr:uid="{BD527506-467D-4705-B20D-257019926CC7}"/>
    <cellStyle name="Normal 5 9" xfId="839" xr:uid="{00000000-0005-0000-0000-000037030000}"/>
    <cellStyle name="Normal 5 9 2" xfId="840" xr:uid="{00000000-0005-0000-0000-000038030000}"/>
    <cellStyle name="Normal 5 9 2 2" xfId="1774" xr:uid="{6491298D-1E3A-4540-9715-D7D5EFD67A04}"/>
    <cellStyle name="Normal 5 9 3" xfId="1773" xr:uid="{F4B63139-6124-46CE-A38D-335AA780E192}"/>
    <cellStyle name="Normal 5 90" xfId="841" xr:uid="{00000000-0005-0000-0000-000039030000}"/>
    <cellStyle name="Normal 5 90 2" xfId="842" xr:uid="{00000000-0005-0000-0000-00003A030000}"/>
    <cellStyle name="Normal 5 90 2 2" xfId="1776" xr:uid="{74CF0876-E19B-4A2A-81DD-D7311447DD8B}"/>
    <cellStyle name="Normal 5 90 3" xfId="1775" xr:uid="{ABF74732-3557-4F4D-8DB2-A69A1CE90EC1}"/>
    <cellStyle name="Normal 5 91" xfId="843" xr:uid="{00000000-0005-0000-0000-00003B030000}"/>
    <cellStyle name="Normal 5 91 2" xfId="844" xr:uid="{00000000-0005-0000-0000-00003C030000}"/>
    <cellStyle name="Normal 5 91 2 2" xfId="1778" xr:uid="{FE3039FB-313B-48A0-A887-5CA96E524A16}"/>
    <cellStyle name="Normal 5 91 3" xfId="1777" xr:uid="{2EAE6A84-BA17-424E-86FA-671EF6EC6253}"/>
    <cellStyle name="Normal 5 92" xfId="845" xr:uid="{00000000-0005-0000-0000-00003D030000}"/>
    <cellStyle name="Normal 5 92 2" xfId="846" xr:uid="{00000000-0005-0000-0000-00003E030000}"/>
    <cellStyle name="Normal 5 92 2 2" xfId="1780" xr:uid="{078474DF-5C87-465A-9A5A-75F3363DBE25}"/>
    <cellStyle name="Normal 5 92 3" xfId="1779" xr:uid="{6E9B9B33-B8DD-4559-B819-54B5B15A96C8}"/>
    <cellStyle name="Normal 5 93" xfId="847" xr:uid="{00000000-0005-0000-0000-00003F030000}"/>
    <cellStyle name="Normal 5 93 2" xfId="1781" xr:uid="{C7BA85F3-BED8-4174-8702-1DF664298EBE}"/>
    <cellStyle name="Normal 5 93 2 2" xfId="2545" xr:uid="{D5EC095A-5A49-4653-837F-3CE8606EF211}"/>
    <cellStyle name="Normal 5 93 2 2 2" xfId="3987" xr:uid="{87B890C7-6625-4515-98A5-32FC83C27929}"/>
    <cellStyle name="Normal 5 93 2 3" xfId="3278" xr:uid="{A216CF8E-2A90-464D-93F5-47FEE9220032}"/>
    <cellStyle name="Normal 5 93 3" xfId="2191" xr:uid="{A636A772-8897-4543-BE15-06659D76EA5D}"/>
    <cellStyle name="Normal 5 93 3 2" xfId="3636" xr:uid="{79FCB281-D81D-4807-A4A3-3A8A0D6BF270}"/>
    <cellStyle name="Normal 5 93 4" xfId="2925" xr:uid="{0CAF0200-52DA-4F67-A4BA-60C8D351843D}"/>
    <cellStyle name="Normal 5 94" xfId="848" xr:uid="{00000000-0005-0000-0000-000040030000}"/>
    <cellStyle name="Normal 5 94 2" xfId="1782" xr:uid="{D728D922-2999-46CE-A5EA-EF857111AE54}"/>
    <cellStyle name="Normal 5 94 2 2" xfId="2546" xr:uid="{12183C03-53A5-43F3-9F44-99E57C15B5CC}"/>
    <cellStyle name="Normal 5 94 2 2 2" xfId="3988" xr:uid="{BB8A3FCC-5848-4740-9EE5-B029FD7CD3CE}"/>
    <cellStyle name="Normal 5 94 2 3" xfId="3279" xr:uid="{1AEE5C17-A7D7-4155-861C-8D2BD61CEE50}"/>
    <cellStyle name="Normal 5 94 3" xfId="2192" xr:uid="{0DF133F9-1337-40E5-952D-51221957BEFA}"/>
    <cellStyle name="Normal 5 94 3 2" xfId="3637" xr:uid="{44F1288F-848A-43E0-9A9D-6AB84A595FF1}"/>
    <cellStyle name="Normal 5 94 4" xfId="2926" xr:uid="{73BC58F2-CDF4-4EBB-ABD1-14CB812B9264}"/>
    <cellStyle name="Normal 5 95" xfId="849" xr:uid="{00000000-0005-0000-0000-000041030000}"/>
    <cellStyle name="Normal 5 95 2" xfId="1783" xr:uid="{80084817-0FF5-4FBD-B0B1-7E35E2D27FAD}"/>
    <cellStyle name="Normal 5 96" xfId="1596" xr:uid="{870E3D8C-AB5E-4581-AD81-4613B1DBF30C}"/>
    <cellStyle name="Normal 6" xfId="850" xr:uid="{00000000-0005-0000-0000-000042030000}"/>
    <cellStyle name="Normal 6 2" xfId="851" xr:uid="{00000000-0005-0000-0000-000043030000}"/>
    <cellStyle name="Normal 6 2 2" xfId="1785" xr:uid="{CBBDEE6D-836F-4326-8A7E-26B49DE8D601}"/>
    <cellStyle name="Normal 6 2 2 2" xfId="2548" xr:uid="{98FDD89E-CB65-4833-B867-34BC964DD524}"/>
    <cellStyle name="Normal 6 2 2 2 2" xfId="3990" xr:uid="{5058CA55-4D7D-44DB-8621-94863E568650}"/>
    <cellStyle name="Normal 6 2 2 3" xfId="3281" xr:uid="{46A458CB-E7C0-444F-82B3-878965799D55}"/>
    <cellStyle name="Normal 6 2 3" xfId="2194" xr:uid="{190CD77B-0ADA-44FF-A2B9-058C228D41CC}"/>
    <cellStyle name="Normal 6 2 3 2" xfId="3639" xr:uid="{658C648B-A796-4F35-852C-B50AA90D19C8}"/>
    <cellStyle name="Normal 6 2 4" xfId="2928" xr:uid="{DF0BDDF1-4760-48EA-A725-2F0F897E1BE5}"/>
    <cellStyle name="Normal 6 3" xfId="852" xr:uid="{00000000-0005-0000-0000-000044030000}"/>
    <cellStyle name="Normal 6 3 2" xfId="1786" xr:uid="{A8A94D24-14E7-42C9-BB51-39EEF9496E23}"/>
    <cellStyle name="Normal 6 4" xfId="1784" xr:uid="{75601587-B8E7-4EEE-8A21-FFFF1DCC353F}"/>
    <cellStyle name="Normal 6 4 2" xfId="2547" xr:uid="{8E63C48E-C7E9-4159-9523-6D91FFFC9B4E}"/>
    <cellStyle name="Normal 6 4 2 2" xfId="3989" xr:uid="{0A5F3B8C-C686-499C-BBBD-63C696151C4E}"/>
    <cellStyle name="Normal 6 4 3" xfId="3280" xr:uid="{CC039DA6-01F2-464B-B395-4AC0205F17F9}"/>
    <cellStyle name="Normal 6 5" xfId="2193" xr:uid="{40AC1EE4-1906-4AC9-A922-1E5EF15399FF}"/>
    <cellStyle name="Normal 6 5 2" xfId="3638" xr:uid="{E551D852-6AB0-495C-9DCE-E0453F19DC1C}"/>
    <cellStyle name="Normal 6 6" xfId="2927" xr:uid="{6088EA91-1D7E-46C8-8B58-1FF691F2C670}"/>
    <cellStyle name="Normal 7" xfId="853" xr:uid="{00000000-0005-0000-0000-000045030000}"/>
    <cellStyle name="Normal 7 2" xfId="854" xr:uid="{00000000-0005-0000-0000-000046030000}"/>
    <cellStyle name="Normal 7 2 2" xfId="855" xr:uid="{00000000-0005-0000-0000-000047030000}"/>
    <cellStyle name="Normal 7 2 2 2" xfId="1789" xr:uid="{F8C3D739-C425-48A0-9053-C386F95F802E}"/>
    <cellStyle name="Normal 7 2 3" xfId="1788" xr:uid="{82B028B3-7036-4DD0-80CB-ED60CE31E8C8}"/>
    <cellStyle name="Normal 7 3" xfId="856" xr:uid="{00000000-0005-0000-0000-000048030000}"/>
    <cellStyle name="Normal 7 3 2" xfId="1790" xr:uid="{7597EABF-6852-4B78-9209-43EB26BEC8B0}"/>
    <cellStyle name="Normal 7 3 2 2" xfId="2550" xr:uid="{3EC2F5E8-3D61-4F94-8C9F-66B09736781A}"/>
    <cellStyle name="Normal 7 3 2 2 2" xfId="3992" xr:uid="{8C771B4C-D6C6-405D-9381-225F293907CB}"/>
    <cellStyle name="Normal 7 3 2 3" xfId="3283" xr:uid="{2A22F53C-7C71-4FCB-A514-797DF5EFE494}"/>
    <cellStyle name="Normal 7 3 3" xfId="2196" xr:uid="{90861EA5-8BC6-419E-BA81-47DBAD12C271}"/>
    <cellStyle name="Normal 7 3 3 2" xfId="3641" xr:uid="{FFD7A9DC-CC32-450D-9B45-9D4A153A940B}"/>
    <cellStyle name="Normal 7 3 4" xfId="2930" xr:uid="{AD589046-E25A-4090-9E21-75BCF7FD6DE0}"/>
    <cellStyle name="Normal 7 4" xfId="1787" xr:uid="{5651597D-D555-40BE-8795-73D4A8C729DD}"/>
    <cellStyle name="Normal 7 4 2" xfId="2549" xr:uid="{62CF0047-3E37-4699-BFC9-A4B568797A97}"/>
    <cellStyle name="Normal 7 4 2 2" xfId="3991" xr:uid="{0731FD8F-BEDE-4AA2-8B27-8C36EE30CB5A}"/>
    <cellStyle name="Normal 7 4 3" xfId="3282" xr:uid="{79D03EDC-D7D8-41A1-B28F-18E65E8B37AA}"/>
    <cellStyle name="Normal 7 5" xfId="2195" xr:uid="{72283296-C6EE-458D-89CC-A8FC83C375EF}"/>
    <cellStyle name="Normal 7 5 2" xfId="3640" xr:uid="{0055AEB8-DBE0-48D5-A073-14E210B6F8F3}"/>
    <cellStyle name="Normal 7 6" xfId="2929" xr:uid="{A7A88F96-B92A-437B-85E1-B8F685352739}"/>
    <cellStyle name="Normal 8" xfId="857" xr:uid="{00000000-0005-0000-0000-000049030000}"/>
    <cellStyle name="Normal 8 2" xfId="858" xr:uid="{00000000-0005-0000-0000-00004A030000}"/>
    <cellStyle name="Normal 8 2 2" xfId="1792" xr:uid="{DF2EE092-3922-4A79-AE18-F94393EF1BC1}"/>
    <cellStyle name="Normal 8 2 2 2" xfId="2552" xr:uid="{F5F41E5E-21D1-4D2C-B764-C929AE8FBBC5}"/>
    <cellStyle name="Normal 8 2 2 2 2" xfId="3994" xr:uid="{A34CF807-3305-4960-93D3-35B0CC465DCF}"/>
    <cellStyle name="Normal 8 2 2 3" xfId="3285" xr:uid="{8B322F29-5808-40F6-B286-5310A2299DD2}"/>
    <cellStyle name="Normal 8 2 3" xfId="2198" xr:uid="{56DB92F9-B3D9-4758-916B-FEAD85D6B448}"/>
    <cellStyle name="Normal 8 2 3 2" xfId="3643" xr:uid="{5406A5C6-A460-41DB-8AF8-BD1B8E4F27ED}"/>
    <cellStyle name="Normal 8 2 4" xfId="2932" xr:uid="{325B60C4-FE0F-4E7F-BA2B-A218D316E1FF}"/>
    <cellStyle name="Normal 8 3" xfId="1791" xr:uid="{F78A96E7-7962-4EC9-AD8E-BE375539CCFE}"/>
    <cellStyle name="Normal 8 3 2" xfId="2551" xr:uid="{E3BCBDBF-B952-40D9-A5AE-68EE2CCF8CA4}"/>
    <cellStyle name="Normal 8 3 2 2" xfId="3993" xr:uid="{774408AA-F00D-49B6-94C0-555D77EC8BAC}"/>
    <cellStyle name="Normal 8 3 3" xfId="3284" xr:uid="{AC472D57-F548-4C8E-BA29-6947FB6B60E2}"/>
    <cellStyle name="Normal 8 4" xfId="2197" xr:uid="{52DB3B4C-C37D-4D5C-A29C-0C4C679B03BB}"/>
    <cellStyle name="Normal 8 4 2" xfId="3642" xr:uid="{C6D53CF0-C7D8-4188-8315-38F96CA3F925}"/>
    <cellStyle name="Normal 8 5" xfId="2931" xr:uid="{3FB44339-9F74-42CA-8592-14002798542F}"/>
    <cellStyle name="Normal 9" xfId="859" xr:uid="{00000000-0005-0000-0000-00004B030000}"/>
    <cellStyle name="Normal 9 2" xfId="860" xr:uid="{00000000-0005-0000-0000-00004C030000}"/>
    <cellStyle name="Normal 9 2 2" xfId="1794" xr:uid="{348CD8DF-4492-4E15-BD8D-9CFC40B47B36}"/>
    <cellStyle name="Normal 9 2 2 2" xfId="2554" xr:uid="{A751358B-7632-4198-9C1B-80AFBCFD66D1}"/>
    <cellStyle name="Normal 9 2 2 2 2" xfId="3996" xr:uid="{B569EE73-910A-4923-B23E-BDA360B95308}"/>
    <cellStyle name="Normal 9 2 2 3" xfId="3287" xr:uid="{B4209D9B-36B5-4D89-AD54-2272F2B852E2}"/>
    <cellStyle name="Normal 9 2 3" xfId="2200" xr:uid="{40A5B235-442E-4F58-A067-ABA2491D0743}"/>
    <cellStyle name="Normal 9 2 3 2" xfId="3645" xr:uid="{5037DCD6-8A51-46EE-8D38-F7352E4D724C}"/>
    <cellStyle name="Normal 9 2 4" xfId="2934" xr:uid="{0CEAB0E6-B419-4266-A011-0261FFD86169}"/>
    <cellStyle name="Normal 9 3" xfId="1793" xr:uid="{AC4F3C30-B823-450D-AA6F-CC12644C876E}"/>
    <cellStyle name="Normal 9 3 2" xfId="2553" xr:uid="{B0F651F5-983E-4D9E-ABB2-908E8ADA910D}"/>
    <cellStyle name="Normal 9 3 2 2" xfId="3995" xr:uid="{BD1D53A9-9A92-493C-BEFB-0DD18A9B37BC}"/>
    <cellStyle name="Normal 9 3 3" xfId="3286" xr:uid="{D724838D-9675-4AAA-8C7E-C06CCAB99EE2}"/>
    <cellStyle name="Normal 9 4" xfId="2199" xr:uid="{62C02BDA-AC96-4A32-9480-1C0B9FF5D1D1}"/>
    <cellStyle name="Normal 9 4 2" xfId="3644" xr:uid="{B88C52CA-32AB-454E-AECF-2E0B2BAE53D4}"/>
    <cellStyle name="Normal 9 5" xfId="2933" xr:uid="{E8F2293C-A50F-4E7F-9675-A42482805B74}"/>
    <cellStyle name="Note 2" xfId="861" xr:uid="{00000000-0005-0000-0000-00004D030000}"/>
    <cellStyle name="Note 2 2" xfId="1795" xr:uid="{6663CD7F-B98D-4474-BE10-91D2D4B4DAFE}"/>
    <cellStyle name="Notiz 2" xfId="19" xr:uid="{00000000-0005-0000-0000-00004E030000}"/>
    <cellStyle name="Notiz 2 2" xfId="1796" xr:uid="{FE4B2218-184C-4522-8659-B61B930851DD}"/>
    <cellStyle name="Notiz 2 2 2" xfId="2555" xr:uid="{18FFFB1C-5409-45F9-866E-22047D6900F6}"/>
    <cellStyle name="Notiz 2 2 2 2" xfId="3997" xr:uid="{DEAF82C5-FD97-40D7-BBAF-0338FBC0864C}"/>
    <cellStyle name="Notiz 2 2 3" xfId="3288" xr:uid="{45A986B5-E5D6-4247-AC9F-FD8EA2717BCE}"/>
    <cellStyle name="Notiz 2 3" xfId="1876" xr:uid="{E39DDC93-6BE5-4A70-9D29-B74CC1F23C1C}"/>
    <cellStyle name="Notiz 2 3 2" xfId="3321" xr:uid="{5E1FE097-1946-424F-81BA-35CCE2478EF4}"/>
    <cellStyle name="Notiz 2 4" xfId="2608" xr:uid="{93577AB5-FCF5-4AA9-88D3-BBD8BD0AB459}"/>
    <cellStyle name="Notiz 3" xfId="20" xr:uid="{00000000-0005-0000-0000-00004F030000}"/>
    <cellStyle name="Notiz 3 2" xfId="1797" xr:uid="{F1727ABA-3E41-4E0A-B4F2-8D4B9251BFFE}"/>
    <cellStyle name="Notiz 3 2 2" xfId="2556" xr:uid="{798BB448-1835-448A-885D-5449977011FC}"/>
    <cellStyle name="Notiz 3 2 2 2" xfId="3998" xr:uid="{E12831A6-C5C7-4643-9215-E5824A3DF0F1}"/>
    <cellStyle name="Notiz 3 2 3" xfId="3289" xr:uid="{E9D27F22-72B2-48CF-87D4-14D5A048F2CA}"/>
    <cellStyle name="Notiz 3 3" xfId="1877" xr:uid="{6D66D6FF-E602-4B12-A677-D4D8C4A03B60}"/>
    <cellStyle name="Notiz 3 3 2" xfId="3322" xr:uid="{BA2B5C81-9207-4D50-BF02-C0CD45CC1454}"/>
    <cellStyle name="Notiz 3 4" xfId="2609" xr:uid="{D4FAFBC2-42E0-46F3-8EDB-8ABA326AF099}"/>
    <cellStyle name="Notiz 4" xfId="945" xr:uid="{F293E16B-A9A9-4121-A7D7-7720D1CC1B58}"/>
    <cellStyle name="Notiz 4 2" xfId="3068" xr:uid="{431E8F2C-E61F-4E54-B15F-7D3A9CE4F6D7}"/>
    <cellStyle name="Output 2" xfId="862" xr:uid="{00000000-0005-0000-0000-000050030000}"/>
    <cellStyle name="Output 2 2" xfId="1798" xr:uid="{76C0F399-820D-460F-977F-5B1654D1786A}"/>
    <cellStyle name="Percent 2" xfId="863" xr:uid="{00000000-0005-0000-0000-000051030000}"/>
    <cellStyle name="Percent 2 2" xfId="864" xr:uid="{00000000-0005-0000-0000-000052030000}"/>
    <cellStyle name="Percent 3" xfId="865" xr:uid="{00000000-0005-0000-0000-000053030000}"/>
    <cellStyle name="Percent 3 2" xfId="866" xr:uid="{00000000-0005-0000-0000-000054030000}"/>
    <cellStyle name="Percent 4" xfId="867" xr:uid="{00000000-0005-0000-0000-000055030000}"/>
    <cellStyle name="Percent 5" xfId="868" xr:uid="{00000000-0005-0000-0000-000056030000}"/>
    <cellStyle name="Percent 6" xfId="869" xr:uid="{00000000-0005-0000-0000-000057030000}"/>
    <cellStyle name="Prozent 2" xfId="38" xr:uid="{00000000-0005-0000-0000-000058030000}"/>
    <cellStyle name="Prozent 2 2" xfId="946" xr:uid="{22913561-424D-446C-A98E-2EDAE4081759}"/>
    <cellStyle name="PSChar" xfId="870" xr:uid="{00000000-0005-0000-0000-000059030000}"/>
    <cellStyle name="PSChar 2" xfId="1799" xr:uid="{7CFA3706-CBA2-4FED-B468-BC269A72D09B}"/>
    <cellStyle name="PSDate" xfId="871" xr:uid="{00000000-0005-0000-0000-00005A030000}"/>
    <cellStyle name="PSDec" xfId="872" xr:uid="{00000000-0005-0000-0000-00005B030000}"/>
    <cellStyle name="PSHeading" xfId="873" xr:uid="{00000000-0005-0000-0000-00005C030000}"/>
    <cellStyle name="PSHeading 2" xfId="1801" xr:uid="{B1120B48-99ED-478F-BB6C-4A950279FEC6}"/>
    <cellStyle name="SAPBEXaggData" xfId="874" xr:uid="{00000000-0005-0000-0000-00005D030000}"/>
    <cellStyle name="SAPBEXaggData 2" xfId="1802" xr:uid="{C9D6E9BF-FE20-4ECB-99FA-80C5B45BD0D1}"/>
    <cellStyle name="SAPBEXaggData 2 2" xfId="2558" xr:uid="{2BCD845D-3DAB-403A-A3FB-B989E3F1EAA4}"/>
    <cellStyle name="SAPBEXaggData 2 2 2" xfId="4042" xr:uid="{4A4141CB-283A-4808-94D4-3EE80A7383C5}"/>
    <cellStyle name="SAPBEXaggData 2 3" xfId="4020" xr:uid="{5192871F-7956-4B66-B254-E9850FD8616E}"/>
    <cellStyle name="SAPBEXaggData 3" xfId="1833" xr:uid="{A9FB9337-B78B-4904-87BA-748134EEAEE1}"/>
    <cellStyle name="SAPBEXaggData 3 2" xfId="2574" xr:uid="{D9CE8248-E356-453D-80A3-A941447F698E}"/>
    <cellStyle name="SAPBEXaggData 3 2 2" xfId="4047" xr:uid="{DBF0A842-43D8-4B7B-9704-0C3017E476F4}"/>
    <cellStyle name="SAPBEXaggData 3 3" xfId="4026" xr:uid="{B0D91FBD-4914-43DB-81F5-3EA7587E3F0D}"/>
    <cellStyle name="SAPBEXaggData 4" xfId="1844" xr:uid="{CF766F85-8BC4-4F8C-9E78-EA79675DBFAF}"/>
    <cellStyle name="SAPBEXaggData 4 2" xfId="2582" xr:uid="{378A82E9-32E0-4D53-836F-3E1723498CF6}"/>
    <cellStyle name="SAPBEXaggData 4 2 2" xfId="4054" xr:uid="{B3F7B3D1-440E-4289-828A-27D039C116F9}"/>
    <cellStyle name="SAPBEXaggData 4 3" xfId="4035" xr:uid="{493CDEC4-7CE4-4290-9835-052863BC22A6}"/>
    <cellStyle name="SAPBEXaggData 5" xfId="1832" xr:uid="{63854F6E-5510-474A-AD05-FFFD8A636DAA}"/>
    <cellStyle name="SAPBEXaggData 5 2" xfId="4025" xr:uid="{0092929D-B396-42EF-9AF0-642FDAA16E67}"/>
    <cellStyle name="SAPBEXaggData 6" xfId="2919" xr:uid="{0B5BE7E4-DA0D-4F57-BB13-92CD9BDE23A3}"/>
    <cellStyle name="SAPBEXaggItem" xfId="875" xr:uid="{00000000-0005-0000-0000-00005E030000}"/>
    <cellStyle name="SAPBEXaggItem 2" xfId="1803" xr:uid="{B665BA79-C354-49F4-B911-43133EDC0E84}"/>
    <cellStyle name="SAPBEXaggItem 2 2" xfId="2559" xr:uid="{F38EB724-9110-4860-8176-45BFFD68ED9B}"/>
    <cellStyle name="SAPBEXaggItem 2 2 2" xfId="4043" xr:uid="{085EF314-82F7-4457-B927-1047DBB463BF}"/>
    <cellStyle name="SAPBEXaggItem 2 3" xfId="4021" xr:uid="{20B30EFF-5C8D-4CEB-BAEE-8C03C1F0F0E7}"/>
    <cellStyle name="SAPBEXaggItem 3" xfId="1841" xr:uid="{B6D4FEE5-94C3-4FCF-A09E-9FFFB35819E9}"/>
    <cellStyle name="SAPBEXaggItem 3 2" xfId="2580" xr:uid="{EAE25610-AC35-45BF-BCA2-2F5CCA50BD47}"/>
    <cellStyle name="SAPBEXaggItem 3 2 2" xfId="4053" xr:uid="{D2553D44-D87D-4E32-BCAB-77200933D77C}"/>
    <cellStyle name="SAPBEXaggItem 3 3" xfId="4033" xr:uid="{2EC70D7A-472F-407C-B0D8-34A48E5E855A}"/>
    <cellStyle name="SAPBEXaggItem 4" xfId="1839" xr:uid="{1EDB0148-A94E-4AC2-B964-6327BB2F82EF}"/>
    <cellStyle name="SAPBEXaggItem 4 2" xfId="2578" xr:uid="{667A6AC4-B9F8-4F0C-A311-6B03415B6ED6}"/>
    <cellStyle name="SAPBEXaggItem 4 2 2" xfId="4051" xr:uid="{F10F70C2-0C87-4B63-9EBF-43DB55393381}"/>
    <cellStyle name="SAPBEXaggItem 4 3" xfId="4031" xr:uid="{C4F96B5A-576F-4890-8D8B-CEB7052AD3CA}"/>
    <cellStyle name="SAPBEXaggItem 5" xfId="1848" xr:uid="{BA3C91FF-EBB5-424F-A11E-E2C82E26114E}"/>
    <cellStyle name="SAPBEXaggItem 5 2" xfId="4038" xr:uid="{22C7050F-C6D6-42AD-9673-F8E3BC5CB3CE}"/>
    <cellStyle name="SAPBEXaggItem 6" xfId="3090" xr:uid="{785E52A5-ACBD-4956-AAFC-C215DED82414}"/>
    <cellStyle name="SAPBEXchaText" xfId="876" xr:uid="{00000000-0005-0000-0000-00005F030000}"/>
    <cellStyle name="SAPBEXchaText 2" xfId="1804" xr:uid="{C9103F9A-2BB8-4B00-8F4E-F97A400DA9A1}"/>
    <cellStyle name="SAPBEXchaText 2 2" xfId="2560" xr:uid="{13D77828-8F44-4061-9CE8-48D1085257AC}"/>
    <cellStyle name="SAPBEXchaText 2 2 2" xfId="4044" xr:uid="{57C6E6B2-6003-46A0-8DB6-1CEBDB453836}"/>
    <cellStyle name="SAPBEXchaText 2 3" xfId="4022" xr:uid="{B09A05E9-34B0-4A75-B290-11A871394704}"/>
    <cellStyle name="SAPBEXchaText 3" xfId="1845" xr:uid="{0FC4613A-9238-4824-BE90-0D562499C7F6}"/>
    <cellStyle name="SAPBEXchaText 3 2" xfId="2583" xr:uid="{299BDDDC-D477-4F32-A8EE-396AA248EC0C}"/>
    <cellStyle name="SAPBEXchaText 3 2 2" xfId="4055" xr:uid="{1FD7DB45-C8C6-4A80-A61C-3E0ABA2C0218}"/>
    <cellStyle name="SAPBEXchaText 3 3" xfId="4036" xr:uid="{1FBB6508-93DA-4EC3-AA64-AF0813A1C920}"/>
    <cellStyle name="SAPBEXchaText 4" xfId="1800" xr:uid="{EDA12AAC-68FD-4C33-AEC6-E00F2C06866B}"/>
    <cellStyle name="SAPBEXchaText 4 2" xfId="2557" xr:uid="{B52DE252-2889-4C71-92F0-76392FAC9BD5}"/>
    <cellStyle name="SAPBEXchaText 4 2 2" xfId="4041" xr:uid="{BE6433CE-AF25-419E-A58A-A43B22AE3CB5}"/>
    <cellStyle name="SAPBEXchaText 4 3" xfId="4019" xr:uid="{72DA96B8-4DCF-463C-BB1C-25A52BBC4224}"/>
    <cellStyle name="SAPBEXchaText 5" xfId="1836" xr:uid="{66B3610C-6F39-4708-B755-C6096DD1E2E3}"/>
    <cellStyle name="SAPBEXchaText 5 2" xfId="4028" xr:uid="{5EA216BC-AD1A-4740-92D1-C126EC2ACE9E}"/>
    <cellStyle name="SAPBEXchaText 6" xfId="2736" xr:uid="{39AF3CFD-878F-4A4D-A0B8-98F8A2370C02}"/>
    <cellStyle name="SAPBEXstdData" xfId="877" xr:uid="{00000000-0005-0000-0000-000060030000}"/>
    <cellStyle name="SAPBEXstdData 2" xfId="1805" xr:uid="{A155FA40-1063-49F4-BD83-A03CBFB8B249}"/>
    <cellStyle name="SAPBEXstdData 2 2" xfId="2561" xr:uid="{8ABA4EC7-E7F4-4D9E-B4E3-F5CB019972E7}"/>
    <cellStyle name="SAPBEXstdData 2 2 2" xfId="4045" xr:uid="{984A0417-A805-485A-B0F3-604374F4D81D}"/>
    <cellStyle name="SAPBEXstdData 2 3" xfId="4023" xr:uid="{76B74F94-81AB-41E0-8BD9-512816650165}"/>
    <cellStyle name="SAPBEXstdData 3" xfId="1837" xr:uid="{BA089297-822D-40AD-86D7-F16B94386F6E}"/>
    <cellStyle name="SAPBEXstdData 3 2" xfId="2576" xr:uid="{7C7CB393-2DFF-4C24-8A81-E5EA7BB2F107}"/>
    <cellStyle name="SAPBEXstdData 3 2 2" xfId="4049" xr:uid="{88B58D30-61B5-4130-BDFC-CB2C14186BC3}"/>
    <cellStyle name="SAPBEXstdData 3 3" xfId="4029" xr:uid="{A5969916-BD29-4832-B7AC-BD3EA862C614}"/>
    <cellStyle name="SAPBEXstdData 4" xfId="1834" xr:uid="{BF80BC3B-858F-4D3E-81B1-A6C212E80F49}"/>
    <cellStyle name="SAPBEXstdData 4 2" xfId="2575" xr:uid="{7DAB343E-C34D-40D7-83D0-8E22B364B117}"/>
    <cellStyle name="SAPBEXstdData 4 2 2" xfId="4048" xr:uid="{B91F9D9B-B78F-400F-8545-7075458DD519}"/>
    <cellStyle name="SAPBEXstdData 4 3" xfId="4027" xr:uid="{9F7F4DB3-AD4E-4C4C-9423-F8C0A2C5C69A}"/>
    <cellStyle name="SAPBEXstdData 5" xfId="1846" xr:uid="{ADD6165D-7ED5-41AC-AE0C-91FE508BA362}"/>
    <cellStyle name="SAPBEXstdData 5 2" xfId="4037" xr:uid="{A7F911E2-D33D-4D24-97A1-AEB0A821482C}"/>
    <cellStyle name="SAPBEXstdData 6" xfId="3089" xr:uid="{007D2D5D-C3AE-4E2A-8048-D593F5877456}"/>
    <cellStyle name="SAPBEXstdItem" xfId="878" xr:uid="{00000000-0005-0000-0000-000061030000}"/>
    <cellStyle name="SAPBEXstdItem 2" xfId="1806" xr:uid="{A1E9AE37-FCFB-477F-8533-42319A2AFBAD}"/>
    <cellStyle name="SAPBEXstdItem 2 2" xfId="2562" xr:uid="{6C7E52EE-F448-4D13-87C4-705017638A4F}"/>
    <cellStyle name="SAPBEXstdItem 2 2 2" xfId="4046" xr:uid="{44CF6CCB-1858-4E4C-BB66-40B3DAC7891F}"/>
    <cellStyle name="SAPBEXstdItem 2 3" xfId="4024" xr:uid="{10EAB679-59B6-44BA-8527-C92312CA2674}"/>
    <cellStyle name="SAPBEXstdItem 3" xfId="1838" xr:uid="{0110AD87-B9BA-43D9-8A4A-910819EA8B38}"/>
    <cellStyle name="SAPBEXstdItem 3 2" xfId="2577" xr:uid="{935BBD07-6833-4D29-AFE8-A4DCB5A9CF0C}"/>
    <cellStyle name="SAPBEXstdItem 3 2 2" xfId="4050" xr:uid="{7D43056A-24C5-48ED-AD64-397968051176}"/>
    <cellStyle name="SAPBEXstdItem 3 3" xfId="4030" xr:uid="{2E5613BC-5490-4AA6-808A-FA1746AA883F}"/>
    <cellStyle name="SAPBEXstdItem 4" xfId="1840" xr:uid="{3A685E4B-097F-4815-B770-55A88EF49956}"/>
    <cellStyle name="SAPBEXstdItem 4 2" xfId="2579" xr:uid="{6675D5CF-7D20-41A8-A6DD-66B218E43F23}"/>
    <cellStyle name="SAPBEXstdItem 4 2 2" xfId="4052" xr:uid="{212BE404-F5FD-4623-B3A0-83E6BCB215F0}"/>
    <cellStyle name="SAPBEXstdItem 4 3" xfId="4032" xr:uid="{9A8C8270-62AC-477D-8AE2-A7ABCBD3B03B}"/>
    <cellStyle name="SAPBEXstdItem 5" xfId="1849" xr:uid="{8893B508-17E3-48EE-AF26-548FBCE28A3B}"/>
    <cellStyle name="SAPBEXstdItem 5 2" xfId="4039" xr:uid="{12650901-545C-44B1-8B43-F4B7F239FA8A}"/>
    <cellStyle name="SAPBEXstdItem 6" xfId="2735" xr:uid="{3CF8ACC5-39CD-4085-A44B-B7F15987763D}"/>
    <cellStyle name="Schlecht 2" xfId="947" xr:uid="{853866BD-91B3-40FD-8DE6-0B56994A7041}"/>
    <cellStyle name="Standard" xfId="0" builtinId="0"/>
    <cellStyle name="Standard 10" xfId="25" xr:uid="{00000000-0005-0000-0000-000063030000}"/>
    <cellStyle name="Standard 10 2" xfId="30" xr:uid="{00000000-0005-0000-0000-000064030000}"/>
    <cellStyle name="Standard 10 2 2" xfId="909" xr:uid="{51122F25-9CF3-4BF9-B9AB-9A5382EE3BA9}"/>
    <cellStyle name="Standard 10 3" xfId="879" xr:uid="{00000000-0005-0000-0000-000065030000}"/>
    <cellStyle name="Standard 10 3 2" xfId="1857" xr:uid="{5D7352A2-78C9-435C-BA44-839C2E833284}"/>
    <cellStyle name="Standard 10 4" xfId="907" xr:uid="{00000000-0005-0000-0000-000066030000}"/>
    <cellStyle name="Standard 11" xfId="880" xr:uid="{00000000-0005-0000-0000-000067030000}"/>
    <cellStyle name="Standard 11 2" xfId="881" xr:uid="{00000000-0005-0000-0000-000068030000}"/>
    <cellStyle name="Standard 11 3" xfId="1807" xr:uid="{7F5C32EE-B319-41DA-B5D1-107F6ACD2738}"/>
    <cellStyle name="Standard 12" xfId="882" xr:uid="{00000000-0005-0000-0000-000069030000}"/>
    <cellStyle name="Standard 12 2" xfId="883" xr:uid="{00000000-0005-0000-0000-00006A030000}"/>
    <cellStyle name="Standard 12 2 2" xfId="27" xr:uid="{00000000-0005-0000-0000-00006B030000}"/>
    <cellStyle name="Standard 12 2 2 2" xfId="905" xr:uid="{00000000-0005-0000-0000-00006C030000}"/>
    <cellStyle name="Standard 12 2 2 2 2" xfId="959" xr:uid="{D42455B3-0B19-4E42-9755-96BECC1D2760}"/>
    <cellStyle name="Standard 12 2 2 2 2 2" xfId="2219" xr:uid="{C105A6A8-A5CB-4865-AC0B-9E5B722013FD}"/>
    <cellStyle name="Standard 12 2 2 2 2 2 2" xfId="3661" xr:uid="{0C2B8E49-8864-4633-A7C2-13649A196287}"/>
    <cellStyle name="Standard 12 2 2 2 2 3" xfId="2593" xr:uid="{3E1C183E-724F-4F55-AC44-BE00FC69CE0A}"/>
    <cellStyle name="Standard 12 2 2 2 2 3 2" xfId="4016" xr:uid="{365C9199-2282-442E-846A-46F63853FE11}"/>
    <cellStyle name="Standard 12 2 2 2 2 4" xfId="2947" xr:uid="{FF309BAD-36FE-4DF3-95B6-2BF77BC5DD3B}"/>
    <cellStyle name="Standard 12 2 2 2 2 5" xfId="4065" xr:uid="{195FAB8C-55D3-4ED7-9F9E-48356F3A85EE}"/>
    <cellStyle name="Standard 12 2 2 2 2 5 2" xfId="4071" xr:uid="{C3DFFAEC-3846-48DC-ABD8-2B8C70CB6269}"/>
    <cellStyle name="Standard 12 2 2 2 3" xfId="2210" xr:uid="{DB3699DC-264E-4AF4-B79B-89BE47DAA879}"/>
    <cellStyle name="Standard 12 2 2 2 3 2" xfId="3654" xr:uid="{65F84A2F-FCBF-4084-9717-333275B612C8}"/>
    <cellStyle name="Standard 12 2 2 2 4" xfId="2943" xr:uid="{F52A718A-F79B-42C1-A2BF-88AFCF26A5FB}"/>
    <cellStyle name="Standard 12 2 2 3" xfId="1826" xr:uid="{7178F282-A03B-40D7-B200-98E6C5D50D1B}"/>
    <cellStyle name="Standard 12 2 2 3 2" xfId="2569" xr:uid="{BA964647-A714-491D-854D-152B299FA70F}"/>
    <cellStyle name="Standard 12 2 2 3 2 2" xfId="4004" xr:uid="{4CD0FA78-EB6A-461A-B486-1F5D54F9E7BC}"/>
    <cellStyle name="Standard 12 2 2 3 3" xfId="3295" xr:uid="{46A28893-E5A7-4556-B78B-EBCFED17CA0B}"/>
    <cellStyle name="Standard 12 2 2 4" xfId="1878" xr:uid="{54D02125-E8DA-4A93-A5B9-101079659C36}"/>
    <cellStyle name="Standard 12 2 2 4 2" xfId="3323" xr:uid="{E4BF9872-725D-43E9-82DA-C81D984B7AB4}"/>
    <cellStyle name="Standard 12 2 2 5" xfId="2611" xr:uid="{996C60C2-DDEA-4124-A0A1-4B7BEC13B375}"/>
    <cellStyle name="Standard 12 2 3" xfId="963" xr:uid="{E29FF474-D8A4-4438-A29C-265FCA6DD6A9}"/>
    <cellStyle name="Standard 12 2 3 2" xfId="2221" xr:uid="{ADB9D3D0-43AC-4CCE-A44A-C2F80285FF1D}"/>
    <cellStyle name="Standard 12 2 3 2 2" xfId="3663" xr:uid="{39562EDB-6C82-4AE4-8875-39C0441DDF01}"/>
    <cellStyle name="Standard 12 2 3 3" xfId="2949" xr:uid="{F55A705A-F718-447D-BBF1-56F5D4DD977E}"/>
    <cellStyle name="Standard 12 2 4" xfId="2202" xr:uid="{7DF91B37-B993-48ED-8E55-0D92A7351C11}"/>
    <cellStyle name="Standard 12 2 4 2" xfId="3647" xr:uid="{D8987B8C-E406-4E1D-81AB-B81B7FAAC2D1}"/>
    <cellStyle name="Standard 12 2 5" xfId="2936" xr:uid="{10E0985C-03AB-4E63-9191-72E2BB76F1FD}"/>
    <cellStyle name="Standard 12 3" xfId="1808" xr:uid="{59A01852-0B35-4B2D-A45D-360715B07352}"/>
    <cellStyle name="Standard 12 3 2" xfId="2563" xr:uid="{30B16AF9-C6CA-4EE8-9563-BDED09F7CF8B}"/>
    <cellStyle name="Standard 12 3 2 2" xfId="3999" xr:uid="{1D38C2C3-E54D-4B2B-9DDF-1C581C5DC9F1}"/>
    <cellStyle name="Standard 12 3 3" xfId="3290" xr:uid="{6E6420AA-1343-4739-A35F-04F45E144C80}"/>
    <cellStyle name="Standard 12 4" xfId="2201" xr:uid="{E9310036-5153-4BC8-88D7-BF5391E9D2FD}"/>
    <cellStyle name="Standard 12 4 2" xfId="3646" xr:uid="{F2C6447E-130D-413C-88A4-77810590DD69}"/>
    <cellStyle name="Standard 12 5" xfId="2935" xr:uid="{C28971A8-728D-43C6-80F1-9DD9DAB59EAE}"/>
    <cellStyle name="Standard 13" xfId="884" xr:uid="{00000000-0005-0000-0000-00006D030000}"/>
    <cellStyle name="Standard 13 2" xfId="1809" xr:uid="{B79F634D-D7AA-4805-B82E-48E130BEE40F}"/>
    <cellStyle name="Standard 13 2 2" xfId="2564" xr:uid="{069E5CBC-4BB5-44DF-8A7F-91B2DA59D4C1}"/>
    <cellStyle name="Standard 13 2 2 2" xfId="4000" xr:uid="{5E541F0C-00EF-415D-A077-3E732147763A}"/>
    <cellStyle name="Standard 13 2 3" xfId="3291" xr:uid="{F5D7DE7E-5260-4605-A218-E92E7051BF46}"/>
    <cellStyle name="Standard 13 3" xfId="2203" xr:uid="{C6AA6603-CD23-4769-BA93-DE741E443387}"/>
    <cellStyle name="Standard 13 3 2" xfId="3648" xr:uid="{5BAC075A-B1CE-4D18-8011-F80550D3F178}"/>
    <cellStyle name="Standard 13 4" xfId="2937" xr:uid="{FFFB687E-E94C-4B45-8700-BEC518036AB9}"/>
    <cellStyle name="Standard 14" xfId="885" xr:uid="{00000000-0005-0000-0000-00006E030000}"/>
    <cellStyle name="Standard 14 2" xfId="1810" xr:uid="{AF4B5D8E-5209-4B58-A41A-CCF225BC631D}"/>
    <cellStyle name="Standard 14 2 2" xfId="2565" xr:uid="{3363C903-637C-49B4-BE04-F09676B7A78B}"/>
    <cellStyle name="Standard 14 2 2 2" xfId="4001" xr:uid="{E1630A67-465A-429B-8B53-CE70C21F58B4}"/>
    <cellStyle name="Standard 14 2 3" xfId="3292" xr:uid="{C507CFA2-0FCC-4186-90FE-8F9D6D90DCF5}"/>
    <cellStyle name="Standard 14 3" xfId="2204" xr:uid="{DA3CCE71-D21C-4662-9AFF-D92208B2C43B}"/>
    <cellStyle name="Standard 14 3 2" xfId="3649" xr:uid="{D3390D96-67DF-4E53-9E14-A6FEA152D940}"/>
    <cellStyle name="Standard 14 4" xfId="2938" xr:uid="{E0FB77D0-3DA9-45C1-91DF-DAF016BCB53B}"/>
    <cellStyle name="Standard 15" xfId="886" xr:uid="{00000000-0005-0000-0000-00006F030000}"/>
    <cellStyle name="Standard 15 2" xfId="1827" xr:uid="{1F131D9E-411B-4C82-824F-41603772D954}"/>
    <cellStyle name="Standard 15 2 2" xfId="2570" xr:uid="{85197916-77C9-4C91-9109-B71362E87A4B}"/>
    <cellStyle name="Standard 15 2 2 2" xfId="4005" xr:uid="{7906E569-6B11-4567-8252-26FD88A440DE}"/>
    <cellStyle name="Standard 15 2 3" xfId="3296" xr:uid="{7F8E74D5-0C3D-4351-9E0D-CA2AEA7399D6}"/>
    <cellStyle name="Standard 15 3" xfId="2205" xr:uid="{1E9244B4-3037-4B89-9399-724CDC84BF09}"/>
    <cellStyle name="Standard 15 3 2" xfId="3650" xr:uid="{92AB8F8A-4C76-42BD-AC69-2C63F44D20E2}"/>
    <cellStyle name="Standard 15 4" xfId="2939" xr:uid="{20686FC2-D44E-494B-BBDA-0ADF5958EB3D}"/>
    <cellStyle name="Standard 16" xfId="37" xr:uid="{00000000-0005-0000-0000-000070030000}"/>
    <cellStyle name="Standard 16 2" xfId="1829" xr:uid="{4F90356A-B458-4C37-8EC7-FD9625626231}"/>
    <cellStyle name="Standard 16 2 2" xfId="2571" xr:uid="{CAF9DCAC-259A-4C94-92AB-A498D2306592}"/>
    <cellStyle name="Standard 16 2 2 2" xfId="4006" xr:uid="{445DCDA2-1BF3-4C6C-9A05-AB9108B647DA}"/>
    <cellStyle name="Standard 16 2 3" xfId="3297" xr:uid="{1246CC57-FD85-4512-8046-23C71679C564}"/>
    <cellStyle name="Standard 16 3" xfId="1879" xr:uid="{6A53A642-6254-42CF-9574-29FC4AEF8A51}"/>
    <cellStyle name="Standard 16 3 2" xfId="3324" xr:uid="{37005660-237D-485D-8F4E-7C7309B2F670}"/>
    <cellStyle name="Standard 16 4" xfId="2612" xr:uid="{BDCC8ADD-EC23-40D6-B034-8A735DA9AB94}"/>
    <cellStyle name="Standard 17" xfId="903" xr:uid="{00000000-0005-0000-0000-000071030000}"/>
    <cellStyle name="Standard 17 2" xfId="1830" xr:uid="{14537F2E-E28C-4FB7-A7EA-7514268438C9}"/>
    <cellStyle name="Standard 17 2 2" xfId="2572" xr:uid="{4BA6455F-4F43-443B-BACE-77A6FA40B0A3}"/>
    <cellStyle name="Standard 17 2 2 2" xfId="4007" xr:uid="{D7062637-32BE-42E5-8AAF-EAFD53D0873A}"/>
    <cellStyle name="Standard 17 2 3" xfId="3298" xr:uid="{B243EA57-A2D1-4BCF-964D-6FC49ABC4451}"/>
    <cellStyle name="Standard 17 3" xfId="2209" xr:uid="{EE0BA60A-C711-4F71-BF93-50BCCBF16E3B}"/>
    <cellStyle name="Standard 17 3 2" xfId="3653" xr:uid="{A1E3F044-F782-4FC5-B362-93E64FDEFBCF}"/>
    <cellStyle name="Standard 17 4" xfId="2942" xr:uid="{6D3DF56A-E2D7-416A-B71A-BA22974B7CD5}"/>
    <cellStyle name="Standard 18" xfId="911" xr:uid="{DCE05AA6-69BB-4A97-8227-95EE525668A5}"/>
    <cellStyle name="Standard 18 2" xfId="1831" xr:uid="{5E593943-FC51-4ED4-AF72-6E64134E947B}"/>
    <cellStyle name="Standard 18 2 2" xfId="2573" xr:uid="{7342141A-AE50-44B0-B5D0-3A8213125EC6}"/>
    <cellStyle name="Standard 18 2 2 2" xfId="4008" xr:uid="{EE7EEEAE-697E-4B5A-B2FE-1D11E6D97909}"/>
    <cellStyle name="Standard 18 2 3" xfId="3299" xr:uid="{75E96A31-2989-42F8-BC94-5D6D403AFB03}"/>
    <cellStyle name="Standard 18 3" xfId="4059" xr:uid="{31E6F6B1-BDC6-426E-A6FA-5EBE95EAE705}"/>
    <cellStyle name="Standard 18 4" xfId="4062" xr:uid="{866E8C85-107A-4439-AB99-310F3DA9D984}"/>
    <cellStyle name="Standard 19" xfId="961" xr:uid="{F8998FB3-A534-4BD5-88C8-DD9A2D297FC7}"/>
    <cellStyle name="Standard 19 2" xfId="2220" xr:uid="{6F318DDD-6F3C-45BF-9C0B-55F1F19F536B}"/>
    <cellStyle name="Standard 19 2 2" xfId="3662" xr:uid="{87E66E74-CDC7-4FDA-85E7-BD7F2B1FEC71}"/>
    <cellStyle name="Standard 19 3" xfId="2948" xr:uid="{A95E3DF3-47D4-4A6A-9EEB-44715AD0CA6B}"/>
    <cellStyle name="Standard 2" xfId="21" xr:uid="{00000000-0005-0000-0000-000072030000}"/>
    <cellStyle name="Standard 2 10" xfId="4060" xr:uid="{DE8CC468-FCEA-4C3F-BCA4-0DB2E71FBDDC}"/>
    <cellStyle name="Standard 2 11" xfId="4063" xr:uid="{C4ECF693-DAA2-4B8D-A424-5F2D73DBBC71}"/>
    <cellStyle name="Standard 2 12" xfId="4064" xr:uid="{F0503C48-821F-4985-A4B6-3B2D95BD7AC3}"/>
    <cellStyle name="Standard 2 12 2" xfId="4081" xr:uid="{BECA11B1-B799-445B-A220-4F7DFEAE0858}"/>
    <cellStyle name="Standard 2 13" xfId="4072" xr:uid="{A32B7178-3E25-4F91-AF10-C7E2E8F0E3A7}"/>
    <cellStyle name="Standard 2 14" xfId="4080" xr:uid="{78772E53-C280-427D-A536-438B11EE67D5}"/>
    <cellStyle name="Standard 2 2" xfId="22" xr:uid="{00000000-0005-0000-0000-000073030000}"/>
    <cellStyle name="Standard 2 2 2" xfId="887" xr:uid="{00000000-0005-0000-0000-000074030000}"/>
    <cellStyle name="Standard 2 2 2 2" xfId="26" xr:uid="{00000000-0005-0000-0000-000075030000}"/>
    <cellStyle name="Standard 2 2 2 2 2" xfId="904" xr:uid="{00000000-0005-0000-0000-000076030000}"/>
    <cellStyle name="Standard 2 2 2 2 3" xfId="1856" xr:uid="{5CDBDAD8-A2A0-4E5A-B66A-C9105BD63D13}"/>
    <cellStyle name="Standard 2 2 2 3" xfId="960" xr:uid="{3A7AC8B5-AC83-45F9-9D70-15D9D4C91899}"/>
    <cellStyle name="Standard 2 2 2 4" xfId="962" xr:uid="{52286612-F8BA-44E7-B687-E1F7E55D7E70}"/>
    <cellStyle name="Standard 2 2 3" xfId="28" xr:uid="{00000000-0005-0000-0000-000077030000}"/>
    <cellStyle name="Standard 2 2 3 2" xfId="906" xr:uid="{00000000-0005-0000-0000-000078030000}"/>
    <cellStyle name="Standard 2 2 4" xfId="964" xr:uid="{D5785A16-B99A-47E5-B7E4-B0D6FAFEBD54}"/>
    <cellStyle name="Standard 2 2 5" xfId="4078" xr:uid="{4EA4E38A-9BF0-4BB1-BF40-D0864A623DC3}"/>
    <cellStyle name="Standard 2 3" xfId="888" xr:uid="{00000000-0005-0000-0000-000079030000}"/>
    <cellStyle name="Standard 2 3 2" xfId="1811" xr:uid="{DCCD4173-7EC2-4186-B277-909A0F983E99}"/>
    <cellStyle name="Standard 2 4" xfId="889" xr:uid="{00000000-0005-0000-0000-00007A030000}"/>
    <cellStyle name="Standard 2 4 2" xfId="1812" xr:uid="{4F886CA9-B576-4F03-847F-7CFDC93A3F53}"/>
    <cellStyle name="Standard 2 5" xfId="33" xr:uid="{00000000-0005-0000-0000-00007B030000}"/>
    <cellStyle name="Standard 2 6" xfId="958" xr:uid="{40A1398E-A67A-462D-8904-0D223F56B762}"/>
    <cellStyle name="Standard 2 6 2" xfId="2218" xr:uid="{A36282E7-502E-44C7-AFC9-BE6878BA701B}"/>
    <cellStyle name="Standard 2 6 2 2" xfId="3660" xr:uid="{9804DDB6-1E56-406B-89CF-E8C80C038EA4}"/>
    <cellStyle name="Standard 2 6 3" xfId="2946" xr:uid="{D9B27971-D9C2-422E-A0E1-8D486C9A2D3F}"/>
    <cellStyle name="Standard 2 6 4" xfId="4082" xr:uid="{CEB85999-DB95-4107-B4D6-6B679891F789}"/>
    <cellStyle name="Standard 2 6 5" xfId="4084" xr:uid="{F82E54DC-1673-44D5-A304-A2A8642C0021}"/>
    <cellStyle name="Standard 2 7" xfId="966" xr:uid="{EC326883-1A40-4909-8809-4B346C9F520A}"/>
    <cellStyle name="Standard 2 8" xfId="1861" xr:uid="{45581A9C-DE07-4B2B-AB7B-A549517F3758}"/>
    <cellStyle name="Standard 2 8 2" xfId="3308" xr:uid="{F969D353-F6DC-4927-8440-D9366127BFFC}"/>
    <cellStyle name="Standard 2 9" xfId="2610" xr:uid="{ACF697C1-500B-4191-889B-F7BD6A74E3BB}"/>
    <cellStyle name="Standard 20" xfId="1850" xr:uid="{440B51D0-F73F-400B-AD4B-DF1FB205ADF5}"/>
    <cellStyle name="Standard 20 2" xfId="1851" xr:uid="{B8F7917D-32CF-41B6-A9BE-33A17F4AAD1D}"/>
    <cellStyle name="Standard 20 2 2" xfId="2586" xr:uid="{5563B314-6E6F-4EB9-BF94-CDE34CB1E95C}"/>
    <cellStyle name="Standard 20 2 2 2" xfId="4010" xr:uid="{A72B2528-E0C5-4EBF-BC60-724F7F115600}"/>
    <cellStyle name="Standard 20 2 3" xfId="3301" xr:uid="{49495963-E89C-48A7-963A-8B2BBADBF40C}"/>
    <cellStyle name="Standard 20 3" xfId="2585" xr:uid="{8F7C03C0-6350-42A8-9567-57598D6C3AE2}"/>
    <cellStyle name="Standard 20 3 2" xfId="4009" xr:uid="{0A2828F0-8D8C-4E25-A482-D59938254274}"/>
    <cellStyle name="Standard 20 4" xfId="3300" xr:uid="{35CCCEE3-BB1D-4C96-9CC9-6A3DC53EACF2}"/>
    <cellStyle name="Standard 21" xfId="1859" xr:uid="{303C239B-AA83-4968-8262-935045676607}"/>
    <cellStyle name="Standard 21 2" xfId="1852" xr:uid="{ACE06D96-EB8B-4482-BAA4-8D500A415ABF}"/>
    <cellStyle name="Standard 21 2 2" xfId="1855" xr:uid="{852504D3-FA87-431D-B5B5-F5053C300E75}"/>
    <cellStyle name="Standard 21 2 2 2" xfId="2590" xr:uid="{7A38E5FF-A845-4480-A585-E8C8770830A2}"/>
    <cellStyle name="Standard 21 2 2 2 2" xfId="4013" xr:uid="{E5FE595C-DAC4-46F4-A613-0A022324E8BF}"/>
    <cellStyle name="Standard 21 2 2 3" xfId="3304" xr:uid="{0F2B5038-E666-4CFC-A53F-596A3FEBB231}"/>
    <cellStyle name="Standard 21 2 3" xfId="2587" xr:uid="{ACBAA6A7-8B72-4C33-907F-3457E3A59FC0}"/>
    <cellStyle name="Standard 21 2 3 2" xfId="4011" xr:uid="{93489235-19E2-40ED-B6F7-FBCF0716D45C}"/>
    <cellStyle name="Standard 21 2 4" xfId="3302" xr:uid="{BB2504EA-8E1E-4E9E-A40D-8E197006FEF5}"/>
    <cellStyle name="Standard 21 2 5" xfId="4085" xr:uid="{6894D4F0-5A67-44F3-A92B-38E6A8E1E736}"/>
    <cellStyle name="Standard 21 3" xfId="2592" xr:uid="{E1687D09-9249-4A44-A82E-EAF9A5B6C224}"/>
    <cellStyle name="Standard 21 3 2" xfId="4015" xr:uid="{FEEDE065-6500-4B36-9708-7D86CBBDF356}"/>
    <cellStyle name="Standard 21 4" xfId="3306" xr:uid="{4CE93091-B0A2-4FB5-87CF-A3E44DA46BF1}"/>
    <cellStyle name="Standard 22" xfId="1860" xr:uid="{F2F8F0C2-6C1D-48DE-ACBA-19A5E17EEFAA}"/>
    <cellStyle name="Standard 22 2" xfId="3307" xr:uid="{B34EA2D6-C3E5-4A72-ACB5-86123E56015A}"/>
    <cellStyle name="Standard 23" xfId="2594" xr:uid="{15E0CC8D-627F-4C1A-AF73-AB896675A748}"/>
    <cellStyle name="Standard 23 2" xfId="4017" xr:uid="{7B2FCB72-0C23-4850-8AC1-B58A9634C2BA}"/>
    <cellStyle name="Standard 24" xfId="2595" xr:uid="{5269FB68-A23E-40FD-A8BE-14B9FFA71176}"/>
    <cellStyle name="Standard 24 2" xfId="4018" xr:uid="{1767C1AA-83DD-422C-BEEF-005A798BB968}"/>
    <cellStyle name="Standard 24 3" xfId="4079" xr:uid="{201CF2C5-2EBC-4FD8-8162-01669D31EA75}"/>
    <cellStyle name="Standard 24 3 2" xfId="4086" xr:uid="{9B72D719-2027-437C-9670-5C0D299809E6}"/>
    <cellStyle name="Standard 25" xfId="4056" xr:uid="{F448834E-3CA0-4D06-BB94-61470776E1DF}"/>
    <cellStyle name="Standard 25 2" xfId="4083" xr:uid="{99573B86-0C6A-4023-9139-204C98B03B80}"/>
    <cellStyle name="Standard 26" xfId="4066" xr:uid="{15203025-635E-47AC-A5BF-F0727432DAE7}"/>
    <cellStyle name="Standard 27" xfId="4068" xr:uid="{34F0D3E0-C6F5-47D6-B030-104C5936CA21}"/>
    <cellStyle name="Standard 28" xfId="4069" xr:uid="{51300409-A201-4BFE-A9AB-B012DF840D98}"/>
    <cellStyle name="Standard 29" xfId="4070" xr:uid="{0DF4924C-9ED4-407A-9FE7-7F61192AFF24}"/>
    <cellStyle name="Standard 3" xfId="23" xr:uid="{00000000-0005-0000-0000-00007C030000}"/>
    <cellStyle name="Standard 3 2" xfId="890" xr:uid="{00000000-0005-0000-0000-00007D030000}"/>
    <cellStyle name="Standard 3 3" xfId="948" xr:uid="{F77281F6-7757-4AB7-9AE6-65C2981A0C56}"/>
    <cellStyle name="Standard 3 4" xfId="1813" xr:uid="{E83EE1A4-EE31-4D85-B111-C5106719CA9D}"/>
    <cellStyle name="Standard 30" xfId="4073" xr:uid="{42D44490-9E70-4B76-80BD-766262D5528F}"/>
    <cellStyle name="Standard 31" xfId="4076" xr:uid="{4049FEB7-835A-41E7-8862-731F46D9EE4F}"/>
    <cellStyle name="Standard 32" xfId="4077" xr:uid="{369ACD94-7A54-4C5C-B7C4-6281FD840450}"/>
    <cellStyle name="Standard 4" xfId="24" xr:uid="{00000000-0005-0000-0000-00007E030000}"/>
    <cellStyle name="Standard 4 2" xfId="1814" xr:uid="{9C3F6219-153A-453D-8BCA-54FA87A073FE}"/>
    <cellStyle name="Standard 4 2 2" xfId="1853" xr:uid="{F3A7F408-EEC3-4115-97FF-15A811E55F0A}"/>
    <cellStyle name="Standard 5" xfId="36" xr:uid="{00000000-0005-0000-0000-00007F030000}"/>
    <cellStyle name="Standard 5 2" xfId="1815" xr:uid="{040F1791-5B53-4C86-A470-2BF2E2ABAC7A}"/>
    <cellStyle name="Standard 6" xfId="891" xr:uid="{00000000-0005-0000-0000-000080030000}"/>
    <cellStyle name="Standard 6 2" xfId="1816" xr:uid="{60D70387-4939-49D8-8F52-BC1248B7A613}"/>
    <cellStyle name="Standard 7" xfId="892" xr:uid="{00000000-0005-0000-0000-000081030000}"/>
    <cellStyle name="Standard 7 2" xfId="1817" xr:uid="{935C6B6C-C4E4-4E23-B49D-0111EFC8D097}"/>
    <cellStyle name="Standard 8" xfId="893" xr:uid="{00000000-0005-0000-0000-000082030000}"/>
    <cellStyle name="Standard 8 2" xfId="1818" xr:uid="{7448B2D3-9039-4488-9BD4-E74A082CC6FA}"/>
    <cellStyle name="Standard 9" xfId="894" xr:uid="{00000000-0005-0000-0000-000083030000}"/>
    <cellStyle name="Standard 9 2" xfId="1819" xr:uid="{13DB440E-2AA2-4D76-A205-3C3860DFEE18}"/>
    <cellStyle name="Style 1" xfId="895" xr:uid="{00000000-0005-0000-0000-000084030000}"/>
    <cellStyle name="Style 1 2" xfId="1820" xr:uid="{F3EE390D-7FED-403A-B479-DA206DC1841D}"/>
    <cellStyle name="Tabelle" xfId="896" xr:uid="{00000000-0005-0000-0000-000085030000}"/>
    <cellStyle name="Tabelle 2" xfId="1821" xr:uid="{59D3A66F-620B-4650-8BA8-C74DBAF82652}"/>
    <cellStyle name="Tabelle 2 2" xfId="2566" xr:uid="{18F77F18-E059-4BA8-9A98-4125A5E48C70}"/>
    <cellStyle name="Tabelle 3" xfId="1843" xr:uid="{A629E2BA-07D5-4CA2-820C-18B05D0926C9}"/>
    <cellStyle name="Tabelle 3 2" xfId="4034" xr:uid="{1EE1A142-246C-46D0-AE0D-01A6B15CF0C8}"/>
    <cellStyle name="Tabelle 4" xfId="1847" xr:uid="{AB46F065-23EB-4256-87FD-E6D2946D7535}"/>
    <cellStyle name="Tabelle 4 2" xfId="2584" xr:uid="{81B24C93-4949-4260-9DCF-73D05F7E6F50}"/>
    <cellStyle name="Tabelle 5" xfId="1842" xr:uid="{CA2B0AC7-3C8D-4E9C-9EEA-444A12100B06}"/>
    <cellStyle name="Tabelle 5 2" xfId="2581" xr:uid="{59C19EE8-1678-4121-BF99-10D43EA40E94}"/>
    <cellStyle name="Tabelle 6" xfId="1835" xr:uid="{DD8D16DB-BB2E-4483-9CEB-5CAA2F239184}"/>
    <cellStyle name="Tabelle 7" xfId="2213" xr:uid="{38D9CDA6-3FCE-4472-93CB-9F8E3FA663C4}"/>
    <cellStyle name="Tabelle 7 2" xfId="4040" xr:uid="{31172AA3-00FB-4EEE-9590-BEFAB01541F2}"/>
    <cellStyle name="Tabelle 8" xfId="2206" xr:uid="{CA22EECB-5AD8-48C8-924A-3F7CF9257042}"/>
    <cellStyle name="Text" xfId="897" xr:uid="{00000000-0005-0000-0000-000086030000}"/>
    <cellStyle name="Total 2" xfId="898" xr:uid="{00000000-0005-0000-0000-000087030000}"/>
    <cellStyle name="Total 2 2" xfId="1822" xr:uid="{32DB113B-7AA9-41DF-BAF2-DD961E1661B2}"/>
    <cellStyle name="Überschrift 1 2" xfId="950" xr:uid="{A63F9E81-2509-4141-B7D7-7F0B6D137FC3}"/>
    <cellStyle name="Überschrift 2 2" xfId="951" xr:uid="{AA474045-95D1-4309-B3BD-E46CC6F2B1D1}"/>
    <cellStyle name="Überschrift 3 2" xfId="952" xr:uid="{448E920B-BE7A-4D69-A117-D4B69DEBD113}"/>
    <cellStyle name="Überschrift 4 2" xfId="953" xr:uid="{F1019A27-D56A-4E09-9477-F0C3AAE263B2}"/>
    <cellStyle name="Überschrift 5" xfId="949" xr:uid="{66B01C6C-A845-44A5-9655-E45229817891}"/>
    <cellStyle name="Verknüpfte Zelle 2" xfId="954" xr:uid="{175A1841-7590-4369-A2D2-5733E3ECC35E}"/>
    <cellStyle name="Währung 2" xfId="899" xr:uid="{00000000-0005-0000-0000-000088030000}"/>
    <cellStyle name="Währung 2 2" xfId="955" xr:uid="{32411F09-C81B-403F-B00C-5A7BF06A86D3}"/>
    <cellStyle name="Währung 2 2 2" xfId="2217" xr:uid="{4DD15DD1-4D7F-4CC8-AB4D-7E59CA3B1B56}"/>
    <cellStyle name="Währung 2 2 2 2" xfId="3659" xr:uid="{BA97BFDC-20D0-483D-8FD6-281C2A60222A}"/>
    <cellStyle name="Währung 2 2 3" xfId="2945" xr:uid="{F2E3F3B4-BD53-4FF6-8E88-E0B4618DC2DC}"/>
    <cellStyle name="Währung 2 2 4" xfId="4075" xr:uid="{412065BF-67F6-4041-92CE-59FFE6AFBD6F}"/>
    <cellStyle name="Währung 2 3" xfId="1823" xr:uid="{B906975A-9CB1-49D5-96EF-F5B627FE6A03}"/>
    <cellStyle name="Währung 2 3 2" xfId="2567" xr:uid="{998C8883-F984-4FE3-BAB8-E3DBD9EB1C9A}"/>
    <cellStyle name="Währung 2 3 2 2" xfId="4002" xr:uid="{A29CEF10-4E3D-48F1-BB4E-23140A3A5F9F}"/>
    <cellStyle name="Währung 2 3 3" xfId="3293" xr:uid="{702AD758-5F2D-446E-8866-CCB2C0061648}"/>
    <cellStyle name="Währung 2 4" xfId="2214" xr:uid="{96EC84AE-AF16-4CE1-BC63-FA84C34630ED}"/>
    <cellStyle name="Währung 2 4 2" xfId="3656" xr:uid="{EB30DC76-9B2A-4350-A50E-820688D3ED8B}"/>
    <cellStyle name="Währung 2 5" xfId="2207" xr:uid="{11F9D430-4649-42D7-8F14-5C2A101CDD63}"/>
    <cellStyle name="Währung 2 5 2" xfId="3651" xr:uid="{9EE76FFD-8895-4A1A-A0E2-A10C98C0FEFE}"/>
    <cellStyle name="Währung 2 6" xfId="2940" xr:uid="{1622CBEA-398C-4675-A595-3757CE267BEE}"/>
    <cellStyle name="Währung 2 7" xfId="4074" xr:uid="{294D6430-ADF2-482F-B82F-0D16FB53530B}"/>
    <cellStyle name="Währung 3" xfId="2588" xr:uid="{B1588613-3430-44B4-8EB7-610D2D976D85}"/>
    <cellStyle name="Währung 3 2" xfId="4012" xr:uid="{8E64E0C9-91BA-47BF-87FA-49AB9E8EA9F4}"/>
    <cellStyle name="Währung 4" xfId="3303" xr:uid="{583C16CA-F6B3-46A0-84D7-D60807AADB6E}"/>
    <cellStyle name="Währung 5" xfId="900" xr:uid="{00000000-0005-0000-0000-000089030000}"/>
    <cellStyle name="Währung 5 2" xfId="1824" xr:uid="{5906652C-2F60-4696-A123-71AE61166179}"/>
    <cellStyle name="Währung 5 2 2" xfId="2568" xr:uid="{7DF70DC5-5578-40D6-9E81-7EF0536F788F}"/>
    <cellStyle name="Währung 5 2 2 2" xfId="4003" xr:uid="{026168A5-49D6-4130-B70C-A0CEDAEAEB68}"/>
    <cellStyle name="Währung 5 2 3" xfId="3294" xr:uid="{E5795152-8BB9-4E54-9AFC-1D6679EFE965}"/>
    <cellStyle name="Währung 5 3" xfId="2215" xr:uid="{0F6CC866-82D6-414E-B6AE-E0BBE6200667}"/>
    <cellStyle name="Währung 5 3 2" xfId="3657" xr:uid="{66ABFE07-29B7-4540-85FD-B192623F3333}"/>
    <cellStyle name="Währung 5 4" xfId="2208" xr:uid="{C064B6A4-3F20-44AA-BBE0-7B4A20A58F5B}"/>
    <cellStyle name="Währung 5 4 2" xfId="3652" xr:uid="{1851D4B3-15B7-440E-8D93-EE1CA29DA628}"/>
    <cellStyle name="Währung 5 5" xfId="2941" xr:uid="{9F98D78F-B22E-4EE3-AB54-FECB799C4669}"/>
    <cellStyle name="Währung 9 2" xfId="1858" xr:uid="{C8A69973-6333-49B0-A673-D6AEB4DE4534}"/>
    <cellStyle name="Währung 9 2 2" xfId="2591" xr:uid="{7EEB5C00-69F8-4153-AA1B-4C258BDCA259}"/>
    <cellStyle name="Währung 9 2 2 2" xfId="4014" xr:uid="{EAD867E7-194A-42B0-80D4-6FF141BE3BEB}"/>
    <cellStyle name="Währung 9 2 3" xfId="3305" xr:uid="{F310F0A9-FE69-472C-B888-FD9B7A14CEA5}"/>
    <cellStyle name="Warnender Text 2" xfId="956" xr:uid="{5673D59A-1231-4BF2-9234-BD45F616A573}"/>
    <cellStyle name="Warning Text 2" xfId="901" xr:uid="{00000000-0005-0000-0000-00008A030000}"/>
    <cellStyle name="Warning Text 2 2" xfId="1825" xr:uid="{2B85F791-24BE-42D2-9D69-84A5607C6103}"/>
    <cellStyle name="Zahl,00" xfId="902" xr:uid="{00000000-0005-0000-0000-00008B030000}"/>
    <cellStyle name="Zelle überprüfen 2" xfId="957" xr:uid="{40378E9A-8B5D-48ED-8195-6A72B5AD0118}"/>
  </cellStyles>
  <dxfs count="82"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6EFCE"/>
      <color rgb="FFFF4747"/>
      <color rgb="FFF0F0F0"/>
      <color rgb="FFEAEAEA"/>
      <color rgb="FFECECEC"/>
      <color rgb="FFE8E8E8"/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Zusammenfassung!A1"/><Relationship Id="rId1" Type="http://schemas.openxmlformats.org/officeDocument/2006/relationships/image" Target="../media/image6.jpg"/><Relationship Id="rId4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Zusammenfassung!A1"/><Relationship Id="rId1" Type="http://schemas.openxmlformats.org/officeDocument/2006/relationships/image" Target="../media/image6.jp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hyperlink" Target="#Zusammenfassung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Zusammenfassung!A1"/><Relationship Id="rId1" Type="http://schemas.openxmlformats.org/officeDocument/2006/relationships/image" Target="../media/image6.jp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457200</xdr:colOff>
      <xdr:row>2</xdr:row>
      <xdr:rowOff>161925</xdr:rowOff>
    </xdr:from>
    <xdr:to>
      <xdr:col>11</xdr:col>
      <xdr:colOff>2286000</xdr:colOff>
      <xdr:row>4</xdr:row>
      <xdr:rowOff>122622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31B1D09-4239-4A1D-BD7D-18D912D39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97025" y="581025"/>
          <a:ext cx="1828800" cy="53029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90700" cy="190500"/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ABE89-EFFE-462E-85CA-6ED8883FC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90700" cy="190500"/>
        </a:xfrm>
        <a:prstGeom prst="rect">
          <a:avLst/>
        </a:prstGeom>
      </xdr:spPr>
    </xdr:pic>
    <xdr:clientData/>
  </xdr:oneCellAnchor>
  <xdr:oneCellAnchor>
    <xdr:from>
      <xdr:col>6</xdr:col>
      <xdr:colOff>790574</xdr:colOff>
      <xdr:row>0</xdr:row>
      <xdr:rowOff>114300</xdr:rowOff>
    </xdr:from>
    <xdr:ext cx="3533776" cy="1011584"/>
    <xdr:pic>
      <xdr:nvPicPr>
        <xdr:cNvPr id="3" name="Grafik 2">
          <a:extLst>
            <a:ext uri="{FF2B5EF4-FFF2-40B4-BE49-F238E27FC236}">
              <a16:creationId xmlns:a16="http://schemas.microsoft.com/office/drawing/2014/main" id="{6BC0945A-C31B-45F3-820D-532DF9841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49" y="114300"/>
          <a:ext cx="3533776" cy="101158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69745" cy="190500"/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AE20D-3A3A-4DF7-9ABD-4F7948B1D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69745" cy="190500"/>
        </a:xfrm>
        <a:prstGeom prst="rect">
          <a:avLst/>
        </a:prstGeom>
      </xdr:spPr>
    </xdr:pic>
    <xdr:clientData/>
  </xdr:oneCellAnchor>
  <xdr:oneCellAnchor>
    <xdr:from>
      <xdr:col>7</xdr:col>
      <xdr:colOff>276225</xdr:colOff>
      <xdr:row>0</xdr:row>
      <xdr:rowOff>19050</xdr:rowOff>
    </xdr:from>
    <xdr:ext cx="2037550" cy="628650"/>
    <xdr:pic>
      <xdr:nvPicPr>
        <xdr:cNvPr id="3" name="Grafik 2">
          <a:extLst>
            <a:ext uri="{FF2B5EF4-FFF2-40B4-BE49-F238E27FC236}">
              <a16:creationId xmlns:a16="http://schemas.microsoft.com/office/drawing/2014/main" id="{B3D9F26F-09D4-4898-AEDE-7A1598AD8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0" y="19050"/>
          <a:ext cx="2037550" cy="62865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1007745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A4278E-C4BF-4E17-8F25-A6B8FE391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3</xdr:row>
      <xdr:rowOff>27747</xdr:rowOff>
    </xdr:from>
    <xdr:to>
      <xdr:col>9</xdr:col>
      <xdr:colOff>986790</xdr:colOff>
      <xdr:row>6</xdr:row>
      <xdr:rowOff>179172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ED94CB2-BF62-466B-9A11-18B85D99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1800" y="608772"/>
          <a:ext cx="2415540" cy="7305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103</xdr:row>
      <xdr:rowOff>0</xdr:rowOff>
    </xdr:from>
    <xdr:ext cx="2280734" cy="278130"/>
    <xdr:pic>
      <xdr:nvPicPr>
        <xdr:cNvPr id="2" name="Grafik 1">
          <a:extLst>
            <a:ext uri="{FF2B5EF4-FFF2-40B4-BE49-F238E27FC236}">
              <a16:creationId xmlns:a16="http://schemas.microsoft.com/office/drawing/2014/main" id="{388AF450-C500-464F-920E-ABB921999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18525" y="20402550"/>
          <a:ext cx="2280734" cy="278130"/>
        </a:xfrm>
        <a:prstGeom prst="rect">
          <a:avLst/>
        </a:prstGeom>
      </xdr:spPr>
    </xdr:pic>
    <xdr:clientData fPrintsWithSheet="0"/>
  </xdr:one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EFF6A03C-25BB-4E98-931D-9E0B16124D5F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83549956-0A7D-457B-877E-8181FEFEEB08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1007745</xdr:colOff>
      <xdr:row>0</xdr:row>
      <xdr:rowOff>190500</xdr:rowOff>
    </xdr:to>
    <xdr:pic>
      <xdr:nvPicPr>
        <xdr:cNvPr id="5" name="Grafik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641B7-3B42-47D2-91A6-1D133922C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76974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2</xdr:row>
      <xdr:rowOff>133350</xdr:rowOff>
    </xdr:from>
    <xdr:to>
      <xdr:col>9</xdr:col>
      <xdr:colOff>253365</xdr:colOff>
      <xdr:row>6</xdr:row>
      <xdr:rowOff>101895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07A5EA5-95AA-48EA-9955-96590EFB9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19850" y="523875"/>
          <a:ext cx="2415540" cy="7305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47413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74D83-7F88-4BBD-95B9-52420E432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79058" cy="190500"/>
        </a:xfrm>
        <a:prstGeom prst="rect">
          <a:avLst/>
        </a:prstGeom>
      </xdr:spPr>
    </xdr:pic>
    <xdr:clientData/>
  </xdr:twoCellAnchor>
  <xdr:twoCellAnchor editAs="oneCell">
    <xdr:from>
      <xdr:col>7</xdr:col>
      <xdr:colOff>148591</xdr:colOff>
      <xdr:row>0</xdr:row>
      <xdr:rowOff>61159</xdr:rowOff>
    </xdr:from>
    <xdr:to>
      <xdr:col>10</xdr:col>
      <xdr:colOff>83040</xdr:colOff>
      <xdr:row>3</xdr:row>
      <xdr:rowOff>152399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5B238B2-260A-4CD5-9563-2A575D23F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6566" y="61159"/>
          <a:ext cx="1963274" cy="61511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1333500</xdr:colOff>
      <xdr:row>0</xdr:row>
      <xdr:rowOff>190500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11CFDE-9F73-4840-A8CA-CC1B44BF9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4</xdr:col>
      <xdr:colOff>847725</xdr:colOff>
      <xdr:row>0</xdr:row>
      <xdr:rowOff>38100</xdr:rowOff>
    </xdr:from>
    <xdr:to>
      <xdr:col>7</xdr:col>
      <xdr:colOff>649607</xdr:colOff>
      <xdr:row>4</xdr:row>
      <xdr:rowOff>54564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E16872D5-4D92-42C9-A598-99982FD64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8100"/>
          <a:ext cx="2335532" cy="6667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1333500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EB996-C47F-472A-9E54-975E0B66E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4</xdr:col>
      <xdr:colOff>847725</xdr:colOff>
      <xdr:row>0</xdr:row>
      <xdr:rowOff>38100</xdr:rowOff>
    </xdr:from>
    <xdr:to>
      <xdr:col>7</xdr:col>
      <xdr:colOff>649607</xdr:colOff>
      <xdr:row>4</xdr:row>
      <xdr:rowOff>59221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B858EF9-C975-49E7-ADD2-37D22544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8100"/>
          <a:ext cx="2335532" cy="68787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1333500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9471B-4EB9-42F1-9817-8B92C36CA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4</xdr:col>
      <xdr:colOff>847725</xdr:colOff>
      <xdr:row>0</xdr:row>
      <xdr:rowOff>38100</xdr:rowOff>
    </xdr:from>
    <xdr:to>
      <xdr:col>7</xdr:col>
      <xdr:colOff>649607</xdr:colOff>
      <xdr:row>4</xdr:row>
      <xdr:rowOff>59221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FFA5EF6-EB3A-4692-B17E-C8FA9BF80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8100"/>
          <a:ext cx="2335532" cy="6878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1333500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74F5D-C2FF-4675-800B-C8FA6B16A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4</xdr:col>
      <xdr:colOff>847725</xdr:colOff>
      <xdr:row>0</xdr:row>
      <xdr:rowOff>38100</xdr:rowOff>
    </xdr:from>
    <xdr:to>
      <xdr:col>7</xdr:col>
      <xdr:colOff>649607</xdr:colOff>
      <xdr:row>4</xdr:row>
      <xdr:rowOff>59221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CBDD6A9-0EE0-4422-9D9E-AE3B78991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8100"/>
          <a:ext cx="2335532" cy="6878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53340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802E32-07E2-4EBA-A2EF-083DC45F9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342899</xdr:colOff>
      <xdr:row>0</xdr:row>
      <xdr:rowOff>0</xdr:rowOff>
    </xdr:from>
    <xdr:to>
      <xdr:col>9</xdr:col>
      <xdr:colOff>276225</xdr:colOff>
      <xdr:row>6</xdr:row>
      <xdr:rowOff>86800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40D04D5-A57B-4134-B1EB-A4C7847CC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4" y="0"/>
          <a:ext cx="3876676" cy="1105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E09907-1DDE-4354-9374-B8128CDBF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811655" cy="190500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0</xdr:row>
      <xdr:rowOff>0</xdr:rowOff>
    </xdr:from>
    <xdr:to>
      <xdr:col>9</xdr:col>
      <xdr:colOff>600075</xdr:colOff>
      <xdr:row>4</xdr:row>
      <xdr:rowOff>1399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D78A01D-E61A-4864-8E43-D2707E109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925" y="0"/>
          <a:ext cx="2247900" cy="6935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1007745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FFA64A-DFAD-4CF7-A23D-513C85BD1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3</xdr:row>
      <xdr:rowOff>18222</xdr:rowOff>
    </xdr:from>
    <xdr:to>
      <xdr:col>9</xdr:col>
      <xdr:colOff>948690</xdr:colOff>
      <xdr:row>6</xdr:row>
      <xdr:rowOff>177267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96D5965-854A-D2D0-F71A-6D927BD48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10400" y="599247"/>
          <a:ext cx="2415540" cy="7305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102</xdr:row>
      <xdr:rowOff>0</xdr:rowOff>
    </xdr:from>
    <xdr:ext cx="2280734" cy="278130"/>
    <xdr:pic>
      <xdr:nvPicPr>
        <xdr:cNvPr id="2" name="Grafik 1">
          <a:extLst>
            <a:ext uri="{FF2B5EF4-FFF2-40B4-BE49-F238E27FC236}">
              <a16:creationId xmlns:a16="http://schemas.microsoft.com/office/drawing/2014/main" id="{552E1DE1-74E0-4D77-ACB2-AB20DAA05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70900" y="20402550"/>
          <a:ext cx="2280734" cy="278130"/>
        </a:xfrm>
        <a:prstGeom prst="rect">
          <a:avLst/>
        </a:prstGeom>
      </xdr:spPr>
    </xdr:pic>
    <xdr:clientData fPrintsWithSheet="0"/>
  </xdr:one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2926451-2676-497F-A6EF-0E3DCF0B0145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0BE959AB-EF1D-4E8D-9746-38900B028DA0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1007745</xdr:colOff>
      <xdr:row>0</xdr:row>
      <xdr:rowOff>190500</xdr:rowOff>
    </xdr:to>
    <xdr:pic>
      <xdr:nvPicPr>
        <xdr:cNvPr id="5" name="Grafik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34D87-67C2-4D6A-9068-838F1D7CA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76974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2</xdr:row>
      <xdr:rowOff>133350</xdr:rowOff>
    </xdr:from>
    <xdr:to>
      <xdr:col>9</xdr:col>
      <xdr:colOff>253365</xdr:colOff>
      <xdr:row>6</xdr:row>
      <xdr:rowOff>101895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AAAC95F-5F31-4A0F-9659-41FDDC5C7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19850" y="523875"/>
          <a:ext cx="2415540" cy="7305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110490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1EFA13-F687-4DA5-B86B-F403E315C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723899</xdr:colOff>
      <xdr:row>0</xdr:row>
      <xdr:rowOff>76200</xdr:rowOff>
    </xdr:from>
    <xdr:to>
      <xdr:col>8</xdr:col>
      <xdr:colOff>628650</xdr:colOff>
      <xdr:row>6</xdr:row>
      <xdr:rowOff>144678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BCD9192-C883-4033-8F47-4BF283723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4" y="76200"/>
          <a:ext cx="3781426" cy="10876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D42B5-BC6C-45F6-A8FC-0D620F695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81165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0</xdr:row>
      <xdr:rowOff>57150</xdr:rowOff>
    </xdr:from>
    <xdr:to>
      <xdr:col>10</xdr:col>
      <xdr:colOff>247650</xdr:colOff>
      <xdr:row>4</xdr:row>
      <xdr:rowOff>2712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4F3212B-E649-4F0C-BBC6-7EAE6FF02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57150"/>
          <a:ext cx="2066925" cy="6377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1007745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2BB0F-EEF0-4A24-BA9E-D62FB75C2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3</xdr:row>
      <xdr:rowOff>27747</xdr:rowOff>
    </xdr:from>
    <xdr:to>
      <xdr:col>9</xdr:col>
      <xdr:colOff>920115</xdr:colOff>
      <xdr:row>6</xdr:row>
      <xdr:rowOff>179172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EEEA23F-6429-4A97-9CAC-DF5669662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15125" y="608772"/>
          <a:ext cx="2415540" cy="7305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97</xdr:row>
      <xdr:rowOff>0</xdr:rowOff>
    </xdr:from>
    <xdr:ext cx="2280734" cy="278130"/>
    <xdr:pic>
      <xdr:nvPicPr>
        <xdr:cNvPr id="2" name="Grafik 1">
          <a:extLst>
            <a:ext uri="{FF2B5EF4-FFF2-40B4-BE49-F238E27FC236}">
              <a16:creationId xmlns:a16="http://schemas.microsoft.com/office/drawing/2014/main" id="{C48C9261-2E48-4136-B09E-F0698CF2C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18525" y="20402550"/>
          <a:ext cx="2280734" cy="278130"/>
        </a:xfrm>
        <a:prstGeom prst="rect">
          <a:avLst/>
        </a:prstGeom>
      </xdr:spPr>
    </xdr:pic>
    <xdr:clientData fPrintsWithSheet="0"/>
  </xdr:one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C3B24438-6D95-4955-B2E6-3BDED65EDC82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8F6A1BCC-8E36-44F8-979C-CDD32EEE004E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1007745</xdr:colOff>
      <xdr:row>0</xdr:row>
      <xdr:rowOff>190500</xdr:rowOff>
    </xdr:to>
    <xdr:pic>
      <xdr:nvPicPr>
        <xdr:cNvPr id="5" name="Grafik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FB71C-B4DF-41C3-85B3-314B35532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76974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2</xdr:row>
      <xdr:rowOff>133350</xdr:rowOff>
    </xdr:from>
    <xdr:to>
      <xdr:col>9</xdr:col>
      <xdr:colOff>253365</xdr:colOff>
      <xdr:row>6</xdr:row>
      <xdr:rowOff>101895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038CB7B-040F-49A2-B303-F64BB19C7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19850" y="523875"/>
          <a:ext cx="2415540" cy="7305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phili\Desktop\28112017\Users\Thomas\Desktop\GKD%20Gummersbach\Marienheide\GKD%20Marienheiden%20UHR%202016%2010%2019%20Reviereinteilung%20ne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chnung VK"/>
      <sheetName val="Mitarbeiter"/>
      <sheetName val="Jahresfaktoren"/>
      <sheetName val="RKL und Leistungen"/>
      <sheetName val="1 Kalk. UHR"/>
      <sheetName val="Stundenkalkulationen"/>
      <sheetName val="Pivot_MA UHR"/>
      <sheetName val="Aufmaß"/>
      <sheetName val="Pivot"/>
      <sheetName val="Stunden Bereich ab 01 2017"/>
      <sheetName val="Reviere IST - alt"/>
      <sheetName val="Hilfstabelle"/>
      <sheetName val="GKD Marienheiden UHR 2016 10 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5">
          <cell r="B15" t="str">
            <v xml:space="preserve"> - keine Zuordnung -</v>
          </cell>
        </row>
        <row r="25">
          <cell r="J25" t="str">
            <v>X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3CDA-5447-41F5-9251-E1A8FC648E33}">
  <sheetPr codeName="Tabelle3">
    <tabColor rgb="FFFFFF00"/>
    <pageSetUpPr fitToPage="1"/>
  </sheetPr>
  <dimension ref="A1:L84"/>
  <sheetViews>
    <sheetView showGridLines="0" topLeftCell="D1" zoomScaleNormal="100" workbookViewId="0">
      <pane ySplit="8" topLeftCell="A14" activePane="bottomLeft" state="frozen"/>
      <selection activeCell="M30" sqref="M30"/>
      <selection pane="bottomLeft" activeCell="L2" sqref="L2"/>
    </sheetView>
  </sheetViews>
  <sheetFormatPr baseColWidth="10" defaultColWidth="10.7109375" defaultRowHeight="15"/>
  <cols>
    <col min="1" max="3" width="9.85546875" style="69" customWidth="1"/>
    <col min="4" max="4" width="38.5703125" style="69" customWidth="1"/>
    <col min="5" max="5" width="2.7109375" style="69" customWidth="1"/>
    <col min="6" max="6" width="22.7109375" style="69" customWidth="1"/>
    <col min="7" max="9" width="25.7109375" style="69" customWidth="1"/>
    <col min="10" max="10" width="17.85546875" style="69" customWidth="1"/>
    <col min="11" max="11" width="19" style="69" customWidth="1"/>
    <col min="12" max="12" width="45.28515625" style="69" customWidth="1"/>
    <col min="13" max="16384" width="10.7109375" style="69"/>
  </cols>
  <sheetData>
    <row r="1" spans="1:12" ht="18">
      <c r="A1" s="68" t="s">
        <v>54</v>
      </c>
      <c r="G1" s="70"/>
      <c r="I1" s="71" t="s">
        <v>72</v>
      </c>
      <c r="J1" s="72" t="s">
        <v>168</v>
      </c>
      <c r="L1" s="73">
        <v>46225</v>
      </c>
    </row>
    <row r="2" spans="1:12" ht="15" customHeight="1">
      <c r="E2" s="74"/>
      <c r="G2" s="75"/>
      <c r="H2" s="76" t="s">
        <v>162</v>
      </c>
      <c r="I2" s="75"/>
      <c r="J2" s="75"/>
    </row>
    <row r="3" spans="1:12" ht="30" customHeight="1">
      <c r="A3" s="76" t="s">
        <v>55</v>
      </c>
      <c r="E3"/>
      <c r="G3" s="77" t="s">
        <v>163</v>
      </c>
      <c r="H3" s="33"/>
      <c r="I3" s="32"/>
      <c r="J3" s="78"/>
      <c r="K3" s="632"/>
      <c r="L3" s="633"/>
    </row>
    <row r="4" spans="1:12" ht="15" customHeight="1">
      <c r="A4" s="79" t="s">
        <v>157</v>
      </c>
      <c r="E4"/>
      <c r="F4" s="80"/>
      <c r="K4" s="633"/>
      <c r="L4" s="633"/>
    </row>
    <row r="5" spans="1:12" ht="15" customHeight="1">
      <c r="A5" s="79" t="s">
        <v>56</v>
      </c>
      <c r="B5" s="81"/>
      <c r="C5" s="81"/>
      <c r="D5" s="81"/>
      <c r="E5"/>
      <c r="F5" s="81"/>
      <c r="K5" s="633"/>
      <c r="L5" s="633"/>
    </row>
    <row r="6" spans="1:12" ht="15" customHeight="1">
      <c r="A6" s="79"/>
      <c r="C6"/>
      <c r="D6"/>
      <c r="E6"/>
      <c r="F6" s="82"/>
      <c r="G6" s="83"/>
      <c r="K6" s="633"/>
      <c r="L6" s="633"/>
    </row>
    <row r="7" spans="1:12" customFormat="1" ht="8.1" customHeight="1" thickBot="1"/>
    <row r="8" spans="1:12" s="81" customFormat="1" ht="39" thickBot="1">
      <c r="A8" s="84" t="s">
        <v>79</v>
      </c>
      <c r="B8" s="84" t="s">
        <v>49</v>
      </c>
      <c r="C8" s="84" t="s">
        <v>73</v>
      </c>
      <c r="D8" s="85" t="s">
        <v>61</v>
      </c>
      <c r="E8" s="86"/>
      <c r="F8" s="87" t="s">
        <v>57</v>
      </c>
      <c r="G8" s="87" t="s">
        <v>62</v>
      </c>
      <c r="H8" s="87" t="s">
        <v>69</v>
      </c>
      <c r="I8" s="87" t="s">
        <v>63</v>
      </c>
      <c r="J8" s="88" t="s">
        <v>50</v>
      </c>
      <c r="K8" s="87" t="s">
        <v>68</v>
      </c>
      <c r="L8" s="88" t="s">
        <v>67</v>
      </c>
    </row>
    <row r="9" spans="1:12" s="81" customFormat="1" ht="15.75" thickTop="1">
      <c r="A9" s="89" t="str">
        <f>"Unterhaltsreinigung Los "&amp;A10</f>
        <v>Unterhaltsreinigung Los 1</v>
      </c>
      <c r="B9" s="90"/>
      <c r="C9" s="90"/>
      <c r="D9" s="90"/>
      <c r="E9" s="90"/>
      <c r="F9" s="91"/>
      <c r="G9" s="91"/>
      <c r="H9" s="91"/>
      <c r="I9" s="91"/>
      <c r="J9" s="92"/>
      <c r="K9" s="92"/>
      <c r="L9" s="93"/>
    </row>
    <row r="10" spans="1:12" s="81" customFormat="1">
      <c r="A10" s="94">
        <v>1</v>
      </c>
      <c r="B10" s="95">
        <v>1</v>
      </c>
      <c r="C10" s="95" t="s">
        <v>74</v>
      </c>
      <c r="D10" s="96" t="str" cm="1">
        <f t="array" aca="1" ref="D10" ca="1">INDIRECT("'Los "&amp;$A10&amp;"."&amp;$B10&amp;" "&amp;$C10&amp;"'"&amp;"!b3")</f>
        <v>Objekt in Gelsenkirchen</v>
      </c>
      <c r="E10" s="39" t="str">
        <f>HYPERLINK("#'Los "&amp;$A10&amp;"."&amp;$B10&amp;" "&amp;$C10&amp;"'"&amp;"!A10","è")</f>
        <v>è</v>
      </c>
      <c r="F10" s="97" t="e" cm="1">
        <f t="array" aca="1" ref="F10" ca="1">INDIRECT("'Los "&amp;$A10&amp;"."&amp;$B10&amp;" "&amp;$C10&amp;"'"&amp;"!S2")</f>
        <v>#DIV/0!</v>
      </c>
      <c r="G10" s="98" cm="1">
        <f t="array" aca="1" ref="G10" ca="1">INDIRECT("'Los "&amp;$A10&amp;"."&amp;$B10&amp;" "&amp;$C10&amp;"'"&amp;"!S3")</f>
        <v>0</v>
      </c>
      <c r="H10" s="98" cm="1">
        <f t="array" aca="1" ref="H10" ca="1">INDIRECT("'Los "&amp;$A10&amp;"."&amp;$B10&amp;" "&amp;$C10&amp;"'"&amp;"!S4")</f>
        <v>0</v>
      </c>
      <c r="I10" s="97">
        <f ca="1">MIN(INDIRECT("'Los "&amp;$A10&amp;"."&amp;$B10&amp;" "&amp;$C10&amp;"'"&amp;"!K7"):INDIRECT("'Los "&amp;$A10&amp;"."&amp;$B10&amp;" "&amp;$C10&amp;"'"&amp;"!N7"))</f>
        <v>0</v>
      </c>
      <c r="J10" s="99" cm="1">
        <f t="array" aca="1" ref="J10" ca="1">INDIRECT("'Los "&amp;$A10&amp;"."&amp;$B10&amp;" "&amp;$C10&amp;"'"&amp;"!S6")</f>
        <v>7817361.8049000017</v>
      </c>
      <c r="K10" s="99" cm="1">
        <f t="array" aca="1" ref="K10" ca="1">INDIRECT("'Los "&amp;$A10&amp;"."&amp;$B10&amp;" "&amp;$C10&amp;"'"&amp;"!J8")</f>
        <v>275</v>
      </c>
      <c r="L10" s="100" t="str" cm="1">
        <f t="array" aca="1" ref="L10" ca="1">INDIRECT("'Los "&amp;$A10&amp;"."&amp;$B10&amp;" "&amp;$C10&amp;"'"&amp;"!Q1")</f>
        <v>Das Preisblatt ist nicht vollständig ausgefüllt!</v>
      </c>
    </row>
    <row r="11" spans="1:12">
      <c r="A11" s="101"/>
      <c r="B11" s="102"/>
      <c r="C11" s="102"/>
      <c r="D11" s="103"/>
      <c r="E11" s="103" t="s">
        <v>155</v>
      </c>
      <c r="F11" s="104" t="e">
        <f ca="1">SUM(F10:F10)</f>
        <v>#DIV/0!</v>
      </c>
      <c r="G11" s="105">
        <f ca="1">SUM(G10:G10)</f>
        <v>0</v>
      </c>
      <c r="H11" s="106"/>
      <c r="I11" s="106"/>
      <c r="J11" s="107">
        <f ca="1">SUM(J10:J10)</f>
        <v>7817361.8049000017</v>
      </c>
      <c r="K11" s="108"/>
      <c r="L11" s="108"/>
    </row>
    <row r="12" spans="1:12" s="81" customFormat="1">
      <c r="A12" s="101" t="str">
        <f>"Grundreinigung Los "&amp;A13</f>
        <v>Grundreinigung Los 1</v>
      </c>
      <c r="B12" s="109"/>
      <c r="C12" s="102"/>
      <c r="D12" s="102"/>
      <c r="E12" s="102"/>
      <c r="F12" s="110"/>
      <c r="G12" s="110"/>
      <c r="H12" s="110"/>
      <c r="I12" s="110"/>
      <c r="J12" s="111"/>
      <c r="K12" s="111"/>
      <c r="L12" s="112"/>
    </row>
    <row r="13" spans="1:12" s="81" customFormat="1">
      <c r="A13" s="94">
        <v>1</v>
      </c>
      <c r="B13" s="95">
        <v>2</v>
      </c>
      <c r="C13" s="95" t="s">
        <v>71</v>
      </c>
      <c r="D13" s="113" t="str" cm="1">
        <f t="array" aca="1" ref="D13" ca="1">INDIRECT("'Los "&amp;$A13&amp;"."&amp;$B13&amp;" "&amp;$C13&amp;"'"&amp;"!b3")</f>
        <v>Objekt in Gelsenkirchen</v>
      </c>
      <c r="E13" s="39" t="str">
        <f>HYPERLINK("#'Los "&amp;$A13&amp;"."&amp;$B13&amp;" "&amp;$C13&amp;"'"&amp;"!A10","è")</f>
        <v>è</v>
      </c>
      <c r="F13" s="97" cm="1">
        <f t="array" aca="1" ref="F13" ca="1">INDIRECT("'Los "&amp;$A13&amp;"."&amp;$B13&amp;" "&amp;$C13&amp;"'"&amp;"!o2")</f>
        <v>0</v>
      </c>
      <c r="G13" s="98" cm="1">
        <f t="array" aca="1" ref="G13" ca="1">INDIRECT("'Los "&amp;$A13&amp;"."&amp;$B13&amp;" "&amp;$C13&amp;"'"&amp;"!o3")</f>
        <v>0</v>
      </c>
      <c r="H13" s="98" cm="1">
        <f t="array" aca="1" ref="H13" ca="1">INDIRECT("'Los "&amp;$A13&amp;"."&amp;$B13&amp;" "&amp;$C13&amp;"'"&amp;"!o4")</f>
        <v>0</v>
      </c>
      <c r="I13" s="97" cm="1">
        <f t="array" aca="1" ref="I13" ca="1">INDIRECT("'Los "&amp;$A13&amp;"."&amp;$B13&amp;" "&amp;$C13&amp;"'"&amp;"!K7")</f>
        <v>0</v>
      </c>
      <c r="J13" s="99" cm="1">
        <f t="array" aca="1" ref="J13" ca="1">INDIRECT("'Los "&amp;$A13&amp;"."&amp;$B13&amp;" "&amp;$C13&amp;"'"&amp;"!o6")</f>
        <v>26161.230000000003</v>
      </c>
      <c r="K13" s="99" cm="1">
        <f t="array" aca="1" ref="K13" ca="1">INDIRECT("'Los "&amp;$A13&amp;"."&amp;$B13&amp;" "&amp;$C13&amp;"'"&amp;"!K8")</f>
        <v>15</v>
      </c>
      <c r="L13" s="100" t="str" cm="1">
        <f t="array" aca="1" ref="L13" ca="1">INDIRECT("'Los "&amp;$A13&amp;"."&amp;$B13&amp;" "&amp;$C13&amp;"'"&amp;"!L1")</f>
        <v>Das Preisblatt ist nicht vollständig ausgefüllt!</v>
      </c>
    </row>
    <row r="14" spans="1:12">
      <c r="A14" s="114"/>
      <c r="B14" s="115"/>
      <c r="C14" s="115"/>
      <c r="D14" s="103"/>
      <c r="E14" s="103" t="s">
        <v>155</v>
      </c>
      <c r="F14" s="116">
        <f ca="1">SUM(F13:F13)</f>
        <v>0</v>
      </c>
      <c r="G14" s="117">
        <f ca="1">SUM(G13:G13)</f>
        <v>0</v>
      </c>
      <c r="H14" s="106"/>
      <c r="I14" s="106"/>
      <c r="J14" s="118">
        <f ca="1">SUM(J13:J13)</f>
        <v>26161.230000000003</v>
      </c>
      <c r="K14" s="108"/>
      <c r="L14" s="108"/>
    </row>
    <row r="15" spans="1:12" s="81" customFormat="1">
      <c r="A15" s="101" t="str">
        <f>"Sonderreinigung Los "&amp;A16</f>
        <v>Sonderreinigung Los 1</v>
      </c>
      <c r="B15" s="109"/>
      <c r="C15" s="102"/>
      <c r="D15" s="102"/>
      <c r="E15" s="102"/>
      <c r="F15" s="110"/>
      <c r="G15" s="110"/>
      <c r="H15" s="110"/>
      <c r="I15" s="110"/>
      <c r="J15" s="111"/>
      <c r="K15" s="111"/>
      <c r="L15" s="112"/>
    </row>
    <row r="16" spans="1:12" s="81" customFormat="1">
      <c r="A16" s="94">
        <v>1</v>
      </c>
      <c r="B16" s="95">
        <v>3</v>
      </c>
      <c r="C16" s="95" t="s">
        <v>1868</v>
      </c>
      <c r="D16" s="113" t="str" cm="1">
        <f t="array" aca="1" ref="D16" ca="1">INDIRECT("'Los "&amp;$A16&amp;"."&amp;B16&amp;" "&amp;$C16&amp;"'"&amp;"!b3")</f>
        <v>Objekt in Gelsenkirchen</v>
      </c>
      <c r="E16" s="39" t="str">
        <f>HYPERLINK("#'Los "&amp;$A16&amp;"."&amp;B16&amp;"."&amp;$B16&amp;" "&amp;$C16&amp;"'"&amp;"!A10","è")</f>
        <v>è</v>
      </c>
      <c r="F16" s="97" cm="1">
        <f t="array" aca="1" ref="F16" ca="1">INDIRECT("'Los "&amp;$A16&amp;"."&amp;B16&amp;" "&amp;$C16&amp;"'"&amp;"!K2")</f>
        <v>0</v>
      </c>
      <c r="G16" s="98" cm="1">
        <f t="array" aca="1" ref="G16" ca="1">INDIRECT("'Los "&amp;$A16&amp;"."&amp;B16&amp;" "&amp;$C16&amp;"'"&amp;"!k3")</f>
        <v>1440</v>
      </c>
      <c r="H16" s="119"/>
      <c r="I16" s="97">
        <f ca="1">MIN(INDIRECT("'Los "&amp;$A16&amp;"."&amp;$B16&amp;" "&amp;$C16&amp;"'"&amp;"!i15"),INDIRECT("'Los "&amp;$A16&amp;"."&amp;$B16&amp;" "&amp;$C16&amp;"'"&amp;"!i16"))</f>
        <v>0</v>
      </c>
      <c r="J16" s="120"/>
      <c r="K16" s="120"/>
      <c r="L16" s="100" t="str" cm="1">
        <f t="array" aca="1" ref="L16" ca="1">INDIRECT("'Los "&amp;$A16&amp;"."&amp;B16&amp;" "&amp;$C16&amp;"'"&amp;"!G1")</f>
        <v>Das Preisblatt ist nicht vollständig ausgefüllt!</v>
      </c>
    </row>
    <row r="17" spans="1:12">
      <c r="A17" s="121"/>
      <c r="B17" s="122"/>
      <c r="C17" s="122"/>
      <c r="D17" s="123"/>
      <c r="E17" s="124" t="s">
        <v>155</v>
      </c>
      <c r="F17" s="125">
        <f ca="1">SUM(F16:F16)</f>
        <v>0</v>
      </c>
      <c r="G17" s="126">
        <f ca="1">SUM(G16:G16)</f>
        <v>1440</v>
      </c>
      <c r="H17" s="127"/>
      <c r="I17" s="127"/>
      <c r="J17" s="128"/>
      <c r="K17" s="108"/>
      <c r="L17" s="108"/>
    </row>
    <row r="18" spans="1:12" customFormat="1" ht="13.5" thickBot="1"/>
    <row r="19" spans="1:12" s="81" customFormat="1" ht="39" thickBot="1">
      <c r="A19" s="84" t="s">
        <v>79</v>
      </c>
      <c r="B19" s="84" t="s">
        <v>49</v>
      </c>
      <c r="C19" s="84" t="s">
        <v>73</v>
      </c>
      <c r="D19" s="85" t="s">
        <v>61</v>
      </c>
      <c r="E19" s="86"/>
      <c r="F19" s="87" t="s">
        <v>57</v>
      </c>
      <c r="G19" s="87"/>
      <c r="H19" s="87" t="s">
        <v>1854</v>
      </c>
      <c r="I19" s="87" t="s">
        <v>1855</v>
      </c>
      <c r="J19" s="88"/>
      <c r="K19" s="87"/>
      <c r="L19" s="88" t="s">
        <v>67</v>
      </c>
    </row>
    <row r="20" spans="1:12" s="81" customFormat="1" ht="15.75" thickTop="1">
      <c r="A20" s="101" t="str">
        <f>"Sonderreinigung Bib Los "&amp;A21</f>
        <v>Sonderreinigung Bib Los 1</v>
      </c>
      <c r="B20" s="109"/>
      <c r="C20" s="102"/>
      <c r="D20" s="102"/>
      <c r="E20" s="102"/>
      <c r="F20" s="110"/>
      <c r="G20" s="110"/>
      <c r="H20" s="110"/>
      <c r="I20" s="110"/>
      <c r="J20" s="111"/>
      <c r="K20" s="111"/>
      <c r="L20" s="112"/>
    </row>
    <row r="21" spans="1:12" s="81" customFormat="1">
      <c r="A21" s="94">
        <v>1</v>
      </c>
      <c r="B21" s="95">
        <v>4</v>
      </c>
      <c r="C21" s="95" t="s">
        <v>1879</v>
      </c>
      <c r="D21" s="113" t="str" cm="1">
        <f t="array" aca="1" ref="D21" ca="1">INDIRECT("'Los "&amp;$A21&amp;"."&amp;B21&amp;" "&amp;$C21&amp;"'"&amp;"!b3")</f>
        <v>Gelsenkirchen</v>
      </c>
      <c r="E21" s="39" t="str">
        <f>HYPERLINK("#'Los "&amp;$A21&amp;"."&amp;B21&amp;"."&amp;$B21&amp;" "&amp;$C21&amp;"'"&amp;"!A10","è")</f>
        <v>è</v>
      </c>
      <c r="F21" s="97" cm="1">
        <f t="array" aca="1" ref="F21" ca="1">INDIRECT("'Los "&amp;$A21&amp;"."&amp;B21&amp;" "&amp;$C21&amp;"'"&amp;"!J2")</f>
        <v>0</v>
      </c>
      <c r="G21" s="119"/>
      <c r="H21" s="97" cm="1">
        <f t="array" aca="1" ref="H21" ca="1">INDIRECT("'Los "&amp;$A21&amp;"."&amp;B21&amp;" "&amp;$C21&amp;"'"&amp;"!G23")</f>
        <v>0</v>
      </c>
      <c r="I21" s="97" cm="1">
        <f t="array" aca="1" ref="I21" ca="1">INDIRECT("'Los "&amp;$A21&amp;"."&amp;B21&amp;" "&amp;$C21&amp;"'"&amp;"!H23")</f>
        <v>4396</v>
      </c>
      <c r="J21" s="120"/>
      <c r="K21" s="120"/>
      <c r="L21" s="100" t="str" cm="1">
        <f t="array" aca="1" ref="L21" ca="1">INDIRECT("'Los "&amp;$A21&amp;"."&amp;B21&amp;" "&amp;$C21&amp;"'"&amp;"!G1")</f>
        <v>Das Preisblatt ist nicht vollständig ausgefüllt!</v>
      </c>
    </row>
    <row r="22" spans="1:12">
      <c r="A22" s="114"/>
      <c r="B22" s="115"/>
      <c r="C22" s="115"/>
      <c r="D22" s="103"/>
      <c r="E22" s="103" t="s">
        <v>155</v>
      </c>
      <c r="F22" s="116">
        <f ca="1">SUM(F21:F21)</f>
        <v>0</v>
      </c>
      <c r="G22" s="117"/>
      <c r="H22" s="106"/>
      <c r="I22" s="106"/>
      <c r="J22" s="118"/>
      <c r="K22" s="108"/>
      <c r="L22" s="108"/>
    </row>
    <row r="23" spans="1:12">
      <c r="A23" s="129"/>
      <c r="B23" s="130"/>
      <c r="C23" s="130"/>
      <c r="D23" s="131"/>
      <c r="E23" s="131" t="s">
        <v>64</v>
      </c>
      <c r="F23" s="132" t="e">
        <f ca="1">SUM(F11,F14,F16,F22)</f>
        <v>#DIV/0!</v>
      </c>
      <c r="G23" s="133">
        <f ca="1">SUM(G11,G14,G16,G22)</f>
        <v>1440</v>
      </c>
      <c r="H23" s="134"/>
      <c r="I23" s="135"/>
      <c r="J23" s="133">
        <f ca="1">SUM(J11,J14,J16,J22)</f>
        <v>7843523.0349000022</v>
      </c>
      <c r="K23" s="136"/>
      <c r="L23" s="137"/>
    </row>
    <row r="24" spans="1:12" customFormat="1" ht="13.5" thickBot="1"/>
    <row r="25" spans="1:12" s="81" customFormat="1" ht="39" thickBot="1">
      <c r="A25" s="84" t="s">
        <v>79</v>
      </c>
      <c r="B25" s="84" t="s">
        <v>49</v>
      </c>
      <c r="C25" s="84" t="s">
        <v>73</v>
      </c>
      <c r="D25" s="85" t="s">
        <v>61</v>
      </c>
      <c r="E25" s="86"/>
      <c r="F25" s="87" t="s">
        <v>57</v>
      </c>
      <c r="G25" s="87" t="s">
        <v>62</v>
      </c>
      <c r="H25" s="87" t="s">
        <v>69</v>
      </c>
      <c r="I25" s="87" t="s">
        <v>63</v>
      </c>
      <c r="J25" s="88" t="s">
        <v>50</v>
      </c>
      <c r="K25" s="87" t="s">
        <v>68</v>
      </c>
      <c r="L25" s="88" t="s">
        <v>67</v>
      </c>
    </row>
    <row r="26" spans="1:12" s="81" customFormat="1" ht="15.75" thickTop="1">
      <c r="A26" s="89" t="str">
        <f>"Unterhaltsreinigung Los "&amp;A27</f>
        <v>Unterhaltsreinigung Los 2</v>
      </c>
      <c r="B26" s="90"/>
      <c r="C26" s="90"/>
      <c r="D26" s="90"/>
      <c r="E26" s="90"/>
      <c r="F26" s="91"/>
      <c r="G26" s="91"/>
      <c r="H26" s="91"/>
      <c r="I26" s="91"/>
      <c r="J26" s="92"/>
      <c r="K26" s="92"/>
      <c r="L26" s="93"/>
    </row>
    <row r="27" spans="1:12" s="81" customFormat="1">
      <c r="A27" s="94">
        <v>2</v>
      </c>
      <c r="B27" s="95">
        <v>1</v>
      </c>
      <c r="C27" s="95" t="s">
        <v>74</v>
      </c>
      <c r="D27" s="96" t="str" cm="1">
        <f t="array" aca="1" ref="D27" ca="1">INDIRECT("'Los "&amp;$A27&amp;"."&amp;$B27&amp;" "&amp;$C27&amp;"'"&amp;"!b3")</f>
        <v>Objekt Recklinghausen</v>
      </c>
      <c r="E27" s="39" t="str">
        <f>HYPERLINK("#'Los "&amp;$A27&amp;"."&amp;$B27&amp;" "&amp;$C27&amp;"'"&amp;"!A10","è")</f>
        <v>è</v>
      </c>
      <c r="F27" s="97" t="e" cm="1">
        <f t="array" aca="1" ref="F27" ca="1">INDIRECT("'Los "&amp;$A27&amp;"."&amp;$B27&amp;" "&amp;$C27&amp;"'"&amp;"!S2")</f>
        <v>#DIV/0!</v>
      </c>
      <c r="G27" s="98" cm="1">
        <f t="array" aca="1" ref="G27" ca="1">INDIRECT("'Los "&amp;$A27&amp;"."&amp;$B27&amp;" "&amp;$C27&amp;"'"&amp;"!S3")</f>
        <v>0</v>
      </c>
      <c r="H27" s="98" cm="1">
        <f t="array" aca="1" ref="H27" ca="1">INDIRECT("'Los "&amp;$A27&amp;"."&amp;$B27&amp;" "&amp;$C27&amp;"'"&amp;"!S4")</f>
        <v>0</v>
      </c>
      <c r="I27" s="97">
        <f ca="1">MIN(INDIRECT("'Los "&amp;$A27&amp;"."&amp;$B27&amp;" "&amp;$C27&amp;"'"&amp;"!K7"):INDIRECT("'Los "&amp;$A27&amp;"."&amp;$B27&amp;" "&amp;$C27&amp;"'"&amp;"!N7"))</f>
        <v>0</v>
      </c>
      <c r="J27" s="99" cm="1">
        <f t="array" aca="1" ref="J27" ca="1">INDIRECT("'Los "&amp;$A27&amp;"."&amp;$B27&amp;" "&amp;$C27&amp;"'"&amp;"!S6")</f>
        <v>2888050.9334999961</v>
      </c>
      <c r="K27" s="99" cm="1">
        <f t="array" aca="1" ref="K27" ca="1">INDIRECT("'Los "&amp;$A27&amp;"."&amp;$B27&amp;" "&amp;$C27&amp;"'"&amp;"!J8")</f>
        <v>280</v>
      </c>
      <c r="L27" s="100" t="str" cm="1">
        <f t="array" aca="1" ref="L27" ca="1">INDIRECT("'Los "&amp;$A27&amp;"."&amp;$B27&amp;" "&amp;$C27&amp;"'"&amp;"!Q1")</f>
        <v>Das Preisblatt ist nicht vollständig ausgefüllt!</v>
      </c>
    </row>
    <row r="28" spans="1:12">
      <c r="A28" s="101"/>
      <c r="B28" s="102"/>
      <c r="C28" s="102"/>
      <c r="D28" s="103"/>
      <c r="E28" s="103" t="s">
        <v>155</v>
      </c>
      <c r="F28" s="104" t="e">
        <f ca="1">SUM(F27:F27)</f>
        <v>#DIV/0!</v>
      </c>
      <c r="G28" s="105">
        <f ca="1">SUM(G27:G27)</f>
        <v>0</v>
      </c>
      <c r="H28" s="106"/>
      <c r="I28" s="106"/>
      <c r="J28" s="107">
        <f ca="1">SUM(J27:J27)</f>
        <v>2888050.9334999961</v>
      </c>
      <c r="K28" s="108"/>
      <c r="L28" s="108"/>
    </row>
    <row r="29" spans="1:12" s="81" customFormat="1">
      <c r="A29" s="101" t="str">
        <f>"Grundreinigung Los "&amp;A30</f>
        <v>Grundreinigung Los 2</v>
      </c>
      <c r="B29" s="109"/>
      <c r="C29" s="102"/>
      <c r="D29" s="102"/>
      <c r="E29" s="102"/>
      <c r="F29" s="110"/>
      <c r="G29" s="110"/>
      <c r="H29" s="110"/>
      <c r="I29" s="110"/>
      <c r="J29" s="111"/>
      <c r="K29" s="111"/>
      <c r="L29" s="112"/>
    </row>
    <row r="30" spans="1:12" s="81" customFormat="1">
      <c r="A30" s="94">
        <v>2</v>
      </c>
      <c r="B30" s="95">
        <v>2</v>
      </c>
      <c r="C30" s="95" t="s">
        <v>71</v>
      </c>
      <c r="D30" s="113" t="str" cm="1">
        <f t="array" aca="1" ref="D30" ca="1">INDIRECT("'Los "&amp;$A30&amp;"."&amp;$B30&amp;" "&amp;$C30&amp;"'"&amp;"!B3")</f>
        <v>Objekt Recklinghausen</v>
      </c>
      <c r="E30" s="39" t="str">
        <f>HYPERLINK("#'Los "&amp;$A30&amp;"."&amp;$B30&amp;" "&amp;$C30&amp;"'"&amp;"!A10","è")</f>
        <v>è</v>
      </c>
      <c r="F30" s="97" cm="1">
        <f t="array" aca="1" ref="F30" ca="1">INDIRECT("'Los "&amp;$A30&amp;"."&amp;$B30&amp;" "&amp;$C30&amp;"'"&amp;"!O2")</f>
        <v>0</v>
      </c>
      <c r="G30" s="98" cm="1">
        <f t="array" aca="1" ref="G30" ca="1">INDIRECT("'Los "&amp;$A30&amp;"."&amp;$B30&amp;" "&amp;$C30&amp;"'"&amp;"!o3")</f>
        <v>0</v>
      </c>
      <c r="H30" s="98" cm="1">
        <f t="array" aca="1" ref="H30" ca="1">INDIRECT("'Los "&amp;$A30&amp;"."&amp;$B30&amp;" "&amp;$C30&amp;"'"&amp;"!o4")</f>
        <v>0</v>
      </c>
      <c r="I30" s="97" cm="1">
        <f t="array" aca="1" ref="I30" ca="1">INDIRECT("'Los "&amp;$A30&amp;"."&amp;$B30&amp;" "&amp;$C30&amp;"'"&amp;"!K7")</f>
        <v>0</v>
      </c>
      <c r="J30" s="99" cm="1">
        <f t="array" aca="1" ref="J30" ca="1">INDIRECT("'Los "&amp;$A30&amp;"."&amp;$B30&amp;" "&amp;$C30&amp;"'"&amp;"!o6")</f>
        <v>9311.9899999999925</v>
      </c>
      <c r="K30" s="99" cm="1">
        <f t="array" aca="1" ref="K30" ca="1">INDIRECT("'Los "&amp;$A30&amp;"."&amp;$B30&amp;" "&amp;$C30&amp;"'"&amp;"!K8")</f>
        <v>15</v>
      </c>
      <c r="L30" s="100" t="str" cm="1">
        <f t="array" aca="1" ref="L30" ca="1">INDIRECT("'Los "&amp;$A30&amp;"."&amp;$B30&amp;" "&amp;$C30&amp;"'"&amp;"!L1")</f>
        <v>Das Preisblatt ist nicht vollständig ausgefüllt!</v>
      </c>
    </row>
    <row r="31" spans="1:12">
      <c r="A31" s="114"/>
      <c r="B31" s="115"/>
      <c r="C31" s="115"/>
      <c r="D31" s="103"/>
      <c r="E31" s="103" t="s">
        <v>155</v>
      </c>
      <c r="F31" s="116">
        <f ca="1">SUM(F30:F30)</f>
        <v>0</v>
      </c>
      <c r="G31" s="117">
        <f ca="1">SUM(G30:G30)</f>
        <v>0</v>
      </c>
      <c r="H31" s="106"/>
      <c r="I31" s="106"/>
      <c r="J31" s="118">
        <f ca="1">SUM(J30:J30)</f>
        <v>9311.9899999999925</v>
      </c>
      <c r="K31" s="108"/>
      <c r="L31" s="108"/>
    </row>
    <row r="32" spans="1:12" s="81" customFormat="1">
      <c r="A32" s="101" t="str">
        <f>"Sonderreinigung Los "&amp;A33</f>
        <v>Sonderreinigung Los 2</v>
      </c>
      <c r="B32" s="109"/>
      <c r="C32" s="102"/>
      <c r="D32" s="102"/>
      <c r="E32" s="102"/>
      <c r="F32" s="110"/>
      <c r="G32" s="110"/>
      <c r="H32" s="110"/>
      <c r="I32" s="110"/>
      <c r="J32" s="111"/>
      <c r="K32" s="111"/>
      <c r="L32" s="112"/>
    </row>
    <row r="33" spans="1:12" s="81" customFormat="1">
      <c r="A33" s="94">
        <v>2</v>
      </c>
      <c r="B33" s="95">
        <v>3</v>
      </c>
      <c r="C33" s="95" t="s">
        <v>1868</v>
      </c>
      <c r="D33" s="113" t="str" cm="1">
        <f t="array" aca="1" ref="D33" ca="1">INDIRECT("'Los "&amp;$A33&amp;"."&amp;B33&amp;" "&amp;$C33&amp;"'"&amp;"!b3")</f>
        <v>Objekt Recklinghausen</v>
      </c>
      <c r="E33" s="39" t="str">
        <f>HYPERLINK("#'Los "&amp;$A33&amp;"."&amp;B33&amp;"."&amp;$B33&amp;" "&amp;$C33&amp;"'"&amp;"!A10","è")</f>
        <v>è</v>
      </c>
      <c r="F33" s="97" cm="1">
        <f t="array" aca="1" ref="F33" ca="1">INDIRECT("'Los "&amp;$A33&amp;"."&amp;B33&amp;" "&amp;$C33&amp;"'"&amp;"!K2")</f>
        <v>0</v>
      </c>
      <c r="G33" s="98" cm="1">
        <f t="array" aca="1" ref="G33" ca="1">INDIRECT("'Los "&amp;$A33&amp;"."&amp;B33&amp;" "&amp;$C33&amp;"'"&amp;"!k3")</f>
        <v>298</v>
      </c>
      <c r="H33" s="119"/>
      <c r="I33" s="97">
        <f ca="1">MIN(INDIRECT("'Los "&amp;$A33&amp;"."&amp;$B33&amp;" "&amp;$C33&amp;"'"&amp;"!i15"),INDIRECT("'Los "&amp;$A33&amp;"."&amp;$B33&amp;" "&amp;$C33&amp;"'"&amp;"!i15"))</f>
        <v>0</v>
      </c>
      <c r="J33" s="120"/>
      <c r="K33" s="120"/>
      <c r="L33" s="100" t="str" cm="1">
        <f t="array" aca="1" ref="L33" ca="1">INDIRECT("'Los "&amp;$A33&amp;"."&amp;B33&amp;" "&amp;$C33&amp;"'"&amp;"!G1")</f>
        <v>Das Preisblatt ist nicht vollständig ausgefüllt!</v>
      </c>
    </row>
    <row r="34" spans="1:12">
      <c r="A34" s="121"/>
      <c r="B34" s="122"/>
      <c r="C34" s="122"/>
      <c r="D34" s="123"/>
      <c r="E34" s="123" t="s">
        <v>155</v>
      </c>
      <c r="F34" s="125">
        <f ca="1">SUM(F33:F33)</f>
        <v>0</v>
      </c>
      <c r="G34" s="126">
        <f ca="1">SUM(G33:G33)</f>
        <v>298</v>
      </c>
      <c r="H34" s="106"/>
      <c r="I34" s="106"/>
      <c r="J34" s="128"/>
      <c r="K34" s="108"/>
      <c r="L34" s="108"/>
    </row>
    <row r="35" spans="1:12" customFormat="1" ht="13.5" thickBot="1"/>
    <row r="36" spans="1:12" s="81" customFormat="1" ht="39" thickBot="1">
      <c r="A36" s="84" t="s">
        <v>79</v>
      </c>
      <c r="B36" s="84" t="s">
        <v>49</v>
      </c>
      <c r="C36" s="84" t="s">
        <v>73</v>
      </c>
      <c r="D36" s="85" t="s">
        <v>61</v>
      </c>
      <c r="E36" s="86"/>
      <c r="F36" s="87" t="s">
        <v>57</v>
      </c>
      <c r="G36" s="87"/>
      <c r="H36" s="87" t="s">
        <v>1854</v>
      </c>
      <c r="I36" s="87" t="s">
        <v>1855</v>
      </c>
      <c r="J36" s="88"/>
      <c r="K36" s="87"/>
      <c r="L36" s="88" t="s">
        <v>67</v>
      </c>
    </row>
    <row r="37" spans="1:12" s="81" customFormat="1" ht="15.75" thickTop="1">
      <c r="A37" s="101" t="str">
        <f>"Sonderreinigung Bib Los "&amp;A38</f>
        <v>Sonderreinigung Bib Los 2</v>
      </c>
      <c r="B37" s="109"/>
      <c r="C37" s="102"/>
      <c r="D37" s="102"/>
      <c r="E37" s="102"/>
      <c r="F37" s="110"/>
      <c r="G37" s="110"/>
      <c r="H37" s="110"/>
      <c r="I37" s="110"/>
      <c r="J37" s="111"/>
      <c r="K37" s="111"/>
      <c r="L37" s="112"/>
    </row>
    <row r="38" spans="1:12" s="81" customFormat="1">
      <c r="A38" s="94">
        <v>2</v>
      </c>
      <c r="B38" s="95">
        <v>4</v>
      </c>
      <c r="C38" s="95" t="s">
        <v>1879</v>
      </c>
      <c r="D38" s="113" t="str" cm="1">
        <f t="array" aca="1" ref="D38" ca="1">INDIRECT("'Los "&amp;$A38&amp;"."&amp;B38&amp;" "&amp;$C38&amp;"'"&amp;"!b3")</f>
        <v>Recklinghausen</v>
      </c>
      <c r="E38" s="39" t="str">
        <f>HYPERLINK("#'Los "&amp;$A38&amp;"."&amp;B38&amp;"."&amp;$B38&amp;" "&amp;$C38&amp;"'"&amp;"!A10","è")</f>
        <v>è</v>
      </c>
      <c r="F38" s="97" cm="1">
        <f t="array" aca="1" ref="F38" ca="1">INDIRECT("'Los "&amp;$A38&amp;"."&amp;B38&amp;" "&amp;$C38&amp;"'"&amp;"!J2")</f>
        <v>0</v>
      </c>
      <c r="G38" s="119"/>
      <c r="H38" s="97" cm="1">
        <f t="array" aca="1" ref="H38" ca="1">INDIRECT("'Los "&amp;$A38&amp;"."&amp;B38&amp;" "&amp;$C38&amp;"'"&amp;"!G23")</f>
        <v>0</v>
      </c>
      <c r="I38" s="97" cm="1">
        <f t="array" aca="1" ref="I38" ca="1">INDIRECT("'Los "&amp;$A38&amp;"."&amp;B38&amp;" "&amp;$C38&amp;"'"&amp;"!H23")</f>
        <v>1146</v>
      </c>
      <c r="J38" s="120"/>
      <c r="K38" s="120"/>
      <c r="L38" s="100" t="str" cm="1">
        <f t="array" aca="1" ref="L38" ca="1">INDIRECT("'Los "&amp;$A38&amp;"."&amp;B38&amp;" "&amp;$C38&amp;"'"&amp;"!G1")</f>
        <v>Das Preisblatt ist nicht vollständig ausgefüllt!</v>
      </c>
    </row>
    <row r="39" spans="1:12">
      <c r="A39" s="114"/>
      <c r="B39" s="115"/>
      <c r="C39" s="115"/>
      <c r="D39" s="103"/>
      <c r="E39" s="103" t="s">
        <v>155</v>
      </c>
      <c r="F39" s="116">
        <f ca="1">SUM(F38:F38)</f>
        <v>0</v>
      </c>
      <c r="G39" s="117">
        <f>SUM(G38:G38)</f>
        <v>0</v>
      </c>
      <c r="H39" s="106"/>
      <c r="I39" s="106"/>
      <c r="J39" s="118"/>
      <c r="K39" s="108"/>
      <c r="L39" s="108"/>
    </row>
    <row r="40" spans="1:12">
      <c r="A40" s="129"/>
      <c r="B40" s="130"/>
      <c r="C40" s="130"/>
      <c r="D40" s="131"/>
      <c r="E40" s="131" t="s">
        <v>64</v>
      </c>
      <c r="F40" s="132" t="e">
        <f ca="1">SUM(F28,F31,F34,F39)</f>
        <v>#DIV/0!</v>
      </c>
      <c r="G40" s="133">
        <f ca="1">SUM(G28,G31,G34,G39)</f>
        <v>298</v>
      </c>
      <c r="H40" s="134"/>
      <c r="I40" s="135"/>
      <c r="J40" s="133">
        <f ca="1">SUM(J28,J31,J34,J39)</f>
        <v>2897362.9234999963</v>
      </c>
      <c r="K40" s="136"/>
      <c r="L40" s="137"/>
    </row>
    <row r="41" spans="1:12" customFormat="1" ht="13.5" thickBot="1"/>
    <row r="42" spans="1:12" s="81" customFormat="1" ht="39" thickBot="1">
      <c r="A42" s="84" t="s">
        <v>79</v>
      </c>
      <c r="B42" s="84" t="s">
        <v>49</v>
      </c>
      <c r="C42" s="84" t="s">
        <v>73</v>
      </c>
      <c r="D42" s="85" t="s">
        <v>61</v>
      </c>
      <c r="E42" s="86"/>
      <c r="F42" s="87" t="s">
        <v>57</v>
      </c>
      <c r="G42" s="87" t="s">
        <v>62</v>
      </c>
      <c r="H42" s="87" t="s">
        <v>69</v>
      </c>
      <c r="I42" s="87" t="s">
        <v>63</v>
      </c>
      <c r="J42" s="88" t="s">
        <v>50</v>
      </c>
      <c r="K42" s="87" t="s">
        <v>68</v>
      </c>
      <c r="L42" s="88" t="s">
        <v>67</v>
      </c>
    </row>
    <row r="43" spans="1:12" s="81" customFormat="1" ht="15.75" thickTop="1">
      <c r="A43" s="89" t="str">
        <f>"Unterhaltsreinigung Los "&amp;A44</f>
        <v>Unterhaltsreinigung Los 3</v>
      </c>
      <c r="B43" s="90"/>
      <c r="C43" s="90"/>
      <c r="D43" s="90"/>
      <c r="E43" s="90"/>
      <c r="F43" s="91"/>
      <c r="G43" s="91"/>
      <c r="H43" s="91"/>
      <c r="I43" s="91"/>
      <c r="J43" s="92"/>
      <c r="K43" s="92"/>
      <c r="L43" s="93"/>
    </row>
    <row r="44" spans="1:12" s="81" customFormat="1">
      <c r="A44" s="94">
        <v>3</v>
      </c>
      <c r="B44" s="95">
        <v>1</v>
      </c>
      <c r="C44" s="95" t="s">
        <v>74</v>
      </c>
      <c r="D44" s="96" t="str" cm="1">
        <f t="array" aca="1" ref="D44" ca="1">INDIRECT("'Los "&amp;$A44&amp;"."&amp;$B44&amp;" "&amp;$C44&amp;"'"&amp;"!b3")</f>
        <v>Objekt Bocholt</v>
      </c>
      <c r="E44" s="39" t="str">
        <f>HYPERLINK("#'Los "&amp;$A44&amp;"."&amp;$B44&amp;" "&amp;$C44&amp;"'"&amp;"!A10","è")</f>
        <v>è</v>
      </c>
      <c r="F44" s="97" t="e" cm="1">
        <f t="array" aca="1" ref="F44" ca="1">INDIRECT("'Los "&amp;$A44&amp;"."&amp;B44&amp;" "&amp;$C44&amp;"'"&amp;"!S2")</f>
        <v>#DIV/0!</v>
      </c>
      <c r="G44" s="98" cm="1">
        <f t="array" aca="1" ref="G44" ca="1">INDIRECT("'Los "&amp;$A44&amp;"."&amp;$B44&amp;" "&amp;$C44&amp;"'"&amp;"!S3")</f>
        <v>0</v>
      </c>
      <c r="H44" s="98" cm="1">
        <f t="array" aca="1" ref="H44" ca="1">INDIRECT("'Los "&amp;$A44&amp;"."&amp;$B44&amp;" "&amp;$C44&amp;"'"&amp;"!S4")</f>
        <v>0</v>
      </c>
      <c r="I44" s="97">
        <f ca="1">MIN(INDIRECT("'Los "&amp;$A44&amp;"."&amp;$B44&amp;" "&amp;$C44&amp;"'"&amp;"!K7"):INDIRECT("'Los "&amp;$A44&amp;"."&amp;$B44&amp;" "&amp;$C44&amp;"'"&amp;"!N7"))</f>
        <v>0</v>
      </c>
      <c r="J44" s="99" cm="1">
        <f t="array" aca="1" ref="J44" ca="1">INDIRECT("'Los "&amp;$A44&amp;"."&amp;$B44&amp;" "&amp;$C44&amp;"'"&amp;"!S6")</f>
        <v>2010748.5703000017</v>
      </c>
      <c r="K44" s="99" cm="1">
        <f t="array" aca="1" ref="K44" ca="1">INDIRECT("'Los "&amp;$A44&amp;"."&amp;$B44&amp;" "&amp;$C44&amp;"'"&amp;"!J8")</f>
        <v>250</v>
      </c>
      <c r="L44" s="100" t="str" cm="1">
        <f t="array" aca="1" ref="L44" ca="1">INDIRECT("'Los "&amp;$A44&amp;"."&amp;$B44&amp;" "&amp;$C44&amp;"'"&amp;"!Q1")</f>
        <v>Das Preisblatt ist nicht vollständig ausgefüllt!</v>
      </c>
    </row>
    <row r="45" spans="1:12">
      <c r="A45" s="101"/>
      <c r="B45" s="102"/>
      <c r="C45" s="102"/>
      <c r="D45" s="103"/>
      <c r="E45" s="103" t="s">
        <v>155</v>
      </c>
      <c r="F45" s="104" t="e">
        <f ca="1">SUM(F44:F44)</f>
        <v>#DIV/0!</v>
      </c>
      <c r="G45" s="105">
        <f ca="1">SUM(G44:G44)</f>
        <v>0</v>
      </c>
      <c r="H45" s="106"/>
      <c r="I45" s="106"/>
      <c r="J45" s="107">
        <f ca="1">SUM(J44:J44)</f>
        <v>2010748.5703000017</v>
      </c>
      <c r="K45" s="108"/>
      <c r="L45" s="108"/>
    </row>
    <row r="46" spans="1:12" s="81" customFormat="1">
      <c r="A46" s="101" t="str">
        <f>"Grundreinigung Los "&amp;A47</f>
        <v>Grundreinigung Los 3</v>
      </c>
      <c r="B46" s="109"/>
      <c r="C46" s="102"/>
      <c r="D46" s="102"/>
      <c r="E46" s="102"/>
      <c r="F46" s="110"/>
      <c r="G46" s="110"/>
      <c r="H46" s="110"/>
      <c r="I46" s="110"/>
      <c r="J46" s="111"/>
      <c r="K46" s="111"/>
      <c r="L46" s="112"/>
    </row>
    <row r="47" spans="1:12" s="81" customFormat="1">
      <c r="A47" s="94">
        <v>3</v>
      </c>
      <c r="B47" s="95">
        <v>2</v>
      </c>
      <c r="C47" s="95" t="s">
        <v>71</v>
      </c>
      <c r="D47" s="113" t="str" cm="1">
        <f t="array" aca="1" ref="D47" ca="1">INDIRECT("'Los "&amp;$A47&amp;"."&amp;$B47&amp;" "&amp;$C47&amp;"'"&amp;"!b3")</f>
        <v>Objekt Bocholt</v>
      </c>
      <c r="E47" s="39" t="str">
        <f>HYPERLINK("#'Los "&amp;$A47&amp;"."&amp;$B47&amp;" "&amp;$C47&amp;"'"&amp;"!A10","è")</f>
        <v>è</v>
      </c>
      <c r="F47" s="97" cm="1">
        <f t="array" aca="1" ref="F47" ca="1">INDIRECT("'Los "&amp;$A47&amp;"."&amp;$B47&amp;" "&amp;$C47&amp;"'"&amp;"!o2")</f>
        <v>0</v>
      </c>
      <c r="G47" s="98" cm="1">
        <f t="array" aca="1" ref="G47" ca="1">INDIRECT("'Los "&amp;$A47&amp;"."&amp;$B47&amp;" "&amp;$C47&amp;"'"&amp;"!o3")</f>
        <v>0</v>
      </c>
      <c r="H47" s="98" cm="1">
        <f t="array" aca="1" ref="H47" ca="1">INDIRECT("'Los "&amp;$A47&amp;"."&amp;$B47&amp;" "&amp;$C47&amp;"'"&amp;"!o4")</f>
        <v>0</v>
      </c>
      <c r="I47" s="97" cm="1">
        <f t="array" aca="1" ref="I47" ca="1">INDIRECT("'Los "&amp;$A47&amp;"."&amp;$B47&amp;" "&amp;$C47&amp;"'"&amp;"!K7")</f>
        <v>0</v>
      </c>
      <c r="J47" s="99" cm="1">
        <f t="array" aca="1" ref="J47" ca="1">INDIRECT("'Los "&amp;$A47&amp;"."&amp;$B47&amp;" "&amp;$C47&amp;"'"&amp;"!o6")</f>
        <v>5977.04</v>
      </c>
      <c r="K47" s="99" cm="1">
        <f t="array" aca="1" ref="K47" ca="1">INDIRECT("'Los "&amp;$A47&amp;"."&amp;$B47&amp;" "&amp;$C47&amp;"'"&amp;"!K8")</f>
        <v>15</v>
      </c>
      <c r="L47" s="100" t="str" cm="1">
        <f t="array" aca="1" ref="L47" ca="1">INDIRECT("'Los "&amp;$A47&amp;"."&amp;$B47&amp;" "&amp;$C47&amp;"'"&amp;"!L1")</f>
        <v>Das Preisblatt ist nicht vollständig ausgefüllt!</v>
      </c>
    </row>
    <row r="48" spans="1:12">
      <c r="A48" s="114"/>
      <c r="B48" s="115"/>
      <c r="C48" s="115"/>
      <c r="D48" s="103"/>
      <c r="E48" s="103" t="s">
        <v>155</v>
      </c>
      <c r="F48" s="116">
        <f ca="1">SUM(F47:F47)</f>
        <v>0</v>
      </c>
      <c r="G48" s="117">
        <f ca="1">SUM(G47:G47)</f>
        <v>0</v>
      </c>
      <c r="H48" s="106"/>
      <c r="I48" s="106"/>
      <c r="J48" s="118">
        <f ca="1">SUM(J47:J47)</f>
        <v>5977.04</v>
      </c>
      <c r="K48" s="108"/>
      <c r="L48" s="108"/>
    </row>
    <row r="49" spans="1:12" s="81" customFormat="1">
      <c r="A49" s="101" t="str">
        <f>"Sonderreinigung Los "&amp;A50</f>
        <v>Sonderreinigung Los 3</v>
      </c>
      <c r="B49" s="109"/>
      <c r="C49" s="102"/>
      <c r="D49" s="102"/>
      <c r="E49" s="102"/>
      <c r="F49" s="110"/>
      <c r="G49" s="110"/>
      <c r="H49" s="110"/>
      <c r="I49" s="110"/>
      <c r="J49" s="111"/>
      <c r="K49" s="111"/>
      <c r="L49" s="112"/>
    </row>
    <row r="50" spans="1:12" s="81" customFormat="1">
      <c r="A50" s="94">
        <v>3</v>
      </c>
      <c r="B50" s="95">
        <v>3</v>
      </c>
      <c r="C50" s="95" t="s">
        <v>1868</v>
      </c>
      <c r="D50" s="113" t="str" cm="1">
        <f t="array" aca="1" ref="D50" ca="1">INDIRECT("'Los "&amp;$A50&amp;"."&amp;B50&amp;" "&amp;$C50&amp;"'"&amp;"!b3")</f>
        <v>Objekt Bocholt</v>
      </c>
      <c r="E50" s="39" t="str">
        <f>HYPERLINK("#'Los "&amp;$A50&amp;"."&amp;B50&amp;"."&amp;$B50&amp;" "&amp;$C50&amp;"'"&amp;"!A10","è")</f>
        <v>è</v>
      </c>
      <c r="F50" s="97" cm="1">
        <f t="array" aca="1" ref="F50" ca="1">INDIRECT("'Los "&amp;$A50&amp;"."&amp;B50&amp;" "&amp;$C50&amp;"'"&amp;"!K2")</f>
        <v>0</v>
      </c>
      <c r="G50" s="98" cm="1">
        <f t="array" aca="1" ref="G50" ca="1">INDIRECT("'Los "&amp;$A50&amp;"."&amp;B50&amp;" "&amp;$C50&amp;"'"&amp;"!k3")</f>
        <v>298</v>
      </c>
      <c r="H50" s="119"/>
      <c r="I50" s="97">
        <f ca="1">MIN(INDIRECT("'Los "&amp;$A50&amp;"."&amp;$B50&amp;" "&amp;$C50&amp;"'"&amp;"!i15"),INDIRECT("'Los "&amp;$A50&amp;"."&amp;$B50&amp;" "&amp;$C50&amp;"'"&amp;"!i15"))</f>
        <v>0</v>
      </c>
      <c r="J50" s="120"/>
      <c r="K50" s="120"/>
      <c r="L50" s="100" t="str" cm="1">
        <f t="array" aca="1" ref="L50" ca="1">INDIRECT("'Los "&amp;$A50&amp;"."&amp;B50&amp;" "&amp;$C50&amp;"'"&amp;"!G1")</f>
        <v>Das Preisblatt ist nicht vollständig ausgefüllt!</v>
      </c>
    </row>
    <row r="51" spans="1:12">
      <c r="A51" s="121"/>
      <c r="B51" s="122"/>
      <c r="C51" s="122"/>
      <c r="D51" s="123"/>
      <c r="E51" s="123" t="s">
        <v>155</v>
      </c>
      <c r="F51" s="125">
        <f ca="1">SUM(F50:F50)</f>
        <v>0</v>
      </c>
      <c r="G51" s="126">
        <f ca="1">SUM(G50:G50)</f>
        <v>298</v>
      </c>
      <c r="H51" s="127"/>
      <c r="I51" s="127"/>
      <c r="J51" s="128"/>
      <c r="K51" s="108"/>
      <c r="L51" s="108"/>
    </row>
    <row r="52" spans="1:12" customFormat="1" ht="13.5" thickBot="1"/>
    <row r="53" spans="1:12" s="81" customFormat="1" ht="39" thickBot="1">
      <c r="A53" s="84" t="s">
        <v>79</v>
      </c>
      <c r="B53" s="84" t="s">
        <v>49</v>
      </c>
      <c r="C53" s="84" t="s">
        <v>73</v>
      </c>
      <c r="D53" s="85" t="s">
        <v>61</v>
      </c>
      <c r="E53" s="86"/>
      <c r="F53" s="87" t="s">
        <v>57</v>
      </c>
      <c r="G53" s="87"/>
      <c r="H53" s="87" t="s">
        <v>1854</v>
      </c>
      <c r="I53" s="87" t="s">
        <v>1855</v>
      </c>
      <c r="J53" s="88"/>
      <c r="K53" s="87"/>
      <c r="L53" s="88" t="s">
        <v>67</v>
      </c>
    </row>
    <row r="54" spans="1:12" s="81" customFormat="1" ht="15.75" thickTop="1">
      <c r="A54" s="101" t="str">
        <f>"Sonderreinigung Bib Los "&amp;A55</f>
        <v>Sonderreinigung Bib Los 3</v>
      </c>
      <c r="B54" s="109"/>
      <c r="C54" s="102"/>
      <c r="D54" s="102"/>
      <c r="E54" s="102"/>
      <c r="F54" s="110"/>
      <c r="G54" s="110"/>
      <c r="H54" s="110"/>
      <c r="I54" s="110"/>
      <c r="J54" s="111"/>
      <c r="K54" s="111"/>
      <c r="L54" s="112"/>
    </row>
    <row r="55" spans="1:12" s="81" customFormat="1">
      <c r="A55" s="94">
        <v>3</v>
      </c>
      <c r="B55" s="95">
        <v>4</v>
      </c>
      <c r="C55" s="95" t="s">
        <v>1879</v>
      </c>
      <c r="D55" s="113" t="str" cm="1">
        <f t="array" aca="1" ref="D55" ca="1">INDIRECT("'Los "&amp;$A55&amp;"."&amp;B55&amp;" "&amp;$C55&amp;"'"&amp;"!b3")</f>
        <v>Bocholt</v>
      </c>
      <c r="E55" s="39" t="str">
        <f>HYPERLINK("#'Los "&amp;$A55&amp;"."&amp;B55&amp;"."&amp;$B55&amp;" "&amp;$C55&amp;"'"&amp;"!A10","è")</f>
        <v>è</v>
      </c>
      <c r="F55" s="97" cm="1">
        <f t="array" aca="1" ref="F55" ca="1">INDIRECT("'Los "&amp;$A55&amp;"."&amp;B55&amp;" "&amp;$C55&amp;"'"&amp;"!J2")</f>
        <v>0</v>
      </c>
      <c r="G55" s="119"/>
      <c r="H55" s="97" cm="1">
        <f t="array" aca="1" ref="H55" ca="1">INDIRECT("'Los "&amp;$A55&amp;"."&amp;B55&amp;" "&amp;$C55&amp;"'"&amp;"!G23")</f>
        <v>0</v>
      </c>
      <c r="I55" s="97" cm="1">
        <f t="array" aca="1" ref="I55" ca="1">INDIRECT("'Los "&amp;$A55&amp;"."&amp;B55&amp;" "&amp;$C55&amp;"'"&amp;"!H23")</f>
        <v>800</v>
      </c>
      <c r="J55" s="120"/>
      <c r="K55" s="120"/>
      <c r="L55" s="100" t="str" cm="1">
        <f t="array" aca="1" ref="L55" ca="1">INDIRECT("'Los "&amp;$A55&amp;"."&amp;B55&amp;" "&amp;$C55&amp;"'"&amp;"!G1")</f>
        <v>Das Preisblatt ist nicht vollständig ausgefüllt!</v>
      </c>
    </row>
    <row r="56" spans="1:12">
      <c r="A56" s="114"/>
      <c r="B56" s="115"/>
      <c r="C56" s="115"/>
      <c r="D56" s="103"/>
      <c r="E56" s="103" t="s">
        <v>155</v>
      </c>
      <c r="F56" s="116">
        <f ca="1">SUM(F55:F55)</f>
        <v>0</v>
      </c>
      <c r="G56" s="117">
        <f>SUM(G55:G55)</f>
        <v>0</v>
      </c>
      <c r="H56" s="106"/>
      <c r="I56" s="106"/>
      <c r="J56" s="118"/>
      <c r="K56" s="108"/>
      <c r="L56" s="108"/>
    </row>
    <row r="57" spans="1:12">
      <c r="A57" s="129"/>
      <c r="B57" s="130"/>
      <c r="C57" s="130"/>
      <c r="D57" s="131"/>
      <c r="E57" s="131" t="s">
        <v>64</v>
      </c>
      <c r="F57" s="132" t="e">
        <f ca="1">SUM(F45,F48,F51,F56)</f>
        <v>#DIV/0!</v>
      </c>
      <c r="G57" s="133">
        <f ca="1">SUM(G45,G48,G51,G56)</f>
        <v>298</v>
      </c>
      <c r="H57" s="134"/>
      <c r="I57" s="135"/>
      <c r="J57" s="133">
        <f ca="1">SUM(J45,J48,J51,J56)</f>
        <v>2016725.6103000017</v>
      </c>
      <c r="K57" s="136"/>
      <c r="L57" s="137"/>
    </row>
    <row r="58" spans="1:12" customFormat="1" ht="13.5" thickBot="1"/>
    <row r="59" spans="1:12" s="81" customFormat="1" ht="39" thickBot="1">
      <c r="A59" s="84" t="s">
        <v>79</v>
      </c>
      <c r="B59" s="84" t="s">
        <v>49</v>
      </c>
      <c r="C59" s="84" t="s">
        <v>73</v>
      </c>
      <c r="D59" s="85" t="s">
        <v>61</v>
      </c>
      <c r="E59" s="86"/>
      <c r="F59" s="87" t="s">
        <v>57</v>
      </c>
      <c r="G59" s="87" t="s">
        <v>62</v>
      </c>
      <c r="H59" s="87" t="s">
        <v>69</v>
      </c>
      <c r="I59" s="87" t="s">
        <v>63</v>
      </c>
      <c r="J59" s="88" t="s">
        <v>50</v>
      </c>
      <c r="K59" s="87" t="s">
        <v>68</v>
      </c>
      <c r="L59" s="88" t="s">
        <v>67</v>
      </c>
    </row>
    <row r="60" spans="1:12" s="81" customFormat="1" ht="15.75" thickTop="1">
      <c r="A60" s="89" t="str">
        <f>"Unterhaltsreinigung Los "&amp;A61</f>
        <v>Unterhaltsreinigung Los 4</v>
      </c>
      <c r="B60" s="90"/>
      <c r="C60" s="90"/>
      <c r="D60" s="90"/>
      <c r="E60" s="90"/>
      <c r="F60" s="91"/>
      <c r="G60" s="91"/>
      <c r="H60" s="91"/>
      <c r="I60" s="91"/>
      <c r="J60" s="92"/>
      <c r="K60" s="92"/>
      <c r="L60" s="93"/>
    </row>
    <row r="61" spans="1:12" s="81" customFormat="1">
      <c r="A61" s="94">
        <v>4</v>
      </c>
      <c r="B61" s="95">
        <v>1</v>
      </c>
      <c r="C61" s="95" t="s">
        <v>74</v>
      </c>
      <c r="D61" s="96" t="str" cm="1">
        <f t="array" aca="1" ref="D61" ca="1">INDIRECT("'Los "&amp;$A61&amp;"."&amp;$B61&amp;" "&amp;$C61&amp;"'"&amp;"!b3")</f>
        <v>Objekt Bochum</v>
      </c>
      <c r="E61" s="39" t="str">
        <f>HYPERLINK("#'Los "&amp;$A61&amp;"."&amp;$B61&amp;" "&amp;$C61&amp;"'"&amp;"!A10","è")</f>
        <v>è</v>
      </c>
      <c r="F61" s="97" cm="1">
        <f t="array" aca="1" ref="F61" ca="1">INDIRECT("'Los "&amp;$A61&amp;"."&amp;$B61&amp;" "&amp;$C61&amp;"'"&amp;"!O42")</f>
        <v>0</v>
      </c>
      <c r="G61" s="98" cm="1">
        <f t="array" aca="1" ref="G61" ca="1">INDIRECT("'Los "&amp;$A61&amp;"."&amp;$B61&amp;" "&amp;$C61&amp;"'"&amp;"!O3")</f>
        <v>0</v>
      </c>
      <c r="H61" s="98" cm="1">
        <f t="array" aca="1" ref="H61" ca="1">INDIRECT("'Los "&amp;$A61&amp;"."&amp;$B61&amp;" "&amp;$C61&amp;"'"&amp;"!O4")</f>
        <v>0</v>
      </c>
      <c r="I61" s="97" cm="1">
        <f t="array" aca="1" ref="I61" ca="1">INDIRECT("'Los "&amp;$A61&amp;"."&amp;$B61&amp;" "&amp;$C61&amp;"'"&amp;"!K7")</f>
        <v>0</v>
      </c>
      <c r="J61" s="99" cm="1">
        <f t="array" aca="1" ref="J61" ca="1">INDIRECT("'Los "&amp;$A61&amp;"."&amp;$B61&amp;" "&amp;$C61&amp;"'"&amp;"!O6")</f>
        <v>15084.826699999998</v>
      </c>
      <c r="K61" s="99" cm="1">
        <f t="array" aca="1" ref="K61" ca="1">INDIRECT("'Los "&amp;$A61&amp;"."&amp;$B61&amp;" "&amp;$C61&amp;"'"&amp;"!K8")</f>
        <v>265</v>
      </c>
      <c r="L61" s="100" t="str" cm="1">
        <f t="array" aca="1" ref="L61" ca="1">INDIRECT("'Los "&amp;$A61&amp;"."&amp;$B61&amp;" "&amp;$C61&amp;"'"&amp;"!L1")</f>
        <v>Das Preisblatt ist nicht vollständig ausgefüllt!</v>
      </c>
    </row>
    <row r="62" spans="1:12">
      <c r="A62" s="101"/>
      <c r="B62" s="102"/>
      <c r="C62" s="102"/>
      <c r="D62" s="103"/>
      <c r="E62" s="103" t="s">
        <v>155</v>
      </c>
      <c r="F62" s="104">
        <f ca="1">SUM(F61:F61)</f>
        <v>0</v>
      </c>
      <c r="G62" s="105">
        <f ca="1">SUM(G61:G61)</f>
        <v>0</v>
      </c>
      <c r="H62" s="106"/>
      <c r="I62" s="106"/>
      <c r="J62" s="107">
        <f ca="1">SUM(J61:J61)</f>
        <v>15084.826699999998</v>
      </c>
      <c r="K62" s="108"/>
      <c r="L62" s="108"/>
    </row>
    <row r="63" spans="1:12">
      <c r="A63" s="129"/>
      <c r="B63" s="130"/>
      <c r="C63" s="130"/>
      <c r="D63" s="131"/>
      <c r="E63" s="131" t="s">
        <v>64</v>
      </c>
      <c r="F63" s="132">
        <f ca="1">SUM(F62)</f>
        <v>0</v>
      </c>
      <c r="G63" s="133">
        <f ca="1">SUM(G62)</f>
        <v>0</v>
      </c>
      <c r="H63" s="134"/>
      <c r="I63" s="135"/>
      <c r="J63" s="133">
        <f ca="1">SUM(J62)</f>
        <v>15084.826699999998</v>
      </c>
      <c r="K63" s="136"/>
      <c r="L63" s="137"/>
    </row>
    <row r="64" spans="1:12" customFormat="1" ht="13.5" thickBot="1"/>
    <row r="65" spans="1:12" s="81" customFormat="1" ht="39" thickBot="1">
      <c r="A65" s="84" t="s">
        <v>79</v>
      </c>
      <c r="B65" s="84" t="s">
        <v>49</v>
      </c>
      <c r="C65" s="84" t="s">
        <v>73</v>
      </c>
      <c r="D65" s="85" t="s">
        <v>61</v>
      </c>
      <c r="E65" s="86"/>
      <c r="F65" s="87" t="s">
        <v>57</v>
      </c>
      <c r="G65" s="87" t="s">
        <v>62</v>
      </c>
      <c r="H65" s="87" t="s">
        <v>69</v>
      </c>
      <c r="I65" s="87" t="s">
        <v>63</v>
      </c>
      <c r="J65" s="88" t="s">
        <v>50</v>
      </c>
      <c r="K65" s="87" t="s">
        <v>68</v>
      </c>
      <c r="L65" s="88" t="s">
        <v>67</v>
      </c>
    </row>
    <row r="66" spans="1:12" ht="15.75" thickTop="1">
      <c r="A66" s="101" t="str">
        <f>"Glasreinigung Los "&amp;A70</f>
        <v>Glasreinigung Los 8</v>
      </c>
      <c r="B66" s="102"/>
      <c r="C66" s="102"/>
      <c r="D66" s="138"/>
      <c r="E66" s="138"/>
      <c r="F66" s="139"/>
      <c r="G66" s="140"/>
      <c r="H66" s="141"/>
      <c r="I66" s="141"/>
      <c r="J66" s="142"/>
      <c r="K66" s="110"/>
      <c r="L66" s="143"/>
    </row>
    <row r="67" spans="1:12" s="81" customFormat="1">
      <c r="A67" s="94">
        <v>5</v>
      </c>
      <c r="B67" s="95">
        <v>1</v>
      </c>
      <c r="C67" s="95" t="s">
        <v>156</v>
      </c>
      <c r="D67" s="113" t="str" cm="1">
        <f t="array" aca="1" ref="D67" ca="1">INDIRECT("'Los "&amp;$A67&amp;"."&amp;$B67&amp;" "&amp;$C67&amp;"'"&amp;"!b3")</f>
        <v>Objekt Gelsenkirchen</v>
      </c>
      <c r="E67" s="39" t="str">
        <f>HYPERLINK("#'Los "&amp;$A67&amp;"."&amp;$B67&amp;" "&amp;$C67&amp;"'"&amp;"!A10","è")</f>
        <v>è</v>
      </c>
      <c r="F67" s="97" cm="1">
        <f t="array" aca="1" ref="F67" ca="1">INDIRECT("'Los "&amp;$A67&amp;"."&amp;$B67&amp;" "&amp;$C67&amp;"'"&amp;"!N4")</f>
        <v>0</v>
      </c>
      <c r="G67" s="98" cm="1">
        <f t="array" aca="1" ref="G67" ca="1">INDIRECT("'Los "&amp;$A67&amp;"."&amp;$B67&amp;" "&amp;$C67&amp;"'"&amp;"!N5")</f>
        <v>0</v>
      </c>
      <c r="H67" s="98" cm="1">
        <f t="array" aca="1" ref="H67" ca="1">INDIRECT("'Los "&amp;$A67&amp;"."&amp;$B67&amp;" "&amp;$C67&amp;"'"&amp;"!N6")</f>
        <v>0</v>
      </c>
      <c r="I67" s="97" cm="1">
        <f t="array" aca="1" ref="I67" ca="1">INDIRECT("'Los "&amp;$A67&amp;"."&amp;$B67&amp;" "&amp;$C67&amp;"'"&amp;"!I6")</f>
        <v>0</v>
      </c>
      <c r="J67" s="99" cm="1">
        <f t="array" aca="1" ref="J67" ca="1">INDIRECT("'Los "&amp;$A67&amp;"."&amp;$B67&amp;" "&amp;$C67&amp;"'"&amp;"!N7")</f>
        <v>21731.94</v>
      </c>
      <c r="K67" s="99" cm="1">
        <f t="array" aca="1" ref="K67" ca="1">INDIRECT("'Los "&amp;$A67&amp;"."&amp;$B67&amp;" "&amp;$C67&amp;"'"&amp;"!i7")</f>
        <v>20</v>
      </c>
      <c r="L67" s="100" t="str" cm="1">
        <f t="array" aca="1" ref="L67" ca="1">INDIRECT("'Los "&amp;$A67&amp;"."&amp;$B67&amp;" "&amp;$C67&amp;"'"&amp;"!J1")</f>
        <v>Das Preisblatt ist nicht vollständig ausgefüllt!</v>
      </c>
    </row>
    <row r="68" spans="1:12" s="81" customFormat="1">
      <c r="A68" s="94">
        <v>6</v>
      </c>
      <c r="B68" s="95">
        <v>1</v>
      </c>
      <c r="C68" s="95" t="s">
        <v>156</v>
      </c>
      <c r="D68" s="113" t="str" cm="1">
        <f t="array" aca="1" ref="D68" ca="1">INDIRECT("'Los "&amp;$A68&amp;"."&amp;$B68&amp;" "&amp;$C68&amp;"'"&amp;"!b3")</f>
        <v>Objekt Recklinghausen</v>
      </c>
      <c r="E68" s="39" t="str">
        <f>HYPERLINK("#'Los "&amp;$A68&amp;"."&amp;$B68&amp;" "&amp;$C68&amp;"'"&amp;"!A10","è")</f>
        <v>è</v>
      </c>
      <c r="F68" s="97" cm="1">
        <f t="array" aca="1" ref="F68" ca="1">INDIRECT("'Los "&amp;$A68&amp;"."&amp;$B68&amp;" "&amp;$C68&amp;"'"&amp;"!N4")</f>
        <v>0</v>
      </c>
      <c r="G68" s="98" cm="1">
        <f t="array" aca="1" ref="G68" ca="1">INDIRECT("'Los "&amp;$A68&amp;"."&amp;$B68&amp;" "&amp;$C68&amp;"'"&amp;"!N5")</f>
        <v>0</v>
      </c>
      <c r="H68" s="98" cm="1">
        <f t="array" aca="1" ref="H68" ca="1">INDIRECT("'Los "&amp;$A68&amp;"."&amp;$B68&amp;" "&amp;$C68&amp;"'"&amp;"!N6")</f>
        <v>0</v>
      </c>
      <c r="I68" s="97" cm="1">
        <f t="array" aca="1" ref="I68" ca="1">INDIRECT("'Los "&amp;$A68&amp;"."&amp;$B68&amp;" "&amp;$C68&amp;"'"&amp;"!I6")</f>
        <v>0</v>
      </c>
      <c r="J68" s="99" cm="1">
        <f t="array" aca="1" ref="J68" ca="1">INDIRECT("'Los "&amp;$A68&amp;"."&amp;$B68&amp;" "&amp;$C68&amp;"'"&amp;"!N7")</f>
        <v>11511.72</v>
      </c>
      <c r="K68" s="99" cm="1">
        <f t="array" aca="1" ref="K68" ca="1">INDIRECT("'Los "&amp;$A68&amp;"."&amp;$B68&amp;" "&amp;$C68&amp;"'"&amp;"!i7")</f>
        <v>19</v>
      </c>
      <c r="L68" s="100" t="str" cm="1">
        <f t="array" aca="1" ref="L68" ca="1">INDIRECT("'Los "&amp;$A68&amp;"."&amp;$B68&amp;" "&amp;$C68&amp;"'"&amp;"!J1")</f>
        <v>Das Preisblatt ist nicht vollständig ausgefüllt!</v>
      </c>
    </row>
    <row r="69" spans="1:12" s="81" customFormat="1">
      <c r="A69" s="94">
        <v>7</v>
      </c>
      <c r="B69" s="95">
        <v>1</v>
      </c>
      <c r="C69" s="95" t="s">
        <v>156</v>
      </c>
      <c r="D69" s="113" t="str" cm="1">
        <f t="array" aca="1" ref="D69" ca="1">INDIRECT("'Los "&amp;$A69&amp;"."&amp;$B69&amp;" "&amp;$C69&amp;"'"&amp;"!b3")</f>
        <v>Objekt Bocholt</v>
      </c>
      <c r="E69" s="39" t="str">
        <f>HYPERLINK("#'Los "&amp;$A69&amp;"."&amp;$B69&amp;" "&amp;$C69&amp;"'"&amp;"!A10","è")</f>
        <v>è</v>
      </c>
      <c r="F69" s="97" cm="1">
        <f t="array" aca="1" ref="F69" ca="1">INDIRECT("'Los "&amp;$A69&amp;"."&amp;$B69&amp;" "&amp;$C69&amp;"'"&amp;"!N4")</f>
        <v>0</v>
      </c>
      <c r="G69" s="98" cm="1">
        <f t="array" aca="1" ref="G69" ca="1">INDIRECT("'Los "&amp;$A69&amp;"."&amp;$B69&amp;" "&amp;$C69&amp;"'"&amp;"!N5")</f>
        <v>0</v>
      </c>
      <c r="H69" s="98" cm="1">
        <f t="array" aca="1" ref="H69" ca="1">INDIRECT("'Los "&amp;$A69&amp;"."&amp;$B69&amp;" "&amp;$C69&amp;"'"&amp;"!N6")</f>
        <v>0</v>
      </c>
      <c r="I69" s="97" cm="1">
        <f t="array" aca="1" ref="I69" ca="1">INDIRECT("'Los "&amp;$A69&amp;"."&amp;$B69&amp;" "&amp;$C69&amp;"'"&amp;"!I6")</f>
        <v>0</v>
      </c>
      <c r="J69" s="99" cm="1">
        <f t="array" aca="1" ref="J69" ca="1">INDIRECT("'Los "&amp;$A69&amp;"."&amp;$B69&amp;" "&amp;$C69&amp;"'"&amp;"!N7")</f>
        <v>29390</v>
      </c>
      <c r="K69" s="99" cm="1">
        <f t="array" aca="1" ref="K69" ca="1">INDIRECT("'Los "&amp;$A69&amp;"."&amp;$B69&amp;" "&amp;$C69&amp;"'"&amp;"!i7")</f>
        <v>21</v>
      </c>
      <c r="L69" s="100" t="str" cm="1">
        <f t="array" aca="1" ref="L69" ca="1">INDIRECT("'Los "&amp;$A69&amp;"."&amp;$B69&amp;" "&amp;$C69&amp;"'"&amp;"!J1")</f>
        <v>Das Preisblatt ist nicht vollständig ausgefüllt!</v>
      </c>
    </row>
    <row r="70" spans="1:12" s="81" customFormat="1">
      <c r="A70" s="94">
        <v>8</v>
      </c>
      <c r="B70" s="95">
        <v>1</v>
      </c>
      <c r="C70" s="95" t="s">
        <v>156</v>
      </c>
      <c r="D70" s="113" t="str" cm="1">
        <f t="array" aca="1" ref="D70" ca="1">INDIRECT("'Los "&amp;$A70&amp;"."&amp;$B70&amp;" "&amp;$C70&amp;"'"&amp;"!b3")</f>
        <v>Objekt Bochum</v>
      </c>
      <c r="E70" s="39" t="str">
        <f>HYPERLINK("#'Los "&amp;$A70&amp;"."&amp;$B70&amp;" "&amp;$C70&amp;"'"&amp;"!A10","è")</f>
        <v>è</v>
      </c>
      <c r="F70" s="97" cm="1">
        <f t="array" aca="1" ref="F70" ca="1">INDIRECT("'Los "&amp;$A70&amp;"."&amp;$B70&amp;" "&amp;$C70&amp;"'"&amp;"!N4")</f>
        <v>0</v>
      </c>
      <c r="G70" s="98" cm="1">
        <f t="array" aca="1" ref="G70" ca="1">INDIRECT("'Los "&amp;$A70&amp;"."&amp;$B70&amp;" "&amp;$C70&amp;"'"&amp;"!N5")</f>
        <v>0</v>
      </c>
      <c r="H70" s="98" cm="1">
        <f t="array" aca="1" ref="H70" ca="1">INDIRECT("'Los "&amp;$A70&amp;"."&amp;$B70&amp;" "&amp;$C70&amp;"'"&amp;"!N6")</f>
        <v>0</v>
      </c>
      <c r="I70" s="97" cm="1">
        <f t="array" aca="1" ref="I70" ca="1">INDIRECT("'Los "&amp;$A70&amp;"."&amp;$B70&amp;" "&amp;$C70&amp;"'"&amp;"!I6")</f>
        <v>0</v>
      </c>
      <c r="J70" s="99" cm="1">
        <f t="array" aca="1" ref="J70" ca="1">INDIRECT("'Los "&amp;$A70&amp;"."&amp;$B70&amp;" "&amp;$C70&amp;"'"&amp;"!N7")</f>
        <v>316.12</v>
      </c>
      <c r="K70" s="99" cm="1">
        <f t="array" aca="1" ref="K70" ca="1">INDIRECT("'Los "&amp;$A70&amp;"."&amp;$B70&amp;" "&amp;$C70&amp;"'"&amp;"!i7")</f>
        <v>21</v>
      </c>
      <c r="L70" s="100" t="str" cm="1">
        <f t="array" aca="1" ref="L70" ca="1">INDIRECT("'Los "&amp;$A70&amp;"."&amp;$B70&amp;" "&amp;$C70&amp;"'"&amp;"!J1")</f>
        <v>Das Preisblatt ist nicht vollständig ausgefüllt!</v>
      </c>
    </row>
    <row r="71" spans="1:12">
      <c r="A71" s="101"/>
      <c r="B71" s="102"/>
      <c r="C71" s="102"/>
      <c r="D71" s="103"/>
      <c r="E71" s="103" t="s">
        <v>155</v>
      </c>
      <c r="F71" s="104">
        <f ca="1">SUM(F67:F70)</f>
        <v>0</v>
      </c>
      <c r="G71" s="105">
        <f ca="1">SUM(G67:G70)</f>
        <v>0</v>
      </c>
      <c r="H71" s="106"/>
      <c r="I71" s="106"/>
      <c r="J71" s="107">
        <f ca="1">SUM(J67:J70)</f>
        <v>62949.78</v>
      </c>
      <c r="K71" s="108"/>
      <c r="L71" s="108"/>
    </row>
    <row r="72" spans="1:12">
      <c r="A72" s="129"/>
      <c r="B72" s="130"/>
      <c r="C72" s="130"/>
      <c r="D72" s="131"/>
      <c r="E72" s="131" t="s">
        <v>64</v>
      </c>
      <c r="F72" s="132">
        <f ca="1">SUM(F71)</f>
        <v>0</v>
      </c>
      <c r="G72" s="133">
        <f ca="1">SUM(G71)</f>
        <v>0</v>
      </c>
      <c r="H72" s="134"/>
      <c r="I72" s="135"/>
      <c r="J72" s="133">
        <f ca="1">SUM(J71)</f>
        <v>62949.78</v>
      </c>
      <c r="K72" s="136"/>
      <c r="L72" s="144"/>
    </row>
    <row r="74" spans="1:12" customFormat="1" ht="12.75"/>
    <row r="75" spans="1:12" customFormat="1" ht="12.75"/>
    <row r="80" spans="1:12">
      <c r="A80" s="81"/>
      <c r="F80" s="145"/>
      <c r="G80" s="146"/>
      <c r="H80" s="81"/>
      <c r="I80" s="81"/>
      <c r="J80" s="81"/>
      <c r="K80" s="81"/>
      <c r="L80" s="81"/>
    </row>
    <row r="84" spans="4:5">
      <c r="D84"/>
      <c r="E84"/>
    </row>
  </sheetData>
  <sheetProtection formatColumns="0" formatRows="0" autoFilter="0"/>
  <autoFilter ref="A8:L72" xr:uid="{9F3CFFAD-8208-4ED7-9E10-3D36C17DA722}"/>
  <mergeCells count="1">
    <mergeCell ref="K3:L6"/>
  </mergeCells>
  <conditionalFormatting sqref="K16">
    <cfRule type="expression" dxfId="81" priority="7">
      <formula>ROUND(K16-H16,2)&lt;0</formula>
    </cfRule>
  </conditionalFormatting>
  <conditionalFormatting sqref="K33">
    <cfRule type="expression" dxfId="80" priority="23">
      <formula>ROUND(K33-H33,2)&lt;0</formula>
    </cfRule>
  </conditionalFormatting>
  <conditionalFormatting sqref="K44 K47">
    <cfRule type="expression" dxfId="79" priority="20">
      <formula>ROUND(K44-H44,2)&lt;0</formula>
    </cfRule>
  </conditionalFormatting>
  <conditionalFormatting sqref="K50">
    <cfRule type="expression" dxfId="78" priority="19">
      <formula>ROUND(K50-H50,2)&lt;0</formula>
    </cfRule>
  </conditionalFormatting>
  <conditionalFormatting sqref="K61">
    <cfRule type="expression" dxfId="77" priority="9">
      <formula>ROUND(K61-H61,2)&lt;0</formula>
    </cfRule>
  </conditionalFormatting>
  <conditionalFormatting sqref="L10 L13 L67:L70">
    <cfRule type="expression" dxfId="76" priority="31">
      <formula>L10&lt;&gt;""</formula>
    </cfRule>
  </conditionalFormatting>
  <conditionalFormatting sqref="L16">
    <cfRule type="expression" dxfId="75" priority="6">
      <formula>L16&lt;&gt;""</formula>
    </cfRule>
  </conditionalFormatting>
  <conditionalFormatting sqref="L21">
    <cfRule type="expression" dxfId="74" priority="24">
      <formula>L21&lt;&gt;""</formula>
    </cfRule>
  </conditionalFormatting>
  <conditionalFormatting sqref="L27 L30">
    <cfRule type="expression" dxfId="73" priority="22">
      <formula>L27&lt;&gt;""</formula>
    </cfRule>
  </conditionalFormatting>
  <conditionalFormatting sqref="L33">
    <cfRule type="expression" dxfId="72" priority="21">
      <formula>L33&lt;&gt;""</formula>
    </cfRule>
  </conditionalFormatting>
  <conditionalFormatting sqref="L38">
    <cfRule type="expression" dxfId="71" priority="3">
      <formula>L38&lt;&gt;""</formula>
    </cfRule>
  </conditionalFormatting>
  <conditionalFormatting sqref="L44 L47">
    <cfRule type="expression" dxfId="70" priority="18">
      <formula>L44&lt;&gt;""</formula>
    </cfRule>
  </conditionalFormatting>
  <conditionalFormatting sqref="L50">
    <cfRule type="expression" dxfId="69" priority="17">
      <formula>L50&lt;&gt;""</formula>
    </cfRule>
  </conditionalFormatting>
  <conditionalFormatting sqref="L55">
    <cfRule type="expression" dxfId="68" priority="1">
      <formula>L55&lt;&gt;""</formula>
    </cfRule>
  </conditionalFormatting>
  <conditionalFormatting sqref="L61">
    <cfRule type="expression" dxfId="67" priority="5">
      <formula>L61&lt;&gt;""</formula>
    </cfRule>
  </conditionalFormatting>
  <pageMargins left="0.70866141732283472" right="0.70866141732283472" top="0.78740157480314965" bottom="0.78740157480314965" header="0" footer="0.31496062992125984"/>
  <pageSetup paperSize="9" scale="53" fitToHeight="0" orientation="landscape" r:id="rId1"/>
  <headerFooter>
    <oddFooter>&amp;C&amp;A&amp;R&amp;P - &amp;N</oddFooter>
  </headerFooter>
  <rowBreaks count="1" manualBreakCount="1">
    <brk id="63" max="1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0B29-23AA-41F2-92DD-29E6FF848D49}">
  <sheetPr>
    <tabColor theme="2" tint="-0.249977111117893"/>
    <pageSetUpPr fitToPage="1"/>
  </sheetPr>
  <dimension ref="A1:S367"/>
  <sheetViews>
    <sheetView showGridLines="0" zoomScaleNormal="100" workbookViewId="0">
      <pane ySplit="10" topLeftCell="A338" activePane="bottomLeft" state="frozen"/>
      <selection activeCell="M1341" sqref="M1341"/>
      <selection pane="bottomLeft" activeCell="J354" sqref="J354"/>
    </sheetView>
  </sheetViews>
  <sheetFormatPr baseColWidth="10" defaultColWidth="11.42578125" defaultRowHeight="12.75"/>
  <cols>
    <col min="1" max="1" width="5.85546875" style="16" customWidth="1"/>
    <col min="2" max="2" width="9.7109375" style="22" customWidth="1"/>
    <col min="3" max="3" width="10.42578125" style="23" customWidth="1"/>
    <col min="4" max="4" width="22.28515625" style="36" customWidth="1"/>
    <col min="5" max="5" width="21.5703125" style="18" customWidth="1"/>
    <col min="6" max="6" width="19.140625" style="18" customWidth="1"/>
    <col min="7" max="7" width="43.5703125" style="18" customWidth="1"/>
    <col min="8" max="8" width="13" style="22" bestFit="1" customWidth="1"/>
    <col min="9" max="9" width="10.42578125" style="20" customWidth="1"/>
    <col min="10" max="10" width="11.5703125" style="21" customWidth="1"/>
    <col min="11" max="11" width="11" style="20" customWidth="1"/>
    <col min="12" max="13" width="12.7109375" style="18" customWidth="1"/>
    <col min="14" max="14" width="11" style="20" customWidth="1"/>
    <col min="15" max="16" width="12.7109375" style="18" customWidth="1"/>
    <col min="17" max="18" width="14.28515625" style="18" customWidth="1"/>
    <col min="19" max="19" width="14.28515625" style="24" customWidth="1"/>
    <col min="20" max="16384" width="11.42578125" style="19"/>
  </cols>
  <sheetData>
    <row r="1" spans="1:19" ht="16.5" customHeight="1">
      <c r="A1" s="40"/>
      <c r="B1" s="41" t="str">
        <f>HYPERLINK("#'Zusammenfassung'"&amp;"!A10","Zurück")</f>
        <v>Zurück</v>
      </c>
      <c r="C1" s="42"/>
      <c r="D1" s="435"/>
      <c r="E1" s="148" t="s">
        <v>76</v>
      </c>
      <c r="F1" s="149" t="s">
        <v>0</v>
      </c>
      <c r="G1" s="643"/>
      <c r="H1" s="677"/>
      <c r="I1" s="677"/>
      <c r="J1" s="683"/>
      <c r="K1" s="650" t="s">
        <v>150</v>
      </c>
      <c r="L1" s="690"/>
      <c r="M1" s="691"/>
      <c r="N1" s="656" t="s">
        <v>151</v>
      </c>
      <c r="O1" s="690"/>
      <c r="P1" s="691"/>
      <c r="Q1" s="150" t="str">
        <f>IF(OR(COUNTIF(J12:J353,"&gt;0")&lt;&gt;COUNT(Q12:Q353)-COUNTIF(A11:A1278,"ZS"),$K$7="",$N$7=""),"Das Preisblatt ist nicht vollständig ausgefüllt!","")</f>
        <v>Das Preisblatt ist nicht vollständig ausgefüllt!</v>
      </c>
      <c r="R1" s="151"/>
      <c r="S1" s="152"/>
    </row>
    <row r="2" spans="1:19">
      <c r="A2" s="153" t="s">
        <v>17</v>
      </c>
      <c r="B2" s="154" t="str" cm="1">
        <f t="array" ref="B2">Kunde</f>
        <v>Westfälische Hochschule</v>
      </c>
      <c r="C2" s="155"/>
      <c r="E2" s="156" t="s">
        <v>16</v>
      </c>
      <c r="F2" s="157" t="s">
        <v>6</v>
      </c>
      <c r="G2" s="678"/>
      <c r="H2" s="679"/>
      <c r="I2" s="679"/>
      <c r="J2" s="684"/>
      <c r="K2" s="692"/>
      <c r="L2" s="693"/>
      <c r="M2" s="694"/>
      <c r="N2" s="692"/>
      <c r="O2" s="693"/>
      <c r="P2" s="694"/>
      <c r="Q2" s="165" t="str" cm="1">
        <f t="array" aca="1" ref="Q2" ca="1">IFERROR(HYPERLINK("#"&amp;"A"&amp;MATCH("GS",INDIRECT("'"&amp;LEFT(MID(CELL("dateiname",F1),FIND("]",CELL("dateiname",F1))+1,255),255)&amp;"'"&amp;"!$A:$A"),0)+10,
"Angebotswert:"),"Angebotswert:")</f>
        <v>Angebotswert:</v>
      </c>
      <c r="R2" s="159"/>
      <c r="S2" s="160" t="e">
        <f>S354</f>
        <v>#DIV/0!</v>
      </c>
    </row>
    <row r="3" spans="1:19">
      <c r="A3" s="153"/>
      <c r="B3" s="391" t="s">
        <v>1714</v>
      </c>
      <c r="D3" s="436"/>
      <c r="E3" s="156" t="s">
        <v>18</v>
      </c>
      <c r="F3" s="164">
        <f>Datum</f>
        <v>46225</v>
      </c>
      <c r="G3" s="678"/>
      <c r="H3" s="679"/>
      <c r="I3" s="679"/>
      <c r="J3" s="684"/>
      <c r="K3" s="692"/>
      <c r="L3" s="693"/>
      <c r="M3" s="694"/>
      <c r="N3" s="692"/>
      <c r="O3" s="693"/>
      <c r="P3" s="694"/>
      <c r="Q3" s="165" t="s">
        <v>10</v>
      </c>
      <c r="R3" s="159"/>
      <c r="S3" s="43">
        <f>R354</f>
        <v>0</v>
      </c>
    </row>
    <row r="4" spans="1:19">
      <c r="A4" s="153"/>
      <c r="B4" s="391"/>
      <c r="D4" s="436"/>
      <c r="E4" s="148" t="s">
        <v>79</v>
      </c>
      <c r="F4" s="149" t="str" cm="1">
        <f t="array" aca="1" ref="F4" ca="1">LEFT(MID(CELL( "dateiname",A1), FIND("]", CELL("dateiname", A1))+5, 1),1)</f>
        <v>3</v>
      </c>
      <c r="G4" s="678"/>
      <c r="H4" s="679"/>
      <c r="I4" s="679"/>
      <c r="J4" s="684"/>
      <c r="K4" s="692"/>
      <c r="L4" s="693"/>
      <c r="M4" s="694"/>
      <c r="N4" s="692"/>
      <c r="O4" s="693"/>
      <c r="P4" s="694"/>
      <c r="Q4" s="165" t="s">
        <v>11</v>
      </c>
      <c r="R4" s="159"/>
      <c r="S4" s="166">
        <f>J354</f>
        <v>0</v>
      </c>
    </row>
    <row r="5" spans="1:19">
      <c r="A5" s="153"/>
      <c r="B5" s="54" t="s">
        <v>1683</v>
      </c>
      <c r="E5" s="148" t="s">
        <v>49</v>
      </c>
      <c r="F5" s="44" t="str" cm="1">
        <f t="array" aca="1" ref="F5" ca="1">LEFT(MID(CELL( "dateiname",A2), FIND("]", CELL("dateiname", A2))+7,1),1)</f>
        <v>1</v>
      </c>
      <c r="G5" s="678"/>
      <c r="H5" s="679"/>
      <c r="I5" s="679"/>
      <c r="J5" s="684"/>
      <c r="K5" s="692"/>
      <c r="L5" s="693"/>
      <c r="M5" s="694"/>
      <c r="N5" s="692"/>
      <c r="O5" s="693"/>
      <c r="P5" s="694"/>
      <c r="Q5" s="168" t="s">
        <v>7</v>
      </c>
      <c r="R5" s="169"/>
      <c r="S5" s="170">
        <f>I354</f>
        <v>14820.700000000006</v>
      </c>
    </row>
    <row r="6" spans="1:19">
      <c r="A6" s="171"/>
      <c r="B6" s="263">
        <v>46397</v>
      </c>
      <c r="C6" s="264" t="s">
        <v>1716</v>
      </c>
      <c r="D6" s="174"/>
      <c r="E6" s="148" t="s">
        <v>76</v>
      </c>
      <c r="F6" s="44" t="str" cm="1">
        <f t="array" aca="1" ref="F6" ca="1">(MID(CELL("dateiname",A3),FIND("]",CELL("dateiname",A3))+9,255))</f>
        <v>UR</v>
      </c>
      <c r="G6" s="678"/>
      <c r="H6" s="679"/>
      <c r="I6" s="679"/>
      <c r="J6" s="684"/>
      <c r="K6" s="695" t="s">
        <v>98</v>
      </c>
      <c r="L6" s="696"/>
      <c r="M6" s="696"/>
      <c r="N6" s="696"/>
      <c r="O6" s="696"/>
      <c r="P6" s="697"/>
      <c r="Q6" s="168" t="s">
        <v>8</v>
      </c>
      <c r="R6" s="169"/>
      <c r="S6" s="170">
        <f>Q354</f>
        <v>2010748.5703000017</v>
      </c>
    </row>
    <row r="7" spans="1:19" ht="12.75" customHeight="1">
      <c r="A7" s="175"/>
      <c r="B7" s="637" t="e">
        <f>IF(AND(ROUND(SUM(I12:I354)/2,2)=ROUND(I354,2),ROUND(SUM(Q12:Q354)/2,2)=ROUND(Q354,2),ROUND(SUM(R12:R354)/2,2)=ROUND(R354,2),ROUND(SUM(S12:S354)/2,2)=ROUND(S354,2)),"","SUMMENFEHLER")</f>
        <v>#DIV/0!</v>
      </c>
      <c r="C7" s="677"/>
      <c r="D7" s="683"/>
      <c r="E7" s="437" t="s">
        <v>66</v>
      </c>
      <c r="F7" s="438" t="s">
        <v>1324</v>
      </c>
      <c r="G7" s="680"/>
      <c r="H7" s="681"/>
      <c r="I7" s="681"/>
      <c r="J7" s="685"/>
      <c r="K7" s="657"/>
      <c r="L7" s="658"/>
      <c r="M7" s="659"/>
      <c r="N7" s="657"/>
      <c r="O7" s="658"/>
      <c r="P7" s="659"/>
      <c r="Q7" s="168" t="s">
        <v>9</v>
      </c>
      <c r="R7" s="169"/>
      <c r="S7" s="45">
        <f>IFERROR(S2/S6,0)</f>
        <v>0</v>
      </c>
    </row>
    <row r="8" spans="1:19" ht="12.75" customHeight="1">
      <c r="A8" s="640" t="str">
        <f>IF(Q1="",IF(S4&gt;J8,"Die angebotene Durchschnittsleistung überschreitet die zulässige Obergrenze der Reinigungsleistung",""),"")</f>
        <v/>
      </c>
      <c r="B8" s="698"/>
      <c r="C8" s="698"/>
      <c r="D8" s="698"/>
      <c r="E8" s="699"/>
      <c r="F8" s="178"/>
      <c r="G8" s="179"/>
      <c r="H8" s="180"/>
      <c r="I8" s="181" t="s">
        <v>60</v>
      </c>
      <c r="J8" s="182">
        <v>250</v>
      </c>
      <c r="K8" s="660"/>
      <c r="L8" s="661"/>
      <c r="M8" s="662"/>
      <c r="N8" s="660"/>
      <c r="O8" s="661"/>
      <c r="P8" s="662"/>
      <c r="Q8" s="168" t="s">
        <v>41</v>
      </c>
      <c r="R8" s="169"/>
      <c r="S8" s="46">
        <f>COUNTA(K12:K353)</f>
        <v>332</v>
      </c>
    </row>
    <row r="9" spans="1:19" ht="12.75" customHeight="1">
      <c r="A9" s="183"/>
      <c r="B9" s="439"/>
      <c r="C9" s="440"/>
      <c r="D9" s="441" t="s">
        <v>154</v>
      </c>
      <c r="E9" s="187"/>
      <c r="F9" s="188"/>
      <c r="G9" s="188"/>
      <c r="H9" s="188"/>
      <c r="I9" s="188"/>
      <c r="J9" s="189"/>
      <c r="K9" s="47"/>
      <c r="L9" s="47"/>
      <c r="M9" s="47"/>
      <c r="N9" s="47"/>
      <c r="O9" s="47"/>
      <c r="P9" s="47"/>
      <c r="Q9" s="189"/>
      <c r="R9" s="189"/>
      <c r="S9" s="48"/>
    </row>
    <row r="10" spans="1:19" ht="27" customHeight="1">
      <c r="A10" s="190" t="s">
        <v>1</v>
      </c>
      <c r="B10" s="191" t="s">
        <v>65</v>
      </c>
      <c r="C10" s="192" t="s">
        <v>3</v>
      </c>
      <c r="D10" s="193" t="s">
        <v>125</v>
      </c>
      <c r="E10" s="442" t="s">
        <v>2</v>
      </c>
      <c r="F10" s="442" t="s">
        <v>67</v>
      </c>
      <c r="G10" s="442" t="s">
        <v>19</v>
      </c>
      <c r="H10" s="442" t="s">
        <v>4</v>
      </c>
      <c r="I10" s="442" t="s">
        <v>20</v>
      </c>
      <c r="J10" s="442" t="s">
        <v>149</v>
      </c>
      <c r="K10" s="442" t="s">
        <v>152</v>
      </c>
      <c r="L10" s="442" t="s">
        <v>21</v>
      </c>
      <c r="M10" s="442" t="s">
        <v>153</v>
      </c>
      <c r="N10" s="442" t="s">
        <v>152</v>
      </c>
      <c r="O10" s="442" t="s">
        <v>21</v>
      </c>
      <c r="P10" s="442" t="s">
        <v>153</v>
      </c>
      <c r="Q10" s="442" t="s">
        <v>23</v>
      </c>
      <c r="R10" s="442" t="s">
        <v>15</v>
      </c>
      <c r="S10" s="442" t="s">
        <v>25</v>
      </c>
    </row>
    <row r="11" spans="1:19">
      <c r="A11" s="443"/>
      <c r="B11" s="444"/>
      <c r="C11" s="445"/>
      <c r="D11" s="446"/>
      <c r="E11" s="447"/>
      <c r="F11" s="447"/>
      <c r="G11" s="447"/>
      <c r="H11" s="448"/>
      <c r="I11" s="449"/>
      <c r="J11" s="450"/>
      <c r="K11" s="449"/>
      <c r="L11" s="451"/>
      <c r="M11" s="451"/>
      <c r="N11" s="449"/>
      <c r="O11" s="451"/>
      <c r="P11" s="451"/>
      <c r="Q11" s="451"/>
      <c r="R11" s="447"/>
      <c r="S11" s="452"/>
    </row>
    <row r="12" spans="1:19" s="26" customFormat="1">
      <c r="A12" s="453">
        <v>1</v>
      </c>
      <c r="B12" s="454" t="s">
        <v>1817</v>
      </c>
      <c r="C12" s="454">
        <v>0</v>
      </c>
      <c r="D12" s="455" t="s">
        <v>1839</v>
      </c>
      <c r="E12" s="456" t="s">
        <v>1835</v>
      </c>
      <c r="F12" s="455" t="s">
        <v>170</v>
      </c>
      <c r="G12" s="455" t="s">
        <v>1311</v>
      </c>
      <c r="H12" s="455" t="s">
        <v>87</v>
      </c>
      <c r="I12" s="455">
        <v>3.8</v>
      </c>
      <c r="J12" s="64"/>
      <c r="K12" s="200">
        <v>3</v>
      </c>
      <c r="L12" s="457">
        <v>87.96</v>
      </c>
      <c r="M12" s="457" t="e" cm="1">
        <f t="array" ref="M12">IF($K12&gt;0,SVS_UR_VZ*$I12/$J12,0)</f>
        <v>#DIV/0!</v>
      </c>
      <c r="N12" s="208">
        <v>1</v>
      </c>
      <c r="O12" s="458">
        <v>21.68</v>
      </c>
      <c r="P12" s="458" t="e" cm="1">
        <f t="array" ref="P12">IF($K12&gt;0,SVS_UR_VFZ*$I12/$J12,0)</f>
        <v>#DIV/0!</v>
      </c>
      <c r="Q12" s="203">
        <f t="shared" ref="Q12:Q75" si="0">I12*SUM(L12,O12)</f>
        <v>416.63199999999995</v>
      </c>
      <c r="R12" s="203">
        <f t="shared" ref="R12:R75" si="1">IFERROR(Q12/J12,0)</f>
        <v>0</v>
      </c>
      <c r="S12" s="203" t="e">
        <f t="shared" ref="S12:S75" si="2">ROUND(SUM(L12*M12,O12*P12),2)</f>
        <v>#DIV/0!</v>
      </c>
    </row>
    <row r="13" spans="1:19" s="26" customFormat="1" ht="12" customHeight="1">
      <c r="A13" s="459">
        <f>MAX($A$12:A12)+1</f>
        <v>2</v>
      </c>
      <c r="B13" s="454" t="s">
        <v>1817</v>
      </c>
      <c r="C13" s="454">
        <v>0</v>
      </c>
      <c r="D13" s="455" t="s">
        <v>1399</v>
      </c>
      <c r="E13" s="456" t="s">
        <v>1365</v>
      </c>
      <c r="F13" s="455" t="s">
        <v>171</v>
      </c>
      <c r="G13" s="455" t="s">
        <v>1313</v>
      </c>
      <c r="H13" s="455" t="s">
        <v>44</v>
      </c>
      <c r="I13" s="455">
        <v>52.8</v>
      </c>
      <c r="J13" s="64"/>
      <c r="K13" s="200">
        <v>5</v>
      </c>
      <c r="L13" s="457">
        <v>146.6</v>
      </c>
      <c r="M13" s="457" t="e" cm="1">
        <f t="array" ref="M13">IF($K13&gt;0,SVS_UR_VZ*$I13/$J13,0)</f>
        <v>#DIV/0!</v>
      </c>
      <c r="N13" s="208">
        <v>5</v>
      </c>
      <c r="O13" s="458">
        <v>101.25</v>
      </c>
      <c r="P13" s="458" t="e" cm="1">
        <f t="array" ref="P13">IF($K13&gt;0,SVS_UR_VFZ*$I13/$J13,0)</f>
        <v>#DIV/0!</v>
      </c>
      <c r="Q13" s="203">
        <f t="shared" si="0"/>
        <v>13086.48</v>
      </c>
      <c r="R13" s="203">
        <f t="shared" si="1"/>
        <v>0</v>
      </c>
      <c r="S13" s="203" t="e">
        <f t="shared" si="2"/>
        <v>#DIV/0!</v>
      </c>
    </row>
    <row r="14" spans="1:19" s="26" customFormat="1">
      <c r="A14" s="459">
        <f>MAX($A$12:A13)+1</f>
        <v>3</v>
      </c>
      <c r="B14" s="454" t="s">
        <v>1817</v>
      </c>
      <c r="C14" s="454">
        <v>0</v>
      </c>
      <c r="D14" s="455" t="s">
        <v>1838</v>
      </c>
      <c r="E14" s="456" t="s">
        <v>81</v>
      </c>
      <c r="F14" s="455" t="s">
        <v>1375</v>
      </c>
      <c r="G14" s="455" t="s">
        <v>1313</v>
      </c>
      <c r="H14" s="455" t="s">
        <v>92</v>
      </c>
      <c r="I14" s="455">
        <v>28.7</v>
      </c>
      <c r="J14" s="64"/>
      <c r="K14" s="200">
        <v>3</v>
      </c>
      <c r="L14" s="457">
        <v>87.96</v>
      </c>
      <c r="M14" s="457" t="e" cm="1">
        <f t="array" ref="M14">IF($K14&gt;0,SVS_UR_VZ*$I14/$J14,0)</f>
        <v>#DIV/0!</v>
      </c>
      <c r="N14" s="208">
        <v>3</v>
      </c>
      <c r="O14" s="458">
        <v>60.75</v>
      </c>
      <c r="P14" s="458" t="e" cm="1">
        <f t="array" ref="P14">IF($K14&gt;0,SVS_UR_VFZ*$I14/$J14,0)</f>
        <v>#DIV/0!</v>
      </c>
      <c r="Q14" s="203">
        <f t="shared" si="0"/>
        <v>4267.976999999999</v>
      </c>
      <c r="R14" s="203">
        <f t="shared" si="1"/>
        <v>0</v>
      </c>
      <c r="S14" s="203" t="e">
        <f t="shared" si="2"/>
        <v>#DIV/0!</v>
      </c>
    </row>
    <row r="15" spans="1:19" s="26" customFormat="1">
      <c r="A15" s="459">
        <f>MAX($A$12:A14)+1</f>
        <v>4</v>
      </c>
      <c r="B15" s="454" t="s">
        <v>1817</v>
      </c>
      <c r="C15" s="454">
        <v>0</v>
      </c>
      <c r="D15" s="455" t="s">
        <v>1837</v>
      </c>
      <c r="E15" s="456" t="s">
        <v>81</v>
      </c>
      <c r="F15" s="455" t="s">
        <v>1375</v>
      </c>
      <c r="G15" s="455" t="s">
        <v>1313</v>
      </c>
      <c r="H15" s="455" t="s">
        <v>92</v>
      </c>
      <c r="I15" s="455">
        <v>16.399999999999999</v>
      </c>
      <c r="J15" s="64"/>
      <c r="K15" s="200">
        <v>3</v>
      </c>
      <c r="L15" s="457">
        <v>87.96</v>
      </c>
      <c r="M15" s="457" t="e" cm="1">
        <f t="array" ref="M15">IF($K15&gt;0,SVS_UR_VZ*$I15/$J15,0)</f>
        <v>#DIV/0!</v>
      </c>
      <c r="N15" s="208">
        <v>3</v>
      </c>
      <c r="O15" s="458">
        <v>60.75</v>
      </c>
      <c r="P15" s="458" t="e" cm="1">
        <f t="array" ref="P15">IF($K15&gt;0,SVS_UR_VFZ*$I15/$J15,0)</f>
        <v>#DIV/0!</v>
      </c>
      <c r="Q15" s="203">
        <f t="shared" si="0"/>
        <v>2438.8439999999996</v>
      </c>
      <c r="R15" s="203">
        <f t="shared" si="1"/>
        <v>0</v>
      </c>
      <c r="S15" s="203" t="e">
        <f t="shared" si="2"/>
        <v>#DIV/0!</v>
      </c>
    </row>
    <row r="16" spans="1:19" s="26" customFormat="1">
      <c r="A16" s="459">
        <f>MAX($A$12:A15)+1</f>
        <v>5</v>
      </c>
      <c r="B16" s="454" t="s">
        <v>1817</v>
      </c>
      <c r="C16" s="454">
        <v>0</v>
      </c>
      <c r="D16" s="455" t="s">
        <v>1364</v>
      </c>
      <c r="E16" s="456" t="s">
        <v>1368</v>
      </c>
      <c r="F16" s="455" t="s">
        <v>171</v>
      </c>
      <c r="G16" s="455" t="s">
        <v>1313</v>
      </c>
      <c r="H16" s="455" t="s">
        <v>44</v>
      </c>
      <c r="I16" s="455">
        <v>478</v>
      </c>
      <c r="J16" s="64"/>
      <c r="K16" s="200">
        <v>5</v>
      </c>
      <c r="L16" s="457">
        <v>146.6</v>
      </c>
      <c r="M16" s="457" t="e" cm="1">
        <f t="array" ref="M16">IF($K16&gt;0,SVS_UR_VZ*$I16/$J16,0)</f>
        <v>#DIV/0!</v>
      </c>
      <c r="N16" s="208">
        <v>5</v>
      </c>
      <c r="O16" s="458">
        <v>101.25</v>
      </c>
      <c r="P16" s="458" t="e" cm="1">
        <f t="array" ref="P16">IF($K16&gt;0,SVS_UR_VFZ*$I16/$J16,0)</f>
        <v>#DIV/0!</v>
      </c>
      <c r="Q16" s="203">
        <f t="shared" si="0"/>
        <v>118472.3</v>
      </c>
      <c r="R16" s="203">
        <f t="shared" si="1"/>
        <v>0</v>
      </c>
      <c r="S16" s="203" t="e">
        <f t="shared" si="2"/>
        <v>#DIV/0!</v>
      </c>
    </row>
    <row r="17" spans="1:19" s="26" customFormat="1">
      <c r="A17" s="459">
        <f>MAX($A$12:A16)+1</f>
        <v>6</v>
      </c>
      <c r="B17" s="454" t="s">
        <v>1817</v>
      </c>
      <c r="C17" s="454">
        <v>0</v>
      </c>
      <c r="D17" s="455" t="s">
        <v>1366</v>
      </c>
      <c r="E17" s="456" t="s">
        <v>1369</v>
      </c>
      <c r="F17" s="455" t="s">
        <v>171</v>
      </c>
      <c r="G17" s="455" t="s">
        <v>1313</v>
      </c>
      <c r="H17" s="455" t="s">
        <v>44</v>
      </c>
      <c r="I17" s="455">
        <v>38.5</v>
      </c>
      <c r="J17" s="64"/>
      <c r="K17" s="200">
        <v>5</v>
      </c>
      <c r="L17" s="457">
        <v>146.6</v>
      </c>
      <c r="M17" s="457" t="e" cm="1">
        <f t="array" ref="M17">IF($K17&gt;0,SVS_UR_VZ*$I17/$J17,0)</f>
        <v>#DIV/0!</v>
      </c>
      <c r="N17" s="208">
        <v>5</v>
      </c>
      <c r="O17" s="458">
        <v>101.25</v>
      </c>
      <c r="P17" s="458" t="e" cm="1">
        <f t="array" ref="P17">IF($K17&gt;0,SVS_UR_VFZ*$I17/$J17,0)</f>
        <v>#DIV/0!</v>
      </c>
      <c r="Q17" s="203">
        <f t="shared" si="0"/>
        <v>9542.2250000000004</v>
      </c>
      <c r="R17" s="203">
        <f t="shared" si="1"/>
        <v>0</v>
      </c>
      <c r="S17" s="203" t="e">
        <f t="shared" si="2"/>
        <v>#DIV/0!</v>
      </c>
    </row>
    <row r="18" spans="1:19" s="26" customFormat="1">
      <c r="A18" s="459">
        <f>MAX($A$12:A17)+1</f>
        <v>7</v>
      </c>
      <c r="B18" s="454" t="s">
        <v>1817</v>
      </c>
      <c r="C18" s="454">
        <v>0</v>
      </c>
      <c r="D18" s="455" t="s">
        <v>1367</v>
      </c>
      <c r="E18" s="456" t="s">
        <v>1400</v>
      </c>
      <c r="F18" s="455" t="s">
        <v>173</v>
      </c>
      <c r="G18" s="455" t="s">
        <v>75</v>
      </c>
      <c r="H18" s="455" t="s">
        <v>44</v>
      </c>
      <c r="I18" s="455">
        <v>61.2</v>
      </c>
      <c r="J18" s="64"/>
      <c r="K18" s="200">
        <v>0.23</v>
      </c>
      <c r="L18" s="457">
        <v>9</v>
      </c>
      <c r="M18" s="457" t="e" cm="1">
        <f t="array" ref="M18">IF($K18&gt;0,SVS_UR_VZ*$I18/$J18,0)</f>
        <v>#DIV/0!</v>
      </c>
      <c r="N18" s="208">
        <v>0.23</v>
      </c>
      <c r="O18" s="458">
        <v>3</v>
      </c>
      <c r="P18" s="458" t="e" cm="1">
        <f t="array" ref="P18">IF($K18&gt;0,SVS_UR_VFZ*$I18/$J18,0)</f>
        <v>#DIV/0!</v>
      </c>
      <c r="Q18" s="203">
        <f t="shared" si="0"/>
        <v>734.40000000000009</v>
      </c>
      <c r="R18" s="203">
        <f t="shared" si="1"/>
        <v>0</v>
      </c>
      <c r="S18" s="203" t="e">
        <f t="shared" si="2"/>
        <v>#DIV/0!</v>
      </c>
    </row>
    <row r="19" spans="1:19" s="26" customFormat="1">
      <c r="A19" s="459">
        <f>MAX($A$12:A18)+1</f>
        <v>8</v>
      </c>
      <c r="B19" s="454" t="s">
        <v>1817</v>
      </c>
      <c r="C19" s="454">
        <v>0</v>
      </c>
      <c r="D19" s="455" t="s">
        <v>1370</v>
      </c>
      <c r="E19" s="456" t="s">
        <v>86</v>
      </c>
      <c r="F19" s="455" t="s">
        <v>169</v>
      </c>
      <c r="G19" s="455" t="s">
        <v>1311</v>
      </c>
      <c r="H19" s="455" t="s">
        <v>85</v>
      </c>
      <c r="I19" s="455">
        <v>21.5</v>
      </c>
      <c r="J19" s="64"/>
      <c r="K19" s="200">
        <v>1</v>
      </c>
      <c r="L19" s="457">
        <v>30.4</v>
      </c>
      <c r="M19" s="457" t="e" cm="1">
        <f t="array" ref="M19">IF($K19&gt;0,SVS_UR_VZ*$I19/$J19,0)</f>
        <v>#DIV/0!</v>
      </c>
      <c r="N19" s="208">
        <v>1</v>
      </c>
      <c r="O19" s="458">
        <v>21.68</v>
      </c>
      <c r="P19" s="458" t="e" cm="1">
        <f t="array" ref="P19">IF($K19&gt;0,SVS_UR_VFZ*$I19/$J19,0)</f>
        <v>#DIV/0!</v>
      </c>
      <c r="Q19" s="203">
        <f t="shared" si="0"/>
        <v>1119.72</v>
      </c>
      <c r="R19" s="203">
        <f t="shared" si="1"/>
        <v>0</v>
      </c>
      <c r="S19" s="203" t="e">
        <f t="shared" si="2"/>
        <v>#DIV/0!</v>
      </c>
    </row>
    <row r="20" spans="1:19" s="26" customFormat="1">
      <c r="A20" s="459">
        <f>MAX($A$12:A19)+1</f>
        <v>9</v>
      </c>
      <c r="B20" s="454" t="s">
        <v>1817</v>
      </c>
      <c r="C20" s="454">
        <v>0</v>
      </c>
      <c r="D20" s="455" t="s">
        <v>1371</v>
      </c>
      <c r="E20" s="456" t="s">
        <v>84</v>
      </c>
      <c r="F20" s="455" t="s">
        <v>170</v>
      </c>
      <c r="G20" s="455" t="s">
        <v>75</v>
      </c>
      <c r="H20" s="455" t="s">
        <v>83</v>
      </c>
      <c r="I20" s="455">
        <v>27.6</v>
      </c>
      <c r="J20" s="64"/>
      <c r="K20" s="200">
        <v>3</v>
      </c>
      <c r="L20" s="457">
        <v>87.96</v>
      </c>
      <c r="M20" s="457" t="e" cm="1">
        <f t="array" ref="M20">IF($K20&gt;0,SVS_UR_VZ*$I20/$J20,0)</f>
        <v>#DIV/0!</v>
      </c>
      <c r="N20" s="208">
        <v>1</v>
      </c>
      <c r="O20" s="458">
        <v>21.68</v>
      </c>
      <c r="P20" s="458" t="e" cm="1">
        <f t="array" ref="P20">IF($K20&gt;0,SVS_UR_VFZ*$I20/$J20,0)</f>
        <v>#DIV/0!</v>
      </c>
      <c r="Q20" s="203">
        <f t="shared" si="0"/>
        <v>3026.0639999999999</v>
      </c>
      <c r="R20" s="203">
        <f t="shared" si="1"/>
        <v>0</v>
      </c>
      <c r="S20" s="203" t="e">
        <f t="shared" si="2"/>
        <v>#DIV/0!</v>
      </c>
    </row>
    <row r="21" spans="1:19" s="26" customFormat="1">
      <c r="A21" s="459">
        <f>MAX($A$12:A20)+1</f>
        <v>10</v>
      </c>
      <c r="B21" s="454" t="s">
        <v>1817</v>
      </c>
      <c r="C21" s="454">
        <v>0</v>
      </c>
      <c r="D21" s="455" t="s">
        <v>1836</v>
      </c>
      <c r="E21" s="456" t="s">
        <v>1835</v>
      </c>
      <c r="F21" s="455" t="s">
        <v>170</v>
      </c>
      <c r="G21" s="455" t="s">
        <v>1311</v>
      </c>
      <c r="H21" s="455" t="s">
        <v>87</v>
      </c>
      <c r="I21" s="455">
        <v>3.8</v>
      </c>
      <c r="J21" s="64"/>
      <c r="K21" s="200">
        <v>3</v>
      </c>
      <c r="L21" s="457">
        <v>87.96</v>
      </c>
      <c r="M21" s="457" t="e" cm="1">
        <f t="array" ref="M21">IF($K21&gt;0,SVS_UR_VZ*$I21/$J21,0)</f>
        <v>#DIV/0!</v>
      </c>
      <c r="N21" s="208">
        <v>1</v>
      </c>
      <c r="O21" s="458">
        <v>21.68</v>
      </c>
      <c r="P21" s="458" t="e" cm="1">
        <f t="array" ref="P21">IF($K21&gt;0,SVS_UR_VFZ*$I21/$J21,0)</f>
        <v>#DIV/0!</v>
      </c>
      <c r="Q21" s="203">
        <f t="shared" si="0"/>
        <v>416.63199999999995</v>
      </c>
      <c r="R21" s="203">
        <f t="shared" si="1"/>
        <v>0</v>
      </c>
      <c r="S21" s="203" t="e">
        <f t="shared" si="2"/>
        <v>#DIV/0!</v>
      </c>
    </row>
    <row r="22" spans="1:19" s="26" customFormat="1">
      <c r="A22" s="459">
        <f>MAX($A$12:A21)+1</f>
        <v>11</v>
      </c>
      <c r="B22" s="454" t="s">
        <v>1817</v>
      </c>
      <c r="C22" s="454">
        <v>0</v>
      </c>
      <c r="D22" s="455" t="s">
        <v>1401</v>
      </c>
      <c r="E22" s="456" t="s">
        <v>84</v>
      </c>
      <c r="F22" s="455" t="s">
        <v>170</v>
      </c>
      <c r="G22" s="455" t="s">
        <v>75</v>
      </c>
      <c r="H22" s="455" t="s">
        <v>83</v>
      </c>
      <c r="I22" s="455">
        <v>60.6</v>
      </c>
      <c r="J22" s="64"/>
      <c r="K22" s="200">
        <v>3</v>
      </c>
      <c r="L22" s="457">
        <v>87.96</v>
      </c>
      <c r="M22" s="457" t="e" cm="1">
        <f t="array" ref="M22">IF($K22&gt;0,SVS_UR_VZ*$I22/$J22,0)</f>
        <v>#DIV/0!</v>
      </c>
      <c r="N22" s="208">
        <v>1</v>
      </c>
      <c r="O22" s="458">
        <v>21.68</v>
      </c>
      <c r="P22" s="458" t="e" cm="1">
        <f t="array" ref="P22">IF($K22&gt;0,SVS_UR_VFZ*$I22/$J22,0)</f>
        <v>#DIV/0!</v>
      </c>
      <c r="Q22" s="203">
        <f t="shared" si="0"/>
        <v>6644.1839999999993</v>
      </c>
      <c r="R22" s="203">
        <f t="shared" si="1"/>
        <v>0</v>
      </c>
      <c r="S22" s="203" t="e">
        <f t="shared" si="2"/>
        <v>#DIV/0!</v>
      </c>
    </row>
    <row r="23" spans="1:19" s="26" customFormat="1">
      <c r="A23" s="459">
        <f>MAX($A$12:A22)+1</f>
        <v>12</v>
      </c>
      <c r="B23" s="454" t="s">
        <v>1817</v>
      </c>
      <c r="C23" s="454">
        <v>0</v>
      </c>
      <c r="D23" s="455" t="s">
        <v>1402</v>
      </c>
      <c r="E23" s="456" t="s">
        <v>86</v>
      </c>
      <c r="F23" s="455" t="s">
        <v>169</v>
      </c>
      <c r="G23" s="455" t="s">
        <v>1311</v>
      </c>
      <c r="H23" s="455" t="s">
        <v>85</v>
      </c>
      <c r="I23" s="455">
        <v>21.3</v>
      </c>
      <c r="J23" s="64"/>
      <c r="K23" s="200">
        <v>1</v>
      </c>
      <c r="L23" s="457">
        <v>30.4</v>
      </c>
      <c r="M23" s="457" t="e" cm="1">
        <f t="array" ref="M23">IF($K23&gt;0,SVS_UR_VZ*$I23/$J23,0)</f>
        <v>#DIV/0!</v>
      </c>
      <c r="N23" s="208">
        <v>1</v>
      </c>
      <c r="O23" s="458">
        <v>21.68</v>
      </c>
      <c r="P23" s="458" t="e" cm="1">
        <f t="array" ref="P23">IF($K23&gt;0,SVS_UR_VFZ*$I23/$J23,0)</f>
        <v>#DIV/0!</v>
      </c>
      <c r="Q23" s="203">
        <f t="shared" si="0"/>
        <v>1109.3040000000001</v>
      </c>
      <c r="R23" s="203">
        <f t="shared" si="1"/>
        <v>0</v>
      </c>
      <c r="S23" s="203" t="e">
        <f t="shared" si="2"/>
        <v>#DIV/0!</v>
      </c>
    </row>
    <row r="24" spans="1:19" s="26" customFormat="1">
      <c r="A24" s="459">
        <f>MAX($A$12:A23)+1</f>
        <v>13</v>
      </c>
      <c r="B24" s="454" t="s">
        <v>1817</v>
      </c>
      <c r="C24" s="454">
        <v>0</v>
      </c>
      <c r="D24" s="455" t="s">
        <v>1403</v>
      </c>
      <c r="E24" s="456" t="s">
        <v>84</v>
      </c>
      <c r="F24" s="455" t="s">
        <v>170</v>
      </c>
      <c r="G24" s="455" t="s">
        <v>75</v>
      </c>
      <c r="H24" s="455" t="s">
        <v>83</v>
      </c>
      <c r="I24" s="455">
        <v>52.4</v>
      </c>
      <c r="J24" s="64"/>
      <c r="K24" s="200">
        <v>3</v>
      </c>
      <c r="L24" s="457">
        <v>87.96</v>
      </c>
      <c r="M24" s="457" t="e" cm="1">
        <f t="array" ref="M24">IF($K24&gt;0,SVS_UR_VZ*$I24/$J24,0)</f>
        <v>#DIV/0!</v>
      </c>
      <c r="N24" s="208">
        <v>1</v>
      </c>
      <c r="O24" s="458">
        <v>21.68</v>
      </c>
      <c r="P24" s="458" t="e" cm="1">
        <f t="array" ref="P24">IF($K24&gt;0,SVS_UR_VFZ*$I24/$J24,0)</f>
        <v>#DIV/0!</v>
      </c>
      <c r="Q24" s="203">
        <f t="shared" si="0"/>
        <v>5745.1359999999995</v>
      </c>
      <c r="R24" s="203">
        <f t="shared" si="1"/>
        <v>0</v>
      </c>
      <c r="S24" s="203" t="e">
        <f t="shared" si="2"/>
        <v>#DIV/0!</v>
      </c>
    </row>
    <row r="25" spans="1:19" s="26" customFormat="1">
      <c r="A25" s="459">
        <f>MAX($A$12:A24)+1</f>
        <v>14</v>
      </c>
      <c r="B25" s="454" t="s">
        <v>1817</v>
      </c>
      <c r="C25" s="454">
        <v>0</v>
      </c>
      <c r="D25" s="455" t="s">
        <v>1404</v>
      </c>
      <c r="E25" s="456" t="s">
        <v>84</v>
      </c>
      <c r="F25" s="455" t="s">
        <v>170</v>
      </c>
      <c r="G25" s="455" t="s">
        <v>75</v>
      </c>
      <c r="H25" s="455" t="s">
        <v>83</v>
      </c>
      <c r="I25" s="455">
        <v>112.8</v>
      </c>
      <c r="J25" s="64"/>
      <c r="K25" s="200">
        <v>3</v>
      </c>
      <c r="L25" s="457">
        <v>87.96</v>
      </c>
      <c r="M25" s="457" t="e" cm="1">
        <f t="array" ref="M25">IF($K25&gt;0,SVS_UR_VZ*$I25/$J25,0)</f>
        <v>#DIV/0!</v>
      </c>
      <c r="N25" s="208">
        <v>1</v>
      </c>
      <c r="O25" s="458">
        <v>21.68</v>
      </c>
      <c r="P25" s="458" t="e" cm="1">
        <f t="array" ref="P25">IF($K25&gt;0,SVS_UR_VFZ*$I25/$J25,0)</f>
        <v>#DIV/0!</v>
      </c>
      <c r="Q25" s="203">
        <f t="shared" si="0"/>
        <v>12367.391999999998</v>
      </c>
      <c r="R25" s="203">
        <f t="shared" si="1"/>
        <v>0</v>
      </c>
      <c r="S25" s="203" t="e">
        <f t="shared" si="2"/>
        <v>#DIV/0!</v>
      </c>
    </row>
    <row r="26" spans="1:19" s="26" customFormat="1">
      <c r="A26" s="459">
        <f>MAX($A$12:A25)+1</f>
        <v>15</v>
      </c>
      <c r="B26" s="454" t="s">
        <v>1817</v>
      </c>
      <c r="C26" s="454">
        <v>0</v>
      </c>
      <c r="D26" s="455" t="s">
        <v>1405</v>
      </c>
      <c r="E26" s="456" t="s">
        <v>84</v>
      </c>
      <c r="F26" s="455" t="s">
        <v>170</v>
      </c>
      <c r="G26" s="455" t="s">
        <v>75</v>
      </c>
      <c r="H26" s="455" t="s">
        <v>83</v>
      </c>
      <c r="I26" s="455">
        <v>94.6</v>
      </c>
      <c r="J26" s="64"/>
      <c r="K26" s="200">
        <v>3</v>
      </c>
      <c r="L26" s="457">
        <v>87.96</v>
      </c>
      <c r="M26" s="457" t="e" cm="1">
        <f t="array" ref="M26">IF($K26&gt;0,SVS_UR_VZ*$I26/$J26,0)</f>
        <v>#DIV/0!</v>
      </c>
      <c r="N26" s="208">
        <v>1</v>
      </c>
      <c r="O26" s="458">
        <v>21.68</v>
      </c>
      <c r="P26" s="458" t="e" cm="1">
        <f t="array" ref="P26">IF($K26&gt;0,SVS_UR_VFZ*$I26/$J26,0)</f>
        <v>#DIV/0!</v>
      </c>
      <c r="Q26" s="203">
        <f t="shared" si="0"/>
        <v>10371.943999999998</v>
      </c>
      <c r="R26" s="203">
        <f t="shared" si="1"/>
        <v>0</v>
      </c>
      <c r="S26" s="203" t="e">
        <f t="shared" si="2"/>
        <v>#DIV/0!</v>
      </c>
    </row>
    <row r="27" spans="1:19" s="26" customFormat="1">
      <c r="A27" s="459">
        <f>MAX($A$12:A26)+1</f>
        <v>16</v>
      </c>
      <c r="B27" s="454" t="s">
        <v>1817</v>
      </c>
      <c r="C27" s="454">
        <v>0</v>
      </c>
      <c r="D27" s="455" t="s">
        <v>1406</v>
      </c>
      <c r="E27" s="456" t="s">
        <v>86</v>
      </c>
      <c r="F27" s="455" t="s">
        <v>169</v>
      </c>
      <c r="G27" s="455" t="s">
        <v>1311</v>
      </c>
      <c r="H27" s="455" t="s">
        <v>85</v>
      </c>
      <c r="I27" s="455">
        <v>23.6</v>
      </c>
      <c r="J27" s="64"/>
      <c r="K27" s="200">
        <v>1</v>
      </c>
      <c r="L27" s="457">
        <v>30.4</v>
      </c>
      <c r="M27" s="457" t="e" cm="1">
        <f t="array" ref="M27">IF($K27&gt;0,SVS_UR_VZ*$I27/$J27,0)</f>
        <v>#DIV/0!</v>
      </c>
      <c r="N27" s="208">
        <v>1</v>
      </c>
      <c r="O27" s="458">
        <v>21.68</v>
      </c>
      <c r="P27" s="458" t="e" cm="1">
        <f t="array" ref="P27">IF($K27&gt;0,SVS_UR_VFZ*$I27/$J27,0)</f>
        <v>#DIV/0!</v>
      </c>
      <c r="Q27" s="203">
        <f t="shared" si="0"/>
        <v>1229.088</v>
      </c>
      <c r="R27" s="203">
        <f t="shared" si="1"/>
        <v>0</v>
      </c>
      <c r="S27" s="203" t="e">
        <f t="shared" si="2"/>
        <v>#DIV/0!</v>
      </c>
    </row>
    <row r="28" spans="1:19" s="26" customFormat="1">
      <c r="A28" s="459">
        <f>MAX($A$12:A27)+1</f>
        <v>17</v>
      </c>
      <c r="B28" s="454" t="s">
        <v>1817</v>
      </c>
      <c r="C28" s="454">
        <v>1</v>
      </c>
      <c r="D28" s="455" t="s">
        <v>1373</v>
      </c>
      <c r="E28" s="456" t="s">
        <v>1346</v>
      </c>
      <c r="F28" s="455" t="s">
        <v>171</v>
      </c>
      <c r="G28" s="455" t="s">
        <v>1311</v>
      </c>
      <c r="H28" s="455" t="s">
        <v>89</v>
      </c>
      <c r="I28" s="455">
        <v>4.5999999999999996</v>
      </c>
      <c r="J28" s="64"/>
      <c r="K28" s="200">
        <v>5</v>
      </c>
      <c r="L28" s="457">
        <v>146.6</v>
      </c>
      <c r="M28" s="457" t="e" cm="1">
        <f t="array" ref="M28">IF($K28&gt;0,SVS_UR_VZ*$I28/$J28,0)</f>
        <v>#DIV/0!</v>
      </c>
      <c r="N28" s="208">
        <v>5</v>
      </c>
      <c r="O28" s="458">
        <v>101.25</v>
      </c>
      <c r="P28" s="458" t="e" cm="1">
        <f t="array" ref="P28">IF($K28&gt;0,SVS_UR_VFZ*$I28/$J28,0)</f>
        <v>#DIV/0!</v>
      </c>
      <c r="Q28" s="203">
        <f t="shared" si="0"/>
        <v>1140.1099999999999</v>
      </c>
      <c r="R28" s="203">
        <f t="shared" si="1"/>
        <v>0</v>
      </c>
      <c r="S28" s="203" t="e">
        <f t="shared" si="2"/>
        <v>#DIV/0!</v>
      </c>
    </row>
    <row r="29" spans="1:19" s="26" customFormat="1">
      <c r="A29" s="459">
        <f>MAX($A$12:A28)+1</f>
        <v>18</v>
      </c>
      <c r="B29" s="454" t="s">
        <v>1817</v>
      </c>
      <c r="C29" s="454">
        <v>1</v>
      </c>
      <c r="D29" s="455" t="s">
        <v>1407</v>
      </c>
      <c r="E29" s="456" t="s">
        <v>1834</v>
      </c>
      <c r="F29" s="455" t="s">
        <v>1375</v>
      </c>
      <c r="G29" s="455" t="s">
        <v>75</v>
      </c>
      <c r="H29" s="455" t="s">
        <v>80</v>
      </c>
      <c r="I29" s="455">
        <v>6</v>
      </c>
      <c r="J29" s="64"/>
      <c r="K29" s="200">
        <v>3</v>
      </c>
      <c r="L29" s="457">
        <v>87.96</v>
      </c>
      <c r="M29" s="457" t="e" cm="1">
        <f t="array" ref="M29">IF($K29&gt;0,SVS_UR_VZ*$I29/$J29,0)</f>
        <v>#DIV/0!</v>
      </c>
      <c r="N29" s="208">
        <v>3</v>
      </c>
      <c r="O29" s="458">
        <v>60.75</v>
      </c>
      <c r="P29" s="458" t="e" cm="1">
        <f t="array" ref="P29">IF($K29&gt;0,SVS_UR_VFZ*$I29/$J29,0)</f>
        <v>#DIV/0!</v>
      </c>
      <c r="Q29" s="203">
        <f t="shared" si="0"/>
        <v>892.25999999999988</v>
      </c>
      <c r="R29" s="203">
        <f t="shared" si="1"/>
        <v>0</v>
      </c>
      <c r="S29" s="203" t="e">
        <f t="shared" si="2"/>
        <v>#DIV/0!</v>
      </c>
    </row>
    <row r="30" spans="1:19" s="26" customFormat="1">
      <c r="A30" s="459">
        <f>MAX($A$12:A29)+1</f>
        <v>19</v>
      </c>
      <c r="B30" s="454" t="s">
        <v>1817</v>
      </c>
      <c r="C30" s="454">
        <v>1</v>
      </c>
      <c r="D30" s="455" t="s">
        <v>1408</v>
      </c>
      <c r="E30" s="456" t="s">
        <v>1833</v>
      </c>
      <c r="F30" s="455" t="s">
        <v>1375</v>
      </c>
      <c r="G30" s="455" t="s">
        <v>75</v>
      </c>
      <c r="H30" s="455" t="s">
        <v>80</v>
      </c>
      <c r="I30" s="455">
        <v>12.3</v>
      </c>
      <c r="J30" s="64"/>
      <c r="K30" s="200">
        <v>3</v>
      </c>
      <c r="L30" s="457">
        <v>87.96</v>
      </c>
      <c r="M30" s="457" t="e" cm="1">
        <f t="array" ref="M30">IF($K30&gt;0,SVS_UR_VZ*$I30/$J30,0)</f>
        <v>#DIV/0!</v>
      </c>
      <c r="N30" s="208">
        <v>3</v>
      </c>
      <c r="O30" s="458">
        <v>60.75</v>
      </c>
      <c r="P30" s="458" t="e" cm="1">
        <f t="array" ref="P30">IF($K30&gt;0,SVS_UR_VFZ*$I30/$J30,0)</f>
        <v>#DIV/0!</v>
      </c>
      <c r="Q30" s="203">
        <f t="shared" si="0"/>
        <v>1829.1329999999998</v>
      </c>
      <c r="R30" s="203">
        <f t="shared" si="1"/>
        <v>0</v>
      </c>
      <c r="S30" s="203" t="e">
        <f t="shared" si="2"/>
        <v>#DIV/0!</v>
      </c>
    </row>
    <row r="31" spans="1:19" s="26" customFormat="1">
      <c r="A31" s="459">
        <f>MAX($A$12:A30)+1</f>
        <v>20</v>
      </c>
      <c r="B31" s="454" t="s">
        <v>1817</v>
      </c>
      <c r="C31" s="454">
        <v>1</v>
      </c>
      <c r="D31" s="455" t="s">
        <v>1409</v>
      </c>
      <c r="E31" s="456" t="s">
        <v>81</v>
      </c>
      <c r="F31" s="455" t="s">
        <v>1375</v>
      </c>
      <c r="G31" s="455" t="s">
        <v>1313</v>
      </c>
      <c r="H31" s="455" t="s">
        <v>80</v>
      </c>
      <c r="I31" s="455">
        <v>16.399999999999999</v>
      </c>
      <c r="J31" s="64"/>
      <c r="K31" s="200">
        <v>3</v>
      </c>
      <c r="L31" s="457">
        <v>87.96</v>
      </c>
      <c r="M31" s="457" t="e" cm="1">
        <f t="array" ref="M31">IF($K31&gt;0,SVS_UR_VZ*$I31/$J31,0)</f>
        <v>#DIV/0!</v>
      </c>
      <c r="N31" s="208">
        <v>3</v>
      </c>
      <c r="O31" s="458">
        <v>60.75</v>
      </c>
      <c r="P31" s="458" t="e" cm="1">
        <f t="array" ref="P31">IF($K31&gt;0,SVS_UR_VFZ*$I31/$J31,0)</f>
        <v>#DIV/0!</v>
      </c>
      <c r="Q31" s="203">
        <f t="shared" si="0"/>
        <v>2438.8439999999996</v>
      </c>
      <c r="R31" s="203">
        <f t="shared" si="1"/>
        <v>0</v>
      </c>
      <c r="S31" s="203" t="e">
        <f t="shared" si="2"/>
        <v>#DIV/0!</v>
      </c>
    </row>
    <row r="32" spans="1:19" s="26" customFormat="1">
      <c r="A32" s="459">
        <f>MAX($A$12:A31)+1</f>
        <v>21</v>
      </c>
      <c r="B32" s="454" t="s">
        <v>1817</v>
      </c>
      <c r="C32" s="454">
        <v>1</v>
      </c>
      <c r="D32" s="455" t="s">
        <v>1376</v>
      </c>
      <c r="E32" s="456" t="s">
        <v>1379</v>
      </c>
      <c r="F32" s="455" t="s">
        <v>1375</v>
      </c>
      <c r="G32" s="455" t="s">
        <v>1313</v>
      </c>
      <c r="H32" s="455" t="s">
        <v>80</v>
      </c>
      <c r="I32" s="455">
        <v>33</v>
      </c>
      <c r="J32" s="64"/>
      <c r="K32" s="200">
        <v>3</v>
      </c>
      <c r="L32" s="457">
        <v>87.96</v>
      </c>
      <c r="M32" s="457" t="e" cm="1">
        <f t="array" ref="M32">IF($K32&gt;0,SVS_UR_VZ*$I32/$J32,0)</f>
        <v>#DIV/0!</v>
      </c>
      <c r="N32" s="208">
        <v>3</v>
      </c>
      <c r="O32" s="458">
        <v>60.75</v>
      </c>
      <c r="P32" s="458" t="e" cm="1">
        <f t="array" ref="P32">IF($K32&gt;0,SVS_UR_VFZ*$I32/$J32,0)</f>
        <v>#DIV/0!</v>
      </c>
      <c r="Q32" s="203">
        <f t="shared" si="0"/>
        <v>4907.4299999999994</v>
      </c>
      <c r="R32" s="203">
        <f t="shared" si="1"/>
        <v>0</v>
      </c>
      <c r="S32" s="203" t="e">
        <f t="shared" si="2"/>
        <v>#DIV/0!</v>
      </c>
    </row>
    <row r="33" spans="1:19" s="26" customFormat="1">
      <c r="A33" s="459">
        <f>MAX($A$12:A32)+1</f>
        <v>22</v>
      </c>
      <c r="B33" s="454" t="s">
        <v>1817</v>
      </c>
      <c r="C33" s="454">
        <v>1</v>
      </c>
      <c r="D33" s="455" t="s">
        <v>1377</v>
      </c>
      <c r="E33" s="456" t="s">
        <v>1382</v>
      </c>
      <c r="F33" s="455" t="s">
        <v>1375</v>
      </c>
      <c r="G33" s="455" t="s">
        <v>1313</v>
      </c>
      <c r="H33" s="455" t="s">
        <v>80</v>
      </c>
      <c r="I33" s="455">
        <v>12.3</v>
      </c>
      <c r="J33" s="64"/>
      <c r="K33" s="200">
        <v>3</v>
      </c>
      <c r="L33" s="457">
        <v>87.96</v>
      </c>
      <c r="M33" s="457" t="e" cm="1">
        <f t="array" ref="M33">IF($K33&gt;0,SVS_UR_VZ*$I33/$J33,0)</f>
        <v>#DIV/0!</v>
      </c>
      <c r="N33" s="208">
        <v>1</v>
      </c>
      <c r="O33" s="458">
        <v>21.68</v>
      </c>
      <c r="P33" s="458" t="e" cm="1">
        <f t="array" ref="P33">IF($K33&gt;0,SVS_UR_VFZ*$I33/$J33,0)</f>
        <v>#DIV/0!</v>
      </c>
      <c r="Q33" s="203">
        <f t="shared" si="0"/>
        <v>1348.5719999999999</v>
      </c>
      <c r="R33" s="203">
        <f t="shared" si="1"/>
        <v>0</v>
      </c>
      <c r="S33" s="203" t="e">
        <f t="shared" si="2"/>
        <v>#DIV/0!</v>
      </c>
    </row>
    <row r="34" spans="1:19" s="26" customFormat="1">
      <c r="A34" s="459">
        <f>MAX($A$12:A33)+1</f>
        <v>23</v>
      </c>
      <c r="B34" s="454" t="s">
        <v>1817</v>
      </c>
      <c r="C34" s="454">
        <v>1</v>
      </c>
      <c r="D34" s="455" t="s">
        <v>1378</v>
      </c>
      <c r="E34" s="456" t="s">
        <v>1384</v>
      </c>
      <c r="F34" s="455" t="s">
        <v>171</v>
      </c>
      <c r="G34" s="455" t="s">
        <v>75</v>
      </c>
      <c r="H34" s="455" t="s">
        <v>45</v>
      </c>
      <c r="I34" s="455">
        <v>256.7</v>
      </c>
      <c r="J34" s="64"/>
      <c r="K34" s="200">
        <v>5</v>
      </c>
      <c r="L34" s="457">
        <v>146.6</v>
      </c>
      <c r="M34" s="457" t="e" cm="1">
        <f t="array" ref="M34">IF($K34&gt;0,SVS_UR_VZ*$I34/$J34,0)</f>
        <v>#DIV/0!</v>
      </c>
      <c r="N34" s="208">
        <v>1</v>
      </c>
      <c r="O34" s="458">
        <v>21.68</v>
      </c>
      <c r="P34" s="458" t="e" cm="1">
        <f t="array" ref="P34">IF($K34&gt;0,SVS_UR_VFZ*$I34/$J34,0)</f>
        <v>#DIV/0!</v>
      </c>
      <c r="Q34" s="203">
        <f t="shared" si="0"/>
        <v>43197.475999999995</v>
      </c>
      <c r="R34" s="203">
        <f t="shared" si="1"/>
        <v>0</v>
      </c>
      <c r="S34" s="203" t="e">
        <f t="shared" si="2"/>
        <v>#DIV/0!</v>
      </c>
    </row>
    <row r="35" spans="1:19" s="26" customFormat="1">
      <c r="A35" s="459">
        <f>MAX($A$12:A34)+1</f>
        <v>24</v>
      </c>
      <c r="B35" s="454" t="s">
        <v>1817</v>
      </c>
      <c r="C35" s="454">
        <v>1</v>
      </c>
      <c r="D35" s="455" t="s">
        <v>1380</v>
      </c>
      <c r="E35" s="456" t="s">
        <v>1386</v>
      </c>
      <c r="F35" s="455" t="s">
        <v>173</v>
      </c>
      <c r="G35" s="455" t="s">
        <v>75</v>
      </c>
      <c r="H35" s="455" t="s">
        <v>45</v>
      </c>
      <c r="I35" s="455">
        <v>8.5</v>
      </c>
      <c r="J35" s="64"/>
      <c r="K35" s="200">
        <v>0.23</v>
      </c>
      <c r="L35" s="457">
        <v>9</v>
      </c>
      <c r="M35" s="457" t="e" cm="1">
        <f t="array" ref="M35">IF($K35&gt;0,SVS_UR_VZ*$I35/$J35,0)</f>
        <v>#DIV/0!</v>
      </c>
      <c r="N35" s="208">
        <v>0.23</v>
      </c>
      <c r="O35" s="458">
        <v>3</v>
      </c>
      <c r="P35" s="458" t="e" cm="1">
        <f t="array" ref="P35">IF($K35&gt;0,SVS_UR_VFZ*$I35/$J35,0)</f>
        <v>#DIV/0!</v>
      </c>
      <c r="Q35" s="203">
        <f t="shared" si="0"/>
        <v>102</v>
      </c>
      <c r="R35" s="203">
        <f t="shared" si="1"/>
        <v>0</v>
      </c>
      <c r="S35" s="203" t="e">
        <f t="shared" si="2"/>
        <v>#DIV/0!</v>
      </c>
    </row>
    <row r="36" spans="1:19" s="26" customFormat="1">
      <c r="A36" s="459">
        <f>MAX($A$12:A35)+1</f>
        <v>25</v>
      </c>
      <c r="B36" s="454" t="s">
        <v>1817</v>
      </c>
      <c r="C36" s="454">
        <v>1</v>
      </c>
      <c r="D36" s="455" t="s">
        <v>1381</v>
      </c>
      <c r="E36" s="456" t="s">
        <v>1349</v>
      </c>
      <c r="F36" s="455" t="s">
        <v>171</v>
      </c>
      <c r="G36" s="455" t="s">
        <v>75</v>
      </c>
      <c r="H36" s="455" t="s">
        <v>82</v>
      </c>
      <c r="I36" s="455">
        <v>114.5</v>
      </c>
      <c r="J36" s="64"/>
      <c r="K36" s="200">
        <v>5</v>
      </c>
      <c r="L36" s="457">
        <v>146.6</v>
      </c>
      <c r="M36" s="457" t="e" cm="1">
        <f t="array" ref="M36">IF($K36&gt;0,SVS_UR_VZ*$I36/$J36,0)</f>
        <v>#DIV/0!</v>
      </c>
      <c r="N36" s="208">
        <v>1</v>
      </c>
      <c r="O36" s="458">
        <v>21.68</v>
      </c>
      <c r="P36" s="458" t="e" cm="1">
        <f t="array" ref="P36">IF($K36&gt;0,SVS_UR_VFZ*$I36/$J36,0)</f>
        <v>#DIV/0!</v>
      </c>
      <c r="Q36" s="203">
        <f t="shared" si="0"/>
        <v>19268.060000000001</v>
      </c>
      <c r="R36" s="203">
        <f t="shared" si="1"/>
        <v>0</v>
      </c>
      <c r="S36" s="203" t="e">
        <f t="shared" si="2"/>
        <v>#DIV/0!</v>
      </c>
    </row>
    <row r="37" spans="1:19" s="26" customFormat="1">
      <c r="A37" s="459">
        <f>MAX($A$12:A36)+1</f>
        <v>26</v>
      </c>
      <c r="B37" s="454" t="s">
        <v>1817</v>
      </c>
      <c r="C37" s="454">
        <v>1</v>
      </c>
      <c r="D37" s="455" t="s">
        <v>1383</v>
      </c>
      <c r="E37" s="456" t="s">
        <v>1349</v>
      </c>
      <c r="F37" s="455" t="s">
        <v>171</v>
      </c>
      <c r="G37" s="455" t="s">
        <v>75</v>
      </c>
      <c r="H37" s="455" t="s">
        <v>82</v>
      </c>
      <c r="I37" s="455">
        <v>114.7</v>
      </c>
      <c r="J37" s="64"/>
      <c r="K37" s="200">
        <v>5</v>
      </c>
      <c r="L37" s="457">
        <v>146.6</v>
      </c>
      <c r="M37" s="457" t="e" cm="1">
        <f t="array" ref="M37">IF($K37&gt;0,SVS_UR_VZ*$I37/$J37,0)</f>
        <v>#DIV/0!</v>
      </c>
      <c r="N37" s="208">
        <v>1</v>
      </c>
      <c r="O37" s="458">
        <v>21.68</v>
      </c>
      <c r="P37" s="458" t="e" cm="1">
        <f t="array" ref="P37">IF($K37&gt;0,SVS_UR_VFZ*$I37/$J37,0)</f>
        <v>#DIV/0!</v>
      </c>
      <c r="Q37" s="203">
        <f t="shared" si="0"/>
        <v>19301.716</v>
      </c>
      <c r="R37" s="203">
        <f t="shared" si="1"/>
        <v>0</v>
      </c>
      <c r="S37" s="203" t="e">
        <f t="shared" si="2"/>
        <v>#DIV/0!</v>
      </c>
    </row>
    <row r="38" spans="1:19" s="26" customFormat="1">
      <c r="A38" s="459">
        <f>MAX($A$12:A37)+1</f>
        <v>27</v>
      </c>
      <c r="B38" s="454" t="s">
        <v>1817</v>
      </c>
      <c r="C38" s="454">
        <v>1</v>
      </c>
      <c r="D38" s="455" t="s">
        <v>1385</v>
      </c>
      <c r="E38" s="456" t="s">
        <v>1349</v>
      </c>
      <c r="F38" s="455" t="s">
        <v>171</v>
      </c>
      <c r="G38" s="455" t="s">
        <v>75</v>
      </c>
      <c r="H38" s="455" t="s">
        <v>82</v>
      </c>
      <c r="I38" s="455">
        <v>56.7</v>
      </c>
      <c r="J38" s="64"/>
      <c r="K38" s="200">
        <v>5</v>
      </c>
      <c r="L38" s="457">
        <v>146.6</v>
      </c>
      <c r="M38" s="457" t="e" cm="1">
        <f t="array" ref="M38">IF($K38&gt;0,SVS_UR_VZ*$I38/$J38,0)</f>
        <v>#DIV/0!</v>
      </c>
      <c r="N38" s="208">
        <v>1</v>
      </c>
      <c r="O38" s="458">
        <v>21.68</v>
      </c>
      <c r="P38" s="458" t="e" cm="1">
        <f t="array" ref="P38">IF($K38&gt;0,SVS_UR_VFZ*$I38/$J38,0)</f>
        <v>#DIV/0!</v>
      </c>
      <c r="Q38" s="203">
        <f t="shared" si="0"/>
        <v>9541.4760000000006</v>
      </c>
      <c r="R38" s="203">
        <f t="shared" si="1"/>
        <v>0</v>
      </c>
      <c r="S38" s="203" t="e">
        <f t="shared" si="2"/>
        <v>#DIV/0!</v>
      </c>
    </row>
    <row r="39" spans="1:19" s="26" customFormat="1">
      <c r="A39" s="459">
        <f>MAX($A$12:A38)+1</f>
        <v>28</v>
      </c>
      <c r="B39" s="454" t="s">
        <v>1817</v>
      </c>
      <c r="C39" s="454">
        <v>1</v>
      </c>
      <c r="D39" s="455" t="s">
        <v>1832</v>
      </c>
      <c r="E39" s="456" t="s">
        <v>1349</v>
      </c>
      <c r="F39" s="455" t="s">
        <v>171</v>
      </c>
      <c r="G39" s="455" t="s">
        <v>75</v>
      </c>
      <c r="H39" s="455" t="s">
        <v>82</v>
      </c>
      <c r="I39" s="455">
        <v>59</v>
      </c>
      <c r="J39" s="64"/>
      <c r="K39" s="200">
        <v>5</v>
      </c>
      <c r="L39" s="457">
        <v>146.6</v>
      </c>
      <c r="M39" s="457" t="e" cm="1">
        <f t="array" ref="M39">IF($K39&gt;0,SVS_UR_VZ*$I39/$J39,0)</f>
        <v>#DIV/0!</v>
      </c>
      <c r="N39" s="208">
        <v>1</v>
      </c>
      <c r="O39" s="458">
        <v>21.68</v>
      </c>
      <c r="P39" s="458" t="e" cm="1">
        <f t="array" ref="P39">IF($K39&gt;0,SVS_UR_VFZ*$I39/$J39,0)</f>
        <v>#DIV/0!</v>
      </c>
      <c r="Q39" s="203">
        <f t="shared" si="0"/>
        <v>9928.52</v>
      </c>
      <c r="R39" s="203">
        <f t="shared" si="1"/>
        <v>0</v>
      </c>
      <c r="S39" s="203" t="e">
        <f t="shared" si="2"/>
        <v>#DIV/0!</v>
      </c>
    </row>
    <row r="40" spans="1:19" s="26" customFormat="1">
      <c r="A40" s="459">
        <f>MAX($A$12:A39)+1</f>
        <v>29</v>
      </c>
      <c r="B40" s="454" t="s">
        <v>1817</v>
      </c>
      <c r="C40" s="454">
        <v>1</v>
      </c>
      <c r="D40" s="455" t="s">
        <v>1831</v>
      </c>
      <c r="E40" s="456" t="s">
        <v>1410</v>
      </c>
      <c r="F40" s="455" t="s">
        <v>171</v>
      </c>
      <c r="G40" s="455" t="s">
        <v>75</v>
      </c>
      <c r="H40" s="455" t="s">
        <v>45</v>
      </c>
      <c r="I40" s="455">
        <v>170</v>
      </c>
      <c r="J40" s="64"/>
      <c r="K40" s="200">
        <v>5</v>
      </c>
      <c r="L40" s="457">
        <v>146.6</v>
      </c>
      <c r="M40" s="457" t="e" cm="1">
        <f t="array" ref="M40">IF($K40&gt;0,SVS_UR_VZ*$I40/$J40,0)</f>
        <v>#DIV/0!</v>
      </c>
      <c r="N40" s="208">
        <v>1</v>
      </c>
      <c r="O40" s="458">
        <v>21.68</v>
      </c>
      <c r="P40" s="458" t="e" cm="1">
        <f t="array" ref="P40">IF($K40&gt;0,SVS_UR_VFZ*$I40/$J40,0)</f>
        <v>#DIV/0!</v>
      </c>
      <c r="Q40" s="203">
        <f t="shared" si="0"/>
        <v>28607.599999999999</v>
      </c>
      <c r="R40" s="203">
        <f t="shared" si="1"/>
        <v>0</v>
      </c>
      <c r="S40" s="203" t="e">
        <f t="shared" si="2"/>
        <v>#DIV/0!</v>
      </c>
    </row>
    <row r="41" spans="1:19" s="26" customFormat="1">
      <c r="A41" s="459">
        <f>MAX($A$12:A40)+1</f>
        <v>30</v>
      </c>
      <c r="B41" s="454" t="s">
        <v>1817</v>
      </c>
      <c r="C41" s="454">
        <v>1</v>
      </c>
      <c r="D41" s="455" t="s">
        <v>1830</v>
      </c>
      <c r="E41" s="456" t="s">
        <v>1411</v>
      </c>
      <c r="F41" s="455" t="s">
        <v>171</v>
      </c>
      <c r="G41" s="455" t="s">
        <v>75</v>
      </c>
      <c r="H41" s="455" t="s">
        <v>45</v>
      </c>
      <c r="I41" s="455">
        <v>170</v>
      </c>
      <c r="J41" s="64"/>
      <c r="K41" s="200">
        <v>5</v>
      </c>
      <c r="L41" s="457">
        <v>146.6</v>
      </c>
      <c r="M41" s="457" t="e" cm="1">
        <f t="array" ref="M41">IF($K41&gt;0,SVS_UR_VZ*$I41/$J41,0)</f>
        <v>#DIV/0!</v>
      </c>
      <c r="N41" s="208">
        <v>1</v>
      </c>
      <c r="O41" s="458">
        <v>21.68</v>
      </c>
      <c r="P41" s="458" t="e" cm="1">
        <f t="array" ref="P41">IF($K41&gt;0,SVS_UR_VFZ*$I41/$J41,0)</f>
        <v>#DIV/0!</v>
      </c>
      <c r="Q41" s="203">
        <f t="shared" si="0"/>
        <v>28607.599999999999</v>
      </c>
      <c r="R41" s="203">
        <f t="shared" si="1"/>
        <v>0</v>
      </c>
      <c r="S41" s="203" t="e">
        <f t="shared" si="2"/>
        <v>#DIV/0!</v>
      </c>
    </row>
    <row r="42" spans="1:19" s="26" customFormat="1">
      <c r="A42" s="459">
        <f>MAX($A$12:A41)+1</f>
        <v>31</v>
      </c>
      <c r="B42" s="454" t="s">
        <v>1817</v>
      </c>
      <c r="C42" s="454">
        <v>1</v>
      </c>
      <c r="D42" s="455" t="s">
        <v>1829</v>
      </c>
      <c r="E42" s="456" t="s">
        <v>1412</v>
      </c>
      <c r="F42" s="455" t="s">
        <v>171</v>
      </c>
      <c r="G42" s="455" t="s">
        <v>75</v>
      </c>
      <c r="H42" s="455" t="s">
        <v>45</v>
      </c>
      <c r="I42" s="455">
        <v>170</v>
      </c>
      <c r="J42" s="64"/>
      <c r="K42" s="200">
        <v>5</v>
      </c>
      <c r="L42" s="457">
        <v>146.6</v>
      </c>
      <c r="M42" s="457" t="e" cm="1">
        <f t="array" ref="M42">IF($K42&gt;0,SVS_UR_VZ*$I42/$J42,0)</f>
        <v>#DIV/0!</v>
      </c>
      <c r="N42" s="208">
        <v>1</v>
      </c>
      <c r="O42" s="458">
        <v>21.68</v>
      </c>
      <c r="P42" s="458" t="e" cm="1">
        <f t="array" ref="P42">IF($K42&gt;0,SVS_UR_VFZ*$I42/$J42,0)</f>
        <v>#DIV/0!</v>
      </c>
      <c r="Q42" s="203">
        <f t="shared" si="0"/>
        <v>28607.599999999999</v>
      </c>
      <c r="R42" s="203">
        <f t="shared" si="1"/>
        <v>0</v>
      </c>
      <c r="S42" s="203" t="e">
        <f t="shared" si="2"/>
        <v>#DIV/0!</v>
      </c>
    </row>
    <row r="43" spans="1:19" s="26" customFormat="1">
      <c r="A43" s="459">
        <f>MAX($A$12:A42)+1</f>
        <v>32</v>
      </c>
      <c r="B43" s="454" t="s">
        <v>1817</v>
      </c>
      <c r="C43" s="454">
        <v>1</v>
      </c>
      <c r="D43" s="455" t="s">
        <v>1828</v>
      </c>
      <c r="E43" s="456" t="s">
        <v>1393</v>
      </c>
      <c r="F43" s="455" t="s">
        <v>173</v>
      </c>
      <c r="G43" s="455" t="s">
        <v>75</v>
      </c>
      <c r="H43" s="455" t="s">
        <v>90</v>
      </c>
      <c r="I43" s="455">
        <v>22.9</v>
      </c>
      <c r="J43" s="64"/>
      <c r="K43" s="200">
        <v>0.23</v>
      </c>
      <c r="L43" s="457">
        <v>9</v>
      </c>
      <c r="M43" s="457" t="e" cm="1">
        <f t="array" ref="M43">IF($K43&gt;0,SVS_UR_VZ*$I43/$J43,0)</f>
        <v>#DIV/0!</v>
      </c>
      <c r="N43" s="208">
        <v>0.23</v>
      </c>
      <c r="O43" s="458">
        <v>3</v>
      </c>
      <c r="P43" s="458" t="e" cm="1">
        <f t="array" ref="P43">IF($K43&gt;0,SVS_UR_VFZ*$I43/$J43,0)</f>
        <v>#DIV/0!</v>
      </c>
      <c r="Q43" s="203">
        <f t="shared" si="0"/>
        <v>274.79999999999995</v>
      </c>
      <c r="R43" s="203">
        <f t="shared" si="1"/>
        <v>0</v>
      </c>
      <c r="S43" s="203" t="e">
        <f t="shared" si="2"/>
        <v>#DIV/0!</v>
      </c>
    </row>
    <row r="44" spans="1:19" s="26" customFormat="1">
      <c r="A44" s="459">
        <f>MAX($A$12:A43)+1</f>
        <v>33</v>
      </c>
      <c r="B44" s="454" t="s">
        <v>1817</v>
      </c>
      <c r="C44" s="454">
        <v>1</v>
      </c>
      <c r="D44" s="455" t="s">
        <v>1387</v>
      </c>
      <c r="E44" s="456" t="s">
        <v>86</v>
      </c>
      <c r="F44" s="455" t="s">
        <v>169</v>
      </c>
      <c r="G44" s="455" t="s">
        <v>1311</v>
      </c>
      <c r="H44" s="455" t="s">
        <v>85</v>
      </c>
      <c r="I44" s="455">
        <v>21.5</v>
      </c>
      <c r="J44" s="64"/>
      <c r="K44" s="200">
        <v>1</v>
      </c>
      <c r="L44" s="457">
        <v>30.4</v>
      </c>
      <c r="M44" s="457" t="e" cm="1">
        <f t="array" ref="M44">IF($K44&gt;0,SVS_UR_VZ*$I44/$J44,0)</f>
        <v>#DIV/0!</v>
      </c>
      <c r="N44" s="208">
        <v>1</v>
      </c>
      <c r="O44" s="458">
        <v>21.68</v>
      </c>
      <c r="P44" s="458" t="e" cm="1">
        <f t="array" ref="P44">IF($K44&gt;0,SVS_UR_VFZ*$I44/$J44,0)</f>
        <v>#DIV/0!</v>
      </c>
      <c r="Q44" s="203">
        <f t="shared" si="0"/>
        <v>1119.72</v>
      </c>
      <c r="R44" s="203">
        <f t="shared" si="1"/>
        <v>0</v>
      </c>
      <c r="S44" s="203" t="e">
        <f t="shared" si="2"/>
        <v>#DIV/0!</v>
      </c>
    </row>
    <row r="45" spans="1:19" s="26" customFormat="1">
      <c r="A45" s="459">
        <f>MAX($A$12:A44)+1</f>
        <v>34</v>
      </c>
      <c r="B45" s="454" t="s">
        <v>1817</v>
      </c>
      <c r="C45" s="454">
        <v>1</v>
      </c>
      <c r="D45" s="455" t="s">
        <v>1388</v>
      </c>
      <c r="E45" s="456" t="s">
        <v>84</v>
      </c>
      <c r="F45" s="455" t="s">
        <v>170</v>
      </c>
      <c r="G45" s="455" t="s">
        <v>75</v>
      </c>
      <c r="H45" s="455" t="s">
        <v>83</v>
      </c>
      <c r="I45" s="455">
        <v>38.9</v>
      </c>
      <c r="J45" s="64"/>
      <c r="K45" s="200">
        <v>3</v>
      </c>
      <c r="L45" s="457">
        <v>87.96</v>
      </c>
      <c r="M45" s="457" t="e" cm="1">
        <f t="array" ref="M45">IF($K45&gt;0,SVS_UR_VZ*$I45/$J45,0)</f>
        <v>#DIV/0!</v>
      </c>
      <c r="N45" s="208">
        <v>1</v>
      </c>
      <c r="O45" s="458">
        <v>21.68</v>
      </c>
      <c r="P45" s="458" t="e" cm="1">
        <f t="array" ref="P45">IF($K45&gt;0,SVS_UR_VFZ*$I45/$J45,0)</f>
        <v>#DIV/0!</v>
      </c>
      <c r="Q45" s="203">
        <f t="shared" si="0"/>
        <v>4264.9959999999992</v>
      </c>
      <c r="R45" s="203">
        <f t="shared" si="1"/>
        <v>0</v>
      </c>
      <c r="S45" s="203" t="e">
        <f t="shared" si="2"/>
        <v>#DIV/0!</v>
      </c>
    </row>
    <row r="46" spans="1:19" s="26" customFormat="1">
      <c r="A46" s="459">
        <f>MAX($A$12:A45)+1</f>
        <v>35</v>
      </c>
      <c r="B46" s="454" t="s">
        <v>1817</v>
      </c>
      <c r="C46" s="454">
        <v>1</v>
      </c>
      <c r="D46" s="455" t="s">
        <v>1413</v>
      </c>
      <c r="E46" s="456" t="s">
        <v>84</v>
      </c>
      <c r="F46" s="455" t="s">
        <v>170</v>
      </c>
      <c r="G46" s="455" t="s">
        <v>75</v>
      </c>
      <c r="H46" s="455" t="s">
        <v>83</v>
      </c>
      <c r="I46" s="455">
        <v>80.3</v>
      </c>
      <c r="J46" s="64"/>
      <c r="K46" s="200">
        <v>3</v>
      </c>
      <c r="L46" s="457">
        <v>87.96</v>
      </c>
      <c r="M46" s="457" t="e" cm="1">
        <f t="array" ref="M46">IF($K46&gt;0,SVS_UR_VZ*$I46/$J46,0)</f>
        <v>#DIV/0!</v>
      </c>
      <c r="N46" s="208">
        <v>1</v>
      </c>
      <c r="O46" s="458">
        <v>21.68</v>
      </c>
      <c r="P46" s="458" t="e" cm="1">
        <f t="array" ref="P46">IF($K46&gt;0,SVS_UR_VFZ*$I46/$J46,0)</f>
        <v>#DIV/0!</v>
      </c>
      <c r="Q46" s="203">
        <f t="shared" si="0"/>
        <v>8804.0919999999987</v>
      </c>
      <c r="R46" s="203">
        <f t="shared" si="1"/>
        <v>0</v>
      </c>
      <c r="S46" s="203" t="e">
        <f t="shared" si="2"/>
        <v>#DIV/0!</v>
      </c>
    </row>
    <row r="47" spans="1:19" s="26" customFormat="1">
      <c r="A47" s="459">
        <f>MAX($A$12:A46)+1</f>
        <v>36</v>
      </c>
      <c r="B47" s="454" t="s">
        <v>1817</v>
      </c>
      <c r="C47" s="454">
        <v>1</v>
      </c>
      <c r="D47" s="455" t="s">
        <v>1414</v>
      </c>
      <c r="E47" s="456" t="s">
        <v>86</v>
      </c>
      <c r="F47" s="455" t="s">
        <v>169</v>
      </c>
      <c r="G47" s="455" t="s">
        <v>1311</v>
      </c>
      <c r="H47" s="455" t="s">
        <v>85</v>
      </c>
      <c r="I47" s="455">
        <v>21.3</v>
      </c>
      <c r="J47" s="64"/>
      <c r="K47" s="200">
        <v>1</v>
      </c>
      <c r="L47" s="457">
        <v>30.4</v>
      </c>
      <c r="M47" s="457" t="e" cm="1">
        <f t="array" ref="M47">IF($K47&gt;0,SVS_UR_VZ*$I47/$J47,0)</f>
        <v>#DIV/0!</v>
      </c>
      <c r="N47" s="208">
        <v>1</v>
      </c>
      <c r="O47" s="458">
        <v>21.68</v>
      </c>
      <c r="P47" s="458" t="e" cm="1">
        <f t="array" ref="P47">IF($K47&gt;0,SVS_UR_VFZ*$I47/$J47,0)</f>
        <v>#DIV/0!</v>
      </c>
      <c r="Q47" s="203">
        <f t="shared" si="0"/>
        <v>1109.3040000000001</v>
      </c>
      <c r="R47" s="203">
        <f t="shared" si="1"/>
        <v>0</v>
      </c>
      <c r="S47" s="203" t="e">
        <f t="shared" si="2"/>
        <v>#DIV/0!</v>
      </c>
    </row>
    <row r="48" spans="1:19" s="26" customFormat="1">
      <c r="A48" s="459">
        <f>MAX($A$12:A47)+1</f>
        <v>37</v>
      </c>
      <c r="B48" s="454" t="s">
        <v>1817</v>
      </c>
      <c r="C48" s="454">
        <v>1</v>
      </c>
      <c r="D48" s="455" t="s">
        <v>1415</v>
      </c>
      <c r="E48" s="456" t="s">
        <v>84</v>
      </c>
      <c r="F48" s="455" t="s">
        <v>170</v>
      </c>
      <c r="G48" s="455" t="s">
        <v>75</v>
      </c>
      <c r="H48" s="455" t="s">
        <v>83</v>
      </c>
      <c r="I48" s="455">
        <v>47</v>
      </c>
      <c r="J48" s="64"/>
      <c r="K48" s="200">
        <v>3</v>
      </c>
      <c r="L48" s="457">
        <v>87.96</v>
      </c>
      <c r="M48" s="457" t="e" cm="1">
        <f t="array" ref="M48">IF($K48&gt;0,SVS_UR_VZ*$I48/$J48,0)</f>
        <v>#DIV/0!</v>
      </c>
      <c r="N48" s="208">
        <v>1</v>
      </c>
      <c r="O48" s="458">
        <v>21.68</v>
      </c>
      <c r="P48" s="458" t="e" cm="1">
        <f t="array" ref="P48">IF($K48&gt;0,SVS_UR_VFZ*$I48/$J48,0)</f>
        <v>#DIV/0!</v>
      </c>
      <c r="Q48" s="203">
        <f t="shared" si="0"/>
        <v>5153.079999999999</v>
      </c>
      <c r="R48" s="203">
        <f t="shared" si="1"/>
        <v>0</v>
      </c>
      <c r="S48" s="203" t="e">
        <f t="shared" si="2"/>
        <v>#DIV/0!</v>
      </c>
    </row>
    <row r="49" spans="1:19" s="26" customFormat="1">
      <c r="A49" s="459">
        <f>MAX($A$12:A48)+1</f>
        <v>38</v>
      </c>
      <c r="B49" s="454" t="s">
        <v>1817</v>
      </c>
      <c r="C49" s="454">
        <v>1</v>
      </c>
      <c r="D49" s="455" t="s">
        <v>1416</v>
      </c>
      <c r="E49" s="456" t="s">
        <v>84</v>
      </c>
      <c r="F49" s="455" t="s">
        <v>170</v>
      </c>
      <c r="G49" s="455" t="s">
        <v>75</v>
      </c>
      <c r="H49" s="455" t="s">
        <v>83</v>
      </c>
      <c r="I49" s="455">
        <v>153.1</v>
      </c>
      <c r="J49" s="64"/>
      <c r="K49" s="200">
        <v>3</v>
      </c>
      <c r="L49" s="457">
        <v>87.96</v>
      </c>
      <c r="M49" s="457" t="e" cm="1">
        <f t="array" ref="M49">IF($K49&gt;0,SVS_UR_VZ*$I49/$J49,0)</f>
        <v>#DIV/0!</v>
      </c>
      <c r="N49" s="208">
        <v>1</v>
      </c>
      <c r="O49" s="458">
        <v>21.68</v>
      </c>
      <c r="P49" s="458" t="e" cm="1">
        <f t="array" ref="P49">IF($K49&gt;0,SVS_UR_VFZ*$I49/$J49,0)</f>
        <v>#DIV/0!</v>
      </c>
      <c r="Q49" s="203">
        <f t="shared" si="0"/>
        <v>16785.883999999998</v>
      </c>
      <c r="R49" s="203">
        <f t="shared" si="1"/>
        <v>0</v>
      </c>
      <c r="S49" s="203" t="e">
        <f t="shared" si="2"/>
        <v>#DIV/0!</v>
      </c>
    </row>
    <row r="50" spans="1:19" s="26" customFormat="1">
      <c r="A50" s="459">
        <f>MAX($A$12:A49)+1</f>
        <v>39</v>
      </c>
      <c r="B50" s="454" t="s">
        <v>1817</v>
      </c>
      <c r="C50" s="454">
        <v>1</v>
      </c>
      <c r="D50" s="455" t="s">
        <v>1417</v>
      </c>
      <c r="E50" s="456" t="s">
        <v>84</v>
      </c>
      <c r="F50" s="455" t="s">
        <v>170</v>
      </c>
      <c r="G50" s="455" t="s">
        <v>75</v>
      </c>
      <c r="H50" s="455" t="s">
        <v>83</v>
      </c>
      <c r="I50" s="455">
        <v>126</v>
      </c>
      <c r="J50" s="64"/>
      <c r="K50" s="200">
        <v>3</v>
      </c>
      <c r="L50" s="457">
        <v>87.96</v>
      </c>
      <c r="M50" s="457" t="e" cm="1">
        <f t="array" ref="M50">IF($K50&gt;0,SVS_UR_VZ*$I50/$J50,0)</f>
        <v>#DIV/0!</v>
      </c>
      <c r="N50" s="208">
        <v>1</v>
      </c>
      <c r="O50" s="458">
        <v>21.68</v>
      </c>
      <c r="P50" s="458" t="e" cm="1">
        <f t="array" ref="P50">IF($K50&gt;0,SVS_UR_VFZ*$I50/$J50,0)</f>
        <v>#DIV/0!</v>
      </c>
      <c r="Q50" s="203">
        <f t="shared" si="0"/>
        <v>13814.639999999998</v>
      </c>
      <c r="R50" s="203">
        <f t="shared" si="1"/>
        <v>0</v>
      </c>
      <c r="S50" s="203" t="e">
        <f t="shared" si="2"/>
        <v>#DIV/0!</v>
      </c>
    </row>
    <row r="51" spans="1:19" s="26" customFormat="1">
      <c r="A51" s="459">
        <f>MAX($A$12:A50)+1</f>
        <v>40</v>
      </c>
      <c r="B51" s="454" t="s">
        <v>1817</v>
      </c>
      <c r="C51" s="454">
        <v>1</v>
      </c>
      <c r="D51" s="455" t="s">
        <v>1418</v>
      </c>
      <c r="E51" s="456" t="s">
        <v>86</v>
      </c>
      <c r="F51" s="455" t="s">
        <v>169</v>
      </c>
      <c r="G51" s="455" t="s">
        <v>1311</v>
      </c>
      <c r="H51" s="455" t="s">
        <v>85</v>
      </c>
      <c r="I51" s="455">
        <v>23.6</v>
      </c>
      <c r="J51" s="64"/>
      <c r="K51" s="200">
        <v>1</v>
      </c>
      <c r="L51" s="457">
        <v>30.4</v>
      </c>
      <c r="M51" s="457" t="e" cm="1">
        <f t="array" ref="M51">IF($K51&gt;0,SVS_UR_VZ*$I51/$J51,0)</f>
        <v>#DIV/0!</v>
      </c>
      <c r="N51" s="208">
        <v>1</v>
      </c>
      <c r="O51" s="458">
        <v>21.68</v>
      </c>
      <c r="P51" s="458" t="e" cm="1">
        <f t="array" ref="P51">IF($K51&gt;0,SVS_UR_VFZ*$I51/$J51,0)</f>
        <v>#DIV/0!</v>
      </c>
      <c r="Q51" s="203">
        <f t="shared" si="0"/>
        <v>1229.088</v>
      </c>
      <c r="R51" s="203">
        <f t="shared" si="1"/>
        <v>0</v>
      </c>
      <c r="S51" s="203" t="e">
        <f t="shared" si="2"/>
        <v>#DIV/0!</v>
      </c>
    </row>
    <row r="52" spans="1:19" s="26" customFormat="1">
      <c r="A52" s="459">
        <f>MAX($A$12:A51)+1</f>
        <v>41</v>
      </c>
      <c r="B52" s="454" t="s">
        <v>1817</v>
      </c>
      <c r="C52" s="454">
        <v>1</v>
      </c>
      <c r="D52" s="455" t="s">
        <v>1827</v>
      </c>
      <c r="E52" s="456" t="s">
        <v>281</v>
      </c>
      <c r="F52" s="455" t="s">
        <v>171</v>
      </c>
      <c r="G52" s="455" t="s">
        <v>1311</v>
      </c>
      <c r="H52" s="455" t="s">
        <v>83</v>
      </c>
      <c r="I52" s="455">
        <v>453.8</v>
      </c>
      <c r="J52" s="64"/>
      <c r="K52" s="200">
        <v>5</v>
      </c>
      <c r="L52" s="457">
        <v>146.6</v>
      </c>
      <c r="M52" s="457" t="e" cm="1">
        <f t="array" ref="M52">IF($K52&gt;0,SVS_UR_VZ*$I52/$J52,0)</f>
        <v>#DIV/0!</v>
      </c>
      <c r="N52" s="208">
        <v>5</v>
      </c>
      <c r="O52" s="458">
        <v>101.25</v>
      </c>
      <c r="P52" s="458" t="e" cm="1">
        <f t="array" ref="P52">IF($K52&gt;0,SVS_UR_VFZ*$I52/$J52,0)</f>
        <v>#DIV/0!</v>
      </c>
      <c r="Q52" s="203">
        <f t="shared" si="0"/>
        <v>112474.33</v>
      </c>
      <c r="R52" s="203">
        <f t="shared" si="1"/>
        <v>0</v>
      </c>
      <c r="S52" s="203" t="e">
        <f t="shared" si="2"/>
        <v>#DIV/0!</v>
      </c>
    </row>
    <row r="53" spans="1:19" s="26" customFormat="1">
      <c r="A53" s="459">
        <f>MAX($A$12:A52)+1</f>
        <v>42</v>
      </c>
      <c r="B53" s="454" t="s">
        <v>1817</v>
      </c>
      <c r="C53" s="454">
        <v>1</v>
      </c>
      <c r="D53" s="455" t="s">
        <v>1389</v>
      </c>
      <c r="E53" s="456" t="s">
        <v>217</v>
      </c>
      <c r="F53" s="455" t="s">
        <v>171</v>
      </c>
      <c r="G53" s="455" t="s">
        <v>1311</v>
      </c>
      <c r="H53" s="455" t="s">
        <v>89</v>
      </c>
      <c r="I53" s="455">
        <v>24.9</v>
      </c>
      <c r="J53" s="64"/>
      <c r="K53" s="200">
        <v>5</v>
      </c>
      <c r="L53" s="457">
        <v>146.6</v>
      </c>
      <c r="M53" s="457" t="e" cm="1">
        <f t="array" ref="M53">IF($K53&gt;0,SVS_UR_VZ*$I53/$J53,0)</f>
        <v>#DIV/0!</v>
      </c>
      <c r="N53" s="208">
        <v>5</v>
      </c>
      <c r="O53" s="458">
        <v>101.25</v>
      </c>
      <c r="P53" s="458" t="e" cm="1">
        <f t="array" ref="P53">IF($K53&gt;0,SVS_UR_VFZ*$I53/$J53,0)</f>
        <v>#DIV/0!</v>
      </c>
      <c r="Q53" s="203">
        <f t="shared" si="0"/>
        <v>6171.4649999999992</v>
      </c>
      <c r="R53" s="203">
        <f t="shared" si="1"/>
        <v>0</v>
      </c>
      <c r="S53" s="203" t="e">
        <f t="shared" si="2"/>
        <v>#DIV/0!</v>
      </c>
    </row>
    <row r="54" spans="1:19" s="26" customFormat="1">
      <c r="A54" s="459">
        <f>MAX($A$12:A53)+1</f>
        <v>43</v>
      </c>
      <c r="B54" s="454" t="s">
        <v>1817</v>
      </c>
      <c r="C54" s="454">
        <v>1</v>
      </c>
      <c r="D54" s="455" t="s">
        <v>1390</v>
      </c>
      <c r="E54" s="456" t="s">
        <v>182</v>
      </c>
      <c r="F54" s="455" t="s">
        <v>171</v>
      </c>
      <c r="G54" s="455" t="s">
        <v>1311</v>
      </c>
      <c r="H54" s="455" t="s">
        <v>89</v>
      </c>
      <c r="I54" s="455">
        <v>18.5</v>
      </c>
      <c r="J54" s="64"/>
      <c r="K54" s="200">
        <v>5</v>
      </c>
      <c r="L54" s="457">
        <v>146.6</v>
      </c>
      <c r="M54" s="457" t="e" cm="1">
        <f t="array" ref="M54">IF($K54&gt;0,SVS_UR_VZ*$I54/$J54,0)</f>
        <v>#DIV/0!</v>
      </c>
      <c r="N54" s="208">
        <v>5</v>
      </c>
      <c r="O54" s="458">
        <v>101.25</v>
      </c>
      <c r="P54" s="458" t="e" cm="1">
        <f t="array" ref="P54">IF($K54&gt;0,SVS_UR_VFZ*$I54/$J54,0)</f>
        <v>#DIV/0!</v>
      </c>
      <c r="Q54" s="203">
        <f t="shared" si="0"/>
        <v>4585.2249999999995</v>
      </c>
      <c r="R54" s="203">
        <f t="shared" si="1"/>
        <v>0</v>
      </c>
      <c r="S54" s="203" t="e">
        <f t="shared" si="2"/>
        <v>#DIV/0!</v>
      </c>
    </row>
    <row r="55" spans="1:19" s="26" customFormat="1">
      <c r="A55" s="459">
        <f>MAX($A$12:A54)+1</f>
        <v>44</v>
      </c>
      <c r="B55" s="454" t="s">
        <v>1817</v>
      </c>
      <c r="C55" s="454">
        <v>1</v>
      </c>
      <c r="D55" s="455" t="s">
        <v>1419</v>
      </c>
      <c r="E55" s="456" t="s">
        <v>1346</v>
      </c>
      <c r="F55" s="455" t="s">
        <v>171</v>
      </c>
      <c r="G55" s="455" t="s">
        <v>1311</v>
      </c>
      <c r="H55" s="455" t="s">
        <v>89</v>
      </c>
      <c r="I55" s="455">
        <v>7.5</v>
      </c>
      <c r="J55" s="64"/>
      <c r="K55" s="200">
        <v>5</v>
      </c>
      <c r="L55" s="457">
        <v>146.6</v>
      </c>
      <c r="M55" s="457" t="e" cm="1">
        <f t="array" ref="M55">IF($K55&gt;0,SVS_UR_VZ*$I55/$J55,0)</f>
        <v>#DIV/0!</v>
      </c>
      <c r="N55" s="208">
        <v>5</v>
      </c>
      <c r="O55" s="458">
        <v>101.25</v>
      </c>
      <c r="P55" s="458" t="e" cm="1">
        <f t="array" ref="P55">IF($K55&gt;0,SVS_UR_VFZ*$I55/$J55,0)</f>
        <v>#DIV/0!</v>
      </c>
      <c r="Q55" s="203">
        <f t="shared" si="0"/>
        <v>1858.875</v>
      </c>
      <c r="R55" s="203">
        <f t="shared" si="1"/>
        <v>0</v>
      </c>
      <c r="S55" s="203" t="e">
        <f t="shared" si="2"/>
        <v>#DIV/0!</v>
      </c>
    </row>
    <row r="56" spans="1:19" s="26" customFormat="1">
      <c r="A56" s="459">
        <f>MAX($A$12:A55)+1</f>
        <v>45</v>
      </c>
      <c r="B56" s="454" t="s">
        <v>1817</v>
      </c>
      <c r="C56" s="454">
        <v>1</v>
      </c>
      <c r="D56" s="455" t="s">
        <v>1391</v>
      </c>
      <c r="E56" s="456" t="s">
        <v>217</v>
      </c>
      <c r="F56" s="455" t="s">
        <v>171</v>
      </c>
      <c r="G56" s="455" t="s">
        <v>1311</v>
      </c>
      <c r="H56" s="455" t="s">
        <v>89</v>
      </c>
      <c r="I56" s="455">
        <v>7.7</v>
      </c>
      <c r="J56" s="64"/>
      <c r="K56" s="200">
        <v>5</v>
      </c>
      <c r="L56" s="457">
        <v>146.6</v>
      </c>
      <c r="M56" s="457" t="e" cm="1">
        <f t="array" ref="M56">IF($K56&gt;0,SVS_UR_VZ*$I56/$J56,0)</f>
        <v>#DIV/0!</v>
      </c>
      <c r="N56" s="208">
        <v>5</v>
      </c>
      <c r="O56" s="458">
        <v>101.25</v>
      </c>
      <c r="P56" s="458" t="e" cm="1">
        <f t="array" ref="P56">IF($K56&gt;0,SVS_UR_VFZ*$I56/$J56,0)</f>
        <v>#DIV/0!</v>
      </c>
      <c r="Q56" s="203">
        <f t="shared" si="0"/>
        <v>1908.4449999999999</v>
      </c>
      <c r="R56" s="203">
        <f t="shared" si="1"/>
        <v>0</v>
      </c>
      <c r="S56" s="203" t="e">
        <f t="shared" si="2"/>
        <v>#DIV/0!</v>
      </c>
    </row>
    <row r="57" spans="1:19" s="26" customFormat="1">
      <c r="A57" s="459">
        <f>MAX($A$12:A56)+1</f>
        <v>46</v>
      </c>
      <c r="B57" s="454" t="s">
        <v>1817</v>
      </c>
      <c r="C57" s="454">
        <v>1</v>
      </c>
      <c r="D57" s="455" t="s">
        <v>1392</v>
      </c>
      <c r="E57" s="456" t="s">
        <v>182</v>
      </c>
      <c r="F57" s="455" t="s">
        <v>171</v>
      </c>
      <c r="G57" s="455" t="s">
        <v>1311</v>
      </c>
      <c r="H57" s="455" t="s">
        <v>89</v>
      </c>
      <c r="I57" s="455">
        <v>10.9</v>
      </c>
      <c r="J57" s="64"/>
      <c r="K57" s="200">
        <v>5</v>
      </c>
      <c r="L57" s="457">
        <v>146.6</v>
      </c>
      <c r="M57" s="457" t="e" cm="1">
        <f t="array" ref="M57">IF($K57&gt;0,SVS_UR_VZ*$I57/$J57,0)</f>
        <v>#DIV/0!</v>
      </c>
      <c r="N57" s="208">
        <v>5</v>
      </c>
      <c r="O57" s="458">
        <v>101.25</v>
      </c>
      <c r="P57" s="458" t="e" cm="1">
        <f t="array" ref="P57">IF($K57&gt;0,SVS_UR_VFZ*$I57/$J57,0)</f>
        <v>#DIV/0!</v>
      </c>
      <c r="Q57" s="203">
        <f t="shared" si="0"/>
        <v>2701.5650000000001</v>
      </c>
      <c r="R57" s="203">
        <f t="shared" si="1"/>
        <v>0</v>
      </c>
      <c r="S57" s="203" t="e">
        <f t="shared" si="2"/>
        <v>#DIV/0!</v>
      </c>
    </row>
    <row r="58" spans="1:19" s="26" customFormat="1">
      <c r="A58" s="459">
        <f>MAX($A$12:A57)+1</f>
        <v>47</v>
      </c>
      <c r="B58" s="454" t="s">
        <v>1817</v>
      </c>
      <c r="C58" s="454">
        <v>1</v>
      </c>
      <c r="D58" s="455" t="s">
        <v>1420</v>
      </c>
      <c r="E58" s="456" t="s">
        <v>1346</v>
      </c>
      <c r="F58" s="455" t="s">
        <v>171</v>
      </c>
      <c r="G58" s="455" t="s">
        <v>1311</v>
      </c>
      <c r="H58" s="455" t="s">
        <v>89</v>
      </c>
      <c r="I58" s="455">
        <v>4.5999999999999996</v>
      </c>
      <c r="J58" s="64"/>
      <c r="K58" s="200">
        <v>5</v>
      </c>
      <c r="L58" s="457">
        <v>146.6</v>
      </c>
      <c r="M58" s="457" t="e" cm="1">
        <f t="array" ref="M58">IF($K58&gt;0,SVS_UR_VZ*$I58/$J58,0)</f>
        <v>#DIV/0!</v>
      </c>
      <c r="N58" s="208">
        <v>5</v>
      </c>
      <c r="O58" s="458">
        <v>101.25</v>
      </c>
      <c r="P58" s="458" t="e" cm="1">
        <f t="array" ref="P58">IF($K58&gt;0,SVS_UR_VFZ*$I58/$J58,0)</f>
        <v>#DIV/0!</v>
      </c>
      <c r="Q58" s="203">
        <f t="shared" si="0"/>
        <v>1140.1099999999999</v>
      </c>
      <c r="R58" s="203">
        <f t="shared" si="1"/>
        <v>0</v>
      </c>
      <c r="S58" s="203" t="e">
        <f t="shared" si="2"/>
        <v>#DIV/0!</v>
      </c>
    </row>
    <row r="59" spans="1:19" s="26" customFormat="1">
      <c r="A59" s="459">
        <f>MAX($A$12:A58)+1</f>
        <v>48</v>
      </c>
      <c r="B59" s="454" t="s">
        <v>1817</v>
      </c>
      <c r="C59" s="454">
        <v>1</v>
      </c>
      <c r="D59" s="455" t="s">
        <v>1826</v>
      </c>
      <c r="E59" s="456" t="s">
        <v>182</v>
      </c>
      <c r="F59" s="455" t="s">
        <v>171</v>
      </c>
      <c r="G59" s="455" t="s">
        <v>1311</v>
      </c>
      <c r="H59" s="455" t="s">
        <v>89</v>
      </c>
      <c r="I59" s="455">
        <v>10.3</v>
      </c>
      <c r="J59" s="64"/>
      <c r="K59" s="200">
        <v>5</v>
      </c>
      <c r="L59" s="457">
        <v>146.6</v>
      </c>
      <c r="M59" s="457" t="e" cm="1">
        <f t="array" ref="M59">IF($K59&gt;0,SVS_UR_VZ*$I59/$J59,0)</f>
        <v>#DIV/0!</v>
      </c>
      <c r="N59" s="208">
        <v>5</v>
      </c>
      <c r="O59" s="458">
        <v>101.25</v>
      </c>
      <c r="P59" s="458" t="e" cm="1">
        <f t="array" ref="P59">IF($K59&gt;0,SVS_UR_VFZ*$I59/$J59,0)</f>
        <v>#DIV/0!</v>
      </c>
      <c r="Q59" s="203">
        <f t="shared" si="0"/>
        <v>2552.855</v>
      </c>
      <c r="R59" s="203">
        <f t="shared" si="1"/>
        <v>0</v>
      </c>
      <c r="S59" s="203" t="e">
        <f t="shared" si="2"/>
        <v>#DIV/0!</v>
      </c>
    </row>
    <row r="60" spans="1:19" s="26" customFormat="1">
      <c r="A60" s="459">
        <f>MAX($A$12:A59)+1</f>
        <v>49</v>
      </c>
      <c r="B60" s="454" t="s">
        <v>1817</v>
      </c>
      <c r="C60" s="454">
        <v>1</v>
      </c>
      <c r="D60" s="455" t="s">
        <v>1825</v>
      </c>
      <c r="E60" s="456" t="s">
        <v>217</v>
      </c>
      <c r="F60" s="455" t="s">
        <v>171</v>
      </c>
      <c r="G60" s="455" t="s">
        <v>1311</v>
      </c>
      <c r="H60" s="455" t="s">
        <v>89</v>
      </c>
      <c r="I60" s="455">
        <v>7.8</v>
      </c>
      <c r="J60" s="64"/>
      <c r="K60" s="200">
        <v>5</v>
      </c>
      <c r="L60" s="457">
        <v>146.6</v>
      </c>
      <c r="M60" s="457" t="e" cm="1">
        <f t="array" ref="M60">IF($K60&gt;0,SVS_UR_VZ*$I60/$J60,0)</f>
        <v>#DIV/0!</v>
      </c>
      <c r="N60" s="208">
        <v>5</v>
      </c>
      <c r="O60" s="458">
        <v>101.25</v>
      </c>
      <c r="P60" s="458" t="e" cm="1">
        <f t="array" ref="P60">IF($K60&gt;0,SVS_UR_VFZ*$I60/$J60,0)</f>
        <v>#DIV/0!</v>
      </c>
      <c r="Q60" s="203">
        <f t="shared" si="0"/>
        <v>1933.23</v>
      </c>
      <c r="R60" s="203">
        <f t="shared" si="1"/>
        <v>0</v>
      </c>
      <c r="S60" s="203" t="e">
        <f t="shared" si="2"/>
        <v>#DIV/0!</v>
      </c>
    </row>
    <row r="61" spans="1:19" s="26" customFormat="1">
      <c r="A61" s="459">
        <f>MAX($A$12:A60)+1</f>
        <v>50</v>
      </c>
      <c r="B61" s="454" t="s">
        <v>1817</v>
      </c>
      <c r="C61" s="454">
        <v>1</v>
      </c>
      <c r="D61" s="455" t="s">
        <v>1824</v>
      </c>
      <c r="E61" s="456" t="s">
        <v>58</v>
      </c>
      <c r="F61" s="455" t="s">
        <v>171</v>
      </c>
      <c r="G61" s="455" t="s">
        <v>1311</v>
      </c>
      <c r="H61" s="455" t="s">
        <v>83</v>
      </c>
      <c r="I61" s="455">
        <v>6.6</v>
      </c>
      <c r="J61" s="64"/>
      <c r="K61" s="200">
        <v>5</v>
      </c>
      <c r="L61" s="457">
        <v>146.6</v>
      </c>
      <c r="M61" s="457" t="e" cm="1">
        <f t="array" ref="M61">IF($K61&gt;0,SVS_UR_VZ*$I61/$J61,0)</f>
        <v>#DIV/0!</v>
      </c>
      <c r="N61" s="208">
        <v>5</v>
      </c>
      <c r="O61" s="458">
        <v>101.25</v>
      </c>
      <c r="P61" s="458" t="e" cm="1">
        <f t="array" ref="P61">IF($K61&gt;0,SVS_UR_VFZ*$I61/$J61,0)</f>
        <v>#DIV/0!</v>
      </c>
      <c r="Q61" s="203">
        <f t="shared" si="0"/>
        <v>1635.81</v>
      </c>
      <c r="R61" s="203">
        <f t="shared" si="1"/>
        <v>0</v>
      </c>
      <c r="S61" s="203" t="e">
        <f t="shared" si="2"/>
        <v>#DIV/0!</v>
      </c>
    </row>
    <row r="62" spans="1:19" s="26" customFormat="1">
      <c r="A62" s="459">
        <f>MAX($A$12:A61)+1</f>
        <v>51</v>
      </c>
      <c r="B62" s="454" t="s">
        <v>1817</v>
      </c>
      <c r="C62" s="454">
        <v>2</v>
      </c>
      <c r="D62" s="455" t="s">
        <v>1421</v>
      </c>
      <c r="E62" s="456" t="s">
        <v>1397</v>
      </c>
      <c r="F62" s="455" t="s">
        <v>172</v>
      </c>
      <c r="G62" s="455" t="s">
        <v>1313</v>
      </c>
      <c r="H62" s="455" t="s">
        <v>80</v>
      </c>
      <c r="I62" s="455">
        <v>27.1</v>
      </c>
      <c r="J62" s="64"/>
      <c r="K62" s="200">
        <v>2</v>
      </c>
      <c r="L62" s="457">
        <v>58.64</v>
      </c>
      <c r="M62" s="457" t="e" cm="1">
        <f t="array" ref="M62">IF($K62&gt;0,SVS_UR_VZ*$I62/$J62,0)</f>
        <v>#DIV/0!</v>
      </c>
      <c r="N62" s="208">
        <v>1</v>
      </c>
      <c r="O62" s="458">
        <v>21.68</v>
      </c>
      <c r="P62" s="458" t="e" cm="1">
        <f t="array" ref="P62">IF($K62&gt;0,SVS_UR_VFZ*$I62/$J62,0)</f>
        <v>#DIV/0!</v>
      </c>
      <c r="Q62" s="203">
        <f t="shared" si="0"/>
        <v>2176.672</v>
      </c>
      <c r="R62" s="203">
        <f t="shared" si="1"/>
        <v>0</v>
      </c>
      <c r="S62" s="203" t="e">
        <f t="shared" si="2"/>
        <v>#DIV/0!</v>
      </c>
    </row>
    <row r="63" spans="1:19" s="26" customFormat="1">
      <c r="A63" s="459">
        <f>MAX($A$12:A62)+1</f>
        <v>52</v>
      </c>
      <c r="B63" s="454" t="s">
        <v>1817</v>
      </c>
      <c r="C63" s="454">
        <v>2</v>
      </c>
      <c r="D63" s="455" t="s">
        <v>1422</v>
      </c>
      <c r="E63" s="456" t="s">
        <v>1397</v>
      </c>
      <c r="F63" s="455" t="s">
        <v>172</v>
      </c>
      <c r="G63" s="455" t="s">
        <v>1313</v>
      </c>
      <c r="H63" s="455" t="s">
        <v>80</v>
      </c>
      <c r="I63" s="455">
        <v>58.4</v>
      </c>
      <c r="J63" s="64"/>
      <c r="K63" s="200">
        <v>2</v>
      </c>
      <c r="L63" s="457">
        <v>58.64</v>
      </c>
      <c r="M63" s="457" t="e" cm="1">
        <f t="array" ref="M63">IF($K63&gt;0,SVS_UR_VZ*$I63/$J63,0)</f>
        <v>#DIV/0!</v>
      </c>
      <c r="N63" s="208">
        <v>1</v>
      </c>
      <c r="O63" s="458">
        <v>21.68</v>
      </c>
      <c r="P63" s="458" t="e" cm="1">
        <f t="array" ref="P63">IF($K63&gt;0,SVS_UR_VFZ*$I63/$J63,0)</f>
        <v>#DIV/0!</v>
      </c>
      <c r="Q63" s="203">
        <f t="shared" si="0"/>
        <v>4690.6879999999992</v>
      </c>
      <c r="R63" s="203">
        <f t="shared" si="1"/>
        <v>0</v>
      </c>
      <c r="S63" s="203" t="e">
        <f t="shared" si="2"/>
        <v>#DIV/0!</v>
      </c>
    </row>
    <row r="64" spans="1:19" s="26" customFormat="1">
      <c r="A64" s="459">
        <f>MAX($A$12:A63)+1</f>
        <v>53</v>
      </c>
      <c r="B64" s="454" t="s">
        <v>1817</v>
      </c>
      <c r="C64" s="454">
        <v>2</v>
      </c>
      <c r="D64" s="455" t="s">
        <v>1423</v>
      </c>
      <c r="E64" s="456" t="s">
        <v>1349</v>
      </c>
      <c r="F64" s="455" t="s">
        <v>171</v>
      </c>
      <c r="G64" s="455" t="s">
        <v>75</v>
      </c>
      <c r="H64" s="455" t="s">
        <v>82</v>
      </c>
      <c r="I64" s="455">
        <v>57.2</v>
      </c>
      <c r="J64" s="64"/>
      <c r="K64" s="200">
        <v>5</v>
      </c>
      <c r="L64" s="457">
        <v>146.6</v>
      </c>
      <c r="M64" s="457" t="e" cm="1">
        <f t="array" ref="M64">IF($K64&gt;0,SVS_UR_VZ*$I64/$J64,0)</f>
        <v>#DIV/0!</v>
      </c>
      <c r="N64" s="208">
        <v>1</v>
      </c>
      <c r="O64" s="458">
        <v>21.68</v>
      </c>
      <c r="P64" s="458" t="e" cm="1">
        <f t="array" ref="P64">IF($K64&gt;0,SVS_UR_VFZ*$I64/$J64,0)</f>
        <v>#DIV/0!</v>
      </c>
      <c r="Q64" s="203">
        <f t="shared" si="0"/>
        <v>9625.616</v>
      </c>
      <c r="R64" s="203">
        <f t="shared" si="1"/>
        <v>0</v>
      </c>
      <c r="S64" s="203" t="e">
        <f t="shared" si="2"/>
        <v>#DIV/0!</v>
      </c>
    </row>
    <row r="65" spans="1:19" s="26" customFormat="1">
      <c r="A65" s="459">
        <f>MAX($A$12:A64)+1</f>
        <v>54</v>
      </c>
      <c r="B65" s="454" t="s">
        <v>1817</v>
      </c>
      <c r="C65" s="454">
        <v>2</v>
      </c>
      <c r="D65" s="455" t="s">
        <v>1424</v>
      </c>
      <c r="E65" s="456" t="s">
        <v>1349</v>
      </c>
      <c r="F65" s="455" t="s">
        <v>171</v>
      </c>
      <c r="G65" s="455" t="s">
        <v>75</v>
      </c>
      <c r="H65" s="455" t="s">
        <v>82</v>
      </c>
      <c r="I65" s="455">
        <v>57.4</v>
      </c>
      <c r="J65" s="64"/>
      <c r="K65" s="200">
        <v>5</v>
      </c>
      <c r="L65" s="457">
        <v>146.6</v>
      </c>
      <c r="M65" s="457" t="e" cm="1">
        <f t="array" ref="M65">IF($K65&gt;0,SVS_UR_VZ*$I65/$J65,0)</f>
        <v>#DIV/0!</v>
      </c>
      <c r="N65" s="208">
        <v>1</v>
      </c>
      <c r="O65" s="458">
        <v>21.68</v>
      </c>
      <c r="P65" s="458" t="e" cm="1">
        <f t="array" ref="P65">IF($K65&gt;0,SVS_UR_VFZ*$I65/$J65,0)</f>
        <v>#DIV/0!</v>
      </c>
      <c r="Q65" s="203">
        <f t="shared" si="0"/>
        <v>9659.271999999999</v>
      </c>
      <c r="R65" s="203">
        <f t="shared" si="1"/>
        <v>0</v>
      </c>
      <c r="S65" s="203" t="e">
        <f t="shared" si="2"/>
        <v>#DIV/0!</v>
      </c>
    </row>
    <row r="66" spans="1:19" s="26" customFormat="1">
      <c r="A66" s="459">
        <f>MAX($A$12:A65)+1</f>
        <v>55</v>
      </c>
      <c r="B66" s="454" t="s">
        <v>1817</v>
      </c>
      <c r="C66" s="454">
        <v>2</v>
      </c>
      <c r="D66" s="455" t="s">
        <v>1425</v>
      </c>
      <c r="E66" s="456" t="s">
        <v>1349</v>
      </c>
      <c r="F66" s="455" t="s">
        <v>171</v>
      </c>
      <c r="G66" s="455" t="s">
        <v>75</v>
      </c>
      <c r="H66" s="455" t="s">
        <v>82</v>
      </c>
      <c r="I66" s="455">
        <v>57.4</v>
      </c>
      <c r="J66" s="64"/>
      <c r="K66" s="200">
        <v>5</v>
      </c>
      <c r="L66" s="457">
        <v>146.6</v>
      </c>
      <c r="M66" s="457" t="e" cm="1">
        <f t="array" ref="M66">IF($K66&gt;0,SVS_UR_VZ*$I66/$J66,0)</f>
        <v>#DIV/0!</v>
      </c>
      <c r="N66" s="208">
        <v>1</v>
      </c>
      <c r="O66" s="458">
        <v>21.68</v>
      </c>
      <c r="P66" s="458" t="e" cm="1">
        <f t="array" ref="P66">IF($K66&gt;0,SVS_UR_VFZ*$I66/$J66,0)</f>
        <v>#DIV/0!</v>
      </c>
      <c r="Q66" s="203">
        <f t="shared" si="0"/>
        <v>9659.271999999999</v>
      </c>
      <c r="R66" s="203">
        <f t="shared" si="1"/>
        <v>0</v>
      </c>
      <c r="S66" s="203" t="e">
        <f t="shared" si="2"/>
        <v>#DIV/0!</v>
      </c>
    </row>
    <row r="67" spans="1:19" s="26" customFormat="1">
      <c r="A67" s="459">
        <f>MAX($A$12:A66)+1</f>
        <v>56</v>
      </c>
      <c r="B67" s="454" t="s">
        <v>1817</v>
      </c>
      <c r="C67" s="454">
        <v>2</v>
      </c>
      <c r="D67" s="455" t="s">
        <v>1426</v>
      </c>
      <c r="E67" s="456" t="s">
        <v>1349</v>
      </c>
      <c r="F67" s="455" t="s">
        <v>171</v>
      </c>
      <c r="G67" s="455" t="s">
        <v>75</v>
      </c>
      <c r="H67" s="455" t="s">
        <v>82</v>
      </c>
      <c r="I67" s="455">
        <v>77</v>
      </c>
      <c r="J67" s="64"/>
      <c r="K67" s="200">
        <v>5</v>
      </c>
      <c r="L67" s="457">
        <v>146.6</v>
      </c>
      <c r="M67" s="457" t="e" cm="1">
        <f t="array" ref="M67">IF($K67&gt;0,SVS_UR_VZ*$I67/$J67,0)</f>
        <v>#DIV/0!</v>
      </c>
      <c r="N67" s="208">
        <v>1</v>
      </c>
      <c r="O67" s="458">
        <v>21.68</v>
      </c>
      <c r="P67" s="458" t="e" cm="1">
        <f t="array" ref="P67">IF($K67&gt;0,SVS_UR_VFZ*$I67/$J67,0)</f>
        <v>#DIV/0!</v>
      </c>
      <c r="Q67" s="203">
        <f t="shared" si="0"/>
        <v>12957.56</v>
      </c>
      <c r="R67" s="203">
        <f t="shared" si="1"/>
        <v>0</v>
      </c>
      <c r="S67" s="203" t="e">
        <f t="shared" si="2"/>
        <v>#DIV/0!</v>
      </c>
    </row>
    <row r="68" spans="1:19" s="26" customFormat="1">
      <c r="A68" s="459">
        <f>MAX($A$12:A67)+1</f>
        <v>57</v>
      </c>
      <c r="B68" s="454" t="s">
        <v>1817</v>
      </c>
      <c r="C68" s="454">
        <v>2</v>
      </c>
      <c r="D68" s="455" t="s">
        <v>1427</v>
      </c>
      <c r="E68" s="456" t="s">
        <v>1349</v>
      </c>
      <c r="F68" s="455" t="s">
        <v>171</v>
      </c>
      <c r="G68" s="455" t="s">
        <v>75</v>
      </c>
      <c r="H68" s="455" t="s">
        <v>82</v>
      </c>
      <c r="I68" s="455">
        <v>99</v>
      </c>
      <c r="J68" s="64"/>
      <c r="K68" s="200">
        <v>5</v>
      </c>
      <c r="L68" s="457">
        <v>146.6</v>
      </c>
      <c r="M68" s="457" t="e" cm="1">
        <f t="array" ref="M68">IF($K68&gt;0,SVS_UR_VZ*$I68/$J68,0)</f>
        <v>#DIV/0!</v>
      </c>
      <c r="N68" s="208">
        <v>1</v>
      </c>
      <c r="O68" s="458">
        <v>21.68</v>
      </c>
      <c r="P68" s="458" t="e" cm="1">
        <f t="array" ref="P68">IF($K68&gt;0,SVS_UR_VFZ*$I68/$J68,0)</f>
        <v>#DIV/0!</v>
      </c>
      <c r="Q68" s="203">
        <f t="shared" si="0"/>
        <v>16659.72</v>
      </c>
      <c r="R68" s="203">
        <f t="shared" si="1"/>
        <v>0</v>
      </c>
      <c r="S68" s="203" t="e">
        <f t="shared" si="2"/>
        <v>#DIV/0!</v>
      </c>
    </row>
    <row r="69" spans="1:19" s="26" customFormat="1">
      <c r="A69" s="459">
        <f>MAX($A$12:A68)+1</f>
        <v>58</v>
      </c>
      <c r="B69" s="454" t="s">
        <v>1817</v>
      </c>
      <c r="C69" s="454">
        <v>2</v>
      </c>
      <c r="D69" s="455" t="s">
        <v>1428</v>
      </c>
      <c r="E69" s="456" t="s">
        <v>1349</v>
      </c>
      <c r="F69" s="455" t="s">
        <v>171</v>
      </c>
      <c r="G69" s="455" t="s">
        <v>75</v>
      </c>
      <c r="H69" s="455" t="s">
        <v>82</v>
      </c>
      <c r="I69" s="455">
        <v>78.2</v>
      </c>
      <c r="J69" s="64"/>
      <c r="K69" s="200">
        <v>5</v>
      </c>
      <c r="L69" s="457">
        <v>146.6</v>
      </c>
      <c r="M69" s="457" t="e" cm="1">
        <f t="array" ref="M69">IF($K69&gt;0,SVS_UR_VZ*$I69/$J69,0)</f>
        <v>#DIV/0!</v>
      </c>
      <c r="N69" s="208">
        <v>1</v>
      </c>
      <c r="O69" s="458">
        <v>21.68</v>
      </c>
      <c r="P69" s="458" t="e" cm="1">
        <f t="array" ref="P69">IF($K69&gt;0,SVS_UR_VFZ*$I69/$J69,0)</f>
        <v>#DIV/0!</v>
      </c>
      <c r="Q69" s="203">
        <f t="shared" si="0"/>
        <v>13159.496000000001</v>
      </c>
      <c r="R69" s="203">
        <f t="shared" si="1"/>
        <v>0</v>
      </c>
      <c r="S69" s="203" t="e">
        <f t="shared" si="2"/>
        <v>#DIV/0!</v>
      </c>
    </row>
    <row r="70" spans="1:19" s="26" customFormat="1">
      <c r="A70" s="459">
        <f>MAX($A$12:A69)+1</f>
        <v>59</v>
      </c>
      <c r="B70" s="454" t="s">
        <v>1817</v>
      </c>
      <c r="C70" s="454">
        <v>2</v>
      </c>
      <c r="D70" s="455" t="s">
        <v>1429</v>
      </c>
      <c r="E70" s="456" t="s">
        <v>1349</v>
      </c>
      <c r="F70" s="455" t="s">
        <v>171</v>
      </c>
      <c r="G70" s="455" t="s">
        <v>75</v>
      </c>
      <c r="H70" s="455" t="s">
        <v>82</v>
      </c>
      <c r="I70" s="455">
        <v>80.3</v>
      </c>
      <c r="J70" s="64"/>
      <c r="K70" s="200">
        <v>5</v>
      </c>
      <c r="L70" s="457">
        <v>146.6</v>
      </c>
      <c r="M70" s="457" t="e" cm="1">
        <f t="array" ref="M70">IF($K70&gt;0,SVS_UR_VZ*$I70/$J70,0)</f>
        <v>#DIV/0!</v>
      </c>
      <c r="N70" s="208">
        <v>1</v>
      </c>
      <c r="O70" s="458">
        <v>21.68</v>
      </c>
      <c r="P70" s="458" t="e" cm="1">
        <f t="array" ref="P70">IF($K70&gt;0,SVS_UR_VFZ*$I70/$J70,0)</f>
        <v>#DIV/0!</v>
      </c>
      <c r="Q70" s="203">
        <f t="shared" si="0"/>
        <v>13512.884</v>
      </c>
      <c r="R70" s="203">
        <f t="shared" si="1"/>
        <v>0</v>
      </c>
      <c r="S70" s="203" t="e">
        <f t="shared" si="2"/>
        <v>#DIV/0!</v>
      </c>
    </row>
    <row r="71" spans="1:19" s="26" customFormat="1">
      <c r="A71" s="459">
        <f>MAX($A$12:A70)+1</f>
        <v>60</v>
      </c>
      <c r="B71" s="454" t="s">
        <v>1817</v>
      </c>
      <c r="C71" s="454">
        <v>2</v>
      </c>
      <c r="D71" s="455" t="s">
        <v>1823</v>
      </c>
      <c r="E71" s="456" t="s">
        <v>1349</v>
      </c>
      <c r="F71" s="455" t="s">
        <v>171</v>
      </c>
      <c r="G71" s="455" t="s">
        <v>75</v>
      </c>
      <c r="H71" s="455" t="s">
        <v>82</v>
      </c>
      <c r="I71" s="455">
        <v>80.3</v>
      </c>
      <c r="J71" s="64"/>
      <c r="K71" s="200">
        <v>5</v>
      </c>
      <c r="L71" s="457">
        <v>146.6</v>
      </c>
      <c r="M71" s="457" t="e" cm="1">
        <f t="array" ref="M71">IF($K71&gt;0,SVS_UR_VZ*$I71/$J71,0)</f>
        <v>#DIV/0!</v>
      </c>
      <c r="N71" s="208">
        <v>1</v>
      </c>
      <c r="O71" s="458">
        <v>21.68</v>
      </c>
      <c r="P71" s="458" t="e" cm="1">
        <f t="array" ref="P71">IF($K71&gt;0,SVS_UR_VFZ*$I71/$J71,0)</f>
        <v>#DIV/0!</v>
      </c>
      <c r="Q71" s="203">
        <f t="shared" si="0"/>
        <v>13512.884</v>
      </c>
      <c r="R71" s="203">
        <f t="shared" si="1"/>
        <v>0</v>
      </c>
      <c r="S71" s="203" t="e">
        <f t="shared" si="2"/>
        <v>#DIV/0!</v>
      </c>
    </row>
    <row r="72" spans="1:19" s="26" customFormat="1">
      <c r="A72" s="459">
        <f>MAX($A$12:A71)+1</f>
        <v>61</v>
      </c>
      <c r="B72" s="454" t="s">
        <v>1817</v>
      </c>
      <c r="C72" s="454">
        <v>2</v>
      </c>
      <c r="D72" s="455" t="s">
        <v>1822</v>
      </c>
      <c r="E72" s="456" t="s">
        <v>1349</v>
      </c>
      <c r="F72" s="455" t="s">
        <v>171</v>
      </c>
      <c r="G72" s="455" t="s">
        <v>75</v>
      </c>
      <c r="H72" s="455" t="s">
        <v>82</v>
      </c>
      <c r="I72" s="455">
        <v>100.7</v>
      </c>
      <c r="J72" s="64"/>
      <c r="K72" s="200">
        <v>5</v>
      </c>
      <c r="L72" s="457">
        <v>146.6</v>
      </c>
      <c r="M72" s="457" t="e" cm="1">
        <f t="array" ref="M72">IF($K72&gt;0,SVS_UR_VZ*$I72/$J72,0)</f>
        <v>#DIV/0!</v>
      </c>
      <c r="N72" s="208">
        <v>1</v>
      </c>
      <c r="O72" s="458">
        <v>21.68</v>
      </c>
      <c r="P72" s="458" t="e" cm="1">
        <f t="array" ref="P72">IF($K72&gt;0,SVS_UR_VFZ*$I72/$J72,0)</f>
        <v>#DIV/0!</v>
      </c>
      <c r="Q72" s="203">
        <f t="shared" si="0"/>
        <v>16945.796000000002</v>
      </c>
      <c r="R72" s="203">
        <f t="shared" si="1"/>
        <v>0</v>
      </c>
      <c r="S72" s="203" t="e">
        <f t="shared" si="2"/>
        <v>#DIV/0!</v>
      </c>
    </row>
    <row r="73" spans="1:19" s="26" customFormat="1">
      <c r="A73" s="459">
        <f>MAX($A$12:A72)+1</f>
        <v>62</v>
      </c>
      <c r="B73" s="454" t="s">
        <v>1817</v>
      </c>
      <c r="C73" s="454">
        <v>2</v>
      </c>
      <c r="D73" s="455" t="s">
        <v>1821</v>
      </c>
      <c r="E73" s="456" t="s">
        <v>1349</v>
      </c>
      <c r="F73" s="455" t="s">
        <v>171</v>
      </c>
      <c r="G73" s="455" t="s">
        <v>75</v>
      </c>
      <c r="H73" s="455" t="s">
        <v>82</v>
      </c>
      <c r="I73" s="455">
        <v>100.5</v>
      </c>
      <c r="J73" s="64"/>
      <c r="K73" s="200">
        <v>5</v>
      </c>
      <c r="L73" s="457">
        <v>146.6</v>
      </c>
      <c r="M73" s="457" t="e" cm="1">
        <f t="array" ref="M73">IF($K73&gt;0,SVS_UR_VZ*$I73/$J73,0)</f>
        <v>#DIV/0!</v>
      </c>
      <c r="N73" s="208">
        <v>1</v>
      </c>
      <c r="O73" s="458">
        <v>21.68</v>
      </c>
      <c r="P73" s="458" t="e" cm="1">
        <f t="array" ref="P73">IF($K73&gt;0,SVS_UR_VFZ*$I73/$J73,0)</f>
        <v>#DIV/0!</v>
      </c>
      <c r="Q73" s="203">
        <f t="shared" si="0"/>
        <v>16912.14</v>
      </c>
      <c r="R73" s="203">
        <f t="shared" si="1"/>
        <v>0</v>
      </c>
      <c r="S73" s="203" t="e">
        <f t="shared" si="2"/>
        <v>#DIV/0!</v>
      </c>
    </row>
    <row r="74" spans="1:19" s="26" customFormat="1">
      <c r="A74" s="459">
        <f>MAX($A$12:A73)+1</f>
        <v>63</v>
      </c>
      <c r="B74" s="454" t="s">
        <v>1817</v>
      </c>
      <c r="C74" s="454">
        <v>2</v>
      </c>
      <c r="D74" s="455" t="s">
        <v>1430</v>
      </c>
      <c r="E74" s="456" t="s">
        <v>86</v>
      </c>
      <c r="F74" s="455" t="s">
        <v>169</v>
      </c>
      <c r="G74" s="455" t="s">
        <v>1311</v>
      </c>
      <c r="H74" s="455" t="s">
        <v>85</v>
      </c>
      <c r="I74" s="455">
        <v>21.5</v>
      </c>
      <c r="J74" s="64"/>
      <c r="K74" s="200">
        <v>1</v>
      </c>
      <c r="L74" s="457">
        <v>30.4</v>
      </c>
      <c r="M74" s="457" t="e" cm="1">
        <f t="array" ref="M74">IF($K74&gt;0,SVS_UR_VZ*$I74/$J74,0)</f>
        <v>#DIV/0!</v>
      </c>
      <c r="N74" s="208">
        <v>1</v>
      </c>
      <c r="O74" s="458">
        <v>21.68</v>
      </c>
      <c r="P74" s="458" t="e" cm="1">
        <f t="array" ref="P74">IF($K74&gt;0,SVS_UR_VFZ*$I74/$J74,0)</f>
        <v>#DIV/0!</v>
      </c>
      <c r="Q74" s="203">
        <f t="shared" si="0"/>
        <v>1119.72</v>
      </c>
      <c r="R74" s="203">
        <f t="shared" si="1"/>
        <v>0</v>
      </c>
      <c r="S74" s="203" t="e">
        <f t="shared" si="2"/>
        <v>#DIV/0!</v>
      </c>
    </row>
    <row r="75" spans="1:19" s="26" customFormat="1">
      <c r="A75" s="459">
        <f>MAX($A$12:A74)+1</f>
        <v>64</v>
      </c>
      <c r="B75" s="454" t="s">
        <v>1817</v>
      </c>
      <c r="C75" s="454">
        <v>2</v>
      </c>
      <c r="D75" s="455" t="s">
        <v>1431</v>
      </c>
      <c r="E75" s="456" t="s">
        <v>84</v>
      </c>
      <c r="F75" s="455" t="s">
        <v>170</v>
      </c>
      <c r="G75" s="455" t="s">
        <v>75</v>
      </c>
      <c r="H75" s="455" t="s">
        <v>83</v>
      </c>
      <c r="I75" s="455">
        <v>39.1</v>
      </c>
      <c r="J75" s="64"/>
      <c r="K75" s="200">
        <v>3</v>
      </c>
      <c r="L75" s="457">
        <v>87.96</v>
      </c>
      <c r="M75" s="457" t="e" cm="1">
        <f t="array" ref="M75">IF($K75&gt;0,SVS_UR_VZ*$I75/$J75,0)</f>
        <v>#DIV/0!</v>
      </c>
      <c r="N75" s="208">
        <v>1</v>
      </c>
      <c r="O75" s="458">
        <v>21.68</v>
      </c>
      <c r="P75" s="458" t="e" cm="1">
        <f t="array" ref="P75">IF($K75&gt;0,SVS_UR_VFZ*$I75/$J75,0)</f>
        <v>#DIV/0!</v>
      </c>
      <c r="Q75" s="203">
        <f t="shared" si="0"/>
        <v>4286.924</v>
      </c>
      <c r="R75" s="203">
        <f t="shared" si="1"/>
        <v>0</v>
      </c>
      <c r="S75" s="203" t="e">
        <f t="shared" si="2"/>
        <v>#DIV/0!</v>
      </c>
    </row>
    <row r="76" spans="1:19" s="26" customFormat="1">
      <c r="A76" s="459">
        <f>MAX($A$12:A75)+1</f>
        <v>65</v>
      </c>
      <c r="B76" s="454" t="s">
        <v>1817</v>
      </c>
      <c r="C76" s="454">
        <v>2</v>
      </c>
      <c r="D76" s="455" t="s">
        <v>1432</v>
      </c>
      <c r="E76" s="456" t="s">
        <v>84</v>
      </c>
      <c r="F76" s="455" t="s">
        <v>170</v>
      </c>
      <c r="G76" s="455" t="s">
        <v>75</v>
      </c>
      <c r="H76" s="455" t="s">
        <v>83</v>
      </c>
      <c r="I76" s="455">
        <v>79.400000000000006</v>
      </c>
      <c r="J76" s="64"/>
      <c r="K76" s="200">
        <v>3</v>
      </c>
      <c r="L76" s="457">
        <v>87.96</v>
      </c>
      <c r="M76" s="457" t="e" cm="1">
        <f t="array" ref="M76">IF($K76&gt;0,SVS_UR_VZ*$I76/$J76,0)</f>
        <v>#DIV/0!</v>
      </c>
      <c r="N76" s="208">
        <v>1</v>
      </c>
      <c r="O76" s="458">
        <v>21.68</v>
      </c>
      <c r="P76" s="458" t="e" cm="1">
        <f t="array" ref="P76">IF($K76&gt;0,SVS_UR_VFZ*$I76/$J76,0)</f>
        <v>#DIV/0!</v>
      </c>
      <c r="Q76" s="203">
        <f t="shared" ref="Q76:Q141" si="3">I76*SUM(L76,O76)</f>
        <v>8705.4159999999993</v>
      </c>
      <c r="R76" s="203">
        <f t="shared" ref="R76:R141" si="4">IFERROR(Q76/J76,0)</f>
        <v>0</v>
      </c>
      <c r="S76" s="203" t="e">
        <f t="shared" ref="S76:S141" si="5">ROUND(SUM(L76*M76,O76*P76),2)</f>
        <v>#DIV/0!</v>
      </c>
    </row>
    <row r="77" spans="1:19" s="26" customFormat="1">
      <c r="A77" s="459">
        <f>MAX($A$12:A76)+1</f>
        <v>66</v>
      </c>
      <c r="B77" s="454" t="s">
        <v>1817</v>
      </c>
      <c r="C77" s="454">
        <v>2</v>
      </c>
      <c r="D77" s="455" t="s">
        <v>1433</v>
      </c>
      <c r="E77" s="456" t="s">
        <v>86</v>
      </c>
      <c r="F77" s="455" t="s">
        <v>169</v>
      </c>
      <c r="G77" s="455" t="s">
        <v>1311</v>
      </c>
      <c r="H77" s="455" t="s">
        <v>85</v>
      </c>
      <c r="I77" s="455">
        <v>21.3</v>
      </c>
      <c r="J77" s="64"/>
      <c r="K77" s="200">
        <v>1</v>
      </c>
      <c r="L77" s="457">
        <v>30.4</v>
      </c>
      <c r="M77" s="457" t="e" cm="1">
        <f t="array" ref="M77">IF($K77&gt;0,SVS_UR_VZ*$I77/$J77,0)</f>
        <v>#DIV/0!</v>
      </c>
      <c r="N77" s="208">
        <v>1</v>
      </c>
      <c r="O77" s="458">
        <v>21.68</v>
      </c>
      <c r="P77" s="458" t="e" cm="1">
        <f t="array" ref="P77">IF($K77&gt;0,SVS_UR_VFZ*$I77/$J77,0)</f>
        <v>#DIV/0!</v>
      </c>
      <c r="Q77" s="203">
        <f t="shared" si="3"/>
        <v>1109.3040000000001</v>
      </c>
      <c r="R77" s="203">
        <f t="shared" si="4"/>
        <v>0</v>
      </c>
      <c r="S77" s="203" t="e">
        <f t="shared" si="5"/>
        <v>#DIV/0!</v>
      </c>
    </row>
    <row r="78" spans="1:19" s="26" customFormat="1">
      <c r="A78" s="459">
        <f>MAX($A$12:A77)+1</f>
        <v>67</v>
      </c>
      <c r="B78" s="454" t="s">
        <v>1817</v>
      </c>
      <c r="C78" s="454">
        <v>2</v>
      </c>
      <c r="D78" s="455" t="s">
        <v>1434</v>
      </c>
      <c r="E78" s="456" t="s">
        <v>84</v>
      </c>
      <c r="F78" s="455" t="s">
        <v>170</v>
      </c>
      <c r="G78" s="455" t="s">
        <v>75</v>
      </c>
      <c r="H78" s="455" t="s">
        <v>83</v>
      </c>
      <c r="I78" s="455">
        <v>45</v>
      </c>
      <c r="J78" s="64"/>
      <c r="K78" s="200">
        <v>3</v>
      </c>
      <c r="L78" s="457">
        <v>87.96</v>
      </c>
      <c r="M78" s="457" t="e" cm="1">
        <f t="array" ref="M78">IF($K78&gt;0,SVS_UR_VZ*$I78/$J78,0)</f>
        <v>#DIV/0!</v>
      </c>
      <c r="N78" s="208">
        <v>1</v>
      </c>
      <c r="O78" s="458">
        <v>21.68</v>
      </c>
      <c r="P78" s="458" t="e" cm="1">
        <f t="array" ref="P78">IF($K78&gt;0,SVS_UR_VFZ*$I78/$J78,0)</f>
        <v>#DIV/0!</v>
      </c>
      <c r="Q78" s="203">
        <f t="shared" si="3"/>
        <v>4933.7999999999993</v>
      </c>
      <c r="R78" s="203">
        <f t="shared" si="4"/>
        <v>0</v>
      </c>
      <c r="S78" s="203" t="e">
        <f t="shared" si="5"/>
        <v>#DIV/0!</v>
      </c>
    </row>
    <row r="79" spans="1:19" s="26" customFormat="1">
      <c r="A79" s="459">
        <f>MAX($A$12:A78)+1</f>
        <v>68</v>
      </c>
      <c r="B79" s="454" t="s">
        <v>1817</v>
      </c>
      <c r="C79" s="454">
        <v>2</v>
      </c>
      <c r="D79" s="455" t="s">
        <v>1435</v>
      </c>
      <c r="E79" s="456" t="s">
        <v>84</v>
      </c>
      <c r="F79" s="455" t="s">
        <v>170</v>
      </c>
      <c r="G79" s="455" t="s">
        <v>75</v>
      </c>
      <c r="H79" s="455" t="s">
        <v>83</v>
      </c>
      <c r="I79" s="455">
        <v>70.2</v>
      </c>
      <c r="J79" s="64"/>
      <c r="K79" s="200">
        <v>3</v>
      </c>
      <c r="L79" s="457">
        <v>87.96</v>
      </c>
      <c r="M79" s="457" t="e" cm="1">
        <f t="array" ref="M79">IF($K79&gt;0,SVS_UR_VZ*$I79/$J79,0)</f>
        <v>#DIV/0!</v>
      </c>
      <c r="N79" s="208">
        <v>1</v>
      </c>
      <c r="O79" s="458">
        <v>21.68</v>
      </c>
      <c r="P79" s="458" t="e" cm="1">
        <f t="array" ref="P79">IF($K79&gt;0,SVS_UR_VFZ*$I79/$J79,0)</f>
        <v>#DIV/0!</v>
      </c>
      <c r="Q79" s="203">
        <f t="shared" si="3"/>
        <v>7696.7279999999992</v>
      </c>
      <c r="R79" s="203">
        <f t="shared" si="4"/>
        <v>0</v>
      </c>
      <c r="S79" s="203" t="e">
        <f t="shared" si="5"/>
        <v>#DIV/0!</v>
      </c>
    </row>
    <row r="80" spans="1:19" s="26" customFormat="1">
      <c r="A80" s="459">
        <f>MAX($A$12:A79)+1</f>
        <v>69</v>
      </c>
      <c r="B80" s="454" t="s">
        <v>1817</v>
      </c>
      <c r="C80" s="454">
        <v>2</v>
      </c>
      <c r="D80" s="455" t="s">
        <v>1436</v>
      </c>
      <c r="E80" s="456" t="s">
        <v>84</v>
      </c>
      <c r="F80" s="455" t="s">
        <v>170</v>
      </c>
      <c r="G80" s="455" t="s">
        <v>75</v>
      </c>
      <c r="H80" s="455" t="s">
        <v>83</v>
      </c>
      <c r="I80" s="455">
        <v>55</v>
      </c>
      <c r="J80" s="64"/>
      <c r="K80" s="200">
        <v>3</v>
      </c>
      <c r="L80" s="457">
        <v>87.96</v>
      </c>
      <c r="M80" s="457" t="e" cm="1">
        <f t="array" ref="M80">IF($K80&gt;0,SVS_UR_VZ*$I80/$J80,0)</f>
        <v>#DIV/0!</v>
      </c>
      <c r="N80" s="208">
        <v>1</v>
      </c>
      <c r="O80" s="458">
        <v>21.68</v>
      </c>
      <c r="P80" s="458" t="e" cm="1">
        <f t="array" ref="P80">IF($K80&gt;0,SVS_UR_VFZ*$I80/$J80,0)</f>
        <v>#DIV/0!</v>
      </c>
      <c r="Q80" s="203">
        <f t="shared" si="3"/>
        <v>6030.1999999999989</v>
      </c>
      <c r="R80" s="203">
        <f t="shared" si="4"/>
        <v>0</v>
      </c>
      <c r="S80" s="203" t="e">
        <f t="shared" si="5"/>
        <v>#DIV/0!</v>
      </c>
    </row>
    <row r="81" spans="1:19" s="26" customFormat="1">
      <c r="A81" s="459">
        <f>MAX($A$12:A80)+1</f>
        <v>70</v>
      </c>
      <c r="B81" s="454" t="s">
        <v>1817</v>
      </c>
      <c r="C81" s="454">
        <v>2</v>
      </c>
      <c r="D81" s="455" t="s">
        <v>1437</v>
      </c>
      <c r="E81" s="456" t="s">
        <v>84</v>
      </c>
      <c r="F81" s="455" t="s">
        <v>170</v>
      </c>
      <c r="G81" s="455" t="s">
        <v>75</v>
      </c>
      <c r="H81" s="455" t="s">
        <v>83</v>
      </c>
      <c r="I81" s="455">
        <v>18.100000000000001</v>
      </c>
      <c r="J81" s="64"/>
      <c r="K81" s="200">
        <v>3</v>
      </c>
      <c r="L81" s="457">
        <v>87.96</v>
      </c>
      <c r="M81" s="457" t="e" cm="1">
        <f t="array" ref="M81">IF($K81&gt;0,SVS_UR_VZ*$I81/$J81,0)</f>
        <v>#DIV/0!</v>
      </c>
      <c r="N81" s="208">
        <v>1</v>
      </c>
      <c r="O81" s="458">
        <v>21.68</v>
      </c>
      <c r="P81" s="458" t="e" cm="1">
        <f t="array" ref="P81">IF($K81&gt;0,SVS_UR_VFZ*$I81/$J81,0)</f>
        <v>#DIV/0!</v>
      </c>
      <c r="Q81" s="203">
        <f t="shared" si="3"/>
        <v>1984.4839999999999</v>
      </c>
      <c r="R81" s="203">
        <f t="shared" si="4"/>
        <v>0</v>
      </c>
      <c r="S81" s="203" t="e">
        <f t="shared" si="5"/>
        <v>#DIV/0!</v>
      </c>
    </row>
    <row r="82" spans="1:19" s="26" customFormat="1">
      <c r="A82" s="459">
        <f>MAX($A$12:A81)+1</f>
        <v>71</v>
      </c>
      <c r="B82" s="454" t="s">
        <v>1817</v>
      </c>
      <c r="C82" s="454">
        <v>2</v>
      </c>
      <c r="D82" s="455" t="s">
        <v>1438</v>
      </c>
      <c r="E82" s="456" t="s">
        <v>86</v>
      </c>
      <c r="F82" s="455" t="s">
        <v>169</v>
      </c>
      <c r="G82" s="455" t="s">
        <v>1311</v>
      </c>
      <c r="H82" s="455" t="s">
        <v>85</v>
      </c>
      <c r="I82" s="455">
        <v>23.6</v>
      </c>
      <c r="J82" s="64"/>
      <c r="K82" s="200">
        <v>1</v>
      </c>
      <c r="L82" s="457">
        <v>30.4</v>
      </c>
      <c r="M82" s="457" t="e" cm="1">
        <f t="array" ref="M82">IF($K82&gt;0,SVS_UR_VZ*$I82/$J82,0)</f>
        <v>#DIV/0!</v>
      </c>
      <c r="N82" s="208">
        <v>1</v>
      </c>
      <c r="O82" s="458">
        <v>21.68</v>
      </c>
      <c r="P82" s="458" t="e" cm="1">
        <f t="array" ref="P82">IF($K82&gt;0,SVS_UR_VFZ*$I82/$J82,0)</f>
        <v>#DIV/0!</v>
      </c>
      <c r="Q82" s="203">
        <f t="shared" si="3"/>
        <v>1229.088</v>
      </c>
      <c r="R82" s="203">
        <f t="shared" si="4"/>
        <v>0</v>
      </c>
      <c r="S82" s="203" t="e">
        <f t="shared" si="5"/>
        <v>#DIV/0!</v>
      </c>
    </row>
    <row r="83" spans="1:19" s="26" customFormat="1">
      <c r="A83" s="459">
        <f>MAX($A$12:A82)+1</f>
        <v>72</v>
      </c>
      <c r="B83" s="454" t="s">
        <v>1817</v>
      </c>
      <c r="C83" s="454">
        <v>2</v>
      </c>
      <c r="D83" s="455" t="s">
        <v>1820</v>
      </c>
      <c r="E83" s="456" t="s">
        <v>1819</v>
      </c>
      <c r="F83" s="455" t="s">
        <v>171</v>
      </c>
      <c r="G83" s="455" t="s">
        <v>1818</v>
      </c>
      <c r="H83" s="455" t="s">
        <v>83</v>
      </c>
      <c r="I83" s="455">
        <v>113.5</v>
      </c>
      <c r="J83" s="64"/>
      <c r="K83" s="200">
        <v>5</v>
      </c>
      <c r="L83" s="457">
        <v>146.6</v>
      </c>
      <c r="M83" s="457" t="e" cm="1">
        <f t="array" ref="M83">IF($K83&gt;0,SVS_UR_VZ*$I83/$J83,0)</f>
        <v>#DIV/0!</v>
      </c>
      <c r="N83" s="208">
        <v>5</v>
      </c>
      <c r="O83" s="458">
        <v>101.25</v>
      </c>
      <c r="P83" s="458" t="e" cm="1">
        <f t="array" ref="P83">IF($K83&gt;0,SVS_UR_VFZ*$I83/$J83,0)</f>
        <v>#DIV/0!</v>
      </c>
      <c r="Q83" s="203">
        <f t="shared" si="3"/>
        <v>28130.974999999999</v>
      </c>
      <c r="R83" s="203">
        <f t="shared" si="4"/>
        <v>0</v>
      </c>
      <c r="S83" s="203" t="e">
        <f t="shared" si="5"/>
        <v>#DIV/0!</v>
      </c>
    </row>
    <row r="84" spans="1:19" s="26" customFormat="1">
      <c r="A84" s="459">
        <f>MAX($A$12:A83)+1</f>
        <v>73</v>
      </c>
      <c r="B84" s="454" t="s">
        <v>1817</v>
      </c>
      <c r="C84" s="454">
        <v>2</v>
      </c>
      <c r="D84" s="455" t="s">
        <v>1439</v>
      </c>
      <c r="E84" s="456" t="s">
        <v>217</v>
      </c>
      <c r="F84" s="455" t="s">
        <v>171</v>
      </c>
      <c r="G84" s="455" t="s">
        <v>1311</v>
      </c>
      <c r="H84" s="455" t="s">
        <v>89</v>
      </c>
      <c r="I84" s="455">
        <v>7.2</v>
      </c>
      <c r="J84" s="64"/>
      <c r="K84" s="200">
        <v>5</v>
      </c>
      <c r="L84" s="457">
        <v>146.6</v>
      </c>
      <c r="M84" s="457" t="e" cm="1">
        <f t="array" ref="M84">IF($K84&gt;0,SVS_UR_VZ*$I84/$J84,0)</f>
        <v>#DIV/0!</v>
      </c>
      <c r="N84" s="208">
        <v>5</v>
      </c>
      <c r="O84" s="458">
        <v>101.25</v>
      </c>
      <c r="P84" s="458" t="e" cm="1">
        <f t="array" ref="P84">IF($K84&gt;0,SVS_UR_VFZ*$I84/$J84,0)</f>
        <v>#DIV/0!</v>
      </c>
      <c r="Q84" s="203">
        <f t="shared" si="3"/>
        <v>1784.52</v>
      </c>
      <c r="R84" s="203">
        <f t="shared" si="4"/>
        <v>0</v>
      </c>
      <c r="S84" s="203" t="e">
        <f t="shared" si="5"/>
        <v>#DIV/0!</v>
      </c>
    </row>
    <row r="85" spans="1:19" s="26" customFormat="1">
      <c r="A85" s="459">
        <f>MAX($A$12:A84)+1</f>
        <v>74</v>
      </c>
      <c r="B85" s="454" t="s">
        <v>1817</v>
      </c>
      <c r="C85" s="454">
        <v>2</v>
      </c>
      <c r="D85" s="455" t="s">
        <v>1440</v>
      </c>
      <c r="E85" s="456" t="s">
        <v>182</v>
      </c>
      <c r="F85" s="455" t="s">
        <v>171</v>
      </c>
      <c r="G85" s="455" t="s">
        <v>1311</v>
      </c>
      <c r="H85" s="455" t="s">
        <v>89</v>
      </c>
      <c r="I85" s="455">
        <v>11.6</v>
      </c>
      <c r="J85" s="64"/>
      <c r="K85" s="200">
        <v>5</v>
      </c>
      <c r="L85" s="457">
        <v>146.6</v>
      </c>
      <c r="M85" s="457" t="e" cm="1">
        <f t="array" ref="M85">IF($K85&gt;0,SVS_UR_VZ*$I85/$J85,0)</f>
        <v>#DIV/0!</v>
      </c>
      <c r="N85" s="208">
        <v>5</v>
      </c>
      <c r="O85" s="458">
        <v>101.25</v>
      </c>
      <c r="P85" s="458" t="e" cm="1">
        <f t="array" ref="P85">IF($K85&gt;0,SVS_UR_VFZ*$I85/$J85,0)</f>
        <v>#DIV/0!</v>
      </c>
      <c r="Q85" s="203">
        <f t="shared" si="3"/>
        <v>2875.06</v>
      </c>
      <c r="R85" s="203">
        <f t="shared" si="4"/>
        <v>0</v>
      </c>
      <c r="S85" s="203" t="e">
        <f t="shared" si="5"/>
        <v>#DIV/0!</v>
      </c>
    </row>
    <row r="86" spans="1:19" s="26" customFormat="1">
      <c r="A86" s="459">
        <f>MAX($A$12:A85)+1</f>
        <v>75</v>
      </c>
      <c r="B86" s="454" t="s">
        <v>1817</v>
      </c>
      <c r="C86" s="454">
        <v>2</v>
      </c>
      <c r="D86" s="455" t="s">
        <v>1441</v>
      </c>
      <c r="E86" s="456" t="s">
        <v>1346</v>
      </c>
      <c r="F86" s="455" t="s">
        <v>171</v>
      </c>
      <c r="G86" s="455" t="s">
        <v>1311</v>
      </c>
      <c r="H86" s="455" t="s">
        <v>89</v>
      </c>
      <c r="I86" s="455">
        <v>3</v>
      </c>
      <c r="J86" s="64"/>
      <c r="K86" s="200">
        <v>5</v>
      </c>
      <c r="L86" s="457">
        <v>146.6</v>
      </c>
      <c r="M86" s="457" t="e" cm="1">
        <f t="array" ref="M86">IF($K86&gt;0,SVS_UR_VZ*$I86/$J86,0)</f>
        <v>#DIV/0!</v>
      </c>
      <c r="N86" s="208">
        <v>5</v>
      </c>
      <c r="O86" s="458">
        <v>101.25</v>
      </c>
      <c r="P86" s="458" t="e" cm="1">
        <f t="array" ref="P86">IF($K86&gt;0,SVS_UR_VFZ*$I86/$J86,0)</f>
        <v>#DIV/0!</v>
      </c>
      <c r="Q86" s="203">
        <f t="shared" si="3"/>
        <v>743.55</v>
      </c>
      <c r="R86" s="203">
        <f t="shared" si="4"/>
        <v>0</v>
      </c>
      <c r="S86" s="203" t="e">
        <f t="shared" si="5"/>
        <v>#DIV/0!</v>
      </c>
    </row>
    <row r="87" spans="1:19" s="26" customFormat="1">
      <c r="A87" s="459">
        <f>MAX($A$12:A86)+1</f>
        <v>76</v>
      </c>
      <c r="B87" s="454" t="s">
        <v>1817</v>
      </c>
      <c r="C87" s="454">
        <v>2</v>
      </c>
      <c r="D87" s="455" t="s">
        <v>1442</v>
      </c>
      <c r="E87" s="456" t="s">
        <v>1346</v>
      </c>
      <c r="F87" s="455" t="s">
        <v>171</v>
      </c>
      <c r="G87" s="455" t="s">
        <v>1311</v>
      </c>
      <c r="H87" s="455" t="s">
        <v>89</v>
      </c>
      <c r="I87" s="455">
        <v>4.5999999999999996</v>
      </c>
      <c r="J87" s="64"/>
      <c r="K87" s="200">
        <v>5</v>
      </c>
      <c r="L87" s="457">
        <v>146.6</v>
      </c>
      <c r="M87" s="457" t="e" cm="1">
        <f t="array" ref="M87">IF($K87&gt;0,SVS_UR_VZ*$I87/$J87,0)</f>
        <v>#DIV/0!</v>
      </c>
      <c r="N87" s="208">
        <v>5</v>
      </c>
      <c r="O87" s="458">
        <v>101.25</v>
      </c>
      <c r="P87" s="458" t="e" cm="1">
        <f t="array" ref="P87">IF($K87&gt;0,SVS_UR_VFZ*$I87/$J87,0)</f>
        <v>#DIV/0!</v>
      </c>
      <c r="Q87" s="203">
        <f t="shared" si="3"/>
        <v>1140.1099999999999</v>
      </c>
      <c r="R87" s="203">
        <f t="shared" si="4"/>
        <v>0</v>
      </c>
      <c r="S87" s="203" t="e">
        <f t="shared" si="5"/>
        <v>#DIV/0!</v>
      </c>
    </row>
    <row r="88" spans="1:19" s="26" customFormat="1">
      <c r="A88" s="459">
        <f>MAX($A$12:A87)+1</f>
        <v>77</v>
      </c>
      <c r="B88" s="454" t="s">
        <v>1817</v>
      </c>
      <c r="C88" s="454">
        <v>2</v>
      </c>
      <c r="D88" s="455" t="s">
        <v>1443</v>
      </c>
      <c r="E88" s="456" t="s">
        <v>182</v>
      </c>
      <c r="F88" s="455" t="s">
        <v>171</v>
      </c>
      <c r="G88" s="455" t="s">
        <v>1311</v>
      </c>
      <c r="H88" s="455" t="s">
        <v>89</v>
      </c>
      <c r="I88" s="455">
        <v>13</v>
      </c>
      <c r="J88" s="64"/>
      <c r="K88" s="200">
        <v>5</v>
      </c>
      <c r="L88" s="457">
        <v>146.6</v>
      </c>
      <c r="M88" s="457" t="e" cm="1">
        <f t="array" ref="M88">IF($K88&gt;0,SVS_UR_VZ*$I88/$J88,0)</f>
        <v>#DIV/0!</v>
      </c>
      <c r="N88" s="208">
        <v>5</v>
      </c>
      <c r="O88" s="458">
        <v>101.25</v>
      </c>
      <c r="P88" s="458" t="e" cm="1">
        <f t="array" ref="P88">IF($K88&gt;0,SVS_UR_VFZ*$I88/$J88,0)</f>
        <v>#DIV/0!</v>
      </c>
      <c r="Q88" s="203">
        <f t="shared" si="3"/>
        <v>3222.0499999999997</v>
      </c>
      <c r="R88" s="203">
        <f t="shared" si="4"/>
        <v>0</v>
      </c>
      <c r="S88" s="203" t="e">
        <f t="shared" si="5"/>
        <v>#DIV/0!</v>
      </c>
    </row>
    <row r="89" spans="1:19" s="26" customFormat="1">
      <c r="A89" s="459">
        <f>MAX($A$12:A88)+1</f>
        <v>78</v>
      </c>
      <c r="B89" s="454" t="s">
        <v>1817</v>
      </c>
      <c r="C89" s="454">
        <v>2</v>
      </c>
      <c r="D89" s="455" t="s">
        <v>1444</v>
      </c>
      <c r="E89" s="456" t="s">
        <v>217</v>
      </c>
      <c r="F89" s="455" t="s">
        <v>171</v>
      </c>
      <c r="G89" s="455" t="s">
        <v>1311</v>
      </c>
      <c r="H89" s="455" t="s">
        <v>89</v>
      </c>
      <c r="I89" s="455">
        <v>7.4</v>
      </c>
      <c r="J89" s="64"/>
      <c r="K89" s="200">
        <v>5</v>
      </c>
      <c r="L89" s="457">
        <v>146.6</v>
      </c>
      <c r="M89" s="457" t="e" cm="1">
        <f t="array" ref="M89">IF($K89&gt;0,SVS_UR_VZ*$I89/$J89,0)</f>
        <v>#DIV/0!</v>
      </c>
      <c r="N89" s="208">
        <v>5</v>
      </c>
      <c r="O89" s="458">
        <v>101.25</v>
      </c>
      <c r="P89" s="458" t="e" cm="1">
        <f t="array" ref="P89">IF($K89&gt;0,SVS_UR_VFZ*$I89/$J89,0)</f>
        <v>#DIV/0!</v>
      </c>
      <c r="Q89" s="203">
        <f t="shared" si="3"/>
        <v>1834.0900000000001</v>
      </c>
      <c r="R89" s="203">
        <f t="shared" si="4"/>
        <v>0</v>
      </c>
      <c r="S89" s="203" t="e">
        <f t="shared" si="5"/>
        <v>#DIV/0!</v>
      </c>
    </row>
    <row r="90" spans="1:19" s="26" customFormat="1">
      <c r="A90" s="459">
        <f>MAX($A$12:A89)+1</f>
        <v>79</v>
      </c>
      <c r="B90" s="454" t="s">
        <v>1817</v>
      </c>
      <c r="C90" s="454" t="s">
        <v>177</v>
      </c>
      <c r="D90" s="455" t="s">
        <v>1372</v>
      </c>
      <c r="E90" s="456" t="s">
        <v>1346</v>
      </c>
      <c r="F90" s="455" t="s">
        <v>171</v>
      </c>
      <c r="G90" s="455" t="s">
        <v>1311</v>
      </c>
      <c r="H90" s="455" t="s">
        <v>89</v>
      </c>
      <c r="I90" s="455">
        <v>3</v>
      </c>
      <c r="J90" s="64"/>
      <c r="K90" s="200">
        <v>5</v>
      </c>
      <c r="L90" s="457">
        <v>146.6</v>
      </c>
      <c r="M90" s="457" t="e" cm="1">
        <f t="array" ref="M90">IF($K90&gt;0,SVS_UR_VZ*$I90/$J90,0)</f>
        <v>#DIV/0!</v>
      </c>
      <c r="N90" s="208">
        <v>5</v>
      </c>
      <c r="O90" s="458">
        <v>101.25</v>
      </c>
      <c r="P90" s="458" t="e" cm="1">
        <f t="array" ref="P90">IF($K90&gt;0,SVS_UR_VFZ*$I90/$J90,0)</f>
        <v>#DIV/0!</v>
      </c>
      <c r="Q90" s="203">
        <f t="shared" si="3"/>
        <v>743.55</v>
      </c>
      <c r="R90" s="203">
        <f t="shared" si="4"/>
        <v>0</v>
      </c>
      <c r="S90" s="203" t="e">
        <f t="shared" si="5"/>
        <v>#DIV/0!</v>
      </c>
    </row>
    <row r="91" spans="1:19" s="26" customFormat="1">
      <c r="A91" s="460"/>
      <c r="B91" s="461"/>
      <c r="C91" s="461"/>
      <c r="D91" s="462"/>
      <c r="E91" s="463"/>
      <c r="F91" s="462"/>
      <c r="G91" s="462"/>
      <c r="H91" s="462"/>
      <c r="I91" s="462"/>
      <c r="J91" s="217"/>
      <c r="K91" s="464"/>
      <c r="L91" s="465"/>
      <c r="M91" s="465"/>
      <c r="N91" s="464"/>
      <c r="O91" s="465"/>
      <c r="P91" s="465"/>
      <c r="Q91" s="301"/>
      <c r="R91" s="301"/>
      <c r="S91" s="303"/>
    </row>
    <row r="92" spans="1:19" s="26" customFormat="1">
      <c r="A92" s="459">
        <f>MAX($A$12:A90)+1</f>
        <v>80</v>
      </c>
      <c r="B92" s="454" t="s">
        <v>1798</v>
      </c>
      <c r="C92" s="454">
        <v>0</v>
      </c>
      <c r="D92" s="455" t="s">
        <v>1361</v>
      </c>
      <c r="E92" s="456" t="s">
        <v>1362</v>
      </c>
      <c r="F92" s="455" t="s">
        <v>171</v>
      </c>
      <c r="G92" s="455" t="s">
        <v>1311</v>
      </c>
      <c r="H92" s="455" t="s">
        <v>91</v>
      </c>
      <c r="I92" s="455">
        <v>273.89999999999998</v>
      </c>
      <c r="J92" s="64"/>
      <c r="K92" s="200">
        <v>5</v>
      </c>
      <c r="L92" s="457">
        <v>146.6</v>
      </c>
      <c r="M92" s="457" t="e" cm="1">
        <f t="array" ref="M92">IF($K92&gt;0,SVS_UR_VZ*$I92/$J92,0)</f>
        <v>#DIV/0!</v>
      </c>
      <c r="N92" s="208">
        <v>5</v>
      </c>
      <c r="O92" s="458">
        <v>101.25</v>
      </c>
      <c r="P92" s="458" t="e" cm="1">
        <f t="array" ref="P92">IF($K92&gt;0,SVS_UR_VFZ*$I92/$J92,0)</f>
        <v>#DIV/0!</v>
      </c>
      <c r="Q92" s="203">
        <f t="shared" si="3"/>
        <v>67886.114999999991</v>
      </c>
      <c r="R92" s="203">
        <f t="shared" si="4"/>
        <v>0</v>
      </c>
      <c r="S92" s="203" t="e">
        <f t="shared" si="5"/>
        <v>#DIV/0!</v>
      </c>
    </row>
    <row r="93" spans="1:19" s="26" customFormat="1">
      <c r="A93" s="459">
        <f>MAX($A$12:A92)+1</f>
        <v>81</v>
      </c>
      <c r="B93" s="454" t="s">
        <v>1798</v>
      </c>
      <c r="C93" s="454">
        <v>0</v>
      </c>
      <c r="D93" s="455" t="s">
        <v>1327</v>
      </c>
      <c r="E93" s="456" t="s">
        <v>1363</v>
      </c>
      <c r="F93" s="455" t="s">
        <v>173</v>
      </c>
      <c r="G93" s="455" t="s">
        <v>75</v>
      </c>
      <c r="H93" s="455" t="s">
        <v>80</v>
      </c>
      <c r="I93" s="455">
        <v>12.9</v>
      </c>
      <c r="J93" s="64"/>
      <c r="K93" s="200">
        <v>0.23</v>
      </c>
      <c r="L93" s="457">
        <v>9</v>
      </c>
      <c r="M93" s="457" t="e" cm="1">
        <f t="array" ref="M93">IF($K93&gt;0,SVS_UR_VZ*$I93/$J93,0)</f>
        <v>#DIV/0!</v>
      </c>
      <c r="N93" s="208">
        <v>0.23</v>
      </c>
      <c r="O93" s="458">
        <v>3</v>
      </c>
      <c r="P93" s="458" t="e" cm="1">
        <f t="array" ref="P93">IF($K93&gt;0,SVS_UR_VFZ*$I93/$J93,0)</f>
        <v>#DIV/0!</v>
      </c>
      <c r="Q93" s="203">
        <f t="shared" si="3"/>
        <v>154.80000000000001</v>
      </c>
      <c r="R93" s="203">
        <f t="shared" si="4"/>
        <v>0</v>
      </c>
      <c r="S93" s="203" t="e">
        <f t="shared" si="5"/>
        <v>#DIV/0!</v>
      </c>
    </row>
    <row r="94" spans="1:19" s="26" customFormat="1">
      <c r="A94" s="459">
        <f>MAX($A$12:A93)+1</f>
        <v>82</v>
      </c>
      <c r="B94" s="454" t="s">
        <v>1798</v>
      </c>
      <c r="C94" s="454">
        <v>0</v>
      </c>
      <c r="D94" s="455" t="s">
        <v>1816</v>
      </c>
      <c r="E94" s="456" t="s">
        <v>1328</v>
      </c>
      <c r="F94" s="455" t="s">
        <v>1375</v>
      </c>
      <c r="G94" s="455" t="s">
        <v>1311</v>
      </c>
      <c r="H94" s="455" t="s">
        <v>92</v>
      </c>
      <c r="I94" s="455">
        <v>15.2</v>
      </c>
      <c r="J94" s="64"/>
      <c r="K94" s="200">
        <v>3</v>
      </c>
      <c r="L94" s="457">
        <v>87.96</v>
      </c>
      <c r="M94" s="457" t="e" cm="1">
        <f t="array" ref="M94">IF($K94&gt;0,SVS_UR_VZ*$I94/$J94,0)</f>
        <v>#DIV/0!</v>
      </c>
      <c r="N94" s="208">
        <v>3</v>
      </c>
      <c r="O94" s="458">
        <v>60.75</v>
      </c>
      <c r="P94" s="458" t="e" cm="1">
        <f t="array" ref="P94">IF($K94&gt;0,SVS_UR_VFZ*$I94/$J94,0)</f>
        <v>#DIV/0!</v>
      </c>
      <c r="Q94" s="203">
        <f t="shared" si="3"/>
        <v>2260.3919999999994</v>
      </c>
      <c r="R94" s="203">
        <f t="shared" si="4"/>
        <v>0</v>
      </c>
      <c r="S94" s="203" t="e">
        <f t="shared" si="5"/>
        <v>#DIV/0!</v>
      </c>
    </row>
    <row r="95" spans="1:19" s="26" customFormat="1">
      <c r="A95" s="459">
        <f>MAX($A$12:A94)+1</f>
        <v>83</v>
      </c>
      <c r="B95" s="454" t="s">
        <v>1798</v>
      </c>
      <c r="C95" s="454">
        <v>0</v>
      </c>
      <c r="D95" s="455" t="s">
        <v>1815</v>
      </c>
      <c r="E95" s="456" t="s">
        <v>1329</v>
      </c>
      <c r="F95" s="455" t="s">
        <v>1375</v>
      </c>
      <c r="G95" s="455" t="s">
        <v>1311</v>
      </c>
      <c r="H95" s="455" t="s">
        <v>92</v>
      </c>
      <c r="I95" s="455">
        <v>19.399999999999999</v>
      </c>
      <c r="J95" s="64"/>
      <c r="K95" s="200">
        <v>3</v>
      </c>
      <c r="L95" s="457">
        <v>87.96</v>
      </c>
      <c r="M95" s="457" t="e" cm="1">
        <f t="array" ref="M95">IF($K95&gt;0,SVS_UR_VZ*$I95/$J95,0)</f>
        <v>#DIV/0!</v>
      </c>
      <c r="N95" s="208">
        <v>3</v>
      </c>
      <c r="O95" s="458">
        <v>60.75</v>
      </c>
      <c r="P95" s="458" t="e" cm="1">
        <f t="array" ref="P95">IF($K95&gt;0,SVS_UR_VFZ*$I95/$J95,0)</f>
        <v>#DIV/0!</v>
      </c>
      <c r="Q95" s="203">
        <f t="shared" si="3"/>
        <v>2884.9739999999993</v>
      </c>
      <c r="R95" s="203">
        <f t="shared" si="4"/>
        <v>0</v>
      </c>
      <c r="S95" s="203" t="e">
        <f t="shared" si="5"/>
        <v>#DIV/0!</v>
      </c>
    </row>
    <row r="96" spans="1:19" s="26" customFormat="1">
      <c r="A96" s="459">
        <f>MAX($A$12:A95)+1</f>
        <v>84</v>
      </c>
      <c r="B96" s="454" t="s">
        <v>1798</v>
      </c>
      <c r="C96" s="454">
        <v>0</v>
      </c>
      <c r="D96" s="455" t="s">
        <v>1330</v>
      </c>
      <c r="E96" s="456" t="s">
        <v>86</v>
      </c>
      <c r="F96" s="455" t="s">
        <v>169</v>
      </c>
      <c r="G96" s="455" t="s">
        <v>1311</v>
      </c>
      <c r="H96" s="455" t="s">
        <v>85</v>
      </c>
      <c r="I96" s="455">
        <v>12.1</v>
      </c>
      <c r="J96" s="64"/>
      <c r="K96" s="200">
        <v>1</v>
      </c>
      <c r="L96" s="457">
        <v>30.4</v>
      </c>
      <c r="M96" s="457" t="e" cm="1">
        <f t="array" ref="M96">IF($K96&gt;0,SVS_UR_VZ*$I96/$J96,0)</f>
        <v>#DIV/0!</v>
      </c>
      <c r="N96" s="208">
        <v>1</v>
      </c>
      <c r="O96" s="458">
        <v>21.68</v>
      </c>
      <c r="P96" s="458" t="e" cm="1">
        <f t="array" ref="P96">IF($K96&gt;0,SVS_UR_VFZ*$I96/$J96,0)</f>
        <v>#DIV/0!</v>
      </c>
      <c r="Q96" s="203">
        <f t="shared" si="3"/>
        <v>630.16800000000001</v>
      </c>
      <c r="R96" s="203">
        <f t="shared" si="4"/>
        <v>0</v>
      </c>
      <c r="S96" s="203" t="e">
        <f t="shared" si="5"/>
        <v>#DIV/0!</v>
      </c>
    </row>
    <row r="97" spans="1:19" s="26" customFormat="1">
      <c r="A97" s="459">
        <f>MAX($A$12:A96)+1</f>
        <v>85</v>
      </c>
      <c r="B97" s="454" t="s">
        <v>1798</v>
      </c>
      <c r="C97" s="454">
        <v>0</v>
      </c>
      <c r="D97" s="455" t="s">
        <v>1331</v>
      </c>
      <c r="E97" s="456" t="s">
        <v>58</v>
      </c>
      <c r="F97" s="455" t="s">
        <v>171</v>
      </c>
      <c r="G97" s="455" t="s">
        <v>1311</v>
      </c>
      <c r="H97" s="455" t="s">
        <v>83</v>
      </c>
      <c r="I97" s="455">
        <v>12.8</v>
      </c>
      <c r="J97" s="64"/>
      <c r="K97" s="200">
        <v>5</v>
      </c>
      <c r="L97" s="457">
        <v>146.6</v>
      </c>
      <c r="M97" s="457" t="e" cm="1">
        <f t="array" ref="M97">IF($K97&gt;0,SVS_UR_VZ*$I97/$J97,0)</f>
        <v>#DIV/0!</v>
      </c>
      <c r="N97" s="208">
        <v>5</v>
      </c>
      <c r="O97" s="458">
        <v>101.25</v>
      </c>
      <c r="P97" s="458" t="e" cm="1">
        <f t="array" ref="P97">IF($K97&gt;0,SVS_UR_VFZ*$I97/$J97,0)</f>
        <v>#DIV/0!</v>
      </c>
      <c r="Q97" s="203">
        <f t="shared" si="3"/>
        <v>3172.48</v>
      </c>
      <c r="R97" s="203">
        <f t="shared" si="4"/>
        <v>0</v>
      </c>
      <c r="S97" s="203" t="e">
        <f t="shared" si="5"/>
        <v>#DIV/0!</v>
      </c>
    </row>
    <row r="98" spans="1:19" s="26" customFormat="1">
      <c r="A98" s="459">
        <f>MAX($A$12:A97)+1</f>
        <v>86</v>
      </c>
      <c r="B98" s="454" t="s">
        <v>1798</v>
      </c>
      <c r="C98" s="454">
        <v>0</v>
      </c>
      <c r="D98" s="455" t="s">
        <v>1332</v>
      </c>
      <c r="E98" s="456" t="s">
        <v>86</v>
      </c>
      <c r="F98" s="455" t="s">
        <v>169</v>
      </c>
      <c r="G98" s="455" t="s">
        <v>1311</v>
      </c>
      <c r="H98" s="455" t="s">
        <v>85</v>
      </c>
      <c r="I98" s="455">
        <v>23.6</v>
      </c>
      <c r="J98" s="64"/>
      <c r="K98" s="200">
        <v>1</v>
      </c>
      <c r="L98" s="457">
        <v>30.4</v>
      </c>
      <c r="M98" s="457" t="e" cm="1">
        <f t="array" ref="M98">IF($K98&gt;0,SVS_UR_VZ*$I98/$J98,0)</f>
        <v>#DIV/0!</v>
      </c>
      <c r="N98" s="208">
        <v>1</v>
      </c>
      <c r="O98" s="458">
        <v>21.68</v>
      </c>
      <c r="P98" s="458" t="e" cm="1">
        <f t="array" ref="P98">IF($K98&gt;0,SVS_UR_VFZ*$I98/$J98,0)</f>
        <v>#DIV/0!</v>
      </c>
      <c r="Q98" s="203">
        <f t="shared" si="3"/>
        <v>1229.088</v>
      </c>
      <c r="R98" s="203">
        <f t="shared" si="4"/>
        <v>0</v>
      </c>
      <c r="S98" s="203" t="e">
        <f t="shared" si="5"/>
        <v>#DIV/0!</v>
      </c>
    </row>
    <row r="99" spans="1:19" s="26" customFormat="1">
      <c r="A99" s="459">
        <f>MAX($A$12:A98)+1</f>
        <v>87</v>
      </c>
      <c r="B99" s="454" t="s">
        <v>1798</v>
      </c>
      <c r="C99" s="454">
        <v>0</v>
      </c>
      <c r="D99" s="455" t="s">
        <v>1814</v>
      </c>
      <c r="E99" s="456" t="s">
        <v>1813</v>
      </c>
      <c r="F99" s="455" t="s">
        <v>171</v>
      </c>
      <c r="G99" s="455" t="s">
        <v>1311</v>
      </c>
      <c r="H99" s="455" t="s">
        <v>83</v>
      </c>
      <c r="I99" s="455">
        <v>149.9</v>
      </c>
      <c r="J99" s="64"/>
      <c r="K99" s="200">
        <v>5</v>
      </c>
      <c r="L99" s="457">
        <v>146.6</v>
      </c>
      <c r="M99" s="457" t="e" cm="1">
        <f t="array" ref="M99">IF($K99&gt;0,SVS_UR_VZ*$I99/$J99,0)</f>
        <v>#DIV/0!</v>
      </c>
      <c r="N99" s="208">
        <v>5</v>
      </c>
      <c r="O99" s="458">
        <v>101.25</v>
      </c>
      <c r="P99" s="458" t="e" cm="1">
        <f t="array" ref="P99">IF($K99&gt;0,SVS_UR_VFZ*$I99/$J99,0)</f>
        <v>#DIV/0!</v>
      </c>
      <c r="Q99" s="203">
        <f t="shared" si="3"/>
        <v>37152.715000000004</v>
      </c>
      <c r="R99" s="203">
        <f t="shared" si="4"/>
        <v>0</v>
      </c>
      <c r="S99" s="203" t="e">
        <f t="shared" si="5"/>
        <v>#DIV/0!</v>
      </c>
    </row>
    <row r="100" spans="1:19" s="26" customFormat="1">
      <c r="A100" s="459">
        <f>MAX($A$12:A99)+1</f>
        <v>88</v>
      </c>
      <c r="B100" s="454" t="s">
        <v>1798</v>
      </c>
      <c r="C100" s="454">
        <v>0</v>
      </c>
      <c r="D100" s="455" t="s">
        <v>1812</v>
      </c>
      <c r="E100" s="456" t="s">
        <v>88</v>
      </c>
      <c r="F100" s="455" t="s">
        <v>171</v>
      </c>
      <c r="G100" s="455" t="s">
        <v>1311</v>
      </c>
      <c r="H100" s="455" t="s">
        <v>87</v>
      </c>
      <c r="I100" s="455">
        <v>2.42</v>
      </c>
      <c r="J100" s="64"/>
      <c r="K100" s="200">
        <v>5</v>
      </c>
      <c r="L100" s="457">
        <v>146.6</v>
      </c>
      <c r="M100" s="457" t="e" cm="1">
        <f t="array" ref="M100">IF($K100&gt;0,SVS_UR_VZ*$I100/$J100,0)</f>
        <v>#DIV/0!</v>
      </c>
      <c r="N100" s="208">
        <v>5</v>
      </c>
      <c r="O100" s="458">
        <v>101.25</v>
      </c>
      <c r="P100" s="458" t="e" cm="1">
        <f t="array" ref="P100">IF($K100&gt;0,SVS_UR_VFZ*$I100/$J100,0)</f>
        <v>#DIV/0!</v>
      </c>
      <c r="Q100" s="203">
        <f t="shared" si="3"/>
        <v>599.79700000000003</v>
      </c>
      <c r="R100" s="203">
        <f t="shared" si="4"/>
        <v>0</v>
      </c>
      <c r="S100" s="203" t="e">
        <f t="shared" si="5"/>
        <v>#DIV/0!</v>
      </c>
    </row>
    <row r="101" spans="1:19" s="26" customFormat="1">
      <c r="A101" s="459">
        <f>MAX($A$12:A100)+1</f>
        <v>89</v>
      </c>
      <c r="B101" s="454" t="s">
        <v>1798</v>
      </c>
      <c r="C101" s="454">
        <v>0</v>
      </c>
      <c r="D101" s="455" t="s">
        <v>1333</v>
      </c>
      <c r="E101" s="456" t="s">
        <v>1346</v>
      </c>
      <c r="F101" s="455" t="s">
        <v>171</v>
      </c>
      <c r="G101" s="455" t="s">
        <v>1311</v>
      </c>
      <c r="H101" s="455" t="s">
        <v>89</v>
      </c>
      <c r="I101" s="455">
        <v>6.8</v>
      </c>
      <c r="J101" s="64"/>
      <c r="K101" s="200">
        <v>5</v>
      </c>
      <c r="L101" s="457">
        <v>146.6</v>
      </c>
      <c r="M101" s="457" t="e" cm="1">
        <f t="array" ref="M101">IF($K101&gt;0,SVS_UR_VZ*$I101/$J101,0)</f>
        <v>#DIV/0!</v>
      </c>
      <c r="N101" s="208">
        <v>5</v>
      </c>
      <c r="O101" s="458">
        <v>101.25</v>
      </c>
      <c r="P101" s="458" t="e" cm="1">
        <f t="array" ref="P101">IF($K101&gt;0,SVS_UR_VFZ*$I101/$J101,0)</f>
        <v>#DIV/0!</v>
      </c>
      <c r="Q101" s="203">
        <f t="shared" si="3"/>
        <v>1685.3799999999999</v>
      </c>
      <c r="R101" s="203">
        <f t="shared" si="4"/>
        <v>0</v>
      </c>
      <c r="S101" s="203" t="e">
        <f t="shared" si="5"/>
        <v>#DIV/0!</v>
      </c>
    </row>
    <row r="102" spans="1:19" s="26" customFormat="1">
      <c r="A102" s="459">
        <f>MAX($A$12:A101)+1</f>
        <v>90</v>
      </c>
      <c r="B102" s="454" t="s">
        <v>1798</v>
      </c>
      <c r="C102" s="454">
        <v>0</v>
      </c>
      <c r="D102" s="455" t="s">
        <v>1811</v>
      </c>
      <c r="E102" s="456" t="s">
        <v>182</v>
      </c>
      <c r="F102" s="455" t="s">
        <v>171</v>
      </c>
      <c r="G102" s="455" t="s">
        <v>1311</v>
      </c>
      <c r="H102" s="455" t="s">
        <v>89</v>
      </c>
      <c r="I102" s="455">
        <v>17</v>
      </c>
      <c r="J102" s="64"/>
      <c r="K102" s="200">
        <v>5</v>
      </c>
      <c r="L102" s="457">
        <v>146.6</v>
      </c>
      <c r="M102" s="457" t="e" cm="1">
        <f t="array" ref="M102">IF($K102&gt;0,SVS_UR_VZ*$I102/$J102,0)</f>
        <v>#DIV/0!</v>
      </c>
      <c r="N102" s="208">
        <v>5</v>
      </c>
      <c r="O102" s="458">
        <v>101.25</v>
      </c>
      <c r="P102" s="458" t="e" cm="1">
        <f t="array" ref="P102">IF($K102&gt;0,SVS_UR_VFZ*$I102/$J102,0)</f>
        <v>#DIV/0!</v>
      </c>
      <c r="Q102" s="203">
        <f t="shared" si="3"/>
        <v>4213.45</v>
      </c>
      <c r="R102" s="203">
        <f t="shared" si="4"/>
        <v>0</v>
      </c>
      <c r="S102" s="203" t="e">
        <f t="shared" si="5"/>
        <v>#DIV/0!</v>
      </c>
    </row>
    <row r="103" spans="1:19" s="26" customFormat="1">
      <c r="A103" s="459">
        <f>MAX($A$12:A102)+1</f>
        <v>91</v>
      </c>
      <c r="B103" s="454" t="s">
        <v>1798</v>
      </c>
      <c r="C103" s="454">
        <v>0</v>
      </c>
      <c r="D103" s="455" t="s">
        <v>1810</v>
      </c>
      <c r="E103" s="456" t="s">
        <v>217</v>
      </c>
      <c r="F103" s="455" t="s">
        <v>171</v>
      </c>
      <c r="G103" s="455" t="s">
        <v>1311</v>
      </c>
      <c r="H103" s="455" t="s">
        <v>89</v>
      </c>
      <c r="I103" s="455">
        <v>18.600000000000001</v>
      </c>
      <c r="J103" s="64"/>
      <c r="K103" s="200">
        <v>5</v>
      </c>
      <c r="L103" s="457">
        <v>146.6</v>
      </c>
      <c r="M103" s="457" t="e" cm="1">
        <f t="array" ref="M103">IF($K103&gt;0,SVS_UR_VZ*$I103/$J103,0)</f>
        <v>#DIV/0!</v>
      </c>
      <c r="N103" s="208">
        <v>5</v>
      </c>
      <c r="O103" s="458">
        <v>101.25</v>
      </c>
      <c r="P103" s="458" t="e" cm="1">
        <f t="array" ref="P103">IF($K103&gt;0,SVS_UR_VFZ*$I103/$J103,0)</f>
        <v>#DIV/0!</v>
      </c>
      <c r="Q103" s="203">
        <f t="shared" si="3"/>
        <v>4610.01</v>
      </c>
      <c r="R103" s="203">
        <f t="shared" si="4"/>
        <v>0</v>
      </c>
      <c r="S103" s="203" t="e">
        <f t="shared" si="5"/>
        <v>#DIV/0!</v>
      </c>
    </row>
    <row r="104" spans="1:19" s="26" customFormat="1">
      <c r="A104" s="459">
        <f>MAX($A$12:A103)+1</f>
        <v>92</v>
      </c>
      <c r="B104" s="454" t="s">
        <v>1798</v>
      </c>
      <c r="C104" s="454">
        <v>0</v>
      </c>
      <c r="D104" s="455" t="s">
        <v>1809</v>
      </c>
      <c r="E104" s="456" t="s">
        <v>292</v>
      </c>
      <c r="F104" s="455" t="s">
        <v>171</v>
      </c>
      <c r="G104" s="455" t="s">
        <v>1311</v>
      </c>
      <c r="H104" s="455" t="s">
        <v>90</v>
      </c>
      <c r="I104" s="455">
        <v>24.6</v>
      </c>
      <c r="J104" s="64"/>
      <c r="K104" s="200">
        <v>5</v>
      </c>
      <c r="L104" s="457">
        <v>146.6</v>
      </c>
      <c r="M104" s="457" t="e" cm="1">
        <f t="array" ref="M104">IF($K104&gt;0,SVS_UR_VZ*$I104/$J104,0)</f>
        <v>#DIV/0!</v>
      </c>
      <c r="N104" s="208">
        <v>5</v>
      </c>
      <c r="O104" s="458">
        <v>101.25</v>
      </c>
      <c r="P104" s="458" t="e" cm="1">
        <f t="array" ref="P104">IF($K104&gt;0,SVS_UR_VFZ*$I104/$J104,0)</f>
        <v>#DIV/0!</v>
      </c>
      <c r="Q104" s="203">
        <f t="shared" si="3"/>
        <v>6097.1100000000006</v>
      </c>
      <c r="R104" s="203">
        <f t="shared" si="4"/>
        <v>0</v>
      </c>
      <c r="S104" s="203" t="e">
        <f t="shared" si="5"/>
        <v>#DIV/0!</v>
      </c>
    </row>
    <row r="105" spans="1:19" s="26" customFormat="1">
      <c r="A105" s="459">
        <f>MAX($A$12:A104)+1</f>
        <v>93</v>
      </c>
      <c r="B105" s="454" t="s">
        <v>1798</v>
      </c>
      <c r="C105" s="454">
        <v>0</v>
      </c>
      <c r="D105" s="455" t="s">
        <v>1808</v>
      </c>
      <c r="E105" s="456" t="s">
        <v>294</v>
      </c>
      <c r="F105" s="455" t="s">
        <v>171</v>
      </c>
      <c r="G105" s="455" t="s">
        <v>1311</v>
      </c>
      <c r="H105" s="455" t="s">
        <v>90</v>
      </c>
      <c r="I105" s="455">
        <v>15.5</v>
      </c>
      <c r="J105" s="64"/>
      <c r="K105" s="200">
        <v>5</v>
      </c>
      <c r="L105" s="457">
        <v>146.6</v>
      </c>
      <c r="M105" s="457" t="e" cm="1">
        <f t="array" ref="M105">IF($K105&gt;0,SVS_UR_VZ*$I105/$J105,0)</f>
        <v>#DIV/0!</v>
      </c>
      <c r="N105" s="208">
        <v>5</v>
      </c>
      <c r="O105" s="458">
        <v>101.25</v>
      </c>
      <c r="P105" s="458" t="e" cm="1">
        <f t="array" ref="P105">IF($K105&gt;0,SVS_UR_VFZ*$I105/$J105,0)</f>
        <v>#DIV/0!</v>
      </c>
      <c r="Q105" s="203">
        <f t="shared" si="3"/>
        <v>3841.6749999999997</v>
      </c>
      <c r="R105" s="203">
        <f t="shared" si="4"/>
        <v>0</v>
      </c>
      <c r="S105" s="203" t="e">
        <f t="shared" si="5"/>
        <v>#DIV/0!</v>
      </c>
    </row>
    <row r="106" spans="1:19" s="26" customFormat="1">
      <c r="A106" s="459">
        <f>MAX($A$12:A105)+1</f>
        <v>94</v>
      </c>
      <c r="B106" s="454" t="s">
        <v>1798</v>
      </c>
      <c r="C106" s="454">
        <v>0</v>
      </c>
      <c r="D106" s="455" t="s">
        <v>1807</v>
      </c>
      <c r="E106" s="456" t="s">
        <v>88</v>
      </c>
      <c r="F106" s="455" t="s">
        <v>172</v>
      </c>
      <c r="G106" s="455" t="s">
        <v>1311</v>
      </c>
      <c r="H106" s="455" t="s">
        <v>87</v>
      </c>
      <c r="I106" s="455">
        <v>3.8</v>
      </c>
      <c r="J106" s="64"/>
      <c r="K106" s="200">
        <v>3</v>
      </c>
      <c r="L106" s="457">
        <v>87.96</v>
      </c>
      <c r="M106" s="457" t="e" cm="1">
        <f t="array" ref="M106">IF($K106&gt;0,SVS_UR_VZ*$I106/$J106,0)</f>
        <v>#DIV/0!</v>
      </c>
      <c r="N106" s="208">
        <v>3</v>
      </c>
      <c r="O106" s="458">
        <v>60.75</v>
      </c>
      <c r="P106" s="458" t="e" cm="1">
        <f t="array" ref="P106">IF($K106&gt;0,SVS_UR_VFZ*$I106/$J106,0)</f>
        <v>#DIV/0!</v>
      </c>
      <c r="Q106" s="203">
        <f t="shared" si="3"/>
        <v>565.09799999999984</v>
      </c>
      <c r="R106" s="203">
        <f t="shared" si="4"/>
        <v>0</v>
      </c>
      <c r="S106" s="203" t="e">
        <f t="shared" si="5"/>
        <v>#DIV/0!</v>
      </c>
    </row>
    <row r="107" spans="1:19" s="26" customFormat="1">
      <c r="A107" s="459">
        <f>MAX($A$12:A106)+1</f>
        <v>95</v>
      </c>
      <c r="B107" s="454" t="s">
        <v>1798</v>
      </c>
      <c r="C107" s="454">
        <v>1</v>
      </c>
      <c r="D107" s="455" t="s">
        <v>1334</v>
      </c>
      <c r="E107" s="456" t="s">
        <v>343</v>
      </c>
      <c r="F107" s="455" t="s">
        <v>171</v>
      </c>
      <c r="G107" s="455" t="s">
        <v>1311</v>
      </c>
      <c r="H107" s="455" t="s">
        <v>91</v>
      </c>
      <c r="I107" s="455">
        <v>66.8</v>
      </c>
      <c r="J107" s="64"/>
      <c r="K107" s="200">
        <v>5</v>
      </c>
      <c r="L107" s="457">
        <v>146.6</v>
      </c>
      <c r="M107" s="457" t="e" cm="1">
        <f t="array" ref="M107">IF($K107&gt;0,SVS_UR_VZ*$I107/$J107,0)</f>
        <v>#DIV/0!</v>
      </c>
      <c r="N107" s="208">
        <v>5</v>
      </c>
      <c r="O107" s="458">
        <v>101.25</v>
      </c>
      <c r="P107" s="458" t="e" cm="1">
        <f t="array" ref="P107">IF($K107&gt;0,SVS_UR_VFZ*$I107/$J107,0)</f>
        <v>#DIV/0!</v>
      </c>
      <c r="Q107" s="203">
        <f t="shared" si="3"/>
        <v>16556.379999999997</v>
      </c>
      <c r="R107" s="203">
        <f t="shared" si="4"/>
        <v>0</v>
      </c>
      <c r="S107" s="203" t="e">
        <f t="shared" si="5"/>
        <v>#DIV/0!</v>
      </c>
    </row>
    <row r="108" spans="1:19" s="26" customFormat="1">
      <c r="A108" s="459">
        <f>MAX($A$12:A107)+1</f>
        <v>96</v>
      </c>
      <c r="B108" s="454" t="s">
        <v>1798</v>
      </c>
      <c r="C108" s="454">
        <v>1</v>
      </c>
      <c r="D108" s="455" t="s">
        <v>1336</v>
      </c>
      <c r="E108" s="456" t="s">
        <v>1374</v>
      </c>
      <c r="F108" s="455" t="s">
        <v>1375</v>
      </c>
      <c r="G108" s="455" t="s">
        <v>1313</v>
      </c>
      <c r="H108" s="455" t="s">
        <v>80</v>
      </c>
      <c r="I108" s="455">
        <v>20</v>
      </c>
      <c r="J108" s="64"/>
      <c r="K108" s="200">
        <v>3</v>
      </c>
      <c r="L108" s="457">
        <v>87.96</v>
      </c>
      <c r="M108" s="457" t="e" cm="1">
        <f t="array" ref="M108">IF($K108&gt;0,SVS_UR_VZ*$I108/$J108,0)</f>
        <v>#DIV/0!</v>
      </c>
      <c r="N108" s="208">
        <v>1</v>
      </c>
      <c r="O108" s="458">
        <v>21.68</v>
      </c>
      <c r="P108" s="458" t="e" cm="1">
        <f t="array" ref="P108">IF($K108&gt;0,SVS_UR_VFZ*$I108/$J108,0)</f>
        <v>#DIV/0!</v>
      </c>
      <c r="Q108" s="203">
        <f t="shared" si="3"/>
        <v>2192.7999999999997</v>
      </c>
      <c r="R108" s="203">
        <f t="shared" si="4"/>
        <v>0</v>
      </c>
      <c r="S108" s="203" t="e">
        <f t="shared" si="5"/>
        <v>#DIV/0!</v>
      </c>
    </row>
    <row r="109" spans="1:19" s="26" customFormat="1">
      <c r="A109" s="459">
        <f>MAX($A$12:A108)+1</f>
        <v>97</v>
      </c>
      <c r="B109" s="454" t="s">
        <v>1798</v>
      </c>
      <c r="C109" s="454">
        <v>1</v>
      </c>
      <c r="D109" s="455" t="s">
        <v>1338</v>
      </c>
      <c r="E109" s="456" t="s">
        <v>1806</v>
      </c>
      <c r="F109" s="455" t="s">
        <v>1375</v>
      </c>
      <c r="G109" s="455" t="s">
        <v>1313</v>
      </c>
      <c r="H109" s="455" t="s">
        <v>80</v>
      </c>
      <c r="I109" s="455">
        <v>20</v>
      </c>
      <c r="J109" s="64"/>
      <c r="K109" s="200">
        <v>3</v>
      </c>
      <c r="L109" s="457">
        <v>87.96</v>
      </c>
      <c r="M109" s="457" t="e" cm="1">
        <f t="array" ref="M109">IF($K109&gt;0,SVS_UR_VZ*$I109/$J109,0)</f>
        <v>#DIV/0!</v>
      </c>
      <c r="N109" s="208">
        <v>1</v>
      </c>
      <c r="O109" s="458">
        <v>21.68</v>
      </c>
      <c r="P109" s="458" t="e" cm="1">
        <f t="array" ref="P109">IF($K109&gt;0,SVS_UR_VFZ*$I109/$J109,0)</f>
        <v>#DIV/0!</v>
      </c>
      <c r="Q109" s="203">
        <f t="shared" si="3"/>
        <v>2192.7999999999997</v>
      </c>
      <c r="R109" s="203">
        <f t="shared" si="4"/>
        <v>0</v>
      </c>
      <c r="S109" s="203" t="e">
        <f t="shared" si="5"/>
        <v>#DIV/0!</v>
      </c>
    </row>
    <row r="110" spans="1:19" s="26" customFormat="1">
      <c r="A110" s="459">
        <f>MAX($A$12:A109)+1</f>
        <v>98</v>
      </c>
      <c r="B110" s="454" t="s">
        <v>1798</v>
      </c>
      <c r="C110" s="454">
        <v>1</v>
      </c>
      <c r="D110" s="455" t="s">
        <v>1805</v>
      </c>
      <c r="E110" s="456" t="s">
        <v>1335</v>
      </c>
      <c r="F110" s="455" t="s">
        <v>169</v>
      </c>
      <c r="G110" s="455" t="s">
        <v>1313</v>
      </c>
      <c r="H110" s="455" t="s">
        <v>94</v>
      </c>
      <c r="I110" s="455">
        <v>108</v>
      </c>
      <c r="J110" s="64"/>
      <c r="K110" s="200">
        <v>1</v>
      </c>
      <c r="L110" s="457">
        <v>30.4</v>
      </c>
      <c r="M110" s="457" t="e" cm="1">
        <f t="array" ref="M110">IF($K110&gt;0,SVS_UR_VZ*$I110/$J110,0)</f>
        <v>#DIV/0!</v>
      </c>
      <c r="N110" s="208">
        <v>1</v>
      </c>
      <c r="O110" s="458">
        <v>21.68</v>
      </c>
      <c r="P110" s="458" t="e" cm="1">
        <f t="array" ref="P110">IF($K110&gt;0,SVS_UR_VFZ*$I110/$J110,0)</f>
        <v>#DIV/0!</v>
      </c>
      <c r="Q110" s="203">
        <f t="shared" si="3"/>
        <v>5624.6399999999994</v>
      </c>
      <c r="R110" s="203">
        <f t="shared" si="4"/>
        <v>0</v>
      </c>
      <c r="S110" s="203" t="e">
        <f t="shared" si="5"/>
        <v>#DIV/0!</v>
      </c>
    </row>
    <row r="111" spans="1:19" s="26" customFormat="1">
      <c r="A111" s="459">
        <f>MAX($A$12:A110)+1</f>
        <v>99</v>
      </c>
      <c r="B111" s="454" t="s">
        <v>1798</v>
      </c>
      <c r="C111" s="454">
        <v>1</v>
      </c>
      <c r="D111" s="455" t="s">
        <v>1804</v>
      </c>
      <c r="E111" s="456" t="s">
        <v>1337</v>
      </c>
      <c r="F111" s="455" t="s">
        <v>171</v>
      </c>
      <c r="G111" s="455" t="s">
        <v>75</v>
      </c>
      <c r="H111" s="455" t="s">
        <v>82</v>
      </c>
      <c r="I111" s="455">
        <v>68.5</v>
      </c>
      <c r="J111" s="64"/>
      <c r="K111" s="200">
        <v>5</v>
      </c>
      <c r="L111" s="457">
        <v>146.6</v>
      </c>
      <c r="M111" s="457" t="e" cm="1">
        <f t="array" ref="M111">IF($K111&gt;0,SVS_UR_VZ*$I111/$J111,0)</f>
        <v>#DIV/0!</v>
      </c>
      <c r="N111" s="208">
        <v>1</v>
      </c>
      <c r="O111" s="458">
        <v>21.68</v>
      </c>
      <c r="P111" s="458" t="e" cm="1">
        <f t="array" ref="P111">IF($K111&gt;0,SVS_UR_VFZ*$I111/$J111,0)</f>
        <v>#DIV/0!</v>
      </c>
      <c r="Q111" s="203">
        <f t="shared" si="3"/>
        <v>11527.18</v>
      </c>
      <c r="R111" s="203">
        <f t="shared" si="4"/>
        <v>0</v>
      </c>
      <c r="S111" s="203" t="e">
        <f t="shared" si="5"/>
        <v>#DIV/0!</v>
      </c>
    </row>
    <row r="112" spans="1:19" s="26" customFormat="1">
      <c r="A112" s="459">
        <f>MAX($A$12:A111)+1</f>
        <v>100</v>
      </c>
      <c r="B112" s="454" t="s">
        <v>1798</v>
      </c>
      <c r="C112" s="454">
        <v>1</v>
      </c>
      <c r="D112" s="455" t="s">
        <v>1803</v>
      </c>
      <c r="E112" s="456" t="s">
        <v>1337</v>
      </c>
      <c r="F112" s="455" t="s">
        <v>171</v>
      </c>
      <c r="G112" s="455" t="s">
        <v>75</v>
      </c>
      <c r="H112" s="455" t="s">
        <v>82</v>
      </c>
      <c r="I112" s="455">
        <v>70.900000000000006</v>
      </c>
      <c r="J112" s="64"/>
      <c r="K112" s="200">
        <v>5</v>
      </c>
      <c r="L112" s="457">
        <v>146.6</v>
      </c>
      <c r="M112" s="457" t="e" cm="1">
        <f t="array" ref="M112">IF($K112&gt;0,SVS_UR_VZ*$I112/$J112,0)</f>
        <v>#DIV/0!</v>
      </c>
      <c r="N112" s="208">
        <v>1</v>
      </c>
      <c r="O112" s="458">
        <v>21.68</v>
      </c>
      <c r="P112" s="458" t="e" cm="1">
        <f t="array" ref="P112">IF($K112&gt;0,SVS_UR_VFZ*$I112/$J112,0)</f>
        <v>#DIV/0!</v>
      </c>
      <c r="Q112" s="203">
        <f t="shared" si="3"/>
        <v>11931.052000000001</v>
      </c>
      <c r="R112" s="203">
        <f t="shared" si="4"/>
        <v>0</v>
      </c>
      <c r="S112" s="203" t="e">
        <f t="shared" si="5"/>
        <v>#DIV/0!</v>
      </c>
    </row>
    <row r="113" spans="1:19" s="26" customFormat="1">
      <c r="A113" s="459">
        <f>MAX($A$12:A112)+1</f>
        <v>101</v>
      </c>
      <c r="B113" s="454" t="s">
        <v>1798</v>
      </c>
      <c r="C113" s="454">
        <v>1</v>
      </c>
      <c r="D113" s="455" t="s">
        <v>1802</v>
      </c>
      <c r="E113" s="456" t="s">
        <v>1337</v>
      </c>
      <c r="F113" s="455" t="s">
        <v>171</v>
      </c>
      <c r="G113" s="455" t="s">
        <v>75</v>
      </c>
      <c r="H113" s="455" t="s">
        <v>82</v>
      </c>
      <c r="I113" s="455">
        <v>81.099999999999994</v>
      </c>
      <c r="J113" s="64"/>
      <c r="K113" s="200">
        <v>5</v>
      </c>
      <c r="L113" s="457">
        <v>146.6</v>
      </c>
      <c r="M113" s="457" t="e" cm="1">
        <f t="array" ref="M113">IF($K113&gt;0,SVS_UR_VZ*$I113/$J113,0)</f>
        <v>#DIV/0!</v>
      </c>
      <c r="N113" s="208">
        <v>1</v>
      </c>
      <c r="O113" s="458">
        <v>21.68</v>
      </c>
      <c r="P113" s="458" t="e" cm="1">
        <f t="array" ref="P113">IF($K113&gt;0,SVS_UR_VFZ*$I113/$J113,0)</f>
        <v>#DIV/0!</v>
      </c>
      <c r="Q113" s="203">
        <f t="shared" si="3"/>
        <v>13647.508</v>
      </c>
      <c r="R113" s="203">
        <f t="shared" si="4"/>
        <v>0</v>
      </c>
      <c r="S113" s="203" t="e">
        <f t="shared" si="5"/>
        <v>#DIV/0!</v>
      </c>
    </row>
    <row r="114" spans="1:19" s="26" customFormat="1" ht="12" customHeight="1">
      <c r="A114" s="459">
        <f>MAX($A$12:A113)+1</f>
        <v>102</v>
      </c>
      <c r="B114" s="454" t="s">
        <v>1798</v>
      </c>
      <c r="C114" s="454">
        <v>1</v>
      </c>
      <c r="D114" s="455" t="s">
        <v>1339</v>
      </c>
      <c r="E114" s="456" t="s">
        <v>86</v>
      </c>
      <c r="F114" s="455" t="s">
        <v>169</v>
      </c>
      <c r="G114" s="455" t="s">
        <v>1311</v>
      </c>
      <c r="H114" s="455" t="s">
        <v>85</v>
      </c>
      <c r="I114" s="455">
        <v>21.5</v>
      </c>
      <c r="J114" s="64"/>
      <c r="K114" s="200">
        <v>1</v>
      </c>
      <c r="L114" s="457">
        <v>30.4</v>
      </c>
      <c r="M114" s="457" t="e" cm="1">
        <f t="array" ref="M114">IF($K114&gt;0,SVS_UR_VZ*$I114/$J114,0)</f>
        <v>#DIV/0!</v>
      </c>
      <c r="N114" s="208">
        <v>1</v>
      </c>
      <c r="O114" s="458">
        <v>21.68</v>
      </c>
      <c r="P114" s="458" t="e" cm="1">
        <f t="array" ref="P114">IF($K114&gt;0,SVS_UR_VFZ*$I114/$J114,0)</f>
        <v>#DIV/0!</v>
      </c>
      <c r="Q114" s="203">
        <f t="shared" si="3"/>
        <v>1119.72</v>
      </c>
      <c r="R114" s="203">
        <f t="shared" si="4"/>
        <v>0</v>
      </c>
      <c r="S114" s="203" t="e">
        <f t="shared" si="5"/>
        <v>#DIV/0!</v>
      </c>
    </row>
    <row r="115" spans="1:19" s="26" customFormat="1">
      <c r="A115" s="459">
        <f>MAX($A$12:A114)+1</f>
        <v>103</v>
      </c>
      <c r="B115" s="454" t="s">
        <v>1798</v>
      </c>
      <c r="C115" s="454">
        <v>1</v>
      </c>
      <c r="D115" s="455" t="s">
        <v>1340</v>
      </c>
      <c r="E115" s="456" t="s">
        <v>84</v>
      </c>
      <c r="F115" s="455" t="s">
        <v>171</v>
      </c>
      <c r="G115" s="455" t="s">
        <v>75</v>
      </c>
      <c r="H115" s="455" t="s">
        <v>83</v>
      </c>
      <c r="I115" s="455">
        <v>38.700000000000003</v>
      </c>
      <c r="J115" s="64"/>
      <c r="K115" s="200">
        <v>5</v>
      </c>
      <c r="L115" s="457">
        <v>146.6</v>
      </c>
      <c r="M115" s="457" t="e" cm="1">
        <f t="array" ref="M115">IF($K115&gt;0,SVS_UR_VZ*$I115/$J115,0)</f>
        <v>#DIV/0!</v>
      </c>
      <c r="N115" s="208">
        <v>1</v>
      </c>
      <c r="O115" s="458">
        <v>21.68</v>
      </c>
      <c r="P115" s="458" t="e" cm="1">
        <f t="array" ref="P115">IF($K115&gt;0,SVS_UR_VFZ*$I115/$J115,0)</f>
        <v>#DIV/0!</v>
      </c>
      <c r="Q115" s="203">
        <f t="shared" si="3"/>
        <v>6512.4360000000006</v>
      </c>
      <c r="R115" s="203">
        <f t="shared" si="4"/>
        <v>0</v>
      </c>
      <c r="S115" s="203" t="e">
        <f t="shared" si="5"/>
        <v>#DIV/0!</v>
      </c>
    </row>
    <row r="116" spans="1:19" s="26" customFormat="1">
      <c r="A116" s="459">
        <f>MAX($A$12:A115)+1</f>
        <v>104</v>
      </c>
      <c r="B116" s="454" t="s">
        <v>1798</v>
      </c>
      <c r="C116" s="454">
        <v>1</v>
      </c>
      <c r="D116" s="455" t="s">
        <v>1341</v>
      </c>
      <c r="E116" s="456" t="s">
        <v>84</v>
      </c>
      <c r="F116" s="455" t="s">
        <v>171</v>
      </c>
      <c r="G116" s="455" t="s">
        <v>75</v>
      </c>
      <c r="H116" s="455" t="s">
        <v>83</v>
      </c>
      <c r="I116" s="455">
        <v>88.1</v>
      </c>
      <c r="J116" s="64"/>
      <c r="K116" s="200">
        <v>5</v>
      </c>
      <c r="L116" s="457">
        <v>146.6</v>
      </c>
      <c r="M116" s="457" t="e" cm="1">
        <f t="array" ref="M116">IF($K116&gt;0,SVS_UR_VZ*$I116/$J116,0)</f>
        <v>#DIV/0!</v>
      </c>
      <c r="N116" s="208">
        <v>1</v>
      </c>
      <c r="O116" s="458">
        <v>21.68</v>
      </c>
      <c r="P116" s="458" t="e" cm="1">
        <f t="array" ref="P116">IF($K116&gt;0,SVS_UR_VFZ*$I116/$J116,0)</f>
        <v>#DIV/0!</v>
      </c>
      <c r="Q116" s="203">
        <f t="shared" si="3"/>
        <v>14825.467999999999</v>
      </c>
      <c r="R116" s="203">
        <f t="shared" si="4"/>
        <v>0</v>
      </c>
      <c r="S116" s="203" t="e">
        <f t="shared" si="5"/>
        <v>#DIV/0!</v>
      </c>
    </row>
    <row r="117" spans="1:19" s="26" customFormat="1">
      <c r="A117" s="459">
        <f>MAX($A$12:A116)+1</f>
        <v>105</v>
      </c>
      <c r="B117" s="454" t="s">
        <v>1798</v>
      </c>
      <c r="C117" s="454">
        <v>1</v>
      </c>
      <c r="D117" s="455" t="s">
        <v>1342</v>
      </c>
      <c r="E117" s="456" t="s">
        <v>84</v>
      </c>
      <c r="F117" s="455" t="s">
        <v>171</v>
      </c>
      <c r="G117" s="455" t="s">
        <v>75</v>
      </c>
      <c r="H117" s="455" t="s">
        <v>83</v>
      </c>
      <c r="I117" s="455">
        <v>19.600000000000001</v>
      </c>
      <c r="J117" s="64"/>
      <c r="K117" s="200">
        <v>5</v>
      </c>
      <c r="L117" s="457">
        <v>146.6</v>
      </c>
      <c r="M117" s="457" t="e" cm="1">
        <f t="array" ref="M117">IF($K117&gt;0,SVS_UR_VZ*$I117/$J117,0)</f>
        <v>#DIV/0!</v>
      </c>
      <c r="N117" s="208">
        <v>1</v>
      </c>
      <c r="O117" s="458">
        <v>21.68</v>
      </c>
      <c r="P117" s="458" t="e" cm="1">
        <f t="array" ref="P117">IF($K117&gt;0,SVS_UR_VFZ*$I117/$J117,0)</f>
        <v>#DIV/0!</v>
      </c>
      <c r="Q117" s="203">
        <f t="shared" si="3"/>
        <v>3298.2880000000005</v>
      </c>
      <c r="R117" s="203">
        <f t="shared" si="4"/>
        <v>0</v>
      </c>
      <c r="S117" s="203" t="e">
        <f t="shared" si="5"/>
        <v>#DIV/0!</v>
      </c>
    </row>
    <row r="118" spans="1:19" s="26" customFormat="1">
      <c r="A118" s="459">
        <f>MAX($A$12:A117)+1</f>
        <v>106</v>
      </c>
      <c r="B118" s="454" t="s">
        <v>1798</v>
      </c>
      <c r="C118" s="454">
        <v>1</v>
      </c>
      <c r="D118" s="455" t="s">
        <v>1343</v>
      </c>
      <c r="E118" s="456" t="s">
        <v>86</v>
      </c>
      <c r="F118" s="455" t="s">
        <v>169</v>
      </c>
      <c r="G118" s="455" t="s">
        <v>1311</v>
      </c>
      <c r="H118" s="455" t="s">
        <v>85</v>
      </c>
      <c r="I118" s="455">
        <v>23.6</v>
      </c>
      <c r="J118" s="64"/>
      <c r="K118" s="200">
        <v>1</v>
      </c>
      <c r="L118" s="457">
        <v>30.4</v>
      </c>
      <c r="M118" s="457" t="e" cm="1">
        <f t="array" ref="M118">IF($K118&gt;0,SVS_UR_VZ*$I118/$J118,0)</f>
        <v>#DIV/0!</v>
      </c>
      <c r="N118" s="208">
        <v>1</v>
      </c>
      <c r="O118" s="458">
        <v>21.68</v>
      </c>
      <c r="P118" s="458" t="e" cm="1">
        <f t="array" ref="P118">IF($K118&gt;0,SVS_UR_VFZ*$I118/$J118,0)</f>
        <v>#DIV/0!</v>
      </c>
      <c r="Q118" s="203">
        <f t="shared" si="3"/>
        <v>1229.088</v>
      </c>
      <c r="R118" s="203">
        <f t="shared" si="4"/>
        <v>0</v>
      </c>
      <c r="S118" s="203" t="e">
        <f t="shared" si="5"/>
        <v>#DIV/0!</v>
      </c>
    </row>
    <row r="119" spans="1:19" s="26" customFormat="1">
      <c r="A119" s="459">
        <f>MAX($A$12:A118)+1</f>
        <v>107</v>
      </c>
      <c r="B119" s="454" t="s">
        <v>1798</v>
      </c>
      <c r="C119" s="454">
        <v>1</v>
      </c>
      <c r="D119" s="455" t="s">
        <v>1344</v>
      </c>
      <c r="E119" s="456" t="s">
        <v>217</v>
      </c>
      <c r="F119" s="455" t="s">
        <v>171</v>
      </c>
      <c r="G119" s="455" t="s">
        <v>1311</v>
      </c>
      <c r="H119" s="455" t="s">
        <v>89</v>
      </c>
      <c r="I119" s="455">
        <v>6.7</v>
      </c>
      <c r="J119" s="64"/>
      <c r="K119" s="200">
        <v>5</v>
      </c>
      <c r="L119" s="457">
        <v>146.6</v>
      </c>
      <c r="M119" s="457" t="e" cm="1">
        <f t="array" ref="M119">IF($K119&gt;0,SVS_UR_VZ*$I119/$J119,0)</f>
        <v>#DIV/0!</v>
      </c>
      <c r="N119" s="208">
        <v>5</v>
      </c>
      <c r="O119" s="458">
        <v>101.25</v>
      </c>
      <c r="P119" s="458" t="e" cm="1">
        <f t="array" ref="P119">IF($K119&gt;0,SVS_UR_VFZ*$I119/$J119,0)</f>
        <v>#DIV/0!</v>
      </c>
      <c r="Q119" s="203">
        <f t="shared" si="3"/>
        <v>1660.595</v>
      </c>
      <c r="R119" s="203">
        <f t="shared" si="4"/>
        <v>0</v>
      </c>
      <c r="S119" s="203" t="e">
        <f t="shared" si="5"/>
        <v>#DIV/0!</v>
      </c>
    </row>
    <row r="120" spans="1:19" s="26" customFormat="1">
      <c r="A120" s="459">
        <f>MAX($A$12:A119)+1</f>
        <v>108</v>
      </c>
      <c r="B120" s="454" t="s">
        <v>1798</v>
      </c>
      <c r="C120" s="454">
        <v>1</v>
      </c>
      <c r="D120" s="455" t="s">
        <v>1345</v>
      </c>
      <c r="E120" s="456" t="s">
        <v>1346</v>
      </c>
      <c r="F120" s="455" t="s">
        <v>171</v>
      </c>
      <c r="G120" s="455" t="s">
        <v>1311</v>
      </c>
      <c r="H120" s="455" t="s">
        <v>89</v>
      </c>
      <c r="I120" s="455">
        <v>5.3</v>
      </c>
      <c r="J120" s="64"/>
      <c r="K120" s="200">
        <v>5</v>
      </c>
      <c r="L120" s="457">
        <v>146.6</v>
      </c>
      <c r="M120" s="457" t="e" cm="1">
        <f t="array" ref="M120">IF($K120&gt;0,SVS_UR_VZ*$I120/$J120,0)</f>
        <v>#DIV/0!</v>
      </c>
      <c r="N120" s="208">
        <v>5</v>
      </c>
      <c r="O120" s="458">
        <v>101.25</v>
      </c>
      <c r="P120" s="458" t="e" cm="1">
        <f t="array" ref="P120">IF($K120&gt;0,SVS_UR_VFZ*$I120/$J120,0)</f>
        <v>#DIV/0!</v>
      </c>
      <c r="Q120" s="203">
        <f t="shared" si="3"/>
        <v>1313.605</v>
      </c>
      <c r="R120" s="203">
        <f t="shared" si="4"/>
        <v>0</v>
      </c>
      <c r="S120" s="203" t="e">
        <f t="shared" si="5"/>
        <v>#DIV/0!</v>
      </c>
    </row>
    <row r="121" spans="1:19" s="26" customFormat="1">
      <c r="A121" s="459">
        <f>MAX($A$12:A120)+1</f>
        <v>109</v>
      </c>
      <c r="B121" s="454" t="s">
        <v>1798</v>
      </c>
      <c r="C121" s="454">
        <v>1</v>
      </c>
      <c r="D121" s="455" t="s">
        <v>1347</v>
      </c>
      <c r="E121" s="456" t="s">
        <v>182</v>
      </c>
      <c r="F121" s="455" t="s">
        <v>171</v>
      </c>
      <c r="G121" s="455" t="s">
        <v>1311</v>
      </c>
      <c r="H121" s="455" t="s">
        <v>89</v>
      </c>
      <c r="I121" s="455">
        <v>9.5</v>
      </c>
      <c r="J121" s="64"/>
      <c r="K121" s="200">
        <v>5</v>
      </c>
      <c r="L121" s="457">
        <v>146.6</v>
      </c>
      <c r="M121" s="457" t="e" cm="1">
        <f t="array" ref="M121">IF($K121&gt;0,SVS_UR_VZ*$I121/$J121,0)</f>
        <v>#DIV/0!</v>
      </c>
      <c r="N121" s="208">
        <v>5</v>
      </c>
      <c r="O121" s="458">
        <v>101.25</v>
      </c>
      <c r="P121" s="458" t="e" cm="1">
        <f t="array" ref="P121">IF($K121&gt;0,SVS_UR_VFZ*$I121/$J121,0)</f>
        <v>#DIV/0!</v>
      </c>
      <c r="Q121" s="203">
        <f t="shared" si="3"/>
        <v>2354.5749999999998</v>
      </c>
      <c r="R121" s="203">
        <f t="shared" si="4"/>
        <v>0</v>
      </c>
      <c r="S121" s="203" t="e">
        <f t="shared" si="5"/>
        <v>#DIV/0!</v>
      </c>
    </row>
    <row r="122" spans="1:19" s="26" customFormat="1">
      <c r="A122" s="459">
        <f>MAX($A$12:A121)+1</f>
        <v>110</v>
      </c>
      <c r="B122" s="454" t="s">
        <v>1798</v>
      </c>
      <c r="C122" s="454">
        <v>2</v>
      </c>
      <c r="D122" s="455" t="s">
        <v>1348</v>
      </c>
      <c r="E122" s="456" t="s">
        <v>1394</v>
      </c>
      <c r="F122" s="455" t="s">
        <v>173</v>
      </c>
      <c r="G122" s="455" t="s">
        <v>1313</v>
      </c>
      <c r="H122" s="455" t="s">
        <v>46</v>
      </c>
      <c r="I122" s="455">
        <v>17.3</v>
      </c>
      <c r="J122" s="64"/>
      <c r="K122" s="200">
        <v>0.23</v>
      </c>
      <c r="L122" s="457">
        <v>9</v>
      </c>
      <c r="M122" s="457" t="e" cm="1">
        <f t="array" ref="M122">IF($K122&gt;0,SVS_UR_VZ*$I122/$J122,0)</f>
        <v>#DIV/0!</v>
      </c>
      <c r="N122" s="208">
        <v>0.23</v>
      </c>
      <c r="O122" s="458">
        <v>3</v>
      </c>
      <c r="P122" s="458" t="e" cm="1">
        <f t="array" ref="P122">IF($K122&gt;0,SVS_UR_VFZ*$I122/$J122,0)</f>
        <v>#DIV/0!</v>
      </c>
      <c r="Q122" s="203">
        <f t="shared" si="3"/>
        <v>207.60000000000002</v>
      </c>
      <c r="R122" s="203">
        <f t="shared" si="4"/>
        <v>0</v>
      </c>
      <c r="S122" s="203" t="e">
        <f t="shared" si="5"/>
        <v>#DIV/0!</v>
      </c>
    </row>
    <row r="123" spans="1:19" s="26" customFormat="1">
      <c r="A123" s="459">
        <f>MAX($A$12:A122)+1</f>
        <v>111</v>
      </c>
      <c r="B123" s="454" t="s">
        <v>1798</v>
      </c>
      <c r="C123" s="454">
        <v>2</v>
      </c>
      <c r="D123" s="455" t="s">
        <v>1350</v>
      </c>
      <c r="E123" s="456" t="s">
        <v>81</v>
      </c>
      <c r="F123" s="455" t="s">
        <v>1375</v>
      </c>
      <c r="G123" s="455" t="s">
        <v>1313</v>
      </c>
      <c r="H123" s="455" t="s">
        <v>80</v>
      </c>
      <c r="I123" s="455">
        <v>23.5</v>
      </c>
      <c r="J123" s="64"/>
      <c r="K123" s="200">
        <v>3</v>
      </c>
      <c r="L123" s="457">
        <v>87.96</v>
      </c>
      <c r="M123" s="457" t="e" cm="1">
        <f t="array" ref="M123">IF($K123&gt;0,SVS_UR_VZ*$I123/$J123,0)</f>
        <v>#DIV/0!</v>
      </c>
      <c r="N123" s="208">
        <v>3</v>
      </c>
      <c r="O123" s="458">
        <v>60.75</v>
      </c>
      <c r="P123" s="458" t="e" cm="1">
        <f t="array" ref="P123">IF($K123&gt;0,SVS_UR_VFZ*$I123/$J123,0)</f>
        <v>#DIV/0!</v>
      </c>
      <c r="Q123" s="203">
        <f t="shared" si="3"/>
        <v>3494.6849999999995</v>
      </c>
      <c r="R123" s="203">
        <f t="shared" si="4"/>
        <v>0</v>
      </c>
      <c r="S123" s="203" t="e">
        <f t="shared" si="5"/>
        <v>#DIV/0!</v>
      </c>
    </row>
    <row r="124" spans="1:19" s="26" customFormat="1">
      <c r="A124" s="459">
        <f>MAX($A$12:A123)+1</f>
        <v>112</v>
      </c>
      <c r="B124" s="454" t="s">
        <v>1798</v>
      </c>
      <c r="C124" s="454">
        <v>2</v>
      </c>
      <c r="D124" s="455" t="s">
        <v>1351</v>
      </c>
      <c r="E124" s="456" t="s">
        <v>81</v>
      </c>
      <c r="F124" s="455" t="s">
        <v>1375</v>
      </c>
      <c r="G124" s="455" t="s">
        <v>1313</v>
      </c>
      <c r="H124" s="455" t="s">
        <v>80</v>
      </c>
      <c r="I124" s="455">
        <v>23.5</v>
      </c>
      <c r="J124" s="64"/>
      <c r="K124" s="200">
        <v>3</v>
      </c>
      <c r="L124" s="457">
        <v>87.96</v>
      </c>
      <c r="M124" s="457" t="e" cm="1">
        <f t="array" ref="M124">IF($K124&gt;0,SVS_UR_VZ*$I124/$J124,0)</f>
        <v>#DIV/0!</v>
      </c>
      <c r="N124" s="208">
        <v>3</v>
      </c>
      <c r="O124" s="458">
        <v>60.75</v>
      </c>
      <c r="P124" s="458" t="e" cm="1">
        <f t="array" ref="P124">IF($K124&gt;0,SVS_UR_VFZ*$I124/$J124,0)</f>
        <v>#DIV/0!</v>
      </c>
      <c r="Q124" s="203">
        <f t="shared" si="3"/>
        <v>3494.6849999999995</v>
      </c>
      <c r="R124" s="203">
        <f t="shared" si="4"/>
        <v>0</v>
      </c>
      <c r="S124" s="203" t="e">
        <f t="shared" si="5"/>
        <v>#DIV/0!</v>
      </c>
    </row>
    <row r="125" spans="1:19" s="26" customFormat="1">
      <c r="A125" s="459">
        <f>MAX($A$12:A124)+1</f>
        <v>113</v>
      </c>
      <c r="B125" s="454" t="s">
        <v>1798</v>
      </c>
      <c r="C125" s="454">
        <v>2</v>
      </c>
      <c r="D125" s="455" t="s">
        <v>1395</v>
      </c>
      <c r="E125" s="456" t="s">
        <v>81</v>
      </c>
      <c r="F125" s="455" t="s">
        <v>1375</v>
      </c>
      <c r="G125" s="455" t="s">
        <v>1313</v>
      </c>
      <c r="H125" s="455" t="s">
        <v>80</v>
      </c>
      <c r="I125" s="455">
        <v>16</v>
      </c>
      <c r="J125" s="64"/>
      <c r="K125" s="200">
        <v>3</v>
      </c>
      <c r="L125" s="457">
        <v>87.96</v>
      </c>
      <c r="M125" s="457" t="e" cm="1">
        <f t="array" ref="M125">IF($K125&gt;0,SVS_UR_VZ*$I125/$J125,0)</f>
        <v>#DIV/0!</v>
      </c>
      <c r="N125" s="208">
        <v>3</v>
      </c>
      <c r="O125" s="458">
        <v>60.75</v>
      </c>
      <c r="P125" s="458" t="e" cm="1">
        <f t="array" ref="P125">IF($K125&gt;0,SVS_UR_VFZ*$I125/$J125,0)</f>
        <v>#DIV/0!</v>
      </c>
      <c r="Q125" s="203">
        <f t="shared" si="3"/>
        <v>2379.3599999999997</v>
      </c>
      <c r="R125" s="203">
        <f t="shared" si="4"/>
        <v>0</v>
      </c>
      <c r="S125" s="203" t="e">
        <f t="shared" si="5"/>
        <v>#DIV/0!</v>
      </c>
    </row>
    <row r="126" spans="1:19" s="26" customFormat="1">
      <c r="A126" s="459">
        <f>MAX($A$12:A125)+1</f>
        <v>114</v>
      </c>
      <c r="B126" s="454" t="s">
        <v>1798</v>
      </c>
      <c r="C126" s="454">
        <v>2</v>
      </c>
      <c r="D126" s="455" t="s">
        <v>1396</v>
      </c>
      <c r="E126" s="456" t="s">
        <v>1349</v>
      </c>
      <c r="F126" s="455" t="s">
        <v>171</v>
      </c>
      <c r="G126" s="455" t="s">
        <v>75</v>
      </c>
      <c r="H126" s="455" t="s">
        <v>82</v>
      </c>
      <c r="I126" s="455">
        <v>115.9</v>
      </c>
      <c r="J126" s="64"/>
      <c r="K126" s="200">
        <v>5</v>
      </c>
      <c r="L126" s="457">
        <v>146.6</v>
      </c>
      <c r="M126" s="457" t="e" cm="1">
        <f t="array" ref="M126">IF($K126&gt;0,SVS_UR_VZ*$I126/$J126,0)</f>
        <v>#DIV/0!</v>
      </c>
      <c r="N126" s="208">
        <v>1</v>
      </c>
      <c r="O126" s="458">
        <v>21.68</v>
      </c>
      <c r="P126" s="458" t="e" cm="1">
        <f t="array" ref="P126">IF($K126&gt;0,SVS_UR_VFZ*$I126/$J126,0)</f>
        <v>#DIV/0!</v>
      </c>
      <c r="Q126" s="203">
        <f t="shared" si="3"/>
        <v>19503.652000000002</v>
      </c>
      <c r="R126" s="203">
        <f t="shared" si="4"/>
        <v>0</v>
      </c>
      <c r="S126" s="203" t="e">
        <f t="shared" si="5"/>
        <v>#DIV/0!</v>
      </c>
    </row>
    <row r="127" spans="1:19" s="26" customFormat="1">
      <c r="A127" s="459">
        <f>MAX($A$12:A126)+1</f>
        <v>115</v>
      </c>
      <c r="B127" s="454" t="s">
        <v>1798</v>
      </c>
      <c r="C127" s="454">
        <v>2</v>
      </c>
      <c r="D127" s="455" t="s">
        <v>1398</v>
      </c>
      <c r="E127" s="456" t="s">
        <v>1349</v>
      </c>
      <c r="F127" s="455" t="s">
        <v>171</v>
      </c>
      <c r="G127" s="455" t="s">
        <v>75</v>
      </c>
      <c r="H127" s="455" t="s">
        <v>82</v>
      </c>
      <c r="I127" s="455">
        <v>120.1</v>
      </c>
      <c r="J127" s="64"/>
      <c r="K127" s="200">
        <v>5</v>
      </c>
      <c r="L127" s="457">
        <v>146.6</v>
      </c>
      <c r="M127" s="457" t="e" cm="1">
        <f t="array" ref="M127">IF($K127&gt;0,SVS_UR_VZ*$I127/$J127,0)</f>
        <v>#DIV/0!</v>
      </c>
      <c r="N127" s="208">
        <v>1</v>
      </c>
      <c r="O127" s="458">
        <v>21.68</v>
      </c>
      <c r="P127" s="458" t="e" cm="1">
        <f t="array" ref="P127">IF($K127&gt;0,SVS_UR_VFZ*$I127/$J127,0)</f>
        <v>#DIV/0!</v>
      </c>
      <c r="Q127" s="203">
        <f t="shared" si="3"/>
        <v>20210.428</v>
      </c>
      <c r="R127" s="203">
        <f t="shared" si="4"/>
        <v>0</v>
      </c>
      <c r="S127" s="203" t="e">
        <f t="shared" si="5"/>
        <v>#DIV/0!</v>
      </c>
    </row>
    <row r="128" spans="1:19" s="26" customFormat="1">
      <c r="A128" s="459">
        <f>MAX($A$12:A127)+1</f>
        <v>116</v>
      </c>
      <c r="B128" s="454" t="s">
        <v>1798</v>
      </c>
      <c r="C128" s="454">
        <v>2</v>
      </c>
      <c r="D128" s="455" t="s">
        <v>1801</v>
      </c>
      <c r="E128" s="456" t="s">
        <v>1352</v>
      </c>
      <c r="F128" s="455" t="s">
        <v>172</v>
      </c>
      <c r="G128" s="455" t="s">
        <v>75</v>
      </c>
      <c r="H128" s="455" t="s">
        <v>70</v>
      </c>
      <c r="I128" s="455">
        <v>123.8</v>
      </c>
      <c r="J128" s="64"/>
      <c r="K128" s="200">
        <v>2</v>
      </c>
      <c r="L128" s="457">
        <v>58.64</v>
      </c>
      <c r="M128" s="457" t="e" cm="1">
        <f t="array" ref="M128">IF($K128&gt;0,SVS_UR_VZ*$I128/$J128,0)</f>
        <v>#DIV/0!</v>
      </c>
      <c r="N128" s="208">
        <v>1</v>
      </c>
      <c r="O128" s="458">
        <v>21.68</v>
      </c>
      <c r="P128" s="458" t="e" cm="1">
        <f t="array" ref="P128">IF($K128&gt;0,SVS_UR_VFZ*$I128/$J128,0)</f>
        <v>#DIV/0!</v>
      </c>
      <c r="Q128" s="203">
        <f t="shared" si="3"/>
        <v>9943.6159999999982</v>
      </c>
      <c r="R128" s="203">
        <f t="shared" si="4"/>
        <v>0</v>
      </c>
      <c r="S128" s="203" t="e">
        <f t="shared" si="5"/>
        <v>#DIV/0!</v>
      </c>
    </row>
    <row r="129" spans="1:19" s="26" customFormat="1">
      <c r="A129" s="459">
        <f>MAX($A$12:A128)+1</f>
        <v>117</v>
      </c>
      <c r="B129" s="454" t="s">
        <v>1798</v>
      </c>
      <c r="C129" s="454">
        <v>2</v>
      </c>
      <c r="D129" s="455" t="s">
        <v>1800</v>
      </c>
      <c r="E129" s="456" t="s">
        <v>213</v>
      </c>
      <c r="F129" s="455" t="s">
        <v>173</v>
      </c>
      <c r="G129" s="455" t="s">
        <v>75</v>
      </c>
      <c r="H129" s="455" t="s">
        <v>47</v>
      </c>
      <c r="I129" s="455">
        <v>25</v>
      </c>
      <c r="J129" s="64"/>
      <c r="K129" s="200">
        <v>0.23</v>
      </c>
      <c r="L129" s="457">
        <v>9</v>
      </c>
      <c r="M129" s="457" t="e" cm="1">
        <f t="array" ref="M129">IF($K129&gt;0,SVS_UR_VZ*$I129/$J129,0)</f>
        <v>#DIV/0!</v>
      </c>
      <c r="N129" s="208">
        <v>0.23</v>
      </c>
      <c r="O129" s="458">
        <v>3</v>
      </c>
      <c r="P129" s="458" t="e" cm="1">
        <f t="array" ref="P129">IF($K129&gt;0,SVS_UR_VFZ*$I129/$J129,0)</f>
        <v>#DIV/0!</v>
      </c>
      <c r="Q129" s="203">
        <f t="shared" si="3"/>
        <v>300</v>
      </c>
      <c r="R129" s="203">
        <f t="shared" si="4"/>
        <v>0</v>
      </c>
      <c r="S129" s="203" t="e">
        <f t="shared" si="5"/>
        <v>#DIV/0!</v>
      </c>
    </row>
    <row r="130" spans="1:19" s="26" customFormat="1">
      <c r="A130" s="459">
        <f>MAX($A$12:A129)+1</f>
        <v>118</v>
      </c>
      <c r="B130" s="454" t="s">
        <v>1798</v>
      </c>
      <c r="C130" s="454">
        <v>2</v>
      </c>
      <c r="D130" s="455" t="s">
        <v>1353</v>
      </c>
      <c r="E130" s="456" t="s">
        <v>86</v>
      </c>
      <c r="F130" s="455" t="s">
        <v>169</v>
      </c>
      <c r="G130" s="455" t="s">
        <v>1311</v>
      </c>
      <c r="H130" s="455" t="s">
        <v>85</v>
      </c>
      <c r="I130" s="455">
        <v>21.5</v>
      </c>
      <c r="J130" s="64"/>
      <c r="K130" s="200">
        <v>1</v>
      </c>
      <c r="L130" s="457">
        <v>30.4</v>
      </c>
      <c r="M130" s="457" t="e" cm="1">
        <f t="array" ref="M130">IF($K130&gt;0,SVS_UR_VZ*$I130/$J130,0)</f>
        <v>#DIV/0!</v>
      </c>
      <c r="N130" s="208">
        <v>1</v>
      </c>
      <c r="O130" s="458">
        <v>21.68</v>
      </c>
      <c r="P130" s="458" t="e" cm="1">
        <f t="array" ref="P130">IF($K130&gt;0,SVS_UR_VFZ*$I130/$J130,0)</f>
        <v>#DIV/0!</v>
      </c>
      <c r="Q130" s="203">
        <f t="shared" si="3"/>
        <v>1119.72</v>
      </c>
      <c r="R130" s="203">
        <f t="shared" si="4"/>
        <v>0</v>
      </c>
      <c r="S130" s="203" t="e">
        <f t="shared" si="5"/>
        <v>#DIV/0!</v>
      </c>
    </row>
    <row r="131" spans="1:19" s="26" customFormat="1">
      <c r="A131" s="459">
        <f>MAX($A$12:A130)+1</f>
        <v>119</v>
      </c>
      <c r="B131" s="454" t="s">
        <v>1798</v>
      </c>
      <c r="C131" s="454">
        <v>2</v>
      </c>
      <c r="D131" s="455" t="s">
        <v>1354</v>
      </c>
      <c r="E131" s="456" t="s">
        <v>84</v>
      </c>
      <c r="F131" s="455" t="s">
        <v>170</v>
      </c>
      <c r="G131" s="455" t="s">
        <v>75</v>
      </c>
      <c r="H131" s="455" t="s">
        <v>83</v>
      </c>
      <c r="I131" s="455">
        <v>38.700000000000003</v>
      </c>
      <c r="J131" s="64"/>
      <c r="K131" s="200">
        <v>3</v>
      </c>
      <c r="L131" s="457">
        <v>87.96</v>
      </c>
      <c r="M131" s="457" t="e" cm="1">
        <f t="array" ref="M131">IF($K131&gt;0,SVS_UR_VZ*$I131/$J131,0)</f>
        <v>#DIV/0!</v>
      </c>
      <c r="N131" s="208">
        <v>1</v>
      </c>
      <c r="O131" s="458">
        <v>21.68</v>
      </c>
      <c r="P131" s="458" t="e" cm="1">
        <f t="array" ref="P131">IF($K131&gt;0,SVS_UR_VFZ*$I131/$J131,0)</f>
        <v>#DIV/0!</v>
      </c>
      <c r="Q131" s="203">
        <f t="shared" si="3"/>
        <v>4243.0680000000002</v>
      </c>
      <c r="R131" s="203">
        <f t="shared" si="4"/>
        <v>0</v>
      </c>
      <c r="S131" s="203" t="e">
        <f t="shared" si="5"/>
        <v>#DIV/0!</v>
      </c>
    </row>
    <row r="132" spans="1:19" s="26" customFormat="1">
      <c r="A132" s="459">
        <f>MAX($A$12:A131)+1</f>
        <v>120</v>
      </c>
      <c r="B132" s="454" t="s">
        <v>1798</v>
      </c>
      <c r="C132" s="454">
        <v>2</v>
      </c>
      <c r="D132" s="455" t="s">
        <v>1355</v>
      </c>
      <c r="E132" s="456" t="s">
        <v>84</v>
      </c>
      <c r="F132" s="455" t="s">
        <v>170</v>
      </c>
      <c r="G132" s="455" t="s">
        <v>75</v>
      </c>
      <c r="H132" s="455" t="s">
        <v>83</v>
      </c>
      <c r="I132" s="455">
        <v>87.6</v>
      </c>
      <c r="J132" s="64"/>
      <c r="K132" s="200">
        <v>3</v>
      </c>
      <c r="L132" s="457">
        <v>87.96</v>
      </c>
      <c r="M132" s="457" t="e" cm="1">
        <f t="array" ref="M132">IF($K132&gt;0,SVS_UR_VZ*$I132/$J132,0)</f>
        <v>#DIV/0!</v>
      </c>
      <c r="N132" s="208">
        <v>1</v>
      </c>
      <c r="O132" s="458">
        <v>21.68</v>
      </c>
      <c r="P132" s="458" t="e" cm="1">
        <f t="array" ref="P132">IF($K132&gt;0,SVS_UR_VFZ*$I132/$J132,0)</f>
        <v>#DIV/0!</v>
      </c>
      <c r="Q132" s="203">
        <f t="shared" si="3"/>
        <v>9604.4639999999981</v>
      </c>
      <c r="R132" s="203">
        <f t="shared" si="4"/>
        <v>0</v>
      </c>
      <c r="S132" s="203" t="e">
        <f t="shared" si="5"/>
        <v>#DIV/0!</v>
      </c>
    </row>
    <row r="133" spans="1:19" s="26" customFormat="1">
      <c r="A133" s="459">
        <f>MAX($A$12:A132)+1</f>
        <v>121</v>
      </c>
      <c r="B133" s="454" t="s">
        <v>1798</v>
      </c>
      <c r="C133" s="454">
        <v>2</v>
      </c>
      <c r="D133" s="455" t="s">
        <v>1356</v>
      </c>
      <c r="E133" s="456" t="s">
        <v>84</v>
      </c>
      <c r="F133" s="455" t="s">
        <v>170</v>
      </c>
      <c r="G133" s="455" t="s">
        <v>75</v>
      </c>
      <c r="H133" s="455" t="s">
        <v>83</v>
      </c>
      <c r="I133" s="455">
        <v>18.2</v>
      </c>
      <c r="J133" s="64"/>
      <c r="K133" s="200">
        <v>3</v>
      </c>
      <c r="L133" s="457">
        <v>87.96</v>
      </c>
      <c r="M133" s="457" t="e" cm="1">
        <f t="array" ref="M133">IF($K133&gt;0,SVS_UR_VZ*$I133/$J133,0)</f>
        <v>#DIV/0!</v>
      </c>
      <c r="N133" s="208">
        <v>1</v>
      </c>
      <c r="O133" s="458">
        <v>21.68</v>
      </c>
      <c r="P133" s="458" t="e" cm="1">
        <f t="array" ref="P133">IF($K133&gt;0,SVS_UR_VFZ*$I133/$J133,0)</f>
        <v>#DIV/0!</v>
      </c>
      <c r="Q133" s="203">
        <f t="shared" si="3"/>
        <v>1995.4479999999996</v>
      </c>
      <c r="R133" s="203">
        <f t="shared" si="4"/>
        <v>0</v>
      </c>
      <c r="S133" s="203" t="e">
        <f t="shared" si="5"/>
        <v>#DIV/0!</v>
      </c>
    </row>
    <row r="134" spans="1:19" s="26" customFormat="1">
      <c r="A134" s="459">
        <f>MAX($A$12:A133)+1</f>
        <v>122</v>
      </c>
      <c r="B134" s="454" t="s">
        <v>1798</v>
      </c>
      <c r="C134" s="454">
        <v>2</v>
      </c>
      <c r="D134" s="455" t="s">
        <v>1357</v>
      </c>
      <c r="E134" s="456" t="s">
        <v>86</v>
      </c>
      <c r="F134" s="455" t="s">
        <v>169</v>
      </c>
      <c r="G134" s="455" t="s">
        <v>1311</v>
      </c>
      <c r="H134" s="455" t="s">
        <v>85</v>
      </c>
      <c r="I134" s="455">
        <v>23.6</v>
      </c>
      <c r="J134" s="64"/>
      <c r="K134" s="200">
        <v>1</v>
      </c>
      <c r="L134" s="457">
        <v>30.4</v>
      </c>
      <c r="M134" s="457" t="e" cm="1">
        <f t="array" ref="M134">IF($K134&gt;0,SVS_UR_VZ*$I134/$J134,0)</f>
        <v>#DIV/0!</v>
      </c>
      <c r="N134" s="208">
        <v>1</v>
      </c>
      <c r="O134" s="458">
        <v>21.68</v>
      </c>
      <c r="P134" s="458" t="e" cm="1">
        <f t="array" ref="P134">IF($K134&gt;0,SVS_UR_VFZ*$I134/$J134,0)</f>
        <v>#DIV/0!</v>
      </c>
      <c r="Q134" s="203">
        <f t="shared" si="3"/>
        <v>1229.088</v>
      </c>
      <c r="R134" s="203">
        <f t="shared" si="4"/>
        <v>0</v>
      </c>
      <c r="S134" s="203" t="e">
        <f t="shared" si="5"/>
        <v>#DIV/0!</v>
      </c>
    </row>
    <row r="135" spans="1:19" s="26" customFormat="1">
      <c r="A135" s="459">
        <f>MAX($A$12:A134)+1</f>
        <v>123</v>
      </c>
      <c r="B135" s="454" t="s">
        <v>1798</v>
      </c>
      <c r="C135" s="454">
        <v>2</v>
      </c>
      <c r="D135" s="455" t="s">
        <v>1799</v>
      </c>
      <c r="E135" s="456" t="s">
        <v>84</v>
      </c>
      <c r="F135" s="455" t="s">
        <v>171</v>
      </c>
      <c r="G135" s="455" t="s">
        <v>75</v>
      </c>
      <c r="H135" s="455" t="s">
        <v>83</v>
      </c>
      <c r="I135" s="455">
        <v>36.6</v>
      </c>
      <c r="J135" s="64"/>
      <c r="K135" s="200">
        <v>5</v>
      </c>
      <c r="L135" s="457">
        <v>146.6</v>
      </c>
      <c r="M135" s="457" t="e" cm="1">
        <f t="array" ref="M135">IF($K135&gt;0,SVS_UR_VZ*$I135/$J135,0)</f>
        <v>#DIV/0!</v>
      </c>
      <c r="N135" s="208">
        <v>3</v>
      </c>
      <c r="O135" s="458">
        <v>60.75</v>
      </c>
      <c r="P135" s="458" t="e" cm="1">
        <f t="array" ref="P135">IF($K135&gt;0,SVS_UR_VFZ*$I135/$J135,0)</f>
        <v>#DIV/0!</v>
      </c>
      <c r="Q135" s="203">
        <f t="shared" si="3"/>
        <v>7589.01</v>
      </c>
      <c r="R135" s="203">
        <f t="shared" si="4"/>
        <v>0</v>
      </c>
      <c r="S135" s="203" t="e">
        <f t="shared" si="5"/>
        <v>#DIV/0!</v>
      </c>
    </row>
    <row r="136" spans="1:19" s="26" customFormat="1">
      <c r="A136" s="459">
        <f>MAX($A$12:A135)+1</f>
        <v>124</v>
      </c>
      <c r="B136" s="454" t="s">
        <v>1798</v>
      </c>
      <c r="C136" s="454">
        <v>2</v>
      </c>
      <c r="D136" s="455" t="s">
        <v>1358</v>
      </c>
      <c r="E136" s="456" t="s">
        <v>217</v>
      </c>
      <c r="F136" s="455" t="s">
        <v>171</v>
      </c>
      <c r="G136" s="455" t="s">
        <v>1311</v>
      </c>
      <c r="H136" s="455" t="s">
        <v>89</v>
      </c>
      <c r="I136" s="455">
        <v>6.7</v>
      </c>
      <c r="J136" s="64"/>
      <c r="K136" s="200">
        <v>5</v>
      </c>
      <c r="L136" s="457">
        <v>146.6</v>
      </c>
      <c r="M136" s="457" t="e" cm="1">
        <f t="array" ref="M136">IF($K136&gt;0,SVS_UR_VZ*$I136/$J136,0)</f>
        <v>#DIV/0!</v>
      </c>
      <c r="N136" s="208">
        <v>5</v>
      </c>
      <c r="O136" s="458">
        <v>101.25</v>
      </c>
      <c r="P136" s="458" t="e" cm="1">
        <f t="array" ref="P136">IF($K136&gt;0,SVS_UR_VFZ*$I136/$J136,0)</f>
        <v>#DIV/0!</v>
      </c>
      <c r="Q136" s="203">
        <f t="shared" si="3"/>
        <v>1660.595</v>
      </c>
      <c r="R136" s="203">
        <f t="shared" si="4"/>
        <v>0</v>
      </c>
      <c r="S136" s="203" t="e">
        <f t="shared" si="5"/>
        <v>#DIV/0!</v>
      </c>
    </row>
    <row r="137" spans="1:19" s="26" customFormat="1">
      <c r="A137" s="459">
        <f>MAX($A$12:A136)+1</f>
        <v>125</v>
      </c>
      <c r="B137" s="454" t="s">
        <v>1798</v>
      </c>
      <c r="C137" s="454">
        <v>2</v>
      </c>
      <c r="D137" s="455" t="s">
        <v>1359</v>
      </c>
      <c r="E137" s="456" t="s">
        <v>1346</v>
      </c>
      <c r="F137" s="455" t="s">
        <v>171</v>
      </c>
      <c r="G137" s="455" t="s">
        <v>1311</v>
      </c>
      <c r="H137" s="455" t="s">
        <v>89</v>
      </c>
      <c r="I137" s="455">
        <v>5.3</v>
      </c>
      <c r="J137" s="64"/>
      <c r="K137" s="200">
        <v>5</v>
      </c>
      <c r="L137" s="457">
        <v>146.6</v>
      </c>
      <c r="M137" s="457" t="e" cm="1">
        <f t="array" ref="M137">IF($K137&gt;0,SVS_UR_VZ*$I137/$J137,0)</f>
        <v>#DIV/0!</v>
      </c>
      <c r="N137" s="208">
        <v>5</v>
      </c>
      <c r="O137" s="458">
        <v>101.25</v>
      </c>
      <c r="P137" s="458" t="e" cm="1">
        <f t="array" ref="P137">IF($K137&gt;0,SVS_UR_VFZ*$I137/$J137,0)</f>
        <v>#DIV/0!</v>
      </c>
      <c r="Q137" s="203">
        <f t="shared" si="3"/>
        <v>1313.605</v>
      </c>
      <c r="R137" s="203">
        <f t="shared" si="4"/>
        <v>0</v>
      </c>
      <c r="S137" s="203" t="e">
        <f t="shared" si="5"/>
        <v>#DIV/0!</v>
      </c>
    </row>
    <row r="138" spans="1:19" s="26" customFormat="1">
      <c r="A138" s="459">
        <f>MAX($A$12:A137)+1</f>
        <v>126</v>
      </c>
      <c r="B138" s="454" t="s">
        <v>1798</v>
      </c>
      <c r="C138" s="454">
        <v>2</v>
      </c>
      <c r="D138" s="455" t="s">
        <v>1360</v>
      </c>
      <c r="E138" s="456" t="s">
        <v>182</v>
      </c>
      <c r="F138" s="455" t="s">
        <v>171</v>
      </c>
      <c r="G138" s="455" t="s">
        <v>1311</v>
      </c>
      <c r="H138" s="455" t="s">
        <v>89</v>
      </c>
      <c r="I138" s="455">
        <v>9.5</v>
      </c>
      <c r="J138" s="64"/>
      <c r="K138" s="200">
        <v>5</v>
      </c>
      <c r="L138" s="457">
        <v>146.6</v>
      </c>
      <c r="M138" s="457" t="e" cm="1">
        <f t="array" ref="M138">IF($K138&gt;0,SVS_UR_VZ*$I138/$J138,0)</f>
        <v>#DIV/0!</v>
      </c>
      <c r="N138" s="208">
        <v>5</v>
      </c>
      <c r="O138" s="458">
        <v>101.25</v>
      </c>
      <c r="P138" s="458" t="e" cm="1">
        <f t="array" ref="P138">IF($K138&gt;0,SVS_UR_VFZ*$I138/$J138,0)</f>
        <v>#DIV/0!</v>
      </c>
      <c r="Q138" s="203">
        <f t="shared" si="3"/>
        <v>2354.5749999999998</v>
      </c>
      <c r="R138" s="203">
        <f t="shared" si="4"/>
        <v>0</v>
      </c>
      <c r="S138" s="203" t="e">
        <f t="shared" si="5"/>
        <v>#DIV/0!</v>
      </c>
    </row>
    <row r="139" spans="1:19" s="26" customFormat="1">
      <c r="A139" s="460"/>
      <c r="B139" s="461"/>
      <c r="C139" s="461"/>
      <c r="D139" s="462"/>
      <c r="E139" s="463"/>
      <c r="F139" s="462"/>
      <c r="G139" s="462"/>
      <c r="H139" s="462"/>
      <c r="I139" s="462"/>
      <c r="J139" s="217"/>
      <c r="K139" s="464"/>
      <c r="L139" s="465"/>
      <c r="M139" s="465"/>
      <c r="N139" s="464"/>
      <c r="O139" s="465"/>
      <c r="P139" s="465"/>
      <c r="Q139" s="301"/>
      <c r="R139" s="301"/>
      <c r="S139" s="303"/>
    </row>
    <row r="140" spans="1:19" s="26" customFormat="1">
      <c r="A140" s="459">
        <f>MAX($A$12:A138)+1</f>
        <v>127</v>
      </c>
      <c r="B140" s="454" t="s">
        <v>1793</v>
      </c>
      <c r="C140" s="454">
        <v>0</v>
      </c>
      <c r="D140" s="455" t="s">
        <v>1445</v>
      </c>
      <c r="E140" s="456" t="s">
        <v>1760</v>
      </c>
      <c r="F140" s="455" t="s">
        <v>172</v>
      </c>
      <c r="G140" s="455" t="s">
        <v>75</v>
      </c>
      <c r="H140" s="455" t="s">
        <v>94</v>
      </c>
      <c r="I140" s="455">
        <v>52</v>
      </c>
      <c r="J140" s="64"/>
      <c r="K140" s="200">
        <v>2</v>
      </c>
      <c r="L140" s="457">
        <v>58.64</v>
      </c>
      <c r="M140" s="457" t="e" cm="1">
        <f t="array" ref="M140">IF($K140&gt;0,SVS_UR_VZ*$I140/$J140,0)</f>
        <v>#DIV/0!</v>
      </c>
      <c r="N140" s="208">
        <v>1</v>
      </c>
      <c r="O140" s="458">
        <v>21.68</v>
      </c>
      <c r="P140" s="458" t="e" cm="1">
        <f t="array" ref="P140">IF($K140&gt;0,SVS_UR_VFZ*$I140/$J140,0)</f>
        <v>#DIV/0!</v>
      </c>
      <c r="Q140" s="203">
        <f t="shared" si="3"/>
        <v>4176.6399999999994</v>
      </c>
      <c r="R140" s="203">
        <f t="shared" si="4"/>
        <v>0</v>
      </c>
      <c r="S140" s="203" t="e">
        <f t="shared" si="5"/>
        <v>#DIV/0!</v>
      </c>
    </row>
    <row r="141" spans="1:19" s="26" customFormat="1">
      <c r="A141" s="459">
        <f>MAX($A$12:A140)+1</f>
        <v>128</v>
      </c>
      <c r="B141" s="454" t="s">
        <v>1793</v>
      </c>
      <c r="C141" s="454">
        <v>0</v>
      </c>
      <c r="D141" s="455" t="s">
        <v>1446</v>
      </c>
      <c r="E141" s="456" t="s">
        <v>471</v>
      </c>
      <c r="F141" s="455" t="s">
        <v>172</v>
      </c>
      <c r="G141" s="455" t="s">
        <v>75</v>
      </c>
      <c r="H141" s="455" t="s">
        <v>94</v>
      </c>
      <c r="I141" s="455">
        <v>53.1</v>
      </c>
      <c r="J141" s="64"/>
      <c r="K141" s="200">
        <v>2</v>
      </c>
      <c r="L141" s="457">
        <v>58.64</v>
      </c>
      <c r="M141" s="457" t="e" cm="1">
        <f t="array" ref="M141">IF($K141&gt;0,SVS_UR_VZ*$I141/$J141,0)</f>
        <v>#DIV/0!</v>
      </c>
      <c r="N141" s="208">
        <v>1</v>
      </c>
      <c r="O141" s="458">
        <v>21.68</v>
      </c>
      <c r="P141" s="458" t="e" cm="1">
        <f t="array" ref="P141">IF($K141&gt;0,SVS_UR_VFZ*$I141/$J141,0)</f>
        <v>#DIV/0!</v>
      </c>
      <c r="Q141" s="203">
        <f t="shared" si="3"/>
        <v>4264.9920000000002</v>
      </c>
      <c r="R141" s="203">
        <f t="shared" si="4"/>
        <v>0</v>
      </c>
      <c r="S141" s="203" t="e">
        <f t="shared" si="5"/>
        <v>#DIV/0!</v>
      </c>
    </row>
    <row r="142" spans="1:19" s="26" customFormat="1">
      <c r="A142" s="459">
        <f>MAX($A$12:A141)+1</f>
        <v>129</v>
      </c>
      <c r="B142" s="454" t="s">
        <v>1793</v>
      </c>
      <c r="C142" s="454">
        <v>0</v>
      </c>
      <c r="D142" s="455" t="s">
        <v>1447</v>
      </c>
      <c r="E142" s="456" t="s">
        <v>1760</v>
      </c>
      <c r="F142" s="455" t="s">
        <v>172</v>
      </c>
      <c r="G142" s="455" t="s">
        <v>75</v>
      </c>
      <c r="H142" s="455" t="s">
        <v>94</v>
      </c>
      <c r="I142" s="455">
        <v>57.4</v>
      </c>
      <c r="J142" s="64"/>
      <c r="K142" s="200">
        <v>2</v>
      </c>
      <c r="L142" s="457">
        <v>58.64</v>
      </c>
      <c r="M142" s="457" t="e" cm="1">
        <f t="array" ref="M142">IF($K142&gt;0,SVS_UR_VZ*$I142/$J142,0)</f>
        <v>#DIV/0!</v>
      </c>
      <c r="N142" s="208">
        <v>1</v>
      </c>
      <c r="O142" s="458">
        <v>21.68</v>
      </c>
      <c r="P142" s="458" t="e" cm="1">
        <f t="array" ref="P142">IF($K142&gt;0,SVS_UR_VFZ*$I142/$J142,0)</f>
        <v>#DIV/0!</v>
      </c>
      <c r="Q142" s="203">
        <f t="shared" ref="Q142:Q206" si="6">I142*SUM(L142,O142)</f>
        <v>4610.3679999999995</v>
      </c>
      <c r="R142" s="203">
        <f t="shared" ref="R142:R206" si="7">IFERROR(Q142/J142,0)</f>
        <v>0</v>
      </c>
      <c r="S142" s="203" t="e">
        <f t="shared" ref="S142:S206" si="8">ROUND(SUM(L142*M142,O142*P142),2)</f>
        <v>#DIV/0!</v>
      </c>
    </row>
    <row r="143" spans="1:19" s="26" customFormat="1">
      <c r="A143" s="459">
        <f>MAX($A$12:A142)+1</f>
        <v>130</v>
      </c>
      <c r="B143" s="454" t="s">
        <v>1793</v>
      </c>
      <c r="C143" s="454">
        <v>0</v>
      </c>
      <c r="D143" s="455" t="s">
        <v>1448</v>
      </c>
      <c r="E143" s="456" t="s">
        <v>471</v>
      </c>
      <c r="F143" s="455" t="s">
        <v>172</v>
      </c>
      <c r="G143" s="455" t="s">
        <v>75</v>
      </c>
      <c r="H143" s="455" t="s">
        <v>94</v>
      </c>
      <c r="I143" s="455">
        <v>44</v>
      </c>
      <c r="J143" s="64"/>
      <c r="K143" s="200">
        <v>2</v>
      </c>
      <c r="L143" s="457">
        <v>58.64</v>
      </c>
      <c r="M143" s="457" t="e" cm="1">
        <f t="array" ref="M143">IF($K143&gt;0,SVS_UR_VZ*$I143/$J143,0)</f>
        <v>#DIV/0!</v>
      </c>
      <c r="N143" s="208">
        <v>1</v>
      </c>
      <c r="O143" s="458">
        <v>21.68</v>
      </c>
      <c r="P143" s="458" t="e" cm="1">
        <f t="array" ref="P143">IF($K143&gt;0,SVS_UR_VFZ*$I143/$J143,0)</f>
        <v>#DIV/0!</v>
      </c>
      <c r="Q143" s="203">
        <f t="shared" si="6"/>
        <v>3534.08</v>
      </c>
      <c r="R143" s="203">
        <f t="shared" si="7"/>
        <v>0</v>
      </c>
      <c r="S143" s="203" t="e">
        <f t="shared" si="8"/>
        <v>#DIV/0!</v>
      </c>
    </row>
    <row r="144" spans="1:19" s="26" customFormat="1">
      <c r="A144" s="459">
        <f>MAX($A$12:A143)+1</f>
        <v>131</v>
      </c>
      <c r="B144" s="454" t="s">
        <v>1793</v>
      </c>
      <c r="C144" s="454">
        <v>0</v>
      </c>
      <c r="D144" s="455" t="s">
        <v>1449</v>
      </c>
      <c r="E144" s="456" t="s">
        <v>471</v>
      </c>
      <c r="F144" s="455" t="s">
        <v>172</v>
      </c>
      <c r="G144" s="455" t="s">
        <v>75</v>
      </c>
      <c r="H144" s="455" t="s">
        <v>94</v>
      </c>
      <c r="I144" s="455">
        <v>157.1</v>
      </c>
      <c r="J144" s="64"/>
      <c r="K144" s="200">
        <v>2</v>
      </c>
      <c r="L144" s="457">
        <v>58.64</v>
      </c>
      <c r="M144" s="457" t="e" cm="1">
        <f t="array" ref="M144">IF($K144&gt;0,SVS_UR_VZ*$I144/$J144,0)</f>
        <v>#DIV/0!</v>
      </c>
      <c r="N144" s="208">
        <v>1</v>
      </c>
      <c r="O144" s="458">
        <v>21.68</v>
      </c>
      <c r="P144" s="458" t="e" cm="1">
        <f t="array" ref="P144">IF($K144&gt;0,SVS_UR_VFZ*$I144/$J144,0)</f>
        <v>#DIV/0!</v>
      </c>
      <c r="Q144" s="203">
        <f t="shared" si="6"/>
        <v>12618.271999999999</v>
      </c>
      <c r="R144" s="203">
        <f t="shared" si="7"/>
        <v>0</v>
      </c>
      <c r="S144" s="203" t="e">
        <f t="shared" si="8"/>
        <v>#DIV/0!</v>
      </c>
    </row>
    <row r="145" spans="1:19" s="26" customFormat="1">
      <c r="A145" s="459">
        <f>MAX($A$12:A144)+1</f>
        <v>132</v>
      </c>
      <c r="B145" s="454" t="s">
        <v>1793</v>
      </c>
      <c r="C145" s="454">
        <v>0</v>
      </c>
      <c r="D145" s="455" t="s">
        <v>1450</v>
      </c>
      <c r="E145" s="456" t="s">
        <v>471</v>
      </c>
      <c r="F145" s="455" t="s">
        <v>172</v>
      </c>
      <c r="G145" s="455" t="s">
        <v>1311</v>
      </c>
      <c r="H145" s="455" t="s">
        <v>94</v>
      </c>
      <c r="I145" s="455">
        <v>97.4</v>
      </c>
      <c r="J145" s="64"/>
      <c r="K145" s="200">
        <v>2</v>
      </c>
      <c r="L145" s="457">
        <v>58.64</v>
      </c>
      <c r="M145" s="457" t="e" cm="1">
        <f t="array" ref="M145">IF($K145&gt;0,SVS_UR_VZ*$I145/$J145,0)</f>
        <v>#DIV/0!</v>
      </c>
      <c r="N145" s="208">
        <v>1</v>
      </c>
      <c r="O145" s="458">
        <v>21.68</v>
      </c>
      <c r="P145" s="458" t="e" cm="1">
        <f t="array" ref="P145">IF($K145&gt;0,SVS_UR_VFZ*$I145/$J145,0)</f>
        <v>#DIV/0!</v>
      </c>
      <c r="Q145" s="203">
        <f t="shared" si="6"/>
        <v>7823.1679999999997</v>
      </c>
      <c r="R145" s="203">
        <f t="shared" si="7"/>
        <v>0</v>
      </c>
      <c r="S145" s="203" t="e">
        <f t="shared" si="8"/>
        <v>#DIV/0!</v>
      </c>
    </row>
    <row r="146" spans="1:19" s="26" customFormat="1">
      <c r="A146" s="459">
        <f>MAX($A$12:A145)+1</f>
        <v>133</v>
      </c>
      <c r="B146" s="454" t="s">
        <v>1793</v>
      </c>
      <c r="C146" s="454">
        <v>0</v>
      </c>
      <c r="D146" s="455" t="s">
        <v>1451</v>
      </c>
      <c r="E146" s="456" t="s">
        <v>471</v>
      </c>
      <c r="F146" s="455" t="s">
        <v>172</v>
      </c>
      <c r="G146" s="455" t="s">
        <v>1311</v>
      </c>
      <c r="H146" s="455" t="s">
        <v>94</v>
      </c>
      <c r="I146" s="455">
        <v>91.9</v>
      </c>
      <c r="J146" s="64"/>
      <c r="K146" s="200">
        <v>2</v>
      </c>
      <c r="L146" s="457">
        <v>58.64</v>
      </c>
      <c r="M146" s="457" t="e" cm="1">
        <f t="array" ref="M146">IF($K146&gt;0,SVS_UR_VZ*$I146/$J146,0)</f>
        <v>#DIV/0!</v>
      </c>
      <c r="N146" s="208">
        <v>1</v>
      </c>
      <c r="O146" s="458">
        <v>21.68</v>
      </c>
      <c r="P146" s="458" t="e" cm="1">
        <f t="array" ref="P146">IF($K146&gt;0,SVS_UR_VFZ*$I146/$J146,0)</f>
        <v>#DIV/0!</v>
      </c>
      <c r="Q146" s="203">
        <f t="shared" si="6"/>
        <v>7381.4079999999994</v>
      </c>
      <c r="R146" s="203">
        <f t="shared" si="7"/>
        <v>0</v>
      </c>
      <c r="S146" s="203" t="e">
        <f t="shared" si="8"/>
        <v>#DIV/0!</v>
      </c>
    </row>
    <row r="147" spans="1:19" s="26" customFormat="1">
      <c r="A147" s="459">
        <f>MAX($A$12:A146)+1</f>
        <v>134</v>
      </c>
      <c r="B147" s="454" t="s">
        <v>1793</v>
      </c>
      <c r="C147" s="454">
        <v>0</v>
      </c>
      <c r="D147" s="455" t="s">
        <v>1452</v>
      </c>
      <c r="E147" s="456" t="s">
        <v>1796</v>
      </c>
      <c r="F147" s="455" t="s">
        <v>171</v>
      </c>
      <c r="G147" s="455" t="s">
        <v>1311</v>
      </c>
      <c r="H147" s="455" t="s">
        <v>94</v>
      </c>
      <c r="I147" s="455">
        <v>11.1</v>
      </c>
      <c r="J147" s="64"/>
      <c r="K147" s="200">
        <v>5</v>
      </c>
      <c r="L147" s="457">
        <v>146.6</v>
      </c>
      <c r="M147" s="457" t="e" cm="1">
        <f t="array" ref="M147">IF($K147&gt;0,SVS_UR_VZ*$I147/$J147,0)</f>
        <v>#DIV/0!</v>
      </c>
      <c r="N147" s="208">
        <v>5</v>
      </c>
      <c r="O147" s="458">
        <v>101.25</v>
      </c>
      <c r="P147" s="458" t="e" cm="1">
        <f t="array" ref="P147">IF($K147&gt;0,SVS_UR_VFZ*$I147/$J147,0)</f>
        <v>#DIV/0!</v>
      </c>
      <c r="Q147" s="203">
        <f t="shared" si="6"/>
        <v>2751.1349999999998</v>
      </c>
      <c r="R147" s="203">
        <f t="shared" si="7"/>
        <v>0</v>
      </c>
      <c r="S147" s="203" t="e">
        <f t="shared" si="8"/>
        <v>#DIV/0!</v>
      </c>
    </row>
    <row r="148" spans="1:19" s="26" customFormat="1">
      <c r="A148" s="459">
        <f>MAX($A$12:A147)+1</f>
        <v>135</v>
      </c>
      <c r="B148" s="454" t="s">
        <v>1793</v>
      </c>
      <c r="C148" s="454">
        <v>0</v>
      </c>
      <c r="D148" s="455" t="s">
        <v>1453</v>
      </c>
      <c r="E148" s="456" t="s">
        <v>95</v>
      </c>
      <c r="F148" s="455" t="s">
        <v>173</v>
      </c>
      <c r="G148" s="455" t="s">
        <v>75</v>
      </c>
      <c r="H148" s="455" t="s">
        <v>80</v>
      </c>
      <c r="I148" s="455">
        <v>13.8</v>
      </c>
      <c r="J148" s="64"/>
      <c r="K148" s="200">
        <v>0.23</v>
      </c>
      <c r="L148" s="457">
        <v>9</v>
      </c>
      <c r="M148" s="457" t="e" cm="1">
        <f t="array" ref="M148">IF($K148&gt;0,SVS_UR_VZ*$I148/$J148,0)</f>
        <v>#DIV/0!</v>
      </c>
      <c r="N148" s="208">
        <v>0.23</v>
      </c>
      <c r="O148" s="458">
        <v>3</v>
      </c>
      <c r="P148" s="458" t="e" cm="1">
        <f t="array" ref="P148">IF($K148&gt;0,SVS_UR_VFZ*$I148/$J148,0)</f>
        <v>#DIV/0!</v>
      </c>
      <c r="Q148" s="203">
        <f t="shared" si="6"/>
        <v>165.60000000000002</v>
      </c>
      <c r="R148" s="203">
        <f t="shared" si="7"/>
        <v>0</v>
      </c>
      <c r="S148" s="203" t="e">
        <f t="shared" si="8"/>
        <v>#DIV/0!</v>
      </c>
    </row>
    <row r="149" spans="1:19" s="26" customFormat="1">
      <c r="A149" s="459">
        <f>MAX($A$12:A148)+1</f>
        <v>136</v>
      </c>
      <c r="B149" s="454" t="s">
        <v>1793</v>
      </c>
      <c r="C149" s="454">
        <v>0</v>
      </c>
      <c r="D149" s="455" t="s">
        <v>1454</v>
      </c>
      <c r="E149" s="456" t="s">
        <v>81</v>
      </c>
      <c r="F149" s="455" t="s">
        <v>1375</v>
      </c>
      <c r="G149" s="455" t="s">
        <v>75</v>
      </c>
      <c r="H149" s="455" t="s">
        <v>80</v>
      </c>
      <c r="I149" s="455">
        <v>10.6</v>
      </c>
      <c r="J149" s="64"/>
      <c r="K149" s="200">
        <v>3</v>
      </c>
      <c r="L149" s="457">
        <v>87.96</v>
      </c>
      <c r="M149" s="457" t="e" cm="1">
        <f t="array" ref="M149">IF($K149&gt;0,SVS_UR_VZ*$I149/$J149,0)</f>
        <v>#DIV/0!</v>
      </c>
      <c r="N149" s="208">
        <v>3</v>
      </c>
      <c r="O149" s="458">
        <v>60.75</v>
      </c>
      <c r="P149" s="458" t="e" cm="1">
        <f t="array" ref="P149">IF($K149&gt;0,SVS_UR_VFZ*$I149/$J149,0)</f>
        <v>#DIV/0!</v>
      </c>
      <c r="Q149" s="203">
        <f t="shared" si="6"/>
        <v>1576.3259999999998</v>
      </c>
      <c r="R149" s="203">
        <f t="shared" si="7"/>
        <v>0</v>
      </c>
      <c r="S149" s="203" t="e">
        <f t="shared" si="8"/>
        <v>#DIV/0!</v>
      </c>
    </row>
    <row r="150" spans="1:19" s="26" customFormat="1">
      <c r="A150" s="459">
        <f>MAX($A$12:A149)+1</f>
        <v>137</v>
      </c>
      <c r="B150" s="454" t="s">
        <v>1793</v>
      </c>
      <c r="C150" s="454">
        <v>0</v>
      </c>
      <c r="D150" s="455" t="s">
        <v>1455</v>
      </c>
      <c r="E150" s="456" t="s">
        <v>58</v>
      </c>
      <c r="F150" s="455" t="s">
        <v>170</v>
      </c>
      <c r="G150" s="455" t="s">
        <v>75</v>
      </c>
      <c r="H150" s="455" t="s">
        <v>83</v>
      </c>
      <c r="I150" s="455">
        <v>19.2</v>
      </c>
      <c r="J150" s="64"/>
      <c r="K150" s="200">
        <v>3</v>
      </c>
      <c r="L150" s="457">
        <v>87.96</v>
      </c>
      <c r="M150" s="457" t="e" cm="1">
        <f t="array" ref="M150">IF($K150&gt;0,SVS_UR_VZ*$I150/$J150,0)</f>
        <v>#DIV/0!</v>
      </c>
      <c r="N150" s="208">
        <v>1</v>
      </c>
      <c r="O150" s="458">
        <v>21.68</v>
      </c>
      <c r="P150" s="458" t="e" cm="1">
        <f t="array" ref="P150">IF($K150&gt;0,SVS_UR_VFZ*$I150/$J150,0)</f>
        <v>#DIV/0!</v>
      </c>
      <c r="Q150" s="203">
        <f t="shared" si="6"/>
        <v>2105.0879999999997</v>
      </c>
      <c r="R150" s="203">
        <f t="shared" si="7"/>
        <v>0</v>
      </c>
      <c r="S150" s="203" t="e">
        <f t="shared" si="8"/>
        <v>#DIV/0!</v>
      </c>
    </row>
    <row r="151" spans="1:19" s="26" customFormat="1">
      <c r="A151" s="459">
        <f>MAX($A$12:A150)+1</f>
        <v>138</v>
      </c>
      <c r="B151" s="454" t="s">
        <v>1793</v>
      </c>
      <c r="C151" s="454">
        <v>0</v>
      </c>
      <c r="D151" s="455" t="s">
        <v>1456</v>
      </c>
      <c r="E151" s="456" t="s">
        <v>84</v>
      </c>
      <c r="F151" s="455" t="s">
        <v>170</v>
      </c>
      <c r="G151" s="455" t="s">
        <v>75</v>
      </c>
      <c r="H151" s="455" t="s">
        <v>83</v>
      </c>
      <c r="I151" s="455">
        <v>102.1</v>
      </c>
      <c r="J151" s="64"/>
      <c r="K151" s="200">
        <v>3</v>
      </c>
      <c r="L151" s="457">
        <v>87.96</v>
      </c>
      <c r="M151" s="457" t="e" cm="1">
        <f t="array" ref="M151">IF($K151&gt;0,SVS_UR_VZ*$I151/$J151,0)</f>
        <v>#DIV/0!</v>
      </c>
      <c r="N151" s="208">
        <v>1</v>
      </c>
      <c r="O151" s="458">
        <v>21.68</v>
      </c>
      <c r="P151" s="458" t="e" cm="1">
        <f t="array" ref="P151">IF($K151&gt;0,SVS_UR_VFZ*$I151/$J151,0)</f>
        <v>#DIV/0!</v>
      </c>
      <c r="Q151" s="203">
        <f t="shared" si="6"/>
        <v>11194.243999999999</v>
      </c>
      <c r="R151" s="203">
        <f t="shared" si="7"/>
        <v>0</v>
      </c>
      <c r="S151" s="203" t="e">
        <f t="shared" si="8"/>
        <v>#DIV/0!</v>
      </c>
    </row>
    <row r="152" spans="1:19" s="26" customFormat="1">
      <c r="A152" s="459">
        <f>MAX($A$12:A151)+1</f>
        <v>139</v>
      </c>
      <c r="B152" s="454" t="s">
        <v>1793</v>
      </c>
      <c r="C152" s="454">
        <v>0</v>
      </c>
      <c r="D152" s="455" t="s">
        <v>1457</v>
      </c>
      <c r="E152" s="456" t="s">
        <v>84</v>
      </c>
      <c r="F152" s="455" t="s">
        <v>170</v>
      </c>
      <c r="G152" s="455" t="s">
        <v>75</v>
      </c>
      <c r="H152" s="455" t="s">
        <v>83</v>
      </c>
      <c r="I152" s="455">
        <v>101.3</v>
      </c>
      <c r="J152" s="64"/>
      <c r="K152" s="200">
        <v>3</v>
      </c>
      <c r="L152" s="457">
        <v>87.96</v>
      </c>
      <c r="M152" s="457" t="e" cm="1">
        <f t="array" ref="M152">IF($K152&gt;0,SVS_UR_VZ*$I152/$J152,0)</f>
        <v>#DIV/0!</v>
      </c>
      <c r="N152" s="208">
        <v>1</v>
      </c>
      <c r="O152" s="458">
        <v>21.68</v>
      </c>
      <c r="P152" s="458" t="e" cm="1">
        <f t="array" ref="P152">IF($K152&gt;0,SVS_UR_VFZ*$I152/$J152,0)</f>
        <v>#DIV/0!</v>
      </c>
      <c r="Q152" s="203">
        <f t="shared" si="6"/>
        <v>11106.531999999997</v>
      </c>
      <c r="R152" s="203">
        <f t="shared" si="7"/>
        <v>0</v>
      </c>
      <c r="S152" s="203" t="e">
        <f t="shared" si="8"/>
        <v>#DIV/0!</v>
      </c>
    </row>
    <row r="153" spans="1:19" s="26" customFormat="1">
      <c r="A153" s="459">
        <f>MAX($A$12:A152)+1</f>
        <v>140</v>
      </c>
      <c r="B153" s="454" t="s">
        <v>1793</v>
      </c>
      <c r="C153" s="454">
        <v>0</v>
      </c>
      <c r="D153" s="455" t="s">
        <v>1458</v>
      </c>
      <c r="E153" s="456" t="s">
        <v>84</v>
      </c>
      <c r="F153" s="455" t="s">
        <v>170</v>
      </c>
      <c r="G153" s="455" t="s">
        <v>75</v>
      </c>
      <c r="H153" s="455" t="s">
        <v>83</v>
      </c>
      <c r="I153" s="455">
        <v>129.80000000000001</v>
      </c>
      <c r="J153" s="64"/>
      <c r="K153" s="200">
        <v>3</v>
      </c>
      <c r="L153" s="457">
        <v>87.96</v>
      </c>
      <c r="M153" s="457" t="e" cm="1">
        <f t="array" ref="M153">IF($K153&gt;0,SVS_UR_VZ*$I153/$J153,0)</f>
        <v>#DIV/0!</v>
      </c>
      <c r="N153" s="208">
        <v>1</v>
      </c>
      <c r="O153" s="458">
        <v>21.68</v>
      </c>
      <c r="P153" s="458" t="e" cm="1">
        <f t="array" ref="P153">IF($K153&gt;0,SVS_UR_VFZ*$I153/$J153,0)</f>
        <v>#DIV/0!</v>
      </c>
      <c r="Q153" s="203">
        <f t="shared" si="6"/>
        <v>14231.271999999999</v>
      </c>
      <c r="R153" s="203">
        <f t="shared" si="7"/>
        <v>0</v>
      </c>
      <c r="S153" s="203" t="e">
        <f t="shared" si="8"/>
        <v>#DIV/0!</v>
      </c>
    </row>
    <row r="154" spans="1:19" s="26" customFormat="1">
      <c r="A154" s="459">
        <f>MAX($A$12:A153)+1</f>
        <v>141</v>
      </c>
      <c r="B154" s="454" t="s">
        <v>1793</v>
      </c>
      <c r="C154" s="454">
        <v>0</v>
      </c>
      <c r="D154" s="455" t="s">
        <v>1459</v>
      </c>
      <c r="E154" s="456" t="s">
        <v>84</v>
      </c>
      <c r="F154" s="455" t="s">
        <v>170</v>
      </c>
      <c r="G154" s="455" t="s">
        <v>75</v>
      </c>
      <c r="H154" s="455" t="s">
        <v>83</v>
      </c>
      <c r="I154" s="455">
        <v>111.9</v>
      </c>
      <c r="J154" s="64"/>
      <c r="K154" s="200">
        <v>3</v>
      </c>
      <c r="L154" s="457">
        <v>87.96</v>
      </c>
      <c r="M154" s="457" t="e" cm="1">
        <f t="array" ref="M154">IF($K154&gt;0,SVS_UR_VZ*$I154/$J154,0)</f>
        <v>#DIV/0!</v>
      </c>
      <c r="N154" s="208">
        <v>1</v>
      </c>
      <c r="O154" s="458">
        <v>21.68</v>
      </c>
      <c r="P154" s="458" t="e" cm="1">
        <f t="array" ref="P154">IF($K154&gt;0,SVS_UR_VFZ*$I154/$J154,0)</f>
        <v>#DIV/0!</v>
      </c>
      <c r="Q154" s="203">
        <f t="shared" si="6"/>
        <v>12268.715999999999</v>
      </c>
      <c r="R154" s="203">
        <f t="shared" si="7"/>
        <v>0</v>
      </c>
      <c r="S154" s="203" t="e">
        <f t="shared" si="8"/>
        <v>#DIV/0!</v>
      </c>
    </row>
    <row r="155" spans="1:19" s="26" customFormat="1">
      <c r="A155" s="459">
        <f>MAX($A$12:A154)+1</f>
        <v>142</v>
      </c>
      <c r="B155" s="454" t="s">
        <v>1793</v>
      </c>
      <c r="C155" s="454">
        <v>0</v>
      </c>
      <c r="D155" s="455" t="s">
        <v>1460</v>
      </c>
      <c r="E155" s="456" t="s">
        <v>84</v>
      </c>
      <c r="F155" s="455" t="s">
        <v>170</v>
      </c>
      <c r="G155" s="455" t="s">
        <v>75</v>
      </c>
      <c r="H155" s="455" t="s">
        <v>83</v>
      </c>
      <c r="I155" s="455">
        <v>6.6</v>
      </c>
      <c r="J155" s="64"/>
      <c r="K155" s="200">
        <v>3</v>
      </c>
      <c r="L155" s="457">
        <v>87.96</v>
      </c>
      <c r="M155" s="457" t="e" cm="1">
        <f t="array" ref="M155">IF($K155&gt;0,SVS_UR_VZ*$I155/$J155,0)</f>
        <v>#DIV/0!</v>
      </c>
      <c r="N155" s="208">
        <v>1</v>
      </c>
      <c r="O155" s="458">
        <v>21.68</v>
      </c>
      <c r="P155" s="458" t="e" cm="1">
        <f t="array" ref="P155">IF($K155&gt;0,SVS_UR_VFZ*$I155/$J155,0)</f>
        <v>#DIV/0!</v>
      </c>
      <c r="Q155" s="203">
        <f t="shared" si="6"/>
        <v>723.62399999999991</v>
      </c>
      <c r="R155" s="203">
        <f t="shared" si="7"/>
        <v>0</v>
      </c>
      <c r="S155" s="203" t="e">
        <f t="shared" si="8"/>
        <v>#DIV/0!</v>
      </c>
    </row>
    <row r="156" spans="1:19" s="26" customFormat="1">
      <c r="A156" s="459">
        <f>MAX($A$12:A155)+1</f>
        <v>143</v>
      </c>
      <c r="B156" s="454" t="s">
        <v>1793</v>
      </c>
      <c r="C156" s="454">
        <v>0</v>
      </c>
      <c r="D156" s="455" t="s">
        <v>1797</v>
      </c>
      <c r="E156" s="456" t="s">
        <v>1796</v>
      </c>
      <c r="F156" s="455" t="s">
        <v>171</v>
      </c>
      <c r="G156" s="455" t="s">
        <v>1311</v>
      </c>
      <c r="H156" s="455" t="s">
        <v>89</v>
      </c>
      <c r="I156" s="455">
        <v>12.3</v>
      </c>
      <c r="J156" s="64"/>
      <c r="K156" s="200">
        <v>5</v>
      </c>
      <c r="L156" s="457">
        <v>146.6</v>
      </c>
      <c r="M156" s="457" t="e" cm="1">
        <f t="array" ref="M156">IF($K156&gt;0,SVS_UR_VZ*$I156/$J156,0)</f>
        <v>#DIV/0!</v>
      </c>
      <c r="N156" s="208">
        <v>5</v>
      </c>
      <c r="O156" s="458">
        <v>101.25</v>
      </c>
      <c r="P156" s="458" t="e" cm="1">
        <f t="array" ref="P156">IF($K156&gt;0,SVS_UR_VFZ*$I156/$J156,0)</f>
        <v>#DIV/0!</v>
      </c>
      <c r="Q156" s="203">
        <f t="shared" si="6"/>
        <v>3048.5550000000003</v>
      </c>
      <c r="R156" s="203">
        <f t="shared" si="7"/>
        <v>0</v>
      </c>
      <c r="S156" s="203" t="e">
        <f t="shared" si="8"/>
        <v>#DIV/0!</v>
      </c>
    </row>
    <row r="157" spans="1:19" s="26" customFormat="1">
      <c r="A157" s="459">
        <f>MAX($A$12:A156)+1</f>
        <v>144</v>
      </c>
      <c r="B157" s="454" t="s">
        <v>1793</v>
      </c>
      <c r="C157" s="454">
        <v>1</v>
      </c>
      <c r="D157" s="455" t="s">
        <v>1461</v>
      </c>
      <c r="E157" s="456" t="s">
        <v>1462</v>
      </c>
      <c r="F157" s="455" t="s">
        <v>173</v>
      </c>
      <c r="G157" s="455" t="s">
        <v>177</v>
      </c>
      <c r="H157" s="455" t="s">
        <v>161</v>
      </c>
      <c r="I157" s="455">
        <v>22.1</v>
      </c>
      <c r="J157" s="64"/>
      <c r="K157" s="200">
        <v>0.23</v>
      </c>
      <c r="L157" s="457">
        <v>9</v>
      </c>
      <c r="M157" s="457" t="e" cm="1">
        <f t="array" ref="M157">IF($K157&gt;0,SVS_UR_VZ*$I157/$J157,0)</f>
        <v>#DIV/0!</v>
      </c>
      <c r="N157" s="208">
        <v>0.23</v>
      </c>
      <c r="O157" s="458">
        <v>3</v>
      </c>
      <c r="P157" s="458" t="e" cm="1">
        <f t="array" ref="P157">IF($K157&gt;0,SVS_UR_VFZ*$I157/$J157,0)</f>
        <v>#DIV/0!</v>
      </c>
      <c r="Q157" s="203">
        <f t="shared" si="6"/>
        <v>265.20000000000005</v>
      </c>
      <c r="R157" s="203">
        <f t="shared" si="7"/>
        <v>0</v>
      </c>
      <c r="S157" s="203" t="e">
        <f t="shared" si="8"/>
        <v>#DIV/0!</v>
      </c>
    </row>
    <row r="158" spans="1:19" s="26" customFormat="1">
      <c r="A158" s="459">
        <f>MAX($A$12:A157)+1</f>
        <v>145</v>
      </c>
      <c r="B158" s="454" t="s">
        <v>1793</v>
      </c>
      <c r="C158" s="454">
        <v>1</v>
      </c>
      <c r="D158" s="455" t="s">
        <v>1463</v>
      </c>
      <c r="E158" s="456" t="s">
        <v>81</v>
      </c>
      <c r="F158" s="455" t="s">
        <v>1375</v>
      </c>
      <c r="G158" s="455" t="s">
        <v>1313</v>
      </c>
      <c r="H158" s="455" t="s">
        <v>80</v>
      </c>
      <c r="I158" s="455">
        <v>16.5</v>
      </c>
      <c r="J158" s="64"/>
      <c r="K158" s="200">
        <v>3</v>
      </c>
      <c r="L158" s="457">
        <v>87.96</v>
      </c>
      <c r="M158" s="457" t="e" cm="1">
        <f t="array" ref="M158">IF($K158&gt;0,SVS_UR_VZ*$I158/$J158,0)</f>
        <v>#DIV/0!</v>
      </c>
      <c r="N158" s="208">
        <v>3</v>
      </c>
      <c r="O158" s="458">
        <v>60.75</v>
      </c>
      <c r="P158" s="458" t="e" cm="1">
        <f t="array" ref="P158">IF($K158&gt;0,SVS_UR_VFZ*$I158/$J158,0)</f>
        <v>#DIV/0!</v>
      </c>
      <c r="Q158" s="203">
        <f t="shared" si="6"/>
        <v>2453.7149999999997</v>
      </c>
      <c r="R158" s="203">
        <f t="shared" si="7"/>
        <v>0</v>
      </c>
      <c r="S158" s="203" t="e">
        <f t="shared" si="8"/>
        <v>#DIV/0!</v>
      </c>
    </row>
    <row r="159" spans="1:19" s="26" customFormat="1">
      <c r="A159" s="459">
        <f>MAX($A$12:A158)+1</f>
        <v>146</v>
      </c>
      <c r="B159" s="454" t="s">
        <v>1793</v>
      </c>
      <c r="C159" s="454">
        <v>1</v>
      </c>
      <c r="D159" s="455" t="s">
        <v>1464</v>
      </c>
      <c r="E159" s="456" t="s">
        <v>81</v>
      </c>
      <c r="F159" s="455" t="s">
        <v>1375</v>
      </c>
      <c r="G159" s="455" t="s">
        <v>1313</v>
      </c>
      <c r="H159" s="455" t="s">
        <v>80</v>
      </c>
      <c r="I159" s="455">
        <v>16</v>
      </c>
      <c r="J159" s="64"/>
      <c r="K159" s="200">
        <v>3</v>
      </c>
      <c r="L159" s="457">
        <v>87.96</v>
      </c>
      <c r="M159" s="457" t="e" cm="1">
        <f t="array" ref="M159">IF($K159&gt;0,SVS_UR_VZ*$I159/$J159,0)</f>
        <v>#DIV/0!</v>
      </c>
      <c r="N159" s="208">
        <v>3</v>
      </c>
      <c r="O159" s="458">
        <v>60.75</v>
      </c>
      <c r="P159" s="458" t="e" cm="1">
        <f t="array" ref="P159">IF($K159&gt;0,SVS_UR_VFZ*$I159/$J159,0)</f>
        <v>#DIV/0!</v>
      </c>
      <c r="Q159" s="203">
        <f t="shared" si="6"/>
        <v>2379.3599999999997</v>
      </c>
      <c r="R159" s="203">
        <f t="shared" si="7"/>
        <v>0</v>
      </c>
      <c r="S159" s="203" t="e">
        <f t="shared" si="8"/>
        <v>#DIV/0!</v>
      </c>
    </row>
    <row r="160" spans="1:19" s="26" customFormat="1">
      <c r="A160" s="459">
        <f>MAX($A$12:A159)+1</f>
        <v>147</v>
      </c>
      <c r="B160" s="454" t="s">
        <v>1793</v>
      </c>
      <c r="C160" s="454">
        <v>1</v>
      </c>
      <c r="D160" s="455" t="s">
        <v>1465</v>
      </c>
      <c r="E160" s="456" t="s">
        <v>81</v>
      </c>
      <c r="F160" s="455" t="s">
        <v>1375</v>
      </c>
      <c r="G160" s="455" t="s">
        <v>1313</v>
      </c>
      <c r="H160" s="455" t="s">
        <v>80</v>
      </c>
      <c r="I160" s="455">
        <v>16</v>
      </c>
      <c r="J160" s="64"/>
      <c r="K160" s="200">
        <v>3</v>
      </c>
      <c r="L160" s="457">
        <v>87.96</v>
      </c>
      <c r="M160" s="457" t="e" cm="1">
        <f t="array" ref="M160">IF($K160&gt;0,SVS_UR_VZ*$I160/$J160,0)</f>
        <v>#DIV/0!</v>
      </c>
      <c r="N160" s="208">
        <v>3</v>
      </c>
      <c r="O160" s="458">
        <v>60.75</v>
      </c>
      <c r="P160" s="458" t="e" cm="1">
        <f t="array" ref="P160">IF($K160&gt;0,SVS_UR_VFZ*$I160/$J160,0)</f>
        <v>#DIV/0!</v>
      </c>
      <c r="Q160" s="203">
        <f t="shared" si="6"/>
        <v>2379.3599999999997</v>
      </c>
      <c r="R160" s="203">
        <f t="shared" si="7"/>
        <v>0</v>
      </c>
      <c r="S160" s="203" t="e">
        <f t="shared" si="8"/>
        <v>#DIV/0!</v>
      </c>
    </row>
    <row r="161" spans="1:19" s="26" customFormat="1">
      <c r="A161" s="459">
        <f>MAX($A$12:A160)+1</f>
        <v>148</v>
      </c>
      <c r="B161" s="454" t="s">
        <v>1793</v>
      </c>
      <c r="C161" s="454">
        <v>1</v>
      </c>
      <c r="D161" s="455" t="s">
        <v>1466</v>
      </c>
      <c r="E161" s="456" t="s">
        <v>81</v>
      </c>
      <c r="F161" s="455" t="s">
        <v>1375</v>
      </c>
      <c r="G161" s="455" t="s">
        <v>75</v>
      </c>
      <c r="H161" s="455" t="s">
        <v>80</v>
      </c>
      <c r="I161" s="455">
        <v>22.1</v>
      </c>
      <c r="J161" s="64"/>
      <c r="K161" s="200">
        <v>3</v>
      </c>
      <c r="L161" s="457">
        <v>87.96</v>
      </c>
      <c r="M161" s="457" t="e" cm="1">
        <f t="array" ref="M161">IF($K161&gt;0,SVS_UR_VZ*$I161/$J161,0)</f>
        <v>#DIV/0!</v>
      </c>
      <c r="N161" s="208">
        <v>3</v>
      </c>
      <c r="O161" s="458">
        <v>60.75</v>
      </c>
      <c r="P161" s="458" t="e" cm="1">
        <f t="array" ref="P161">IF($K161&gt;0,SVS_UR_VFZ*$I161/$J161,0)</f>
        <v>#DIV/0!</v>
      </c>
      <c r="Q161" s="203">
        <f t="shared" si="6"/>
        <v>3286.491</v>
      </c>
      <c r="R161" s="203">
        <f t="shared" si="7"/>
        <v>0</v>
      </c>
      <c r="S161" s="203" t="e">
        <f t="shared" si="8"/>
        <v>#DIV/0!</v>
      </c>
    </row>
    <row r="162" spans="1:19" s="26" customFormat="1">
      <c r="A162" s="459">
        <f>MAX($A$12:A161)+1</f>
        <v>149</v>
      </c>
      <c r="B162" s="454" t="s">
        <v>1793</v>
      </c>
      <c r="C162" s="454">
        <v>1</v>
      </c>
      <c r="D162" s="455" t="s">
        <v>1467</v>
      </c>
      <c r="E162" s="456" t="s">
        <v>81</v>
      </c>
      <c r="F162" s="455" t="s">
        <v>1375</v>
      </c>
      <c r="G162" s="455" t="s">
        <v>75</v>
      </c>
      <c r="H162" s="455" t="s">
        <v>80</v>
      </c>
      <c r="I162" s="455">
        <v>22</v>
      </c>
      <c r="J162" s="64"/>
      <c r="K162" s="200">
        <v>3</v>
      </c>
      <c r="L162" s="457">
        <v>87.96</v>
      </c>
      <c r="M162" s="457" t="e" cm="1">
        <f t="array" ref="M162">IF($K162&gt;0,SVS_UR_VZ*$I162/$J162,0)</f>
        <v>#DIV/0!</v>
      </c>
      <c r="N162" s="208">
        <v>3</v>
      </c>
      <c r="O162" s="458">
        <v>60.75</v>
      </c>
      <c r="P162" s="458" t="e" cm="1">
        <f t="array" ref="P162">IF($K162&gt;0,SVS_UR_VFZ*$I162/$J162,0)</f>
        <v>#DIV/0!</v>
      </c>
      <c r="Q162" s="203">
        <f t="shared" si="6"/>
        <v>3271.6199999999994</v>
      </c>
      <c r="R162" s="203">
        <f t="shared" si="7"/>
        <v>0</v>
      </c>
      <c r="S162" s="203" t="e">
        <f t="shared" si="8"/>
        <v>#DIV/0!</v>
      </c>
    </row>
    <row r="163" spans="1:19" s="26" customFormat="1">
      <c r="A163" s="459">
        <f>MAX($A$12:A162)+1</f>
        <v>150</v>
      </c>
      <c r="B163" s="454" t="s">
        <v>1793</v>
      </c>
      <c r="C163" s="454">
        <v>1</v>
      </c>
      <c r="D163" s="455" t="s">
        <v>1468</v>
      </c>
      <c r="E163" s="456" t="s">
        <v>81</v>
      </c>
      <c r="F163" s="455" t="s">
        <v>1375</v>
      </c>
      <c r="G163" s="455" t="s">
        <v>75</v>
      </c>
      <c r="H163" s="455" t="s">
        <v>80</v>
      </c>
      <c r="I163" s="455">
        <v>21.9</v>
      </c>
      <c r="J163" s="64"/>
      <c r="K163" s="200">
        <v>3</v>
      </c>
      <c r="L163" s="457">
        <v>87.96</v>
      </c>
      <c r="M163" s="457" t="e" cm="1">
        <f t="array" ref="M163">IF($K163&gt;0,SVS_UR_VZ*$I163/$J163,0)</f>
        <v>#DIV/0!</v>
      </c>
      <c r="N163" s="208">
        <v>3</v>
      </c>
      <c r="O163" s="458">
        <v>60.75</v>
      </c>
      <c r="P163" s="458" t="e" cm="1">
        <f t="array" ref="P163">IF($K163&gt;0,SVS_UR_VFZ*$I163/$J163,0)</f>
        <v>#DIV/0!</v>
      </c>
      <c r="Q163" s="203">
        <f t="shared" si="6"/>
        <v>3256.7489999999993</v>
      </c>
      <c r="R163" s="203">
        <f t="shared" si="7"/>
        <v>0</v>
      </c>
      <c r="S163" s="203" t="e">
        <f t="shared" si="8"/>
        <v>#DIV/0!</v>
      </c>
    </row>
    <row r="164" spans="1:19" s="26" customFormat="1">
      <c r="A164" s="459">
        <f>MAX($A$12:A163)+1</f>
        <v>151</v>
      </c>
      <c r="B164" s="454" t="s">
        <v>1793</v>
      </c>
      <c r="C164" s="454">
        <v>1</v>
      </c>
      <c r="D164" s="455" t="s">
        <v>1469</v>
      </c>
      <c r="E164" s="456" t="s">
        <v>81</v>
      </c>
      <c r="F164" s="455" t="s">
        <v>1375</v>
      </c>
      <c r="G164" s="455" t="s">
        <v>75</v>
      </c>
      <c r="H164" s="455" t="s">
        <v>80</v>
      </c>
      <c r="I164" s="455">
        <v>22.3</v>
      </c>
      <c r="J164" s="64"/>
      <c r="K164" s="200">
        <v>3</v>
      </c>
      <c r="L164" s="457">
        <v>87.96</v>
      </c>
      <c r="M164" s="457" t="e" cm="1">
        <f t="array" ref="M164">IF($K164&gt;0,SVS_UR_VZ*$I164/$J164,0)</f>
        <v>#DIV/0!</v>
      </c>
      <c r="N164" s="208">
        <v>3</v>
      </c>
      <c r="O164" s="458">
        <v>60.75</v>
      </c>
      <c r="P164" s="458" t="e" cm="1">
        <f t="array" ref="P164">IF($K164&gt;0,SVS_UR_VFZ*$I164/$J164,0)</f>
        <v>#DIV/0!</v>
      </c>
      <c r="Q164" s="203">
        <f t="shared" si="6"/>
        <v>3316.2329999999997</v>
      </c>
      <c r="R164" s="203">
        <f t="shared" si="7"/>
        <v>0</v>
      </c>
      <c r="S164" s="203" t="e">
        <f t="shared" si="8"/>
        <v>#DIV/0!</v>
      </c>
    </row>
    <row r="165" spans="1:19" s="26" customFormat="1">
      <c r="A165" s="459">
        <f>MAX($A$12:A164)+1</f>
        <v>152</v>
      </c>
      <c r="B165" s="454" t="s">
        <v>1793</v>
      </c>
      <c r="C165" s="454">
        <v>1</v>
      </c>
      <c r="D165" s="455" t="s">
        <v>1470</v>
      </c>
      <c r="E165" s="456" t="s">
        <v>81</v>
      </c>
      <c r="F165" s="455" t="s">
        <v>1375</v>
      </c>
      <c r="G165" s="455" t="s">
        <v>75</v>
      </c>
      <c r="H165" s="455" t="s">
        <v>94</v>
      </c>
      <c r="I165" s="455">
        <v>27</v>
      </c>
      <c r="J165" s="64"/>
      <c r="K165" s="200">
        <v>3</v>
      </c>
      <c r="L165" s="457">
        <v>87.96</v>
      </c>
      <c r="M165" s="457" t="e" cm="1">
        <f t="array" ref="M165">IF($K165&gt;0,SVS_UR_VZ*$I165/$J165,0)</f>
        <v>#DIV/0!</v>
      </c>
      <c r="N165" s="208">
        <v>3</v>
      </c>
      <c r="O165" s="458">
        <v>60.75</v>
      </c>
      <c r="P165" s="458" t="e" cm="1">
        <f t="array" ref="P165">IF($K165&gt;0,SVS_UR_VFZ*$I165/$J165,0)</f>
        <v>#DIV/0!</v>
      </c>
      <c r="Q165" s="203">
        <f t="shared" si="6"/>
        <v>4015.1699999999996</v>
      </c>
      <c r="R165" s="203">
        <f t="shared" si="7"/>
        <v>0</v>
      </c>
      <c r="S165" s="203" t="e">
        <f t="shared" si="8"/>
        <v>#DIV/0!</v>
      </c>
    </row>
    <row r="166" spans="1:19" s="26" customFormat="1">
      <c r="A166" s="459">
        <f>MAX($A$12:A165)+1</f>
        <v>153</v>
      </c>
      <c r="B166" s="454" t="s">
        <v>1793</v>
      </c>
      <c r="C166" s="454">
        <v>1</v>
      </c>
      <c r="D166" s="455" t="s">
        <v>1471</v>
      </c>
      <c r="E166" s="456" t="s">
        <v>81</v>
      </c>
      <c r="F166" s="455" t="s">
        <v>1375</v>
      </c>
      <c r="G166" s="455" t="s">
        <v>75</v>
      </c>
      <c r="H166" s="455" t="s">
        <v>80</v>
      </c>
      <c r="I166" s="455">
        <v>16.5</v>
      </c>
      <c r="J166" s="64"/>
      <c r="K166" s="200">
        <v>3</v>
      </c>
      <c r="L166" s="457">
        <v>87.96</v>
      </c>
      <c r="M166" s="457" t="e" cm="1">
        <f t="array" ref="M166">IF($K166&gt;0,SVS_UR_VZ*$I166/$J166,0)</f>
        <v>#DIV/0!</v>
      </c>
      <c r="N166" s="208">
        <v>3</v>
      </c>
      <c r="O166" s="458">
        <v>60.75</v>
      </c>
      <c r="P166" s="458" t="e" cm="1">
        <f t="array" ref="P166">IF($K166&gt;0,SVS_UR_VFZ*$I166/$J166,0)</f>
        <v>#DIV/0!</v>
      </c>
      <c r="Q166" s="203">
        <f t="shared" si="6"/>
        <v>2453.7149999999997</v>
      </c>
      <c r="R166" s="203">
        <f t="shared" si="7"/>
        <v>0</v>
      </c>
      <c r="S166" s="203" t="e">
        <f t="shared" si="8"/>
        <v>#DIV/0!</v>
      </c>
    </row>
    <row r="167" spans="1:19" s="26" customFormat="1">
      <c r="A167" s="459">
        <f>MAX($A$12:A166)+1</f>
        <v>154</v>
      </c>
      <c r="B167" s="454" t="s">
        <v>1793</v>
      </c>
      <c r="C167" s="454">
        <v>1</v>
      </c>
      <c r="D167" s="455" t="s">
        <v>1472</v>
      </c>
      <c r="E167" s="456" t="s">
        <v>81</v>
      </c>
      <c r="F167" s="455" t="s">
        <v>1375</v>
      </c>
      <c r="G167" s="455" t="s">
        <v>75</v>
      </c>
      <c r="H167" s="455" t="s">
        <v>80</v>
      </c>
      <c r="I167" s="455">
        <v>16.5</v>
      </c>
      <c r="J167" s="64"/>
      <c r="K167" s="200">
        <v>3</v>
      </c>
      <c r="L167" s="457">
        <v>87.96</v>
      </c>
      <c r="M167" s="457" t="e" cm="1">
        <f t="array" ref="M167">IF($K167&gt;0,SVS_UR_VZ*$I167/$J167,0)</f>
        <v>#DIV/0!</v>
      </c>
      <c r="N167" s="208">
        <v>3</v>
      </c>
      <c r="O167" s="458">
        <v>60.75</v>
      </c>
      <c r="P167" s="458" t="e" cm="1">
        <f t="array" ref="P167">IF($K167&gt;0,SVS_UR_VFZ*$I167/$J167,0)</f>
        <v>#DIV/0!</v>
      </c>
      <c r="Q167" s="203">
        <f t="shared" si="6"/>
        <v>2453.7149999999997</v>
      </c>
      <c r="R167" s="203">
        <f t="shared" si="7"/>
        <v>0</v>
      </c>
      <c r="S167" s="203" t="e">
        <f t="shared" si="8"/>
        <v>#DIV/0!</v>
      </c>
    </row>
    <row r="168" spans="1:19" s="26" customFormat="1">
      <c r="A168" s="459">
        <f>MAX($A$12:A167)+1</f>
        <v>155</v>
      </c>
      <c r="B168" s="454" t="s">
        <v>1793</v>
      </c>
      <c r="C168" s="454">
        <v>1</v>
      </c>
      <c r="D168" s="455" t="s">
        <v>1473</v>
      </c>
      <c r="E168" s="456" t="s">
        <v>81</v>
      </c>
      <c r="F168" s="455" t="s">
        <v>1375</v>
      </c>
      <c r="G168" s="455" t="s">
        <v>75</v>
      </c>
      <c r="H168" s="455" t="s">
        <v>80</v>
      </c>
      <c r="I168" s="455">
        <v>16.5</v>
      </c>
      <c r="J168" s="64"/>
      <c r="K168" s="200">
        <v>3</v>
      </c>
      <c r="L168" s="457">
        <v>87.96</v>
      </c>
      <c r="M168" s="457" t="e" cm="1">
        <f t="array" ref="M168">IF($K168&gt;0,SVS_UR_VZ*$I168/$J168,0)</f>
        <v>#DIV/0!</v>
      </c>
      <c r="N168" s="208">
        <v>3</v>
      </c>
      <c r="O168" s="458">
        <v>60.75</v>
      </c>
      <c r="P168" s="458" t="e" cm="1">
        <f t="array" ref="P168">IF($K168&gt;0,SVS_UR_VFZ*$I168/$J168,0)</f>
        <v>#DIV/0!</v>
      </c>
      <c r="Q168" s="203">
        <f t="shared" si="6"/>
        <v>2453.7149999999997</v>
      </c>
      <c r="R168" s="203">
        <f t="shared" si="7"/>
        <v>0</v>
      </c>
      <c r="S168" s="203" t="e">
        <f t="shared" si="8"/>
        <v>#DIV/0!</v>
      </c>
    </row>
    <row r="169" spans="1:19" s="26" customFormat="1">
      <c r="A169" s="459">
        <f>MAX($A$12:A168)+1</f>
        <v>156</v>
      </c>
      <c r="B169" s="454" t="s">
        <v>1793</v>
      </c>
      <c r="C169" s="454">
        <v>1</v>
      </c>
      <c r="D169" s="455" t="s">
        <v>1474</v>
      </c>
      <c r="E169" s="456" t="s">
        <v>394</v>
      </c>
      <c r="F169" s="455" t="s">
        <v>171</v>
      </c>
      <c r="G169" s="455" t="s">
        <v>75</v>
      </c>
      <c r="H169" s="455" t="s">
        <v>92</v>
      </c>
      <c r="I169" s="455">
        <v>27.5</v>
      </c>
      <c r="J169" s="64"/>
      <c r="K169" s="200">
        <v>5</v>
      </c>
      <c r="L169" s="457">
        <v>146.6</v>
      </c>
      <c r="M169" s="457" t="e" cm="1">
        <f t="array" ref="M169">IF($K169&gt;0,SVS_UR_VZ*$I169/$J169,0)</f>
        <v>#DIV/0!</v>
      </c>
      <c r="N169" s="208">
        <v>5</v>
      </c>
      <c r="O169" s="458">
        <v>101.25</v>
      </c>
      <c r="P169" s="458" t="e" cm="1">
        <f t="array" ref="P169">IF($K169&gt;0,SVS_UR_VFZ*$I169/$J169,0)</f>
        <v>#DIV/0!</v>
      </c>
      <c r="Q169" s="203">
        <f t="shared" si="6"/>
        <v>6815.875</v>
      </c>
      <c r="R169" s="203">
        <f t="shared" si="7"/>
        <v>0</v>
      </c>
      <c r="S169" s="203" t="e">
        <f t="shared" si="8"/>
        <v>#DIV/0!</v>
      </c>
    </row>
    <row r="170" spans="1:19" s="26" customFormat="1">
      <c r="A170" s="459">
        <f>MAX($A$12:A169)+1</f>
        <v>157</v>
      </c>
      <c r="B170" s="454" t="s">
        <v>1793</v>
      </c>
      <c r="C170" s="454">
        <v>1</v>
      </c>
      <c r="D170" s="455" t="s">
        <v>1795</v>
      </c>
      <c r="E170" s="456" t="s">
        <v>1794</v>
      </c>
      <c r="F170" s="455" t="s">
        <v>1375</v>
      </c>
      <c r="G170" s="455" t="s">
        <v>1313</v>
      </c>
      <c r="H170" s="455" t="s">
        <v>82</v>
      </c>
      <c r="I170" s="455">
        <v>49.6</v>
      </c>
      <c r="J170" s="64"/>
      <c r="K170" s="200">
        <v>3</v>
      </c>
      <c r="L170" s="457">
        <v>87.96</v>
      </c>
      <c r="M170" s="457" t="e" cm="1">
        <f t="array" ref="M170">IF($K170&gt;0,SVS_UR_VZ*$I170/$J170,0)</f>
        <v>#DIV/0!</v>
      </c>
      <c r="N170" s="208">
        <v>3</v>
      </c>
      <c r="O170" s="458">
        <v>60.75</v>
      </c>
      <c r="P170" s="458" t="e" cm="1">
        <f t="array" ref="P170">IF($K170&gt;0,SVS_UR_VFZ*$I170/$J170,0)</f>
        <v>#DIV/0!</v>
      </c>
      <c r="Q170" s="203">
        <f t="shared" si="6"/>
        <v>7376.0159999999996</v>
      </c>
      <c r="R170" s="203">
        <f t="shared" si="7"/>
        <v>0</v>
      </c>
      <c r="S170" s="203" t="e">
        <f t="shared" si="8"/>
        <v>#DIV/0!</v>
      </c>
    </row>
    <row r="171" spans="1:19" s="26" customFormat="1">
      <c r="A171" s="459">
        <f>MAX($A$12:A170)+1</f>
        <v>158</v>
      </c>
      <c r="B171" s="454" t="s">
        <v>1793</v>
      </c>
      <c r="C171" s="454">
        <v>1</v>
      </c>
      <c r="D171" s="455" t="s">
        <v>1475</v>
      </c>
      <c r="E171" s="456" t="s">
        <v>81</v>
      </c>
      <c r="F171" s="455" t="s">
        <v>1375</v>
      </c>
      <c r="G171" s="455" t="s">
        <v>1313</v>
      </c>
      <c r="H171" s="455" t="s">
        <v>80</v>
      </c>
      <c r="I171" s="455">
        <v>16.5</v>
      </c>
      <c r="J171" s="64"/>
      <c r="K171" s="200">
        <v>3</v>
      </c>
      <c r="L171" s="457">
        <v>87.96</v>
      </c>
      <c r="M171" s="457" t="e" cm="1">
        <f t="array" ref="M171">IF($K171&gt;0,SVS_UR_VZ*$I171/$J171,0)</f>
        <v>#DIV/0!</v>
      </c>
      <c r="N171" s="208">
        <v>3</v>
      </c>
      <c r="O171" s="458">
        <v>60.75</v>
      </c>
      <c r="P171" s="458" t="e" cm="1">
        <f t="array" ref="P171">IF($K171&gt;0,SVS_UR_VFZ*$I171/$J171,0)</f>
        <v>#DIV/0!</v>
      </c>
      <c r="Q171" s="203">
        <f t="shared" si="6"/>
        <v>2453.7149999999997</v>
      </c>
      <c r="R171" s="203">
        <f t="shared" si="7"/>
        <v>0</v>
      </c>
      <c r="S171" s="203" t="e">
        <f t="shared" si="8"/>
        <v>#DIV/0!</v>
      </c>
    </row>
    <row r="172" spans="1:19" s="26" customFormat="1">
      <c r="A172" s="459">
        <f>MAX($A$12:A171)+1</f>
        <v>159</v>
      </c>
      <c r="B172" s="454" t="s">
        <v>1793</v>
      </c>
      <c r="C172" s="454">
        <v>1</v>
      </c>
      <c r="D172" s="455" t="s">
        <v>1476</v>
      </c>
      <c r="E172" s="456" t="s">
        <v>81</v>
      </c>
      <c r="F172" s="455" t="s">
        <v>1375</v>
      </c>
      <c r="G172" s="455" t="s">
        <v>1313</v>
      </c>
      <c r="H172" s="455" t="s">
        <v>80</v>
      </c>
      <c r="I172" s="455">
        <v>22.1</v>
      </c>
      <c r="J172" s="64"/>
      <c r="K172" s="200">
        <v>3</v>
      </c>
      <c r="L172" s="457">
        <v>87.96</v>
      </c>
      <c r="M172" s="457" t="e" cm="1">
        <f t="array" ref="M172">IF($K172&gt;0,SVS_UR_VZ*$I172/$J172,0)</f>
        <v>#DIV/0!</v>
      </c>
      <c r="N172" s="208">
        <v>3</v>
      </c>
      <c r="O172" s="458">
        <v>60.75</v>
      </c>
      <c r="P172" s="458" t="e" cm="1">
        <f t="array" ref="P172">IF($K172&gt;0,SVS_UR_VFZ*$I172/$J172,0)</f>
        <v>#DIV/0!</v>
      </c>
      <c r="Q172" s="203">
        <f t="shared" si="6"/>
        <v>3286.491</v>
      </c>
      <c r="R172" s="203">
        <f t="shared" si="7"/>
        <v>0</v>
      </c>
      <c r="S172" s="203" t="e">
        <f t="shared" si="8"/>
        <v>#DIV/0!</v>
      </c>
    </row>
    <row r="173" spans="1:19" s="26" customFormat="1">
      <c r="A173" s="459">
        <f>MAX($A$12:A172)+1</f>
        <v>160</v>
      </c>
      <c r="B173" s="454" t="s">
        <v>1793</v>
      </c>
      <c r="C173" s="454">
        <v>1</v>
      </c>
      <c r="D173" s="455" t="s">
        <v>1477</v>
      </c>
      <c r="E173" s="456" t="s">
        <v>81</v>
      </c>
      <c r="F173" s="455" t="s">
        <v>1375</v>
      </c>
      <c r="G173" s="455" t="s">
        <v>1313</v>
      </c>
      <c r="H173" s="455" t="s">
        <v>80</v>
      </c>
      <c r="I173" s="455">
        <v>16.5</v>
      </c>
      <c r="J173" s="64"/>
      <c r="K173" s="200">
        <v>3</v>
      </c>
      <c r="L173" s="457">
        <v>87.96</v>
      </c>
      <c r="M173" s="457" t="e" cm="1">
        <f t="array" ref="M173">IF($K173&gt;0,SVS_UR_VZ*$I173/$J173,0)</f>
        <v>#DIV/0!</v>
      </c>
      <c r="N173" s="208">
        <v>3</v>
      </c>
      <c r="O173" s="458">
        <v>60.75</v>
      </c>
      <c r="P173" s="458" t="e" cm="1">
        <f t="array" ref="P173">IF($K173&gt;0,SVS_UR_VFZ*$I173/$J173,0)</f>
        <v>#DIV/0!</v>
      </c>
      <c r="Q173" s="203">
        <f t="shared" si="6"/>
        <v>2453.7149999999997</v>
      </c>
      <c r="R173" s="203">
        <f t="shared" si="7"/>
        <v>0</v>
      </c>
      <c r="S173" s="203" t="e">
        <f t="shared" si="8"/>
        <v>#DIV/0!</v>
      </c>
    </row>
    <row r="174" spans="1:19" s="26" customFormat="1">
      <c r="A174" s="459">
        <f>MAX($A$12:A173)+1</f>
        <v>161</v>
      </c>
      <c r="B174" s="454" t="s">
        <v>1793</v>
      </c>
      <c r="C174" s="454">
        <v>1</v>
      </c>
      <c r="D174" s="455" t="s">
        <v>1478</v>
      </c>
      <c r="E174" s="456" t="s">
        <v>81</v>
      </c>
      <c r="F174" s="455" t="s">
        <v>1375</v>
      </c>
      <c r="G174" s="455" t="s">
        <v>1313</v>
      </c>
      <c r="H174" s="455" t="s">
        <v>80</v>
      </c>
      <c r="I174" s="455">
        <v>22.1</v>
      </c>
      <c r="J174" s="64"/>
      <c r="K174" s="200">
        <v>3</v>
      </c>
      <c r="L174" s="457">
        <v>87.96</v>
      </c>
      <c r="M174" s="457" t="e" cm="1">
        <f t="array" ref="M174">IF($K174&gt;0,SVS_UR_VZ*$I174/$J174,0)</f>
        <v>#DIV/0!</v>
      </c>
      <c r="N174" s="208">
        <v>3</v>
      </c>
      <c r="O174" s="458">
        <v>60.75</v>
      </c>
      <c r="P174" s="458" t="e" cm="1">
        <f t="array" ref="P174">IF($K174&gt;0,SVS_UR_VFZ*$I174/$J174,0)</f>
        <v>#DIV/0!</v>
      </c>
      <c r="Q174" s="203">
        <f t="shared" si="6"/>
        <v>3286.491</v>
      </c>
      <c r="R174" s="203">
        <f t="shared" si="7"/>
        <v>0</v>
      </c>
      <c r="S174" s="203" t="e">
        <f t="shared" si="8"/>
        <v>#DIV/0!</v>
      </c>
    </row>
    <row r="175" spans="1:19" s="26" customFormat="1">
      <c r="A175" s="459">
        <f>MAX($A$12:A174)+1</f>
        <v>162</v>
      </c>
      <c r="B175" s="454" t="s">
        <v>1793</v>
      </c>
      <c r="C175" s="454">
        <v>1</v>
      </c>
      <c r="D175" s="455" t="s">
        <v>1479</v>
      </c>
      <c r="E175" s="456" t="s">
        <v>81</v>
      </c>
      <c r="F175" s="455" t="s">
        <v>1375</v>
      </c>
      <c r="G175" s="455" t="s">
        <v>1313</v>
      </c>
      <c r="H175" s="455" t="s">
        <v>80</v>
      </c>
      <c r="I175" s="455">
        <v>16.5</v>
      </c>
      <c r="J175" s="64"/>
      <c r="K175" s="200">
        <v>3</v>
      </c>
      <c r="L175" s="457">
        <v>87.96</v>
      </c>
      <c r="M175" s="457" t="e" cm="1">
        <f t="array" ref="M175">IF($K175&gt;0,SVS_UR_VZ*$I175/$J175,0)</f>
        <v>#DIV/0!</v>
      </c>
      <c r="N175" s="208">
        <v>3</v>
      </c>
      <c r="O175" s="458">
        <v>60.75</v>
      </c>
      <c r="P175" s="458" t="e" cm="1">
        <f t="array" ref="P175">IF($K175&gt;0,SVS_UR_VFZ*$I175/$J175,0)</f>
        <v>#DIV/0!</v>
      </c>
      <c r="Q175" s="203">
        <f t="shared" si="6"/>
        <v>2453.7149999999997</v>
      </c>
      <c r="R175" s="203">
        <f t="shared" si="7"/>
        <v>0</v>
      </c>
      <c r="S175" s="203" t="e">
        <f t="shared" si="8"/>
        <v>#DIV/0!</v>
      </c>
    </row>
    <row r="176" spans="1:19" s="26" customFormat="1">
      <c r="A176" s="459">
        <f>MAX($A$12:A175)+1</f>
        <v>163</v>
      </c>
      <c r="B176" s="454" t="s">
        <v>1793</v>
      </c>
      <c r="C176" s="454">
        <v>1</v>
      </c>
      <c r="D176" s="455" t="s">
        <v>1480</v>
      </c>
      <c r="E176" s="456" t="s">
        <v>81</v>
      </c>
      <c r="F176" s="455" t="s">
        <v>1375</v>
      </c>
      <c r="G176" s="455" t="s">
        <v>1313</v>
      </c>
      <c r="H176" s="455" t="s">
        <v>80</v>
      </c>
      <c r="I176" s="455">
        <v>22.1</v>
      </c>
      <c r="J176" s="64"/>
      <c r="K176" s="200">
        <v>3</v>
      </c>
      <c r="L176" s="457">
        <v>87.96</v>
      </c>
      <c r="M176" s="457" t="e" cm="1">
        <f t="array" ref="M176">IF($K176&gt;0,SVS_UR_VZ*$I176/$J176,0)</f>
        <v>#DIV/0!</v>
      </c>
      <c r="N176" s="208">
        <v>3</v>
      </c>
      <c r="O176" s="458">
        <v>60.75</v>
      </c>
      <c r="P176" s="458" t="e" cm="1">
        <f t="array" ref="P176">IF($K176&gt;0,SVS_UR_VFZ*$I176/$J176,0)</f>
        <v>#DIV/0!</v>
      </c>
      <c r="Q176" s="203">
        <f t="shared" si="6"/>
        <v>3286.491</v>
      </c>
      <c r="R176" s="203">
        <f t="shared" si="7"/>
        <v>0</v>
      </c>
      <c r="S176" s="203" t="e">
        <f t="shared" si="8"/>
        <v>#DIV/0!</v>
      </c>
    </row>
    <row r="177" spans="1:19" s="26" customFormat="1">
      <c r="A177" s="459">
        <f>MAX($A$12:A176)+1</f>
        <v>164</v>
      </c>
      <c r="B177" s="454" t="s">
        <v>1793</v>
      </c>
      <c r="C177" s="454">
        <v>1</v>
      </c>
      <c r="D177" s="455" t="s">
        <v>1481</v>
      </c>
      <c r="E177" s="456" t="s">
        <v>1397</v>
      </c>
      <c r="F177" s="455" t="s">
        <v>1375</v>
      </c>
      <c r="G177" s="455" t="s">
        <v>1313</v>
      </c>
      <c r="H177" s="455" t="s">
        <v>82</v>
      </c>
      <c r="I177" s="455">
        <v>45.7</v>
      </c>
      <c r="J177" s="64"/>
      <c r="K177" s="200">
        <v>3</v>
      </c>
      <c r="L177" s="457">
        <v>87.96</v>
      </c>
      <c r="M177" s="457" t="e" cm="1">
        <f t="array" ref="M177">IF($K177&gt;0,SVS_UR_VZ*$I177/$J177,0)</f>
        <v>#DIV/0!</v>
      </c>
      <c r="N177" s="208">
        <v>3</v>
      </c>
      <c r="O177" s="458">
        <v>60.75</v>
      </c>
      <c r="P177" s="458" t="e" cm="1">
        <f t="array" ref="P177">IF($K177&gt;0,SVS_UR_VFZ*$I177/$J177,0)</f>
        <v>#DIV/0!</v>
      </c>
      <c r="Q177" s="203">
        <f t="shared" si="6"/>
        <v>6796.0469999999996</v>
      </c>
      <c r="R177" s="203">
        <f t="shared" si="7"/>
        <v>0</v>
      </c>
      <c r="S177" s="203" t="e">
        <f t="shared" si="8"/>
        <v>#DIV/0!</v>
      </c>
    </row>
    <row r="178" spans="1:19" s="26" customFormat="1">
      <c r="A178" s="459">
        <f>MAX($A$12:A177)+1</f>
        <v>165</v>
      </c>
      <c r="B178" s="454" t="s">
        <v>1793</v>
      </c>
      <c r="C178" s="454">
        <v>1</v>
      </c>
      <c r="D178" s="455" t="s">
        <v>1482</v>
      </c>
      <c r="E178" s="456" t="s">
        <v>81</v>
      </c>
      <c r="F178" s="455" t="s">
        <v>1375</v>
      </c>
      <c r="G178" s="455" t="s">
        <v>1313</v>
      </c>
      <c r="H178" s="455" t="s">
        <v>80</v>
      </c>
      <c r="I178" s="455">
        <v>61</v>
      </c>
      <c r="J178" s="64"/>
      <c r="K178" s="200">
        <v>3</v>
      </c>
      <c r="L178" s="457">
        <v>87.96</v>
      </c>
      <c r="M178" s="457" t="e" cm="1">
        <f t="array" ref="M178">IF($K178&gt;0,SVS_UR_VZ*$I178/$J178,0)</f>
        <v>#DIV/0!</v>
      </c>
      <c r="N178" s="208">
        <v>3</v>
      </c>
      <c r="O178" s="458">
        <v>60.75</v>
      </c>
      <c r="P178" s="458" t="e" cm="1">
        <f t="array" ref="P178">IF($K178&gt;0,SVS_UR_VFZ*$I178/$J178,0)</f>
        <v>#DIV/0!</v>
      </c>
      <c r="Q178" s="203">
        <f t="shared" si="6"/>
        <v>9071.31</v>
      </c>
      <c r="R178" s="203">
        <f t="shared" si="7"/>
        <v>0</v>
      </c>
      <c r="S178" s="203" t="e">
        <f t="shared" si="8"/>
        <v>#DIV/0!</v>
      </c>
    </row>
    <row r="179" spans="1:19" s="26" customFormat="1">
      <c r="A179" s="459">
        <f>MAX($A$12:A178)+1</f>
        <v>166</v>
      </c>
      <c r="B179" s="454" t="s">
        <v>1793</v>
      </c>
      <c r="C179" s="454">
        <v>1</v>
      </c>
      <c r="D179" s="455" t="s">
        <v>1483</v>
      </c>
      <c r="E179" s="456" t="s">
        <v>81</v>
      </c>
      <c r="F179" s="455" t="s">
        <v>1375</v>
      </c>
      <c r="G179" s="455" t="s">
        <v>1313</v>
      </c>
      <c r="H179" s="455" t="s">
        <v>80</v>
      </c>
      <c r="I179" s="455">
        <v>20.9</v>
      </c>
      <c r="J179" s="64"/>
      <c r="K179" s="200">
        <v>3</v>
      </c>
      <c r="L179" s="457">
        <v>87.96</v>
      </c>
      <c r="M179" s="457" t="e" cm="1">
        <f t="array" ref="M179">IF($K179&gt;0,SVS_UR_VZ*$I179/$J179,0)</f>
        <v>#DIV/0!</v>
      </c>
      <c r="N179" s="208">
        <v>3</v>
      </c>
      <c r="O179" s="458">
        <v>60.75</v>
      </c>
      <c r="P179" s="458" t="e" cm="1">
        <f t="array" ref="P179">IF($K179&gt;0,SVS_UR_VFZ*$I179/$J179,0)</f>
        <v>#DIV/0!</v>
      </c>
      <c r="Q179" s="203">
        <f t="shared" si="6"/>
        <v>3108.0389999999993</v>
      </c>
      <c r="R179" s="203">
        <f t="shared" si="7"/>
        <v>0</v>
      </c>
      <c r="S179" s="203" t="e">
        <f t="shared" si="8"/>
        <v>#DIV/0!</v>
      </c>
    </row>
    <row r="180" spans="1:19" s="26" customFormat="1">
      <c r="A180" s="459">
        <f>MAX($A$12:A179)+1</f>
        <v>167</v>
      </c>
      <c r="B180" s="454" t="s">
        <v>1793</v>
      </c>
      <c r="C180" s="454">
        <v>1</v>
      </c>
      <c r="D180" s="455" t="s">
        <v>1484</v>
      </c>
      <c r="E180" s="456" t="s">
        <v>84</v>
      </c>
      <c r="F180" s="455" t="s">
        <v>170</v>
      </c>
      <c r="G180" s="455" t="s">
        <v>75</v>
      </c>
      <c r="H180" s="455" t="s">
        <v>83</v>
      </c>
      <c r="I180" s="455">
        <v>96</v>
      </c>
      <c r="J180" s="64"/>
      <c r="K180" s="200">
        <v>3</v>
      </c>
      <c r="L180" s="457">
        <v>87.96</v>
      </c>
      <c r="M180" s="457" t="e" cm="1">
        <f t="array" ref="M180">IF($K180&gt;0,SVS_UR_VZ*$I180/$J180,0)</f>
        <v>#DIV/0!</v>
      </c>
      <c r="N180" s="208">
        <v>1</v>
      </c>
      <c r="O180" s="458">
        <v>21.68</v>
      </c>
      <c r="P180" s="458" t="e" cm="1">
        <f t="array" ref="P180">IF($K180&gt;0,SVS_UR_VFZ*$I180/$J180,0)</f>
        <v>#DIV/0!</v>
      </c>
      <c r="Q180" s="203">
        <f t="shared" si="6"/>
        <v>10525.439999999999</v>
      </c>
      <c r="R180" s="203">
        <f t="shared" si="7"/>
        <v>0</v>
      </c>
      <c r="S180" s="203" t="e">
        <f t="shared" si="8"/>
        <v>#DIV/0!</v>
      </c>
    </row>
    <row r="181" spans="1:19" s="26" customFormat="1">
      <c r="A181" s="459">
        <f>MAX($A$12:A180)+1</f>
        <v>168</v>
      </c>
      <c r="B181" s="454" t="s">
        <v>1793</v>
      </c>
      <c r="C181" s="454">
        <v>1</v>
      </c>
      <c r="D181" s="455" t="s">
        <v>1485</v>
      </c>
      <c r="E181" s="456" t="s">
        <v>84</v>
      </c>
      <c r="F181" s="455" t="s">
        <v>170</v>
      </c>
      <c r="G181" s="455" t="s">
        <v>75</v>
      </c>
      <c r="H181" s="455" t="s">
        <v>83</v>
      </c>
      <c r="I181" s="455">
        <v>147.80000000000001</v>
      </c>
      <c r="J181" s="64"/>
      <c r="K181" s="200">
        <v>3</v>
      </c>
      <c r="L181" s="457">
        <v>87.96</v>
      </c>
      <c r="M181" s="457" t="e" cm="1">
        <f t="array" ref="M181">IF($K181&gt;0,SVS_UR_VZ*$I181/$J181,0)</f>
        <v>#DIV/0!</v>
      </c>
      <c r="N181" s="208">
        <v>1</v>
      </c>
      <c r="O181" s="458">
        <v>21.68</v>
      </c>
      <c r="P181" s="458" t="e" cm="1">
        <f t="array" ref="P181">IF($K181&gt;0,SVS_UR_VFZ*$I181/$J181,0)</f>
        <v>#DIV/0!</v>
      </c>
      <c r="Q181" s="203">
        <f t="shared" si="6"/>
        <v>16204.791999999999</v>
      </c>
      <c r="R181" s="203">
        <f t="shared" si="7"/>
        <v>0</v>
      </c>
      <c r="S181" s="203" t="e">
        <f t="shared" si="8"/>
        <v>#DIV/0!</v>
      </c>
    </row>
    <row r="182" spans="1:19" s="26" customFormat="1">
      <c r="A182" s="459">
        <f>MAX($A$12:A181)+1</f>
        <v>169</v>
      </c>
      <c r="B182" s="454" t="s">
        <v>1793</v>
      </c>
      <c r="C182" s="454">
        <v>1</v>
      </c>
      <c r="D182" s="455" t="s">
        <v>1486</v>
      </c>
      <c r="E182" s="456" t="s">
        <v>84</v>
      </c>
      <c r="F182" s="455" t="s">
        <v>170</v>
      </c>
      <c r="G182" s="455" t="s">
        <v>75</v>
      </c>
      <c r="H182" s="455" t="s">
        <v>83</v>
      </c>
      <c r="I182" s="455">
        <v>87.4</v>
      </c>
      <c r="J182" s="64"/>
      <c r="K182" s="200">
        <v>3</v>
      </c>
      <c r="L182" s="457">
        <v>87.96</v>
      </c>
      <c r="M182" s="457" t="e" cm="1">
        <f t="array" ref="M182">IF($K182&gt;0,SVS_UR_VZ*$I182/$J182,0)</f>
        <v>#DIV/0!</v>
      </c>
      <c r="N182" s="208">
        <v>1</v>
      </c>
      <c r="O182" s="458">
        <v>21.68</v>
      </c>
      <c r="P182" s="458" t="e" cm="1">
        <f t="array" ref="P182">IF($K182&gt;0,SVS_UR_VFZ*$I182/$J182,0)</f>
        <v>#DIV/0!</v>
      </c>
      <c r="Q182" s="203">
        <f t="shared" si="6"/>
        <v>9582.5360000000001</v>
      </c>
      <c r="R182" s="203">
        <f t="shared" si="7"/>
        <v>0</v>
      </c>
      <c r="S182" s="203" t="e">
        <f t="shared" si="8"/>
        <v>#DIV/0!</v>
      </c>
    </row>
    <row r="183" spans="1:19" s="26" customFormat="1">
      <c r="A183" s="459">
        <f>MAX($A$12:A182)+1</f>
        <v>170</v>
      </c>
      <c r="B183" s="454" t="s">
        <v>1793</v>
      </c>
      <c r="C183" s="454">
        <v>1</v>
      </c>
      <c r="D183" s="455" t="s">
        <v>1487</v>
      </c>
      <c r="E183" s="456" t="s">
        <v>84</v>
      </c>
      <c r="F183" s="455" t="s">
        <v>170</v>
      </c>
      <c r="G183" s="455" t="s">
        <v>75</v>
      </c>
      <c r="H183" s="455" t="s">
        <v>83</v>
      </c>
      <c r="I183" s="455">
        <v>115.7</v>
      </c>
      <c r="J183" s="64"/>
      <c r="K183" s="200">
        <v>3</v>
      </c>
      <c r="L183" s="457">
        <v>87.96</v>
      </c>
      <c r="M183" s="457" t="e" cm="1">
        <f t="array" ref="M183">IF($K183&gt;0,SVS_UR_VZ*$I183/$J183,0)</f>
        <v>#DIV/0!</v>
      </c>
      <c r="N183" s="208">
        <v>1</v>
      </c>
      <c r="O183" s="458">
        <v>21.68</v>
      </c>
      <c r="P183" s="458" t="e" cm="1">
        <f t="array" ref="P183">IF($K183&gt;0,SVS_UR_VFZ*$I183/$J183,0)</f>
        <v>#DIV/0!</v>
      </c>
      <c r="Q183" s="203">
        <f t="shared" si="6"/>
        <v>12685.347999999998</v>
      </c>
      <c r="R183" s="203">
        <f t="shared" si="7"/>
        <v>0</v>
      </c>
      <c r="S183" s="203" t="e">
        <f t="shared" si="8"/>
        <v>#DIV/0!</v>
      </c>
    </row>
    <row r="184" spans="1:19" s="26" customFormat="1">
      <c r="A184" s="459">
        <f>MAX($A$12:A183)+1</f>
        <v>171</v>
      </c>
      <c r="B184" s="454" t="s">
        <v>1793</v>
      </c>
      <c r="C184" s="454">
        <v>1</v>
      </c>
      <c r="D184" s="455" t="s">
        <v>1488</v>
      </c>
      <c r="E184" s="456" t="s">
        <v>84</v>
      </c>
      <c r="F184" s="455" t="s">
        <v>170</v>
      </c>
      <c r="G184" s="455" t="s">
        <v>75</v>
      </c>
      <c r="H184" s="455" t="s">
        <v>83</v>
      </c>
      <c r="I184" s="455">
        <v>93.7</v>
      </c>
      <c r="J184" s="64"/>
      <c r="K184" s="200">
        <v>3</v>
      </c>
      <c r="L184" s="457">
        <v>87.96</v>
      </c>
      <c r="M184" s="457" t="e" cm="1">
        <f t="array" ref="M184">IF($K184&gt;0,SVS_UR_VZ*$I184/$J184,0)</f>
        <v>#DIV/0!</v>
      </c>
      <c r="N184" s="208">
        <v>1</v>
      </c>
      <c r="O184" s="458">
        <v>21.68</v>
      </c>
      <c r="P184" s="458" t="e" cm="1">
        <f t="array" ref="P184">IF($K184&gt;0,SVS_UR_VFZ*$I184/$J184,0)</f>
        <v>#DIV/0!</v>
      </c>
      <c r="Q184" s="203">
        <f t="shared" si="6"/>
        <v>10273.267999999998</v>
      </c>
      <c r="R184" s="203">
        <f t="shared" si="7"/>
        <v>0</v>
      </c>
      <c r="S184" s="203" t="e">
        <f t="shared" si="8"/>
        <v>#DIV/0!</v>
      </c>
    </row>
    <row r="185" spans="1:19" s="26" customFormat="1">
      <c r="A185" s="460"/>
      <c r="B185" s="461"/>
      <c r="C185" s="461"/>
      <c r="D185" s="462"/>
      <c r="E185" s="463"/>
      <c r="F185" s="462"/>
      <c r="G185" s="462"/>
      <c r="H185" s="462"/>
      <c r="I185" s="462"/>
      <c r="J185" s="217"/>
      <c r="K185" s="464"/>
      <c r="L185" s="465"/>
      <c r="M185" s="465"/>
      <c r="N185" s="464"/>
      <c r="O185" s="465"/>
      <c r="P185" s="465"/>
      <c r="Q185" s="301"/>
      <c r="R185" s="301"/>
      <c r="S185" s="303"/>
    </row>
    <row r="186" spans="1:19" s="26" customFormat="1">
      <c r="A186" s="459">
        <f>MAX($A$12:A184)+1</f>
        <v>172</v>
      </c>
      <c r="B186" s="454" t="s">
        <v>1792</v>
      </c>
      <c r="C186" s="454">
        <v>0</v>
      </c>
      <c r="D186" s="455" t="s">
        <v>1489</v>
      </c>
      <c r="E186" s="456" t="s">
        <v>471</v>
      </c>
      <c r="F186" s="455" t="s">
        <v>172</v>
      </c>
      <c r="G186" s="455" t="s">
        <v>75</v>
      </c>
      <c r="H186" s="455" t="s">
        <v>94</v>
      </c>
      <c r="I186" s="455">
        <v>33.799999999999997</v>
      </c>
      <c r="J186" s="64"/>
      <c r="K186" s="200">
        <v>2</v>
      </c>
      <c r="L186" s="457">
        <v>58.64</v>
      </c>
      <c r="M186" s="457" t="e" cm="1">
        <f t="array" ref="M186">IF($K186&gt;0,SVS_UR_VZ*$I186/$J186,0)</f>
        <v>#DIV/0!</v>
      </c>
      <c r="N186" s="208">
        <v>1</v>
      </c>
      <c r="O186" s="458">
        <v>21.68</v>
      </c>
      <c r="P186" s="458" t="e" cm="1">
        <f t="array" ref="P186">IF($K186&gt;0,SVS_UR_VFZ*$I186/$J186,0)</f>
        <v>#DIV/0!</v>
      </c>
      <c r="Q186" s="203">
        <f t="shared" si="6"/>
        <v>2714.8159999999993</v>
      </c>
      <c r="R186" s="203">
        <f t="shared" si="7"/>
        <v>0</v>
      </c>
      <c r="S186" s="203" t="e">
        <f t="shared" si="8"/>
        <v>#DIV/0!</v>
      </c>
    </row>
    <row r="187" spans="1:19" s="26" customFormat="1">
      <c r="A187" s="459">
        <f>MAX($A$12:A186)+1</f>
        <v>173</v>
      </c>
      <c r="B187" s="454" t="s">
        <v>1792</v>
      </c>
      <c r="C187" s="454">
        <v>0</v>
      </c>
      <c r="D187" s="455" t="s">
        <v>1490</v>
      </c>
      <c r="E187" s="456" t="s">
        <v>1760</v>
      </c>
      <c r="F187" s="455" t="s">
        <v>172</v>
      </c>
      <c r="G187" s="455" t="s">
        <v>75</v>
      </c>
      <c r="H187" s="455" t="s">
        <v>94</v>
      </c>
      <c r="I187" s="455">
        <v>33.799999999999997</v>
      </c>
      <c r="J187" s="64"/>
      <c r="K187" s="200">
        <v>2</v>
      </c>
      <c r="L187" s="457">
        <v>58.64</v>
      </c>
      <c r="M187" s="457" t="e" cm="1">
        <f t="array" ref="M187">IF($K187&gt;0,SVS_UR_VZ*$I187/$J187,0)</f>
        <v>#DIV/0!</v>
      </c>
      <c r="N187" s="208">
        <v>1</v>
      </c>
      <c r="O187" s="458">
        <v>21.68</v>
      </c>
      <c r="P187" s="458" t="e" cm="1">
        <f t="array" ref="P187">IF($K187&gt;0,SVS_UR_VFZ*$I187/$J187,0)</f>
        <v>#DIV/0!</v>
      </c>
      <c r="Q187" s="203">
        <f t="shared" si="6"/>
        <v>2714.8159999999993</v>
      </c>
      <c r="R187" s="203">
        <f t="shared" si="7"/>
        <v>0</v>
      </c>
      <c r="S187" s="203" t="e">
        <f t="shared" si="8"/>
        <v>#DIV/0!</v>
      </c>
    </row>
    <row r="188" spans="1:19" s="26" customFormat="1">
      <c r="A188" s="459">
        <f>MAX($A$12:A187)+1</f>
        <v>174</v>
      </c>
      <c r="B188" s="454" t="s">
        <v>1792</v>
      </c>
      <c r="C188" s="454">
        <v>0</v>
      </c>
      <c r="D188" s="455" t="s">
        <v>1491</v>
      </c>
      <c r="E188" s="456" t="s">
        <v>81</v>
      </c>
      <c r="F188" s="455" t="s">
        <v>1375</v>
      </c>
      <c r="G188" s="455" t="s">
        <v>1313</v>
      </c>
      <c r="H188" s="455" t="s">
        <v>80</v>
      </c>
      <c r="I188" s="455">
        <v>16.5</v>
      </c>
      <c r="J188" s="64"/>
      <c r="K188" s="200">
        <v>3</v>
      </c>
      <c r="L188" s="457">
        <v>87.96</v>
      </c>
      <c r="M188" s="457" t="e" cm="1">
        <f t="array" ref="M188">IF($K188&gt;0,SVS_UR_VZ*$I188/$J188,0)</f>
        <v>#DIV/0!</v>
      </c>
      <c r="N188" s="208">
        <v>3</v>
      </c>
      <c r="O188" s="458">
        <v>60.75</v>
      </c>
      <c r="P188" s="458" t="e" cm="1">
        <f t="array" ref="P188">IF($K188&gt;0,SVS_UR_VFZ*$I188/$J188,0)</f>
        <v>#DIV/0!</v>
      </c>
      <c r="Q188" s="203">
        <f t="shared" si="6"/>
        <v>2453.7149999999997</v>
      </c>
      <c r="R188" s="203">
        <f t="shared" si="7"/>
        <v>0</v>
      </c>
      <c r="S188" s="203" t="e">
        <f t="shared" si="8"/>
        <v>#DIV/0!</v>
      </c>
    </row>
    <row r="189" spans="1:19" s="26" customFormat="1">
      <c r="A189" s="459">
        <f>MAX($A$12:A188)+1</f>
        <v>175</v>
      </c>
      <c r="B189" s="454" t="s">
        <v>1792</v>
      </c>
      <c r="C189" s="454">
        <v>0</v>
      </c>
      <c r="D189" s="455" t="s">
        <v>1492</v>
      </c>
      <c r="E189" s="456" t="s">
        <v>81</v>
      </c>
      <c r="F189" s="455" t="s">
        <v>1375</v>
      </c>
      <c r="G189" s="455" t="s">
        <v>1313</v>
      </c>
      <c r="H189" s="455" t="s">
        <v>80</v>
      </c>
      <c r="I189" s="455">
        <v>17</v>
      </c>
      <c r="J189" s="64"/>
      <c r="K189" s="200">
        <v>3</v>
      </c>
      <c r="L189" s="457">
        <v>87.96</v>
      </c>
      <c r="M189" s="457" t="e" cm="1">
        <f t="array" ref="M189">IF($K189&gt;0,SVS_UR_VZ*$I189/$J189,0)</f>
        <v>#DIV/0!</v>
      </c>
      <c r="N189" s="208">
        <v>3</v>
      </c>
      <c r="O189" s="458">
        <v>60.75</v>
      </c>
      <c r="P189" s="458" t="e" cm="1">
        <f t="array" ref="P189">IF($K189&gt;0,SVS_UR_VFZ*$I189/$J189,0)</f>
        <v>#DIV/0!</v>
      </c>
      <c r="Q189" s="203">
        <f t="shared" si="6"/>
        <v>2528.0699999999997</v>
      </c>
      <c r="R189" s="203">
        <f t="shared" si="7"/>
        <v>0</v>
      </c>
      <c r="S189" s="203" t="e">
        <f t="shared" si="8"/>
        <v>#DIV/0!</v>
      </c>
    </row>
    <row r="190" spans="1:19" s="26" customFormat="1">
      <c r="A190" s="459">
        <f>MAX($A$12:A189)+1</f>
        <v>176</v>
      </c>
      <c r="B190" s="454" t="s">
        <v>1792</v>
      </c>
      <c r="C190" s="454">
        <v>0</v>
      </c>
      <c r="D190" s="455" t="s">
        <v>1493</v>
      </c>
      <c r="E190" s="456" t="s">
        <v>81</v>
      </c>
      <c r="F190" s="455" t="s">
        <v>1375</v>
      </c>
      <c r="G190" s="455" t="s">
        <v>1313</v>
      </c>
      <c r="H190" s="455" t="s">
        <v>80</v>
      </c>
      <c r="I190" s="455">
        <v>17</v>
      </c>
      <c r="J190" s="64"/>
      <c r="K190" s="200">
        <v>3</v>
      </c>
      <c r="L190" s="457">
        <v>87.96</v>
      </c>
      <c r="M190" s="457" t="e" cm="1">
        <f t="array" ref="M190">IF($K190&gt;0,SVS_UR_VZ*$I190/$J190,0)</f>
        <v>#DIV/0!</v>
      </c>
      <c r="N190" s="208">
        <v>3</v>
      </c>
      <c r="O190" s="458">
        <v>60.75</v>
      </c>
      <c r="P190" s="458" t="e" cm="1">
        <f t="array" ref="P190">IF($K190&gt;0,SVS_UR_VFZ*$I190/$J190,0)</f>
        <v>#DIV/0!</v>
      </c>
      <c r="Q190" s="203">
        <f t="shared" si="6"/>
        <v>2528.0699999999997</v>
      </c>
      <c r="R190" s="203">
        <f t="shared" si="7"/>
        <v>0</v>
      </c>
      <c r="S190" s="203" t="e">
        <f t="shared" si="8"/>
        <v>#DIV/0!</v>
      </c>
    </row>
    <row r="191" spans="1:19" s="26" customFormat="1">
      <c r="A191" s="459">
        <f>MAX($A$12:A190)+1</f>
        <v>177</v>
      </c>
      <c r="B191" s="454" t="s">
        <v>1792</v>
      </c>
      <c r="C191" s="454">
        <v>0</v>
      </c>
      <c r="D191" s="455" t="s">
        <v>1494</v>
      </c>
      <c r="E191" s="456" t="s">
        <v>81</v>
      </c>
      <c r="F191" s="455" t="s">
        <v>1375</v>
      </c>
      <c r="G191" s="455" t="s">
        <v>1313</v>
      </c>
      <c r="H191" s="455" t="s">
        <v>80</v>
      </c>
      <c r="I191" s="455">
        <v>16.600000000000001</v>
      </c>
      <c r="J191" s="64"/>
      <c r="K191" s="200">
        <v>3</v>
      </c>
      <c r="L191" s="457">
        <v>87.96</v>
      </c>
      <c r="M191" s="457" t="e" cm="1">
        <f t="array" ref="M191">IF($K191&gt;0,SVS_UR_VZ*$I191/$J191,0)</f>
        <v>#DIV/0!</v>
      </c>
      <c r="N191" s="208">
        <v>3</v>
      </c>
      <c r="O191" s="458">
        <v>60.75</v>
      </c>
      <c r="P191" s="458" t="e" cm="1">
        <f t="array" ref="P191">IF($K191&gt;0,SVS_UR_VFZ*$I191/$J191,0)</f>
        <v>#DIV/0!</v>
      </c>
      <c r="Q191" s="203">
        <f t="shared" si="6"/>
        <v>2468.5859999999998</v>
      </c>
      <c r="R191" s="203">
        <f t="shared" si="7"/>
        <v>0</v>
      </c>
      <c r="S191" s="203" t="e">
        <f t="shared" si="8"/>
        <v>#DIV/0!</v>
      </c>
    </row>
    <row r="192" spans="1:19" s="26" customFormat="1">
      <c r="A192" s="459">
        <f>MAX($A$12:A191)+1</f>
        <v>178</v>
      </c>
      <c r="B192" s="454" t="s">
        <v>1792</v>
      </c>
      <c r="C192" s="454">
        <v>0</v>
      </c>
      <c r="D192" s="455" t="s">
        <v>1495</v>
      </c>
      <c r="E192" s="456" t="s">
        <v>81</v>
      </c>
      <c r="F192" s="455" t="s">
        <v>1375</v>
      </c>
      <c r="G192" s="455" t="s">
        <v>1313</v>
      </c>
      <c r="H192" s="455" t="s">
        <v>80</v>
      </c>
      <c r="I192" s="455">
        <v>16.600000000000001</v>
      </c>
      <c r="J192" s="64"/>
      <c r="K192" s="200">
        <v>3</v>
      </c>
      <c r="L192" s="457">
        <v>87.96</v>
      </c>
      <c r="M192" s="457" t="e" cm="1">
        <f t="array" ref="M192">IF($K192&gt;0,SVS_UR_VZ*$I192/$J192,0)</f>
        <v>#DIV/0!</v>
      </c>
      <c r="N192" s="208">
        <v>3</v>
      </c>
      <c r="O192" s="458">
        <v>60.75</v>
      </c>
      <c r="P192" s="458" t="e" cm="1">
        <f t="array" ref="P192">IF($K192&gt;0,SVS_UR_VFZ*$I192/$J192,0)</f>
        <v>#DIV/0!</v>
      </c>
      <c r="Q192" s="203">
        <f t="shared" si="6"/>
        <v>2468.5859999999998</v>
      </c>
      <c r="R192" s="203">
        <f t="shared" si="7"/>
        <v>0</v>
      </c>
      <c r="S192" s="203" t="e">
        <f t="shared" si="8"/>
        <v>#DIV/0!</v>
      </c>
    </row>
    <row r="193" spans="1:19" s="26" customFormat="1">
      <c r="A193" s="459">
        <f>MAX($A$12:A192)+1</f>
        <v>179</v>
      </c>
      <c r="B193" s="454" t="s">
        <v>1792</v>
      </c>
      <c r="C193" s="454">
        <v>0</v>
      </c>
      <c r="D193" s="455" t="s">
        <v>1496</v>
      </c>
      <c r="E193" s="456" t="s">
        <v>81</v>
      </c>
      <c r="F193" s="455" t="s">
        <v>1375</v>
      </c>
      <c r="G193" s="455" t="s">
        <v>1313</v>
      </c>
      <c r="H193" s="455" t="s">
        <v>80</v>
      </c>
      <c r="I193" s="455">
        <v>16.7</v>
      </c>
      <c r="J193" s="64"/>
      <c r="K193" s="200">
        <v>3</v>
      </c>
      <c r="L193" s="457">
        <v>87.96</v>
      </c>
      <c r="M193" s="457" t="e" cm="1">
        <f t="array" ref="M193">IF($K193&gt;0,SVS_UR_VZ*$I193/$J193,0)</f>
        <v>#DIV/0!</v>
      </c>
      <c r="N193" s="208">
        <v>3</v>
      </c>
      <c r="O193" s="458">
        <v>60.75</v>
      </c>
      <c r="P193" s="458" t="e" cm="1">
        <f t="array" ref="P193">IF($K193&gt;0,SVS_UR_VFZ*$I193/$J193,0)</f>
        <v>#DIV/0!</v>
      </c>
      <c r="Q193" s="203">
        <f t="shared" si="6"/>
        <v>2483.4569999999994</v>
      </c>
      <c r="R193" s="203">
        <f t="shared" si="7"/>
        <v>0</v>
      </c>
      <c r="S193" s="203" t="e">
        <f t="shared" si="8"/>
        <v>#DIV/0!</v>
      </c>
    </row>
    <row r="194" spans="1:19" s="26" customFormat="1">
      <c r="A194" s="459">
        <f>MAX($A$12:A193)+1</f>
        <v>180</v>
      </c>
      <c r="B194" s="454" t="s">
        <v>1792</v>
      </c>
      <c r="C194" s="454">
        <v>0</v>
      </c>
      <c r="D194" s="455" t="s">
        <v>1497</v>
      </c>
      <c r="E194" s="456" t="s">
        <v>81</v>
      </c>
      <c r="F194" s="455" t="s">
        <v>1375</v>
      </c>
      <c r="G194" s="455" t="s">
        <v>1313</v>
      </c>
      <c r="H194" s="455" t="s">
        <v>80</v>
      </c>
      <c r="I194" s="455">
        <v>16.5</v>
      </c>
      <c r="J194" s="64"/>
      <c r="K194" s="200">
        <v>3</v>
      </c>
      <c r="L194" s="457">
        <v>87.96</v>
      </c>
      <c r="M194" s="457" t="e" cm="1">
        <f t="array" ref="M194">IF($K194&gt;0,SVS_UR_VZ*$I194/$J194,0)</f>
        <v>#DIV/0!</v>
      </c>
      <c r="N194" s="208">
        <v>3</v>
      </c>
      <c r="O194" s="458">
        <v>60.75</v>
      </c>
      <c r="P194" s="458" t="e" cm="1">
        <f t="array" ref="P194">IF($K194&gt;0,SVS_UR_VFZ*$I194/$J194,0)</f>
        <v>#DIV/0!</v>
      </c>
      <c r="Q194" s="203">
        <f t="shared" si="6"/>
        <v>2453.7149999999997</v>
      </c>
      <c r="R194" s="203">
        <f t="shared" si="7"/>
        <v>0</v>
      </c>
      <c r="S194" s="203" t="e">
        <f t="shared" si="8"/>
        <v>#DIV/0!</v>
      </c>
    </row>
    <row r="195" spans="1:19" s="26" customFormat="1">
      <c r="A195" s="459">
        <f>MAX($A$12:A194)+1</f>
        <v>181</v>
      </c>
      <c r="B195" s="454" t="s">
        <v>1792</v>
      </c>
      <c r="C195" s="454">
        <v>0</v>
      </c>
      <c r="D195" s="455" t="s">
        <v>1498</v>
      </c>
      <c r="E195" s="456" t="s">
        <v>84</v>
      </c>
      <c r="F195" s="455" t="s">
        <v>170</v>
      </c>
      <c r="G195" s="455" t="s">
        <v>75</v>
      </c>
      <c r="H195" s="455" t="s">
        <v>83</v>
      </c>
      <c r="I195" s="455">
        <v>32.200000000000003</v>
      </c>
      <c r="J195" s="64"/>
      <c r="K195" s="200">
        <v>5</v>
      </c>
      <c r="L195" s="457">
        <v>146.6</v>
      </c>
      <c r="M195" s="457" t="e" cm="1">
        <f t="array" ref="M195">IF($K195&gt;0,SVS_UR_VZ*$I195/$J195,0)</f>
        <v>#DIV/0!</v>
      </c>
      <c r="N195" s="208">
        <v>1</v>
      </c>
      <c r="O195" s="458">
        <v>21.68</v>
      </c>
      <c r="P195" s="458" t="e" cm="1">
        <f t="array" ref="P195">IF($K195&gt;0,SVS_UR_VFZ*$I195/$J195,0)</f>
        <v>#DIV/0!</v>
      </c>
      <c r="Q195" s="203">
        <f t="shared" si="6"/>
        <v>5418.6160000000009</v>
      </c>
      <c r="R195" s="203">
        <f t="shared" si="7"/>
        <v>0</v>
      </c>
      <c r="S195" s="203" t="e">
        <f t="shared" si="8"/>
        <v>#DIV/0!</v>
      </c>
    </row>
    <row r="196" spans="1:19" s="26" customFormat="1">
      <c r="A196" s="459">
        <f>MAX($A$12:A195)+1</f>
        <v>182</v>
      </c>
      <c r="B196" s="454" t="s">
        <v>1792</v>
      </c>
      <c r="C196" s="454">
        <v>1</v>
      </c>
      <c r="D196" s="455" t="s">
        <v>1499</v>
      </c>
      <c r="E196" s="456" t="s">
        <v>81</v>
      </c>
      <c r="F196" s="455" t="s">
        <v>1375</v>
      </c>
      <c r="G196" s="455" t="s">
        <v>1313</v>
      </c>
      <c r="H196" s="455" t="s">
        <v>80</v>
      </c>
      <c r="I196" s="455">
        <v>16.3</v>
      </c>
      <c r="J196" s="64"/>
      <c r="K196" s="200">
        <v>3</v>
      </c>
      <c r="L196" s="457">
        <v>87.96</v>
      </c>
      <c r="M196" s="457" t="e" cm="1">
        <f t="array" ref="M196">IF($K196&gt;0,SVS_UR_VZ*$I196/$J196,0)</f>
        <v>#DIV/0!</v>
      </c>
      <c r="N196" s="208">
        <v>3</v>
      </c>
      <c r="O196" s="458">
        <v>60.75</v>
      </c>
      <c r="P196" s="458" t="e" cm="1">
        <f t="array" ref="P196">IF($K196&gt;0,SVS_UR_VFZ*$I196/$J196,0)</f>
        <v>#DIV/0!</v>
      </c>
      <c r="Q196" s="203">
        <f t="shared" si="6"/>
        <v>2423.973</v>
      </c>
      <c r="R196" s="203">
        <f t="shared" si="7"/>
        <v>0</v>
      </c>
      <c r="S196" s="203" t="e">
        <f t="shared" si="8"/>
        <v>#DIV/0!</v>
      </c>
    </row>
    <row r="197" spans="1:19" s="26" customFormat="1">
      <c r="A197" s="459">
        <f>MAX($A$12:A196)+1</f>
        <v>183</v>
      </c>
      <c r="B197" s="454" t="s">
        <v>1792</v>
      </c>
      <c r="C197" s="454">
        <v>1</v>
      </c>
      <c r="D197" s="455" t="s">
        <v>1500</v>
      </c>
      <c r="E197" s="456" t="s">
        <v>81</v>
      </c>
      <c r="F197" s="455" t="s">
        <v>1375</v>
      </c>
      <c r="G197" s="455" t="s">
        <v>1313</v>
      </c>
      <c r="H197" s="455" t="s">
        <v>80</v>
      </c>
      <c r="I197" s="455">
        <v>16.399999999999999</v>
      </c>
      <c r="J197" s="64"/>
      <c r="K197" s="200">
        <v>3</v>
      </c>
      <c r="L197" s="457">
        <v>87.96</v>
      </c>
      <c r="M197" s="457" t="e" cm="1">
        <f t="array" ref="M197">IF($K197&gt;0,SVS_UR_VZ*$I197/$J197,0)</f>
        <v>#DIV/0!</v>
      </c>
      <c r="N197" s="208">
        <v>3</v>
      </c>
      <c r="O197" s="458">
        <v>60.75</v>
      </c>
      <c r="P197" s="458" t="e" cm="1">
        <f t="array" ref="P197">IF($K197&gt;0,SVS_UR_VFZ*$I197/$J197,0)</f>
        <v>#DIV/0!</v>
      </c>
      <c r="Q197" s="203">
        <f t="shared" si="6"/>
        <v>2438.8439999999996</v>
      </c>
      <c r="R197" s="203">
        <f t="shared" si="7"/>
        <v>0</v>
      </c>
      <c r="S197" s="203" t="e">
        <f t="shared" si="8"/>
        <v>#DIV/0!</v>
      </c>
    </row>
    <row r="198" spans="1:19" s="26" customFormat="1">
      <c r="A198" s="459">
        <f>MAX($A$12:A197)+1</f>
        <v>184</v>
      </c>
      <c r="B198" s="454" t="s">
        <v>1792</v>
      </c>
      <c r="C198" s="454">
        <v>1</v>
      </c>
      <c r="D198" s="455" t="s">
        <v>1501</v>
      </c>
      <c r="E198" s="456" t="s">
        <v>81</v>
      </c>
      <c r="F198" s="455" t="s">
        <v>1375</v>
      </c>
      <c r="G198" s="455" t="s">
        <v>1313</v>
      </c>
      <c r="H198" s="455" t="s">
        <v>80</v>
      </c>
      <c r="I198" s="455">
        <v>16.399999999999999</v>
      </c>
      <c r="J198" s="64"/>
      <c r="K198" s="200">
        <v>3</v>
      </c>
      <c r="L198" s="457">
        <v>87.96</v>
      </c>
      <c r="M198" s="457" t="e" cm="1">
        <f t="array" ref="M198">IF($K198&gt;0,SVS_UR_VZ*$I198/$J198,0)</f>
        <v>#DIV/0!</v>
      </c>
      <c r="N198" s="208">
        <v>3</v>
      </c>
      <c r="O198" s="458">
        <v>60.75</v>
      </c>
      <c r="P198" s="458" t="e" cm="1">
        <f t="array" ref="P198">IF($K198&gt;0,SVS_UR_VFZ*$I198/$J198,0)</f>
        <v>#DIV/0!</v>
      </c>
      <c r="Q198" s="203">
        <f t="shared" si="6"/>
        <v>2438.8439999999996</v>
      </c>
      <c r="R198" s="203">
        <f t="shared" si="7"/>
        <v>0</v>
      </c>
      <c r="S198" s="203" t="e">
        <f t="shared" si="8"/>
        <v>#DIV/0!</v>
      </c>
    </row>
    <row r="199" spans="1:19" s="26" customFormat="1">
      <c r="A199" s="459">
        <f>MAX($A$12:A198)+1</f>
        <v>185</v>
      </c>
      <c r="B199" s="454" t="s">
        <v>1792</v>
      </c>
      <c r="C199" s="454">
        <v>1</v>
      </c>
      <c r="D199" s="455" t="s">
        <v>1502</v>
      </c>
      <c r="E199" s="456" t="s">
        <v>81</v>
      </c>
      <c r="F199" s="455" t="s">
        <v>1375</v>
      </c>
      <c r="G199" s="455" t="s">
        <v>1313</v>
      </c>
      <c r="H199" s="455" t="s">
        <v>80</v>
      </c>
      <c r="I199" s="455">
        <v>16.399999999999999</v>
      </c>
      <c r="J199" s="64"/>
      <c r="K199" s="200">
        <v>3</v>
      </c>
      <c r="L199" s="457">
        <v>87.96</v>
      </c>
      <c r="M199" s="457" t="e" cm="1">
        <f t="array" ref="M199">IF($K199&gt;0,SVS_UR_VZ*$I199/$J199,0)</f>
        <v>#DIV/0!</v>
      </c>
      <c r="N199" s="208">
        <v>3</v>
      </c>
      <c r="O199" s="458">
        <v>60.75</v>
      </c>
      <c r="P199" s="458" t="e" cm="1">
        <f t="array" ref="P199">IF($K199&gt;0,SVS_UR_VFZ*$I199/$J199,0)</f>
        <v>#DIV/0!</v>
      </c>
      <c r="Q199" s="203">
        <f t="shared" si="6"/>
        <v>2438.8439999999996</v>
      </c>
      <c r="R199" s="203">
        <f t="shared" si="7"/>
        <v>0</v>
      </c>
      <c r="S199" s="203" t="e">
        <f t="shared" si="8"/>
        <v>#DIV/0!</v>
      </c>
    </row>
    <row r="200" spans="1:19" s="26" customFormat="1">
      <c r="A200" s="459">
        <f>MAX($A$12:A199)+1</f>
        <v>186</v>
      </c>
      <c r="B200" s="454" t="s">
        <v>1792</v>
      </c>
      <c r="C200" s="454">
        <v>1</v>
      </c>
      <c r="D200" s="455" t="s">
        <v>1503</v>
      </c>
      <c r="E200" s="456" t="s">
        <v>81</v>
      </c>
      <c r="F200" s="455" t="s">
        <v>1375</v>
      </c>
      <c r="G200" s="455" t="s">
        <v>1313</v>
      </c>
      <c r="H200" s="455" t="s">
        <v>80</v>
      </c>
      <c r="I200" s="455">
        <v>16.399999999999999</v>
      </c>
      <c r="J200" s="64"/>
      <c r="K200" s="200">
        <v>3</v>
      </c>
      <c r="L200" s="457">
        <v>87.96</v>
      </c>
      <c r="M200" s="457" t="e" cm="1">
        <f t="array" ref="M200">IF($K200&gt;0,SVS_UR_VZ*$I200/$J200,0)</f>
        <v>#DIV/0!</v>
      </c>
      <c r="N200" s="208">
        <v>3</v>
      </c>
      <c r="O200" s="458">
        <v>60.75</v>
      </c>
      <c r="P200" s="458" t="e" cm="1">
        <f t="array" ref="P200">IF($K200&gt;0,SVS_UR_VFZ*$I200/$J200,0)</f>
        <v>#DIV/0!</v>
      </c>
      <c r="Q200" s="203">
        <f t="shared" si="6"/>
        <v>2438.8439999999996</v>
      </c>
      <c r="R200" s="203">
        <f t="shared" si="7"/>
        <v>0</v>
      </c>
      <c r="S200" s="203" t="e">
        <f t="shared" si="8"/>
        <v>#DIV/0!</v>
      </c>
    </row>
    <row r="201" spans="1:19" s="26" customFormat="1">
      <c r="A201" s="459">
        <f>MAX($A$12:A200)+1</f>
        <v>187</v>
      </c>
      <c r="B201" s="454" t="s">
        <v>1792</v>
      </c>
      <c r="C201" s="454">
        <v>1</v>
      </c>
      <c r="D201" s="455" t="s">
        <v>1504</v>
      </c>
      <c r="E201" s="456" t="s">
        <v>81</v>
      </c>
      <c r="F201" s="455" t="s">
        <v>1375</v>
      </c>
      <c r="G201" s="455" t="s">
        <v>1313</v>
      </c>
      <c r="H201" s="455" t="s">
        <v>80</v>
      </c>
      <c r="I201" s="455">
        <v>16.600000000000001</v>
      </c>
      <c r="J201" s="64"/>
      <c r="K201" s="200">
        <v>3</v>
      </c>
      <c r="L201" s="457">
        <v>87.96</v>
      </c>
      <c r="M201" s="457" t="e" cm="1">
        <f t="array" ref="M201">IF($K201&gt;0,SVS_UR_VZ*$I201/$J201,0)</f>
        <v>#DIV/0!</v>
      </c>
      <c r="N201" s="208">
        <v>3</v>
      </c>
      <c r="O201" s="458">
        <v>60.75</v>
      </c>
      <c r="P201" s="458" t="e" cm="1">
        <f t="array" ref="P201">IF($K201&gt;0,SVS_UR_VFZ*$I201/$J201,0)</f>
        <v>#DIV/0!</v>
      </c>
      <c r="Q201" s="203">
        <f t="shared" si="6"/>
        <v>2468.5859999999998</v>
      </c>
      <c r="R201" s="203">
        <f t="shared" si="7"/>
        <v>0</v>
      </c>
      <c r="S201" s="203" t="e">
        <f t="shared" si="8"/>
        <v>#DIV/0!</v>
      </c>
    </row>
    <row r="202" spans="1:19" s="26" customFormat="1">
      <c r="A202" s="459">
        <f>MAX($A$12:A201)+1</f>
        <v>188</v>
      </c>
      <c r="B202" s="454" t="s">
        <v>1792</v>
      </c>
      <c r="C202" s="454">
        <v>1</v>
      </c>
      <c r="D202" s="455" t="s">
        <v>1505</v>
      </c>
      <c r="E202" s="456" t="s">
        <v>81</v>
      </c>
      <c r="F202" s="455" t="s">
        <v>1375</v>
      </c>
      <c r="G202" s="455" t="s">
        <v>1313</v>
      </c>
      <c r="H202" s="455" t="s">
        <v>80</v>
      </c>
      <c r="I202" s="455">
        <v>16.600000000000001</v>
      </c>
      <c r="J202" s="64"/>
      <c r="K202" s="200">
        <v>3</v>
      </c>
      <c r="L202" s="457">
        <v>87.96</v>
      </c>
      <c r="M202" s="457" t="e" cm="1">
        <f t="array" ref="M202">IF($K202&gt;0,SVS_UR_VZ*$I202/$J202,0)</f>
        <v>#DIV/0!</v>
      </c>
      <c r="N202" s="208">
        <v>3</v>
      </c>
      <c r="O202" s="458">
        <v>60.75</v>
      </c>
      <c r="P202" s="458" t="e" cm="1">
        <f t="array" ref="P202">IF($K202&gt;0,SVS_UR_VFZ*$I202/$J202,0)</f>
        <v>#DIV/0!</v>
      </c>
      <c r="Q202" s="203">
        <f t="shared" si="6"/>
        <v>2468.5859999999998</v>
      </c>
      <c r="R202" s="203">
        <f t="shared" si="7"/>
        <v>0</v>
      </c>
      <c r="S202" s="203" t="e">
        <f t="shared" si="8"/>
        <v>#DIV/0!</v>
      </c>
    </row>
    <row r="203" spans="1:19" s="26" customFormat="1">
      <c r="A203" s="459">
        <f>MAX($A$12:A202)+1</f>
        <v>189</v>
      </c>
      <c r="B203" s="454" t="s">
        <v>1792</v>
      </c>
      <c r="C203" s="454">
        <v>1</v>
      </c>
      <c r="D203" s="455" t="s">
        <v>1506</v>
      </c>
      <c r="E203" s="456" t="s">
        <v>81</v>
      </c>
      <c r="F203" s="455" t="s">
        <v>1375</v>
      </c>
      <c r="G203" s="455" t="s">
        <v>1313</v>
      </c>
      <c r="H203" s="455" t="s">
        <v>80</v>
      </c>
      <c r="I203" s="455">
        <v>16.399999999999999</v>
      </c>
      <c r="J203" s="64"/>
      <c r="K203" s="200">
        <v>3</v>
      </c>
      <c r="L203" s="457">
        <v>87.96</v>
      </c>
      <c r="M203" s="457" t="e" cm="1">
        <f t="array" ref="M203">IF($K203&gt;0,SVS_UR_VZ*$I203/$J203,0)</f>
        <v>#DIV/0!</v>
      </c>
      <c r="N203" s="208">
        <v>3</v>
      </c>
      <c r="O203" s="458">
        <v>60.75</v>
      </c>
      <c r="P203" s="458" t="e" cm="1">
        <f t="array" ref="P203">IF($K203&gt;0,SVS_UR_VFZ*$I203/$J203,0)</f>
        <v>#DIV/0!</v>
      </c>
      <c r="Q203" s="203">
        <f t="shared" si="6"/>
        <v>2438.8439999999996</v>
      </c>
      <c r="R203" s="203">
        <f t="shared" si="7"/>
        <v>0</v>
      </c>
      <c r="S203" s="203" t="e">
        <f t="shared" si="8"/>
        <v>#DIV/0!</v>
      </c>
    </row>
    <row r="204" spans="1:19" s="26" customFormat="1">
      <c r="A204" s="459">
        <f>MAX($A$12:A203)+1</f>
        <v>190</v>
      </c>
      <c r="B204" s="454" t="s">
        <v>1792</v>
      </c>
      <c r="C204" s="454">
        <v>1</v>
      </c>
      <c r="D204" s="455" t="s">
        <v>1507</v>
      </c>
      <c r="E204" s="456" t="s">
        <v>81</v>
      </c>
      <c r="F204" s="455" t="s">
        <v>1375</v>
      </c>
      <c r="G204" s="455" t="s">
        <v>1313</v>
      </c>
      <c r="H204" s="455" t="s">
        <v>80</v>
      </c>
      <c r="I204" s="455">
        <v>16.399999999999999</v>
      </c>
      <c r="J204" s="64"/>
      <c r="K204" s="200">
        <v>3</v>
      </c>
      <c r="L204" s="457">
        <v>87.96</v>
      </c>
      <c r="M204" s="457" t="e" cm="1">
        <f t="array" ref="M204">IF($K204&gt;0,SVS_UR_VZ*$I204/$J204,0)</f>
        <v>#DIV/0!</v>
      </c>
      <c r="N204" s="208">
        <v>3</v>
      </c>
      <c r="O204" s="458">
        <v>60.75</v>
      </c>
      <c r="P204" s="458" t="e" cm="1">
        <f t="array" ref="P204">IF($K204&gt;0,SVS_UR_VFZ*$I204/$J204,0)</f>
        <v>#DIV/0!</v>
      </c>
      <c r="Q204" s="203">
        <f t="shared" si="6"/>
        <v>2438.8439999999996</v>
      </c>
      <c r="R204" s="203">
        <f t="shared" si="7"/>
        <v>0</v>
      </c>
      <c r="S204" s="203" t="e">
        <f t="shared" si="8"/>
        <v>#DIV/0!</v>
      </c>
    </row>
    <row r="205" spans="1:19" s="26" customFormat="1">
      <c r="A205" s="459">
        <f>MAX($A$12:A204)+1</f>
        <v>191</v>
      </c>
      <c r="B205" s="454" t="s">
        <v>1792</v>
      </c>
      <c r="C205" s="454">
        <v>1</v>
      </c>
      <c r="D205" s="455" t="s">
        <v>1508</v>
      </c>
      <c r="E205" s="456" t="s">
        <v>81</v>
      </c>
      <c r="F205" s="455" t="s">
        <v>1375</v>
      </c>
      <c r="G205" s="455" t="s">
        <v>1313</v>
      </c>
      <c r="H205" s="455" t="s">
        <v>80</v>
      </c>
      <c r="I205" s="455">
        <v>16.399999999999999</v>
      </c>
      <c r="J205" s="64"/>
      <c r="K205" s="200">
        <v>3</v>
      </c>
      <c r="L205" s="457">
        <v>87.96</v>
      </c>
      <c r="M205" s="457" t="e" cm="1">
        <f t="array" ref="M205">IF($K205&gt;0,SVS_UR_VZ*$I205/$J205,0)</f>
        <v>#DIV/0!</v>
      </c>
      <c r="N205" s="208">
        <v>3</v>
      </c>
      <c r="O205" s="458">
        <v>60.75</v>
      </c>
      <c r="P205" s="458" t="e" cm="1">
        <f t="array" ref="P205">IF($K205&gt;0,SVS_UR_VFZ*$I205/$J205,0)</f>
        <v>#DIV/0!</v>
      </c>
      <c r="Q205" s="203">
        <f t="shared" si="6"/>
        <v>2438.8439999999996</v>
      </c>
      <c r="R205" s="203">
        <f t="shared" si="7"/>
        <v>0</v>
      </c>
      <c r="S205" s="203" t="e">
        <f t="shared" si="8"/>
        <v>#DIV/0!</v>
      </c>
    </row>
    <row r="206" spans="1:19" s="26" customFormat="1">
      <c r="A206" s="459">
        <f>MAX($A$12:A205)+1</f>
        <v>192</v>
      </c>
      <c r="B206" s="454" t="s">
        <v>1792</v>
      </c>
      <c r="C206" s="454">
        <v>1</v>
      </c>
      <c r="D206" s="455" t="s">
        <v>1509</v>
      </c>
      <c r="E206" s="456" t="s">
        <v>81</v>
      </c>
      <c r="F206" s="455" t="s">
        <v>1375</v>
      </c>
      <c r="G206" s="455" t="s">
        <v>1313</v>
      </c>
      <c r="H206" s="455" t="s">
        <v>80</v>
      </c>
      <c r="I206" s="455">
        <v>16.3</v>
      </c>
      <c r="J206" s="64"/>
      <c r="K206" s="200">
        <v>3</v>
      </c>
      <c r="L206" s="457">
        <v>87.96</v>
      </c>
      <c r="M206" s="457" t="e" cm="1">
        <f t="array" ref="M206">IF($K206&gt;0,SVS_UR_VZ*$I206/$J206,0)</f>
        <v>#DIV/0!</v>
      </c>
      <c r="N206" s="208">
        <v>3</v>
      </c>
      <c r="O206" s="458">
        <v>60.75</v>
      </c>
      <c r="P206" s="458" t="e" cm="1">
        <f t="array" ref="P206">IF($K206&gt;0,SVS_UR_VFZ*$I206/$J206,0)</f>
        <v>#DIV/0!</v>
      </c>
      <c r="Q206" s="203">
        <f t="shared" si="6"/>
        <v>2423.973</v>
      </c>
      <c r="R206" s="203">
        <f t="shared" si="7"/>
        <v>0</v>
      </c>
      <c r="S206" s="203" t="e">
        <f t="shared" si="8"/>
        <v>#DIV/0!</v>
      </c>
    </row>
    <row r="207" spans="1:19" s="26" customFormat="1">
      <c r="A207" s="459">
        <f>MAX($A$12:A206)+1</f>
        <v>193</v>
      </c>
      <c r="B207" s="454" t="s">
        <v>1792</v>
      </c>
      <c r="C207" s="454">
        <v>1</v>
      </c>
      <c r="D207" s="455" t="s">
        <v>1510</v>
      </c>
      <c r="E207" s="456" t="s">
        <v>84</v>
      </c>
      <c r="F207" s="455" t="s">
        <v>170</v>
      </c>
      <c r="G207" s="455" t="s">
        <v>75</v>
      </c>
      <c r="H207" s="455" t="s">
        <v>83</v>
      </c>
      <c r="I207" s="455">
        <v>32.4</v>
      </c>
      <c r="J207" s="64"/>
      <c r="K207" s="200">
        <v>5</v>
      </c>
      <c r="L207" s="457">
        <v>146.6</v>
      </c>
      <c r="M207" s="457" t="e" cm="1">
        <f t="array" ref="M207">IF($K207&gt;0,SVS_UR_VZ*$I207/$J207,0)</f>
        <v>#DIV/0!</v>
      </c>
      <c r="N207" s="208">
        <v>1</v>
      </c>
      <c r="O207" s="458">
        <v>21.68</v>
      </c>
      <c r="P207" s="458" t="e" cm="1">
        <f t="array" ref="P207">IF($K207&gt;0,SVS_UR_VFZ*$I207/$J207,0)</f>
        <v>#DIV/0!</v>
      </c>
      <c r="Q207" s="203">
        <f t="shared" ref="Q207:Q272" si="9">I207*SUM(L207,O207)</f>
        <v>5452.2719999999999</v>
      </c>
      <c r="R207" s="203">
        <f t="shared" ref="R207:R272" si="10">IFERROR(Q207/J207,0)</f>
        <v>0</v>
      </c>
      <c r="S207" s="203" t="e">
        <f t="shared" ref="S207:S272" si="11">ROUND(SUM(L207*M207,O207*P207),2)</f>
        <v>#DIV/0!</v>
      </c>
    </row>
    <row r="208" spans="1:19" s="26" customFormat="1">
      <c r="A208" s="459">
        <f>MAX($A$12:A207)+1</f>
        <v>194</v>
      </c>
      <c r="B208" s="454" t="s">
        <v>1792</v>
      </c>
      <c r="C208" s="454">
        <v>1</v>
      </c>
      <c r="D208" s="455" t="s">
        <v>1511</v>
      </c>
      <c r="E208" s="456" t="s">
        <v>1512</v>
      </c>
      <c r="F208" s="455" t="s">
        <v>169</v>
      </c>
      <c r="G208" s="455" t="s">
        <v>1314</v>
      </c>
      <c r="H208" s="455" t="s">
        <v>83</v>
      </c>
      <c r="I208" s="455">
        <v>26.7</v>
      </c>
      <c r="J208" s="64"/>
      <c r="K208" s="200">
        <v>0.23</v>
      </c>
      <c r="L208" s="457">
        <v>9</v>
      </c>
      <c r="M208" s="457" t="e" cm="1">
        <f t="array" ref="M208">IF($K208&gt;0,SVS_UR_VZ*$I208/$J208,0)</f>
        <v>#DIV/0!</v>
      </c>
      <c r="N208" s="208">
        <v>0.23</v>
      </c>
      <c r="O208" s="458">
        <v>3</v>
      </c>
      <c r="P208" s="458" t="e" cm="1">
        <f t="array" ref="P208">IF($K208&gt;0,SVS_UR_VFZ*$I208/$J208,0)</f>
        <v>#DIV/0!</v>
      </c>
      <c r="Q208" s="203">
        <f t="shared" si="9"/>
        <v>320.39999999999998</v>
      </c>
      <c r="R208" s="203">
        <f t="shared" si="10"/>
        <v>0</v>
      </c>
      <c r="S208" s="203" t="e">
        <f t="shared" si="11"/>
        <v>#DIV/0!</v>
      </c>
    </row>
    <row r="209" spans="1:19" s="26" customFormat="1">
      <c r="A209" s="460"/>
      <c r="B209" s="461"/>
      <c r="C209" s="461"/>
      <c r="D209" s="462"/>
      <c r="E209" s="463"/>
      <c r="F209" s="462"/>
      <c r="G209" s="462"/>
      <c r="H209" s="462"/>
      <c r="I209" s="462"/>
      <c r="J209" s="217"/>
      <c r="K209" s="464"/>
      <c r="L209" s="465"/>
      <c r="M209" s="465"/>
      <c r="N209" s="464"/>
      <c r="O209" s="465"/>
      <c r="P209" s="465"/>
      <c r="Q209" s="301"/>
      <c r="R209" s="301"/>
      <c r="S209" s="303"/>
    </row>
    <row r="210" spans="1:19" s="26" customFormat="1">
      <c r="A210" s="459">
        <f>MAX($A$12:A208)+1</f>
        <v>195</v>
      </c>
      <c r="B210" s="454" t="s">
        <v>1783</v>
      </c>
      <c r="C210" s="454">
        <v>0</v>
      </c>
      <c r="D210" s="455" t="s">
        <v>1791</v>
      </c>
      <c r="E210" s="456" t="s">
        <v>471</v>
      </c>
      <c r="F210" s="455" t="s">
        <v>172</v>
      </c>
      <c r="G210" s="455" t="s">
        <v>75</v>
      </c>
      <c r="H210" s="455" t="s">
        <v>94</v>
      </c>
      <c r="I210" s="455">
        <v>94.5</v>
      </c>
      <c r="J210" s="64"/>
      <c r="K210" s="200">
        <v>2</v>
      </c>
      <c r="L210" s="457">
        <v>58.64</v>
      </c>
      <c r="M210" s="457" t="e" cm="1">
        <f t="array" ref="M210">IF($K210&gt;0,SVS_UR_VZ*$I210/$J210,0)</f>
        <v>#DIV/0!</v>
      </c>
      <c r="N210" s="208">
        <v>1</v>
      </c>
      <c r="O210" s="458">
        <v>21.68</v>
      </c>
      <c r="P210" s="458" t="e" cm="1">
        <f t="array" ref="P210">IF($K210&gt;0,SVS_UR_VFZ*$I210/$J210,0)</f>
        <v>#DIV/0!</v>
      </c>
      <c r="Q210" s="203">
        <f t="shared" si="9"/>
        <v>7590.24</v>
      </c>
      <c r="R210" s="203">
        <f t="shared" si="10"/>
        <v>0</v>
      </c>
      <c r="S210" s="203" t="e">
        <f t="shared" si="11"/>
        <v>#DIV/0!</v>
      </c>
    </row>
    <row r="211" spans="1:19" s="26" customFormat="1">
      <c r="A211" s="459">
        <f>MAX($A$12:A210)+1</f>
        <v>196</v>
      </c>
      <c r="B211" s="454" t="s">
        <v>1783</v>
      </c>
      <c r="C211" s="454">
        <v>0</v>
      </c>
      <c r="D211" s="455" t="s">
        <v>1513</v>
      </c>
      <c r="E211" s="456" t="s">
        <v>1760</v>
      </c>
      <c r="F211" s="455" t="s">
        <v>172</v>
      </c>
      <c r="G211" s="455" t="s">
        <v>75</v>
      </c>
      <c r="H211" s="455" t="s">
        <v>94</v>
      </c>
      <c r="I211" s="455">
        <v>104.5</v>
      </c>
      <c r="J211" s="64"/>
      <c r="K211" s="200">
        <v>2</v>
      </c>
      <c r="L211" s="457">
        <v>58.64</v>
      </c>
      <c r="M211" s="457" t="e" cm="1">
        <f t="array" ref="M211">IF($K211&gt;0,SVS_UR_VZ*$I211/$J211,0)</f>
        <v>#DIV/0!</v>
      </c>
      <c r="N211" s="208">
        <v>1</v>
      </c>
      <c r="O211" s="458">
        <v>21.68</v>
      </c>
      <c r="P211" s="458" t="e" cm="1">
        <f t="array" ref="P211">IF($K211&gt;0,SVS_UR_VFZ*$I211/$J211,0)</f>
        <v>#DIV/0!</v>
      </c>
      <c r="Q211" s="203">
        <f t="shared" si="9"/>
        <v>8393.4399999999987</v>
      </c>
      <c r="R211" s="203">
        <f t="shared" si="10"/>
        <v>0</v>
      </c>
      <c r="S211" s="203" t="e">
        <f t="shared" si="11"/>
        <v>#DIV/0!</v>
      </c>
    </row>
    <row r="212" spans="1:19" s="26" customFormat="1">
      <c r="A212" s="459">
        <f>MAX($A$12:A211)+1</f>
        <v>197</v>
      </c>
      <c r="B212" s="454" t="s">
        <v>1783</v>
      </c>
      <c r="C212" s="454">
        <v>0</v>
      </c>
      <c r="D212" s="455" t="s">
        <v>1514</v>
      </c>
      <c r="E212" s="456" t="s">
        <v>471</v>
      </c>
      <c r="F212" s="455" t="s">
        <v>172</v>
      </c>
      <c r="G212" s="455" t="s">
        <v>75</v>
      </c>
      <c r="H212" s="455" t="s">
        <v>94</v>
      </c>
      <c r="I212" s="455">
        <v>82.9</v>
      </c>
      <c r="J212" s="64"/>
      <c r="K212" s="200">
        <v>2</v>
      </c>
      <c r="L212" s="457">
        <v>58.64</v>
      </c>
      <c r="M212" s="457" t="e" cm="1">
        <f t="array" ref="M212">IF($K212&gt;0,SVS_UR_VZ*$I212/$J212,0)</f>
        <v>#DIV/0!</v>
      </c>
      <c r="N212" s="208">
        <v>1</v>
      </c>
      <c r="O212" s="458">
        <v>21.68</v>
      </c>
      <c r="P212" s="458" t="e" cm="1">
        <f t="array" ref="P212">IF($K212&gt;0,SVS_UR_VFZ*$I212/$J212,0)</f>
        <v>#DIV/0!</v>
      </c>
      <c r="Q212" s="203">
        <f t="shared" si="9"/>
        <v>6658.5280000000002</v>
      </c>
      <c r="R212" s="203">
        <f t="shared" si="10"/>
        <v>0</v>
      </c>
      <c r="S212" s="203" t="e">
        <f t="shared" si="11"/>
        <v>#DIV/0!</v>
      </c>
    </row>
    <row r="213" spans="1:19" s="26" customFormat="1">
      <c r="A213" s="459">
        <f>MAX($A$12:A212)+1</f>
        <v>198</v>
      </c>
      <c r="B213" s="454" t="s">
        <v>1783</v>
      </c>
      <c r="C213" s="454">
        <v>0</v>
      </c>
      <c r="D213" s="455" t="s">
        <v>1515</v>
      </c>
      <c r="E213" s="456" t="s">
        <v>1760</v>
      </c>
      <c r="F213" s="455" t="s">
        <v>172</v>
      </c>
      <c r="G213" s="455" t="s">
        <v>75</v>
      </c>
      <c r="H213" s="455" t="s">
        <v>94</v>
      </c>
      <c r="I213" s="455">
        <v>105.1</v>
      </c>
      <c r="J213" s="64"/>
      <c r="K213" s="200">
        <v>2</v>
      </c>
      <c r="L213" s="457">
        <v>58.64</v>
      </c>
      <c r="M213" s="457" t="e" cm="1">
        <f t="array" ref="M213">IF($K213&gt;0,SVS_UR_VZ*$I213/$J213,0)</f>
        <v>#DIV/0!</v>
      </c>
      <c r="N213" s="208">
        <v>1</v>
      </c>
      <c r="O213" s="458">
        <v>21.68</v>
      </c>
      <c r="P213" s="458" t="e" cm="1">
        <f t="array" ref="P213">IF($K213&gt;0,SVS_UR_VFZ*$I213/$J213,0)</f>
        <v>#DIV/0!</v>
      </c>
      <c r="Q213" s="203">
        <f t="shared" si="9"/>
        <v>8441.6319999999996</v>
      </c>
      <c r="R213" s="203">
        <f t="shared" si="10"/>
        <v>0</v>
      </c>
      <c r="S213" s="203" t="e">
        <f t="shared" si="11"/>
        <v>#DIV/0!</v>
      </c>
    </row>
    <row r="214" spans="1:19" s="26" customFormat="1">
      <c r="A214" s="459">
        <f>MAX($A$12:A213)+1</f>
        <v>199</v>
      </c>
      <c r="B214" s="454" t="s">
        <v>1783</v>
      </c>
      <c r="C214" s="454">
        <v>0</v>
      </c>
      <c r="D214" s="455" t="s">
        <v>1516</v>
      </c>
      <c r="E214" s="456" t="s">
        <v>471</v>
      </c>
      <c r="F214" s="455" t="s">
        <v>172</v>
      </c>
      <c r="G214" s="455" t="s">
        <v>75</v>
      </c>
      <c r="H214" s="455" t="s">
        <v>94</v>
      </c>
      <c r="I214" s="455">
        <v>15.7</v>
      </c>
      <c r="J214" s="64"/>
      <c r="K214" s="200">
        <v>2</v>
      </c>
      <c r="L214" s="457">
        <v>58.64</v>
      </c>
      <c r="M214" s="457" t="e" cm="1">
        <f t="array" ref="M214">IF($K214&gt;0,SVS_UR_VZ*$I214/$J214,0)</f>
        <v>#DIV/0!</v>
      </c>
      <c r="N214" s="208">
        <v>1</v>
      </c>
      <c r="O214" s="458">
        <v>21.68</v>
      </c>
      <c r="P214" s="458" t="e" cm="1">
        <f t="array" ref="P214">IF($K214&gt;0,SVS_UR_VFZ*$I214/$J214,0)</f>
        <v>#DIV/0!</v>
      </c>
      <c r="Q214" s="203">
        <f t="shared" si="9"/>
        <v>1261.0239999999999</v>
      </c>
      <c r="R214" s="203">
        <f t="shared" si="10"/>
        <v>0</v>
      </c>
      <c r="S214" s="203" t="e">
        <f t="shared" si="11"/>
        <v>#DIV/0!</v>
      </c>
    </row>
    <row r="215" spans="1:19" s="26" customFormat="1">
      <c r="A215" s="459">
        <f>MAX($A$12:A214)+1</f>
        <v>200</v>
      </c>
      <c r="B215" s="454" t="s">
        <v>1783</v>
      </c>
      <c r="C215" s="454">
        <v>0</v>
      </c>
      <c r="D215" s="455" t="s">
        <v>1517</v>
      </c>
      <c r="E215" s="456" t="s">
        <v>81</v>
      </c>
      <c r="F215" s="455" t="s">
        <v>1375</v>
      </c>
      <c r="G215" s="455" t="s">
        <v>1313</v>
      </c>
      <c r="H215" s="455" t="s">
        <v>80</v>
      </c>
      <c r="I215" s="455">
        <v>33.799999999999997</v>
      </c>
      <c r="J215" s="64"/>
      <c r="K215" s="200">
        <v>3</v>
      </c>
      <c r="L215" s="457">
        <v>87.96</v>
      </c>
      <c r="M215" s="457" t="e" cm="1">
        <f t="array" ref="M215">IF($K215&gt;0,SVS_UR_VZ*$I215/$J215,0)</f>
        <v>#DIV/0!</v>
      </c>
      <c r="N215" s="208">
        <v>3</v>
      </c>
      <c r="O215" s="458">
        <v>60.75</v>
      </c>
      <c r="P215" s="458" t="e" cm="1">
        <f t="array" ref="P215">IF($K215&gt;0,SVS_UR_VFZ*$I215/$J215,0)</f>
        <v>#DIV/0!</v>
      </c>
      <c r="Q215" s="203">
        <f t="shared" si="9"/>
        <v>5026.3979999999992</v>
      </c>
      <c r="R215" s="203">
        <f t="shared" si="10"/>
        <v>0</v>
      </c>
      <c r="S215" s="203" t="e">
        <f t="shared" si="11"/>
        <v>#DIV/0!</v>
      </c>
    </row>
    <row r="216" spans="1:19" s="26" customFormat="1">
      <c r="A216" s="459">
        <f>MAX($A$12:A215)+1</f>
        <v>201</v>
      </c>
      <c r="B216" s="454" t="s">
        <v>1783</v>
      </c>
      <c r="C216" s="454">
        <v>0</v>
      </c>
      <c r="D216" s="455" t="s">
        <v>1518</v>
      </c>
      <c r="E216" s="456" t="s">
        <v>95</v>
      </c>
      <c r="F216" s="455" t="s">
        <v>1375</v>
      </c>
      <c r="G216" s="455" t="s">
        <v>75</v>
      </c>
      <c r="H216" s="455" t="s">
        <v>80</v>
      </c>
      <c r="I216" s="455">
        <v>33.799999999999997</v>
      </c>
      <c r="J216" s="64"/>
      <c r="K216" s="200">
        <v>3</v>
      </c>
      <c r="L216" s="457">
        <v>87.96</v>
      </c>
      <c r="M216" s="457" t="e" cm="1">
        <f t="array" ref="M216">IF($K216&gt;0,SVS_UR_VZ*$I216/$J216,0)</f>
        <v>#DIV/0!</v>
      </c>
      <c r="N216" s="208">
        <v>3</v>
      </c>
      <c r="O216" s="458">
        <v>60.75</v>
      </c>
      <c r="P216" s="458" t="e" cm="1">
        <f t="array" ref="P216">IF($K216&gt;0,SVS_UR_VFZ*$I216/$J216,0)</f>
        <v>#DIV/0!</v>
      </c>
      <c r="Q216" s="203">
        <f t="shared" si="9"/>
        <v>5026.3979999999992</v>
      </c>
      <c r="R216" s="203">
        <f t="shared" si="10"/>
        <v>0</v>
      </c>
      <c r="S216" s="203" t="e">
        <f t="shared" si="11"/>
        <v>#DIV/0!</v>
      </c>
    </row>
    <row r="217" spans="1:19" s="26" customFormat="1">
      <c r="A217" s="459">
        <f>MAX($A$12:A216)+1</f>
        <v>202</v>
      </c>
      <c r="B217" s="454" t="s">
        <v>1783</v>
      </c>
      <c r="C217" s="454">
        <v>0</v>
      </c>
      <c r="D217" s="455" t="s">
        <v>1790</v>
      </c>
      <c r="E217" s="456" t="s">
        <v>471</v>
      </c>
      <c r="F217" s="455" t="s">
        <v>1375</v>
      </c>
      <c r="G217" s="455" t="s">
        <v>75</v>
      </c>
      <c r="H217" s="455" t="s">
        <v>80</v>
      </c>
      <c r="I217" s="455">
        <v>33.799999999999997</v>
      </c>
      <c r="J217" s="64"/>
      <c r="K217" s="200">
        <v>3</v>
      </c>
      <c r="L217" s="457">
        <v>87.96</v>
      </c>
      <c r="M217" s="457" t="e" cm="1">
        <f t="array" ref="M217">IF($K217&gt;0,SVS_UR_VZ*$I217/$J217,0)</f>
        <v>#DIV/0!</v>
      </c>
      <c r="N217" s="208">
        <v>3</v>
      </c>
      <c r="O217" s="458">
        <v>60.75</v>
      </c>
      <c r="P217" s="458" t="e" cm="1">
        <f t="array" ref="P217">IF($K217&gt;0,SVS_UR_VFZ*$I217/$J217,0)</f>
        <v>#DIV/0!</v>
      </c>
      <c r="Q217" s="203">
        <f t="shared" si="9"/>
        <v>5026.3979999999992</v>
      </c>
      <c r="R217" s="203">
        <f t="shared" si="10"/>
        <v>0</v>
      </c>
      <c r="S217" s="203" t="e">
        <f t="shared" si="11"/>
        <v>#DIV/0!</v>
      </c>
    </row>
    <row r="218" spans="1:19" s="26" customFormat="1">
      <c r="A218" s="459">
        <f>MAX($A$12:A217)+1</f>
        <v>203</v>
      </c>
      <c r="B218" s="454" t="s">
        <v>1783</v>
      </c>
      <c r="C218" s="454">
        <v>0</v>
      </c>
      <c r="D218" s="455" t="s">
        <v>1789</v>
      </c>
      <c r="E218" s="456" t="s">
        <v>81</v>
      </c>
      <c r="F218" s="455" t="s">
        <v>1375</v>
      </c>
      <c r="G218" s="455" t="s">
        <v>1313</v>
      </c>
      <c r="H218" s="455" t="s">
        <v>80</v>
      </c>
      <c r="I218" s="455">
        <v>17.100000000000001</v>
      </c>
      <c r="J218" s="64"/>
      <c r="K218" s="200">
        <v>3</v>
      </c>
      <c r="L218" s="457">
        <v>87.96</v>
      </c>
      <c r="M218" s="457" t="e" cm="1">
        <f t="array" ref="M218">IF($K218&gt;0,SVS_UR_VZ*$I218/$J218,0)</f>
        <v>#DIV/0!</v>
      </c>
      <c r="N218" s="208">
        <v>3</v>
      </c>
      <c r="O218" s="458">
        <v>60.75</v>
      </c>
      <c r="P218" s="458" t="e" cm="1">
        <f t="array" ref="P218">IF($K218&gt;0,SVS_UR_VFZ*$I218/$J218,0)</f>
        <v>#DIV/0!</v>
      </c>
      <c r="Q218" s="203">
        <f t="shared" si="9"/>
        <v>2542.9409999999998</v>
      </c>
      <c r="R218" s="203">
        <f t="shared" si="10"/>
        <v>0</v>
      </c>
      <c r="S218" s="203" t="e">
        <f t="shared" si="11"/>
        <v>#DIV/0!</v>
      </c>
    </row>
    <row r="219" spans="1:19" s="26" customFormat="1">
      <c r="A219" s="459">
        <f>MAX($A$12:A218)+1</f>
        <v>204</v>
      </c>
      <c r="B219" s="454" t="s">
        <v>1783</v>
      </c>
      <c r="C219" s="454">
        <v>0</v>
      </c>
      <c r="D219" s="455" t="s">
        <v>1788</v>
      </c>
      <c r="E219" s="456" t="s">
        <v>81</v>
      </c>
      <c r="F219" s="455" t="s">
        <v>1375</v>
      </c>
      <c r="G219" s="455" t="s">
        <v>1313</v>
      </c>
      <c r="H219" s="455" t="s">
        <v>80</v>
      </c>
      <c r="I219" s="455">
        <v>17.100000000000001</v>
      </c>
      <c r="J219" s="64"/>
      <c r="K219" s="200">
        <v>3</v>
      </c>
      <c r="L219" s="457">
        <v>87.96</v>
      </c>
      <c r="M219" s="457" t="e" cm="1">
        <f t="array" ref="M219">IF($K219&gt;0,SVS_UR_VZ*$I219/$J219,0)</f>
        <v>#DIV/0!</v>
      </c>
      <c r="N219" s="208">
        <v>3</v>
      </c>
      <c r="O219" s="458">
        <v>60.75</v>
      </c>
      <c r="P219" s="458" t="e" cm="1">
        <f t="array" ref="P219">IF($K219&gt;0,SVS_UR_VFZ*$I219/$J219,0)</f>
        <v>#DIV/0!</v>
      </c>
      <c r="Q219" s="203">
        <f t="shared" si="9"/>
        <v>2542.9409999999998</v>
      </c>
      <c r="R219" s="203">
        <f t="shared" si="10"/>
        <v>0</v>
      </c>
      <c r="S219" s="203" t="e">
        <f t="shared" si="11"/>
        <v>#DIV/0!</v>
      </c>
    </row>
    <row r="220" spans="1:19" s="26" customFormat="1">
      <c r="A220" s="459">
        <f>MAX($A$12:A219)+1</f>
        <v>205</v>
      </c>
      <c r="B220" s="454" t="s">
        <v>1783</v>
      </c>
      <c r="C220" s="454">
        <v>0</v>
      </c>
      <c r="D220" s="455" t="s">
        <v>1519</v>
      </c>
      <c r="E220" s="456" t="s">
        <v>86</v>
      </c>
      <c r="F220" s="455" t="s">
        <v>169</v>
      </c>
      <c r="G220" s="455" t="s">
        <v>1311</v>
      </c>
      <c r="H220" s="455" t="s">
        <v>85</v>
      </c>
      <c r="I220" s="455">
        <v>12.7</v>
      </c>
      <c r="J220" s="64"/>
      <c r="K220" s="200">
        <v>1</v>
      </c>
      <c r="L220" s="457">
        <v>30.4</v>
      </c>
      <c r="M220" s="457" t="e" cm="1">
        <f t="array" ref="M220">IF($K220&gt;0,SVS_UR_VZ*$I220/$J220,0)</f>
        <v>#DIV/0!</v>
      </c>
      <c r="N220" s="208">
        <v>1</v>
      </c>
      <c r="O220" s="458">
        <v>21.68</v>
      </c>
      <c r="P220" s="458" t="e" cm="1">
        <f t="array" ref="P220">IF($K220&gt;0,SVS_UR_VFZ*$I220/$J220,0)</f>
        <v>#DIV/0!</v>
      </c>
      <c r="Q220" s="203">
        <f t="shared" si="9"/>
        <v>661.41599999999994</v>
      </c>
      <c r="R220" s="203">
        <f t="shared" si="10"/>
        <v>0</v>
      </c>
      <c r="S220" s="203" t="e">
        <f t="shared" si="11"/>
        <v>#DIV/0!</v>
      </c>
    </row>
    <row r="221" spans="1:19" s="26" customFormat="1">
      <c r="A221" s="459">
        <f>MAX($A$12:A220)+1</f>
        <v>206</v>
      </c>
      <c r="B221" s="454" t="s">
        <v>1783</v>
      </c>
      <c r="C221" s="454">
        <v>0</v>
      </c>
      <c r="D221" s="455" t="s">
        <v>1520</v>
      </c>
      <c r="E221" s="456" t="s">
        <v>84</v>
      </c>
      <c r="F221" s="455" t="s">
        <v>170</v>
      </c>
      <c r="G221" s="455" t="s">
        <v>75</v>
      </c>
      <c r="H221" s="455" t="s">
        <v>83</v>
      </c>
      <c r="I221" s="455">
        <v>50.6</v>
      </c>
      <c r="J221" s="64"/>
      <c r="K221" s="200">
        <v>3</v>
      </c>
      <c r="L221" s="457">
        <v>87.96</v>
      </c>
      <c r="M221" s="457" t="e" cm="1">
        <f t="array" ref="M221">IF($K221&gt;0,SVS_UR_VZ*$I221/$J221,0)</f>
        <v>#DIV/0!</v>
      </c>
      <c r="N221" s="208">
        <v>1</v>
      </c>
      <c r="O221" s="458">
        <v>21.68</v>
      </c>
      <c r="P221" s="458" t="e" cm="1">
        <f t="array" ref="P221">IF($K221&gt;0,SVS_UR_VFZ*$I221/$J221,0)</f>
        <v>#DIV/0!</v>
      </c>
      <c r="Q221" s="203">
        <f t="shared" si="9"/>
        <v>5547.7839999999997</v>
      </c>
      <c r="R221" s="203">
        <f t="shared" si="10"/>
        <v>0</v>
      </c>
      <c r="S221" s="203" t="e">
        <f t="shared" si="11"/>
        <v>#DIV/0!</v>
      </c>
    </row>
    <row r="222" spans="1:19" s="26" customFormat="1">
      <c r="A222" s="459">
        <f>MAX($A$12:A221)+1</f>
        <v>207</v>
      </c>
      <c r="B222" s="454" t="s">
        <v>1783</v>
      </c>
      <c r="C222" s="454">
        <v>0</v>
      </c>
      <c r="D222" s="455" t="s">
        <v>1521</v>
      </c>
      <c r="E222" s="456" t="s">
        <v>182</v>
      </c>
      <c r="F222" s="455" t="s">
        <v>171</v>
      </c>
      <c r="G222" s="455" t="s">
        <v>1311</v>
      </c>
      <c r="H222" s="455" t="s">
        <v>89</v>
      </c>
      <c r="I222" s="455">
        <v>8</v>
      </c>
      <c r="J222" s="64"/>
      <c r="K222" s="200">
        <v>5</v>
      </c>
      <c r="L222" s="457">
        <v>146.6</v>
      </c>
      <c r="M222" s="457" t="e" cm="1">
        <f t="array" ref="M222">IF($K222&gt;0,SVS_UR_VZ*$I222/$J222,0)</f>
        <v>#DIV/0!</v>
      </c>
      <c r="N222" s="208">
        <v>5</v>
      </c>
      <c r="O222" s="458">
        <v>101.25</v>
      </c>
      <c r="P222" s="458" t="e" cm="1">
        <f t="array" ref="P222">IF($K222&gt;0,SVS_UR_VFZ*$I222/$J222,0)</f>
        <v>#DIV/0!</v>
      </c>
      <c r="Q222" s="203">
        <f t="shared" si="9"/>
        <v>1982.8</v>
      </c>
      <c r="R222" s="203">
        <f t="shared" si="10"/>
        <v>0</v>
      </c>
      <c r="S222" s="203" t="e">
        <f t="shared" si="11"/>
        <v>#DIV/0!</v>
      </c>
    </row>
    <row r="223" spans="1:19" s="26" customFormat="1">
      <c r="A223" s="459">
        <f>MAX($A$12:A222)+1</f>
        <v>208</v>
      </c>
      <c r="B223" s="454" t="s">
        <v>1783</v>
      </c>
      <c r="C223" s="454">
        <v>0</v>
      </c>
      <c r="D223" s="455" t="s">
        <v>1522</v>
      </c>
      <c r="E223" s="456" t="s">
        <v>217</v>
      </c>
      <c r="F223" s="455" t="s">
        <v>171</v>
      </c>
      <c r="G223" s="455" t="s">
        <v>1311</v>
      </c>
      <c r="H223" s="455" t="s">
        <v>89</v>
      </c>
      <c r="I223" s="455">
        <v>6.7</v>
      </c>
      <c r="J223" s="64"/>
      <c r="K223" s="200">
        <v>5</v>
      </c>
      <c r="L223" s="457">
        <v>146.6</v>
      </c>
      <c r="M223" s="457" t="e" cm="1">
        <f t="array" ref="M223">IF($K223&gt;0,SVS_UR_VZ*$I223/$J223,0)</f>
        <v>#DIV/0!</v>
      </c>
      <c r="N223" s="208">
        <v>5</v>
      </c>
      <c r="O223" s="458">
        <v>101.25</v>
      </c>
      <c r="P223" s="458" t="e" cm="1">
        <f t="array" ref="P223">IF($K223&gt;0,SVS_UR_VFZ*$I223/$J223,0)</f>
        <v>#DIV/0!</v>
      </c>
      <c r="Q223" s="203">
        <f t="shared" si="9"/>
        <v>1660.595</v>
      </c>
      <c r="R223" s="203">
        <f t="shared" si="10"/>
        <v>0</v>
      </c>
      <c r="S223" s="203" t="e">
        <f t="shared" si="11"/>
        <v>#DIV/0!</v>
      </c>
    </row>
    <row r="224" spans="1:19" s="26" customFormat="1">
      <c r="A224" s="459">
        <f>MAX($A$12:A223)+1</f>
        <v>209</v>
      </c>
      <c r="B224" s="454" t="s">
        <v>1783</v>
      </c>
      <c r="C224" s="454">
        <v>1</v>
      </c>
      <c r="D224" s="455" t="s">
        <v>1523</v>
      </c>
      <c r="E224" s="456" t="s">
        <v>1760</v>
      </c>
      <c r="F224" s="455" t="s">
        <v>173</v>
      </c>
      <c r="G224" s="455" t="s">
        <v>75</v>
      </c>
      <c r="H224" s="455" t="s">
        <v>94</v>
      </c>
      <c r="I224" s="455">
        <v>25</v>
      </c>
      <c r="J224" s="64"/>
      <c r="K224" s="200">
        <v>0.23</v>
      </c>
      <c r="L224" s="457">
        <v>9</v>
      </c>
      <c r="M224" s="457" t="e" cm="1">
        <f t="array" ref="M224">IF($K224&gt;0,SVS_UR_VZ*$I224/$J224,0)</f>
        <v>#DIV/0!</v>
      </c>
      <c r="N224" s="208">
        <v>0.23</v>
      </c>
      <c r="O224" s="458">
        <v>3</v>
      </c>
      <c r="P224" s="458" t="e" cm="1">
        <f t="array" ref="P224">IF($K224&gt;0,SVS_UR_VFZ*$I224/$J224,0)</f>
        <v>#DIV/0!</v>
      </c>
      <c r="Q224" s="203">
        <f t="shared" si="9"/>
        <v>300</v>
      </c>
      <c r="R224" s="203">
        <f t="shared" si="10"/>
        <v>0</v>
      </c>
      <c r="S224" s="203" t="e">
        <f t="shared" si="11"/>
        <v>#DIV/0!</v>
      </c>
    </row>
    <row r="225" spans="1:19" s="26" customFormat="1">
      <c r="A225" s="459">
        <f>MAX($A$12:A224)+1</f>
        <v>210</v>
      </c>
      <c r="B225" s="454" t="s">
        <v>1783</v>
      </c>
      <c r="C225" s="454">
        <v>1</v>
      </c>
      <c r="D225" s="455" t="s">
        <v>1524</v>
      </c>
      <c r="E225" s="456" t="s">
        <v>471</v>
      </c>
      <c r="F225" s="455" t="s">
        <v>172</v>
      </c>
      <c r="G225" s="455" t="s">
        <v>75</v>
      </c>
      <c r="H225" s="455" t="s">
        <v>70</v>
      </c>
      <c r="I225" s="455">
        <v>127</v>
      </c>
      <c r="J225" s="64"/>
      <c r="K225" s="200">
        <v>2</v>
      </c>
      <c r="L225" s="457">
        <v>58.64</v>
      </c>
      <c r="M225" s="457" t="e" cm="1">
        <f t="array" ref="M225">IF($K225&gt;0,SVS_UR_VZ*$I225/$J225,0)</f>
        <v>#DIV/0!</v>
      </c>
      <c r="N225" s="208">
        <v>1</v>
      </c>
      <c r="O225" s="458">
        <v>21.68</v>
      </c>
      <c r="P225" s="458" t="e" cm="1">
        <f t="array" ref="P225">IF($K225&gt;0,SVS_UR_VFZ*$I225/$J225,0)</f>
        <v>#DIV/0!</v>
      </c>
      <c r="Q225" s="203">
        <f t="shared" si="9"/>
        <v>10200.64</v>
      </c>
      <c r="R225" s="203">
        <f t="shared" si="10"/>
        <v>0</v>
      </c>
      <c r="S225" s="203" t="e">
        <f t="shared" si="11"/>
        <v>#DIV/0!</v>
      </c>
    </row>
    <row r="226" spans="1:19" s="26" customFormat="1">
      <c r="A226" s="459">
        <f>MAX($A$12:A225)+1</f>
        <v>211</v>
      </c>
      <c r="B226" s="454" t="s">
        <v>1783</v>
      </c>
      <c r="C226" s="454">
        <v>1</v>
      </c>
      <c r="D226" s="455" t="s">
        <v>1525</v>
      </c>
      <c r="E226" s="456" t="s">
        <v>1760</v>
      </c>
      <c r="F226" s="455" t="s">
        <v>172</v>
      </c>
      <c r="G226" s="455" t="s">
        <v>75</v>
      </c>
      <c r="H226" s="455" t="s">
        <v>70</v>
      </c>
      <c r="I226" s="455">
        <v>60</v>
      </c>
      <c r="J226" s="64"/>
      <c r="K226" s="200">
        <v>2</v>
      </c>
      <c r="L226" s="457">
        <v>58.64</v>
      </c>
      <c r="M226" s="457" t="e" cm="1">
        <f t="array" ref="M226">IF($K226&gt;0,SVS_UR_VZ*$I226/$J226,0)</f>
        <v>#DIV/0!</v>
      </c>
      <c r="N226" s="208">
        <v>1</v>
      </c>
      <c r="O226" s="458">
        <v>21.68</v>
      </c>
      <c r="P226" s="458" t="e" cm="1">
        <f t="array" ref="P226">IF($K226&gt;0,SVS_UR_VFZ*$I226/$J226,0)</f>
        <v>#DIV/0!</v>
      </c>
      <c r="Q226" s="203">
        <f t="shared" si="9"/>
        <v>4819.2</v>
      </c>
      <c r="R226" s="203">
        <f t="shared" si="10"/>
        <v>0</v>
      </c>
      <c r="S226" s="203" t="e">
        <f t="shared" si="11"/>
        <v>#DIV/0!</v>
      </c>
    </row>
    <row r="227" spans="1:19" s="26" customFormat="1">
      <c r="A227" s="459">
        <f>MAX($A$12:A226)+1</f>
        <v>212</v>
      </c>
      <c r="B227" s="454" t="s">
        <v>1783</v>
      </c>
      <c r="C227" s="454">
        <v>1</v>
      </c>
      <c r="D227" s="455" t="s">
        <v>1526</v>
      </c>
      <c r="E227" s="456" t="s">
        <v>471</v>
      </c>
      <c r="F227" s="455" t="s">
        <v>172</v>
      </c>
      <c r="G227" s="455" t="s">
        <v>75</v>
      </c>
      <c r="H227" s="455" t="s">
        <v>94</v>
      </c>
      <c r="I227" s="455">
        <v>114.2</v>
      </c>
      <c r="J227" s="64"/>
      <c r="K227" s="200">
        <v>2</v>
      </c>
      <c r="L227" s="457">
        <v>58.64</v>
      </c>
      <c r="M227" s="457" t="e" cm="1">
        <f t="array" ref="M227">IF($K227&gt;0,SVS_UR_VZ*$I227/$J227,0)</f>
        <v>#DIV/0!</v>
      </c>
      <c r="N227" s="208">
        <v>1</v>
      </c>
      <c r="O227" s="458">
        <v>21.68</v>
      </c>
      <c r="P227" s="458" t="e" cm="1">
        <f t="array" ref="P227">IF($K227&gt;0,SVS_UR_VFZ*$I227/$J227,0)</f>
        <v>#DIV/0!</v>
      </c>
      <c r="Q227" s="203">
        <f t="shared" si="9"/>
        <v>9172.5439999999999</v>
      </c>
      <c r="R227" s="203">
        <f t="shared" si="10"/>
        <v>0</v>
      </c>
      <c r="S227" s="203" t="e">
        <f t="shared" si="11"/>
        <v>#DIV/0!</v>
      </c>
    </row>
    <row r="228" spans="1:19" s="26" customFormat="1">
      <c r="A228" s="459">
        <f>MAX($A$12:A227)+1</f>
        <v>213</v>
      </c>
      <c r="B228" s="454" t="s">
        <v>1783</v>
      </c>
      <c r="C228" s="454">
        <v>1</v>
      </c>
      <c r="D228" s="455" t="s">
        <v>1527</v>
      </c>
      <c r="E228" s="456" t="s">
        <v>1760</v>
      </c>
      <c r="F228" s="455" t="s">
        <v>172</v>
      </c>
      <c r="G228" s="455" t="s">
        <v>75</v>
      </c>
      <c r="H228" s="455" t="s">
        <v>94</v>
      </c>
      <c r="I228" s="455">
        <v>8.3000000000000007</v>
      </c>
      <c r="J228" s="64"/>
      <c r="K228" s="200">
        <v>2</v>
      </c>
      <c r="L228" s="457">
        <v>58.64</v>
      </c>
      <c r="M228" s="457" t="e" cm="1">
        <f t="array" ref="M228">IF($K228&gt;0,SVS_UR_VZ*$I228/$J228,0)</f>
        <v>#DIV/0!</v>
      </c>
      <c r="N228" s="208">
        <v>1</v>
      </c>
      <c r="O228" s="458">
        <v>21.68</v>
      </c>
      <c r="P228" s="458" t="e" cm="1">
        <f t="array" ref="P228">IF($K228&gt;0,SVS_UR_VFZ*$I228/$J228,0)</f>
        <v>#DIV/0!</v>
      </c>
      <c r="Q228" s="203">
        <f t="shared" si="9"/>
        <v>666.65599999999995</v>
      </c>
      <c r="R228" s="203">
        <f t="shared" si="10"/>
        <v>0</v>
      </c>
      <c r="S228" s="203" t="e">
        <f t="shared" si="11"/>
        <v>#DIV/0!</v>
      </c>
    </row>
    <row r="229" spans="1:19" s="26" customFormat="1">
      <c r="A229" s="459">
        <f>MAX($A$12:A228)+1</f>
        <v>214</v>
      </c>
      <c r="B229" s="454" t="s">
        <v>1783</v>
      </c>
      <c r="C229" s="454">
        <v>1</v>
      </c>
      <c r="D229" s="455" t="s">
        <v>1528</v>
      </c>
      <c r="E229" s="456" t="s">
        <v>81</v>
      </c>
      <c r="F229" s="455" t="s">
        <v>1375</v>
      </c>
      <c r="G229" s="455" t="s">
        <v>75</v>
      </c>
      <c r="H229" s="455" t="s">
        <v>80</v>
      </c>
      <c r="I229" s="455">
        <v>21.1</v>
      </c>
      <c r="J229" s="64"/>
      <c r="K229" s="200">
        <v>3</v>
      </c>
      <c r="L229" s="457">
        <v>87.96</v>
      </c>
      <c r="M229" s="457" t="e" cm="1">
        <f t="array" ref="M229">IF($K229&gt;0,SVS_UR_VZ*$I229/$J229,0)</f>
        <v>#DIV/0!</v>
      </c>
      <c r="N229" s="208">
        <v>3</v>
      </c>
      <c r="O229" s="458">
        <v>60.75</v>
      </c>
      <c r="P229" s="458" t="e" cm="1">
        <f t="array" ref="P229">IF($K229&gt;0,SVS_UR_VFZ*$I229/$J229,0)</f>
        <v>#DIV/0!</v>
      </c>
      <c r="Q229" s="203">
        <f t="shared" si="9"/>
        <v>3137.7809999999999</v>
      </c>
      <c r="R229" s="203">
        <f t="shared" si="10"/>
        <v>0</v>
      </c>
      <c r="S229" s="203" t="e">
        <f t="shared" si="11"/>
        <v>#DIV/0!</v>
      </c>
    </row>
    <row r="230" spans="1:19" s="26" customFormat="1">
      <c r="A230" s="459">
        <f>MAX($A$12:A229)+1</f>
        <v>215</v>
      </c>
      <c r="B230" s="454" t="s">
        <v>1783</v>
      </c>
      <c r="C230" s="454">
        <v>1</v>
      </c>
      <c r="D230" s="455" t="s">
        <v>1529</v>
      </c>
      <c r="E230" s="456" t="s">
        <v>81</v>
      </c>
      <c r="F230" s="455" t="s">
        <v>1375</v>
      </c>
      <c r="G230" s="455" t="s">
        <v>75</v>
      </c>
      <c r="H230" s="455" t="s">
        <v>80</v>
      </c>
      <c r="I230" s="455">
        <v>27.6</v>
      </c>
      <c r="J230" s="64"/>
      <c r="K230" s="200">
        <v>3</v>
      </c>
      <c r="L230" s="457">
        <v>87.96</v>
      </c>
      <c r="M230" s="457" t="e" cm="1">
        <f t="array" ref="M230">IF($K230&gt;0,SVS_UR_VZ*$I230/$J230,0)</f>
        <v>#DIV/0!</v>
      </c>
      <c r="N230" s="208">
        <v>3</v>
      </c>
      <c r="O230" s="458">
        <v>60.75</v>
      </c>
      <c r="P230" s="458" t="e" cm="1">
        <f t="array" ref="P230">IF($K230&gt;0,SVS_UR_VFZ*$I230/$J230,0)</f>
        <v>#DIV/0!</v>
      </c>
      <c r="Q230" s="203">
        <f t="shared" si="9"/>
        <v>4104.3959999999997</v>
      </c>
      <c r="R230" s="203">
        <f t="shared" si="10"/>
        <v>0</v>
      </c>
      <c r="S230" s="203" t="e">
        <f t="shared" si="11"/>
        <v>#DIV/0!</v>
      </c>
    </row>
    <row r="231" spans="1:19" s="26" customFormat="1">
      <c r="A231" s="459">
        <f>MAX($A$12:A230)+1</f>
        <v>216</v>
      </c>
      <c r="B231" s="454" t="s">
        <v>1783</v>
      </c>
      <c r="C231" s="454">
        <v>1</v>
      </c>
      <c r="D231" s="455" t="s">
        <v>1530</v>
      </c>
      <c r="E231" s="456" t="s">
        <v>81</v>
      </c>
      <c r="F231" s="455" t="s">
        <v>1375</v>
      </c>
      <c r="G231" s="455" t="s">
        <v>1313</v>
      </c>
      <c r="H231" s="455" t="s">
        <v>80</v>
      </c>
      <c r="I231" s="455">
        <v>16.600000000000001</v>
      </c>
      <c r="J231" s="64"/>
      <c r="K231" s="200">
        <v>3</v>
      </c>
      <c r="L231" s="457">
        <v>87.96</v>
      </c>
      <c r="M231" s="457" t="e" cm="1">
        <f t="array" ref="M231">IF($K231&gt;0,SVS_UR_VZ*$I231/$J231,0)</f>
        <v>#DIV/0!</v>
      </c>
      <c r="N231" s="208">
        <v>3</v>
      </c>
      <c r="O231" s="458">
        <v>60.75</v>
      </c>
      <c r="P231" s="458" t="e" cm="1">
        <f t="array" ref="P231">IF($K231&gt;0,SVS_UR_VFZ*$I231/$J231,0)</f>
        <v>#DIV/0!</v>
      </c>
      <c r="Q231" s="203">
        <f t="shared" si="9"/>
        <v>2468.5859999999998</v>
      </c>
      <c r="R231" s="203">
        <f t="shared" si="10"/>
        <v>0</v>
      </c>
      <c r="S231" s="203" t="e">
        <f t="shared" si="11"/>
        <v>#DIV/0!</v>
      </c>
    </row>
    <row r="232" spans="1:19" s="26" customFormat="1">
      <c r="A232" s="459">
        <f>MAX($A$12:A231)+1</f>
        <v>217</v>
      </c>
      <c r="B232" s="454" t="s">
        <v>1783</v>
      </c>
      <c r="C232" s="454">
        <v>1</v>
      </c>
      <c r="D232" s="455" t="s">
        <v>1787</v>
      </c>
      <c r="E232" s="456" t="s">
        <v>81</v>
      </c>
      <c r="F232" s="455" t="s">
        <v>1375</v>
      </c>
      <c r="G232" s="455" t="s">
        <v>1313</v>
      </c>
      <c r="H232" s="455" t="s">
        <v>80</v>
      </c>
      <c r="I232" s="455">
        <v>16.600000000000001</v>
      </c>
      <c r="J232" s="64"/>
      <c r="K232" s="200">
        <v>3</v>
      </c>
      <c r="L232" s="457">
        <v>87.96</v>
      </c>
      <c r="M232" s="457" t="e" cm="1">
        <f t="array" ref="M232">IF($K232&gt;0,SVS_UR_VZ*$I232/$J232,0)</f>
        <v>#DIV/0!</v>
      </c>
      <c r="N232" s="208">
        <v>3</v>
      </c>
      <c r="O232" s="458">
        <v>60.75</v>
      </c>
      <c r="P232" s="458" t="e" cm="1">
        <f t="array" ref="P232">IF($K232&gt;0,SVS_UR_VFZ*$I232/$J232,0)</f>
        <v>#DIV/0!</v>
      </c>
      <c r="Q232" s="203">
        <f t="shared" si="9"/>
        <v>2468.5859999999998</v>
      </c>
      <c r="R232" s="203">
        <f t="shared" si="10"/>
        <v>0</v>
      </c>
      <c r="S232" s="203" t="e">
        <f t="shared" si="11"/>
        <v>#DIV/0!</v>
      </c>
    </row>
    <row r="233" spans="1:19" s="26" customFormat="1">
      <c r="A233" s="459">
        <f>MAX($A$12:A232)+1</f>
        <v>218</v>
      </c>
      <c r="B233" s="454" t="s">
        <v>1783</v>
      </c>
      <c r="C233" s="454">
        <v>1</v>
      </c>
      <c r="D233" s="455" t="s">
        <v>1786</v>
      </c>
      <c r="E233" s="456" t="s">
        <v>81</v>
      </c>
      <c r="F233" s="455" t="s">
        <v>1375</v>
      </c>
      <c r="G233" s="455" t="s">
        <v>1313</v>
      </c>
      <c r="H233" s="455" t="s">
        <v>80</v>
      </c>
      <c r="I233" s="455">
        <v>33.200000000000003</v>
      </c>
      <c r="J233" s="64"/>
      <c r="K233" s="200">
        <v>3</v>
      </c>
      <c r="L233" s="457">
        <v>87.96</v>
      </c>
      <c r="M233" s="457" t="e" cm="1">
        <f t="array" ref="M233">IF($K233&gt;0,SVS_UR_VZ*$I233/$J233,0)</f>
        <v>#DIV/0!</v>
      </c>
      <c r="N233" s="208">
        <v>3</v>
      </c>
      <c r="O233" s="458">
        <v>60.75</v>
      </c>
      <c r="P233" s="458" t="e" cm="1">
        <f t="array" ref="P233">IF($K233&gt;0,SVS_UR_VFZ*$I233/$J233,0)</f>
        <v>#DIV/0!</v>
      </c>
      <c r="Q233" s="203">
        <f t="shared" si="9"/>
        <v>4937.1719999999996</v>
      </c>
      <c r="R233" s="203">
        <f t="shared" si="10"/>
        <v>0</v>
      </c>
      <c r="S233" s="203" t="e">
        <f t="shared" si="11"/>
        <v>#DIV/0!</v>
      </c>
    </row>
    <row r="234" spans="1:19" s="26" customFormat="1">
      <c r="A234" s="459">
        <f>MAX($A$12:A233)+1</f>
        <v>219</v>
      </c>
      <c r="B234" s="454" t="s">
        <v>1783</v>
      </c>
      <c r="C234" s="454">
        <v>1</v>
      </c>
      <c r="D234" s="455" t="s">
        <v>1785</v>
      </c>
      <c r="E234" s="456" t="s">
        <v>81</v>
      </c>
      <c r="F234" s="455" t="s">
        <v>1375</v>
      </c>
      <c r="G234" s="455" t="s">
        <v>1313</v>
      </c>
      <c r="H234" s="455" t="s">
        <v>80</v>
      </c>
      <c r="I234" s="455">
        <v>16.75</v>
      </c>
      <c r="J234" s="64"/>
      <c r="K234" s="200">
        <v>3</v>
      </c>
      <c r="L234" s="457">
        <v>87.96</v>
      </c>
      <c r="M234" s="457" t="e" cm="1">
        <f t="array" ref="M234">IF($K234&gt;0,SVS_UR_VZ*$I234/$J234,0)</f>
        <v>#DIV/0!</v>
      </c>
      <c r="N234" s="208">
        <v>3</v>
      </c>
      <c r="O234" s="458">
        <v>60.75</v>
      </c>
      <c r="P234" s="458" t="e" cm="1">
        <f t="array" ref="P234">IF($K234&gt;0,SVS_UR_VFZ*$I234/$J234,0)</f>
        <v>#DIV/0!</v>
      </c>
      <c r="Q234" s="203">
        <f t="shared" si="9"/>
        <v>2490.8924999999995</v>
      </c>
      <c r="R234" s="203">
        <f t="shared" si="10"/>
        <v>0</v>
      </c>
      <c r="S234" s="203" t="e">
        <f t="shared" si="11"/>
        <v>#DIV/0!</v>
      </c>
    </row>
    <row r="235" spans="1:19" s="26" customFormat="1">
      <c r="A235" s="459">
        <f>MAX($A$12:A234)+1</f>
        <v>220</v>
      </c>
      <c r="B235" s="454" t="s">
        <v>1783</v>
      </c>
      <c r="C235" s="454">
        <v>1</v>
      </c>
      <c r="D235" s="455" t="s">
        <v>1784</v>
      </c>
      <c r="E235" s="456" t="s">
        <v>81</v>
      </c>
      <c r="F235" s="455" t="s">
        <v>1375</v>
      </c>
      <c r="G235" s="455" t="s">
        <v>1313</v>
      </c>
      <c r="H235" s="455" t="s">
        <v>80</v>
      </c>
      <c r="I235" s="455">
        <v>16.75</v>
      </c>
      <c r="J235" s="64"/>
      <c r="K235" s="200">
        <v>3</v>
      </c>
      <c r="L235" s="457">
        <v>87.96</v>
      </c>
      <c r="M235" s="457" t="e" cm="1">
        <f t="array" ref="M235">IF($K235&gt;0,SVS_UR_VZ*$I235/$J235,0)</f>
        <v>#DIV/0!</v>
      </c>
      <c r="N235" s="208">
        <v>3</v>
      </c>
      <c r="O235" s="458">
        <v>60.75</v>
      </c>
      <c r="P235" s="458" t="e" cm="1">
        <f t="array" ref="P235">IF($K235&gt;0,SVS_UR_VFZ*$I235/$J235,0)</f>
        <v>#DIV/0!</v>
      </c>
      <c r="Q235" s="203">
        <f t="shared" si="9"/>
        <v>2490.8924999999995</v>
      </c>
      <c r="R235" s="203">
        <f t="shared" si="10"/>
        <v>0</v>
      </c>
      <c r="S235" s="203" t="e">
        <f t="shared" si="11"/>
        <v>#DIV/0!</v>
      </c>
    </row>
    <row r="236" spans="1:19" s="26" customFormat="1" ht="12" customHeight="1">
      <c r="A236" s="459">
        <f>MAX($A$12:A235)+1</f>
        <v>221</v>
      </c>
      <c r="B236" s="454" t="s">
        <v>1783</v>
      </c>
      <c r="C236" s="454">
        <v>1</v>
      </c>
      <c r="D236" s="455" t="s">
        <v>1531</v>
      </c>
      <c r="E236" s="456" t="s">
        <v>86</v>
      </c>
      <c r="F236" s="455" t="s">
        <v>169</v>
      </c>
      <c r="G236" s="455" t="s">
        <v>1311</v>
      </c>
      <c r="H236" s="455" t="s">
        <v>85</v>
      </c>
      <c r="I236" s="455">
        <v>14.9</v>
      </c>
      <c r="J236" s="64"/>
      <c r="K236" s="200">
        <v>1</v>
      </c>
      <c r="L236" s="457">
        <v>30.4</v>
      </c>
      <c r="M236" s="457" t="e" cm="1">
        <f t="array" ref="M236">IF($K236&gt;0,SVS_UR_VZ*$I236/$J236,0)</f>
        <v>#DIV/0!</v>
      </c>
      <c r="N236" s="208">
        <v>1</v>
      </c>
      <c r="O236" s="458">
        <v>21.68</v>
      </c>
      <c r="P236" s="458" t="e" cm="1">
        <f t="array" ref="P236">IF($K236&gt;0,SVS_UR_VFZ*$I236/$J236,0)</f>
        <v>#DIV/0!</v>
      </c>
      <c r="Q236" s="203">
        <f t="shared" si="9"/>
        <v>775.99199999999996</v>
      </c>
      <c r="R236" s="203">
        <f t="shared" si="10"/>
        <v>0</v>
      </c>
      <c r="S236" s="203" t="e">
        <f t="shared" si="11"/>
        <v>#DIV/0!</v>
      </c>
    </row>
    <row r="237" spans="1:19" s="26" customFormat="1">
      <c r="A237" s="459">
        <f>MAX($A$12:A236)+1</f>
        <v>222</v>
      </c>
      <c r="B237" s="454" t="s">
        <v>1783</v>
      </c>
      <c r="C237" s="454">
        <v>1</v>
      </c>
      <c r="D237" s="455" t="s">
        <v>1532</v>
      </c>
      <c r="E237" s="456" t="s">
        <v>84</v>
      </c>
      <c r="F237" s="455" t="s">
        <v>170</v>
      </c>
      <c r="G237" s="455" t="s">
        <v>75</v>
      </c>
      <c r="H237" s="455" t="s">
        <v>83</v>
      </c>
      <c r="I237" s="455">
        <v>54.7</v>
      </c>
      <c r="J237" s="64"/>
      <c r="K237" s="200">
        <v>3</v>
      </c>
      <c r="L237" s="457">
        <v>87.96</v>
      </c>
      <c r="M237" s="457" t="e" cm="1">
        <f t="array" ref="M237">IF($K237&gt;0,SVS_UR_VZ*$I237/$J237,0)</f>
        <v>#DIV/0!</v>
      </c>
      <c r="N237" s="208">
        <v>5</v>
      </c>
      <c r="O237" s="458">
        <v>101.25</v>
      </c>
      <c r="P237" s="458" t="e" cm="1">
        <f t="array" ref="P237">IF($K237&gt;0,SVS_UR_VFZ*$I237/$J237,0)</f>
        <v>#DIV/0!</v>
      </c>
      <c r="Q237" s="203">
        <f t="shared" si="9"/>
        <v>10349.787</v>
      </c>
      <c r="R237" s="203">
        <f t="shared" si="10"/>
        <v>0</v>
      </c>
      <c r="S237" s="203" t="e">
        <f t="shared" si="11"/>
        <v>#DIV/0!</v>
      </c>
    </row>
    <row r="238" spans="1:19" s="26" customFormat="1">
      <c r="A238" s="459">
        <f>MAX($A$12:A237)+1</f>
        <v>223</v>
      </c>
      <c r="B238" s="454" t="s">
        <v>1783</v>
      </c>
      <c r="C238" s="454">
        <v>1</v>
      </c>
      <c r="D238" s="455" t="s">
        <v>1533</v>
      </c>
      <c r="E238" s="456" t="s">
        <v>1512</v>
      </c>
      <c r="F238" s="455" t="s">
        <v>169</v>
      </c>
      <c r="G238" s="455" t="s">
        <v>1768</v>
      </c>
      <c r="H238" s="455" t="s">
        <v>83</v>
      </c>
      <c r="I238" s="455">
        <v>23.1</v>
      </c>
      <c r="J238" s="64"/>
      <c r="K238" s="200">
        <v>0.23</v>
      </c>
      <c r="L238" s="457">
        <v>9</v>
      </c>
      <c r="M238" s="457" t="e" cm="1">
        <f t="array" ref="M238">IF($K238&gt;0,SVS_UR_VZ*$I238/$J238,0)</f>
        <v>#DIV/0!</v>
      </c>
      <c r="N238" s="208">
        <v>0.23</v>
      </c>
      <c r="O238" s="458">
        <v>3</v>
      </c>
      <c r="P238" s="458" t="e" cm="1">
        <f t="array" ref="P238">IF($K238&gt;0,SVS_UR_VFZ*$I238/$J238,0)</f>
        <v>#DIV/0!</v>
      </c>
      <c r="Q238" s="203">
        <f t="shared" si="9"/>
        <v>277.20000000000005</v>
      </c>
      <c r="R238" s="203">
        <f t="shared" si="10"/>
        <v>0</v>
      </c>
      <c r="S238" s="203" t="e">
        <f t="shared" si="11"/>
        <v>#DIV/0!</v>
      </c>
    </row>
    <row r="239" spans="1:19" s="26" customFormat="1">
      <c r="A239" s="459">
        <f>MAX($A$12:A238)+1</f>
        <v>224</v>
      </c>
      <c r="B239" s="454" t="s">
        <v>1783</v>
      </c>
      <c r="C239" s="454">
        <v>1</v>
      </c>
      <c r="D239" s="455" t="s">
        <v>1534</v>
      </c>
      <c r="E239" s="456" t="s">
        <v>217</v>
      </c>
      <c r="F239" s="455" t="s">
        <v>171</v>
      </c>
      <c r="G239" s="455" t="s">
        <v>1311</v>
      </c>
      <c r="H239" s="455" t="s">
        <v>89</v>
      </c>
      <c r="I239" s="455">
        <v>8.4</v>
      </c>
      <c r="J239" s="64"/>
      <c r="K239" s="200">
        <v>5</v>
      </c>
      <c r="L239" s="457">
        <v>146.6</v>
      </c>
      <c r="M239" s="457" t="e" cm="1">
        <f t="array" ref="M239">IF($K239&gt;0,SVS_UR_VZ*$I239/$J239,0)</f>
        <v>#DIV/0!</v>
      </c>
      <c r="N239" s="208">
        <v>5</v>
      </c>
      <c r="O239" s="458">
        <v>101.25</v>
      </c>
      <c r="P239" s="458" t="e" cm="1">
        <f t="array" ref="P239">IF($K239&gt;0,SVS_UR_VFZ*$I239/$J239,0)</f>
        <v>#DIV/0!</v>
      </c>
      <c r="Q239" s="203">
        <f t="shared" si="9"/>
        <v>2081.94</v>
      </c>
      <c r="R239" s="203">
        <f t="shared" si="10"/>
        <v>0</v>
      </c>
      <c r="S239" s="203" t="e">
        <f t="shared" si="11"/>
        <v>#DIV/0!</v>
      </c>
    </row>
    <row r="240" spans="1:19" s="26" customFormat="1">
      <c r="A240" s="459">
        <f>MAX($A$12:A239)+1</f>
        <v>225</v>
      </c>
      <c r="B240" s="454" t="s">
        <v>1783</v>
      </c>
      <c r="C240" s="454">
        <v>1</v>
      </c>
      <c r="D240" s="455" t="s">
        <v>1535</v>
      </c>
      <c r="E240" s="456" t="s">
        <v>182</v>
      </c>
      <c r="F240" s="455" t="s">
        <v>171</v>
      </c>
      <c r="G240" s="455" t="s">
        <v>1311</v>
      </c>
      <c r="H240" s="455" t="s">
        <v>89</v>
      </c>
      <c r="I240" s="455">
        <v>10.3</v>
      </c>
      <c r="J240" s="64"/>
      <c r="K240" s="200">
        <v>5</v>
      </c>
      <c r="L240" s="457">
        <v>146.6</v>
      </c>
      <c r="M240" s="457" t="e" cm="1">
        <f t="array" ref="M240">IF($K240&gt;0,SVS_UR_VZ*$I240/$J240,0)</f>
        <v>#DIV/0!</v>
      </c>
      <c r="N240" s="208">
        <v>5</v>
      </c>
      <c r="O240" s="458">
        <v>101.25</v>
      </c>
      <c r="P240" s="458" t="e" cm="1">
        <f t="array" ref="P240">IF($K240&gt;0,SVS_UR_VFZ*$I240/$J240,0)</f>
        <v>#DIV/0!</v>
      </c>
      <c r="Q240" s="203">
        <f t="shared" si="9"/>
        <v>2552.855</v>
      </c>
      <c r="R240" s="203">
        <f t="shared" si="10"/>
        <v>0</v>
      </c>
      <c r="S240" s="203" t="e">
        <f t="shared" si="11"/>
        <v>#DIV/0!</v>
      </c>
    </row>
    <row r="241" spans="1:19" s="26" customFormat="1">
      <c r="A241" s="460"/>
      <c r="B241" s="461"/>
      <c r="C241" s="461"/>
      <c r="D241" s="462"/>
      <c r="E241" s="463"/>
      <c r="F241" s="462"/>
      <c r="G241" s="462"/>
      <c r="H241" s="462"/>
      <c r="I241" s="462"/>
      <c r="J241" s="217"/>
      <c r="K241" s="464"/>
      <c r="L241" s="465"/>
      <c r="M241" s="465"/>
      <c r="N241" s="464"/>
      <c r="O241" s="465"/>
      <c r="P241" s="465"/>
      <c r="Q241" s="301"/>
      <c r="R241" s="301"/>
      <c r="S241" s="303"/>
    </row>
    <row r="242" spans="1:19" s="26" customFormat="1">
      <c r="A242" s="459">
        <f>MAX($A$12:A240)+1</f>
        <v>226</v>
      </c>
      <c r="B242" s="454" t="s">
        <v>1775</v>
      </c>
      <c r="C242" s="454">
        <v>0</v>
      </c>
      <c r="D242" s="455" t="s">
        <v>1782</v>
      </c>
      <c r="E242" s="456" t="s">
        <v>471</v>
      </c>
      <c r="F242" s="455" t="s">
        <v>172</v>
      </c>
      <c r="G242" s="455" t="s">
        <v>75</v>
      </c>
      <c r="H242" s="455" t="s">
        <v>94</v>
      </c>
      <c r="I242" s="455">
        <v>167.2</v>
      </c>
      <c r="J242" s="64"/>
      <c r="K242" s="200">
        <v>2</v>
      </c>
      <c r="L242" s="457">
        <v>58.64</v>
      </c>
      <c r="M242" s="457" t="e" cm="1">
        <f t="array" ref="M242">IF($K242&gt;0,SVS_UR_VZ*$I242/$J242,0)</f>
        <v>#DIV/0!</v>
      </c>
      <c r="N242" s="208">
        <v>1</v>
      </c>
      <c r="O242" s="458">
        <v>21.68</v>
      </c>
      <c r="P242" s="458" t="e" cm="1">
        <f t="array" ref="P242">IF($K242&gt;0,SVS_UR_VFZ*$I242/$J242,0)</f>
        <v>#DIV/0!</v>
      </c>
      <c r="Q242" s="203">
        <f t="shared" si="9"/>
        <v>13429.503999999997</v>
      </c>
      <c r="R242" s="203">
        <f t="shared" si="10"/>
        <v>0</v>
      </c>
      <c r="S242" s="203" t="e">
        <f t="shared" si="11"/>
        <v>#DIV/0!</v>
      </c>
    </row>
    <row r="243" spans="1:19" s="26" customFormat="1">
      <c r="A243" s="459">
        <f>MAX($A$12:A242)+1</f>
        <v>227</v>
      </c>
      <c r="B243" s="454" t="s">
        <v>1775</v>
      </c>
      <c r="C243" s="454">
        <v>0</v>
      </c>
      <c r="D243" s="455" t="s">
        <v>1536</v>
      </c>
      <c r="E243" s="456" t="s">
        <v>471</v>
      </c>
      <c r="F243" s="455" t="s">
        <v>172</v>
      </c>
      <c r="G243" s="455" t="s">
        <v>75</v>
      </c>
      <c r="H243" s="455" t="s">
        <v>94</v>
      </c>
      <c r="I243" s="455">
        <v>53</v>
      </c>
      <c r="J243" s="64"/>
      <c r="K243" s="200">
        <v>2</v>
      </c>
      <c r="L243" s="457">
        <v>58.64</v>
      </c>
      <c r="M243" s="457" t="e" cm="1">
        <f t="array" ref="M243">IF($K243&gt;0,SVS_UR_VZ*$I243/$J243,0)</f>
        <v>#DIV/0!</v>
      </c>
      <c r="N243" s="208">
        <v>1</v>
      </c>
      <c r="O243" s="458">
        <v>21.68</v>
      </c>
      <c r="P243" s="458" t="e" cm="1">
        <f t="array" ref="P243">IF($K243&gt;0,SVS_UR_VFZ*$I243/$J243,0)</f>
        <v>#DIV/0!</v>
      </c>
      <c r="Q243" s="203">
        <f t="shared" si="9"/>
        <v>4256.96</v>
      </c>
      <c r="R243" s="203">
        <f t="shared" si="10"/>
        <v>0</v>
      </c>
      <c r="S243" s="203" t="e">
        <f t="shared" si="11"/>
        <v>#DIV/0!</v>
      </c>
    </row>
    <row r="244" spans="1:19" s="26" customFormat="1">
      <c r="A244" s="459">
        <f>MAX($A$12:A243)+1</f>
        <v>228</v>
      </c>
      <c r="B244" s="454" t="s">
        <v>1775</v>
      </c>
      <c r="C244" s="454">
        <v>0</v>
      </c>
      <c r="D244" s="455" t="s">
        <v>1537</v>
      </c>
      <c r="E244" s="456" t="s">
        <v>471</v>
      </c>
      <c r="F244" s="455" t="s">
        <v>172</v>
      </c>
      <c r="G244" s="455" t="s">
        <v>75</v>
      </c>
      <c r="H244" s="455" t="s">
        <v>94</v>
      </c>
      <c r="I244" s="455">
        <v>168</v>
      </c>
      <c r="J244" s="64"/>
      <c r="K244" s="200">
        <v>2</v>
      </c>
      <c r="L244" s="457">
        <v>58.64</v>
      </c>
      <c r="M244" s="457" t="e" cm="1">
        <f t="array" ref="M244">IF($K244&gt;0,SVS_UR_VZ*$I244/$J244,0)</f>
        <v>#DIV/0!</v>
      </c>
      <c r="N244" s="208">
        <v>1</v>
      </c>
      <c r="O244" s="458">
        <v>21.68</v>
      </c>
      <c r="P244" s="458" t="e" cm="1">
        <f t="array" ref="P244">IF($K244&gt;0,SVS_UR_VFZ*$I244/$J244,0)</f>
        <v>#DIV/0!</v>
      </c>
      <c r="Q244" s="203">
        <f t="shared" si="9"/>
        <v>13493.759999999998</v>
      </c>
      <c r="R244" s="203">
        <f t="shared" si="10"/>
        <v>0</v>
      </c>
      <c r="S244" s="203" t="e">
        <f t="shared" si="11"/>
        <v>#DIV/0!</v>
      </c>
    </row>
    <row r="245" spans="1:19" s="26" customFormat="1">
      <c r="A245" s="459">
        <f>MAX($A$12:A244)+1</f>
        <v>229</v>
      </c>
      <c r="B245" s="454" t="s">
        <v>1775</v>
      </c>
      <c r="C245" s="454">
        <v>0</v>
      </c>
      <c r="D245" s="455" t="s">
        <v>1538</v>
      </c>
      <c r="E245" s="456" t="s">
        <v>81</v>
      </c>
      <c r="F245" s="455" t="s">
        <v>1375</v>
      </c>
      <c r="G245" s="455" t="s">
        <v>1313</v>
      </c>
      <c r="H245" s="455" t="s">
        <v>80</v>
      </c>
      <c r="I245" s="455">
        <v>15.7</v>
      </c>
      <c r="J245" s="64"/>
      <c r="K245" s="200">
        <v>3</v>
      </c>
      <c r="L245" s="457">
        <v>87.96</v>
      </c>
      <c r="M245" s="457" t="e" cm="1">
        <f t="array" ref="M245">IF($K245&gt;0,SVS_UR_VZ*$I245/$J245,0)</f>
        <v>#DIV/0!</v>
      </c>
      <c r="N245" s="208">
        <v>3</v>
      </c>
      <c r="O245" s="458">
        <v>60.75</v>
      </c>
      <c r="P245" s="458" t="e" cm="1">
        <f t="array" ref="P245">IF($K245&gt;0,SVS_UR_VFZ*$I245/$J245,0)</f>
        <v>#DIV/0!</v>
      </c>
      <c r="Q245" s="203">
        <f t="shared" si="9"/>
        <v>2334.7469999999994</v>
      </c>
      <c r="R245" s="203">
        <f t="shared" si="10"/>
        <v>0</v>
      </c>
      <c r="S245" s="203" t="e">
        <f t="shared" si="11"/>
        <v>#DIV/0!</v>
      </c>
    </row>
    <row r="246" spans="1:19" s="26" customFormat="1">
      <c r="A246" s="459">
        <f>MAX($A$12:A245)+1</f>
        <v>230</v>
      </c>
      <c r="B246" s="454" t="s">
        <v>1775</v>
      </c>
      <c r="C246" s="454">
        <v>0</v>
      </c>
      <c r="D246" s="455" t="s">
        <v>1539</v>
      </c>
      <c r="E246" s="456" t="s">
        <v>81</v>
      </c>
      <c r="F246" s="455" t="s">
        <v>1375</v>
      </c>
      <c r="G246" s="455" t="s">
        <v>1313</v>
      </c>
      <c r="H246" s="455" t="s">
        <v>80</v>
      </c>
      <c r="I246" s="455">
        <v>33.799999999999997</v>
      </c>
      <c r="J246" s="64"/>
      <c r="K246" s="200">
        <v>3</v>
      </c>
      <c r="L246" s="457">
        <v>87.96</v>
      </c>
      <c r="M246" s="457" t="e" cm="1">
        <f t="array" ref="M246">IF($K246&gt;0,SVS_UR_VZ*$I246/$J246,0)</f>
        <v>#DIV/0!</v>
      </c>
      <c r="N246" s="208">
        <v>3</v>
      </c>
      <c r="O246" s="458">
        <v>60.75</v>
      </c>
      <c r="P246" s="458" t="e" cm="1">
        <f t="array" ref="P246">IF($K246&gt;0,SVS_UR_VFZ*$I246/$J246,0)</f>
        <v>#DIV/0!</v>
      </c>
      <c r="Q246" s="203">
        <f t="shared" si="9"/>
        <v>5026.3979999999992</v>
      </c>
      <c r="R246" s="203">
        <f t="shared" si="10"/>
        <v>0</v>
      </c>
      <c r="S246" s="203" t="e">
        <f t="shared" si="11"/>
        <v>#DIV/0!</v>
      </c>
    </row>
    <row r="247" spans="1:19" s="26" customFormat="1">
      <c r="A247" s="459">
        <f>MAX($A$12:A246)+1</f>
        <v>231</v>
      </c>
      <c r="B247" s="454" t="s">
        <v>1775</v>
      </c>
      <c r="C247" s="454">
        <v>0</v>
      </c>
      <c r="D247" s="455" t="s">
        <v>1540</v>
      </c>
      <c r="E247" s="456" t="s">
        <v>81</v>
      </c>
      <c r="F247" s="455" t="s">
        <v>1375</v>
      </c>
      <c r="G247" s="455" t="s">
        <v>1313</v>
      </c>
      <c r="H247" s="455" t="s">
        <v>80</v>
      </c>
      <c r="I247" s="455">
        <v>33.700000000000003</v>
      </c>
      <c r="J247" s="64"/>
      <c r="K247" s="200">
        <v>3</v>
      </c>
      <c r="L247" s="457">
        <v>87.96</v>
      </c>
      <c r="M247" s="457" t="e" cm="1">
        <f t="array" ref="M247">IF($K247&gt;0,SVS_UR_VZ*$I247/$J247,0)</f>
        <v>#DIV/0!</v>
      </c>
      <c r="N247" s="208">
        <v>3</v>
      </c>
      <c r="O247" s="458">
        <v>60.75</v>
      </c>
      <c r="P247" s="458" t="e" cm="1">
        <f t="array" ref="P247">IF($K247&gt;0,SVS_UR_VFZ*$I247/$J247,0)</f>
        <v>#DIV/0!</v>
      </c>
      <c r="Q247" s="203">
        <f t="shared" si="9"/>
        <v>5011.527</v>
      </c>
      <c r="R247" s="203">
        <f t="shared" si="10"/>
        <v>0</v>
      </c>
      <c r="S247" s="203" t="e">
        <f t="shared" si="11"/>
        <v>#DIV/0!</v>
      </c>
    </row>
    <row r="248" spans="1:19" s="26" customFormat="1">
      <c r="A248" s="459">
        <f>MAX($A$12:A247)+1</f>
        <v>232</v>
      </c>
      <c r="B248" s="454" t="s">
        <v>1775</v>
      </c>
      <c r="C248" s="454">
        <v>0</v>
      </c>
      <c r="D248" s="455" t="s">
        <v>1541</v>
      </c>
      <c r="E248" s="456" t="s">
        <v>81</v>
      </c>
      <c r="F248" s="455" t="s">
        <v>1375</v>
      </c>
      <c r="G248" s="455" t="s">
        <v>1313</v>
      </c>
      <c r="H248" s="455" t="s">
        <v>80</v>
      </c>
      <c r="I248" s="455">
        <v>33.799999999999997</v>
      </c>
      <c r="J248" s="64"/>
      <c r="K248" s="200">
        <v>3</v>
      </c>
      <c r="L248" s="457">
        <v>87.96</v>
      </c>
      <c r="M248" s="457" t="e" cm="1">
        <f t="array" ref="M248">IF($K248&gt;0,SVS_UR_VZ*$I248/$J248,0)</f>
        <v>#DIV/0!</v>
      </c>
      <c r="N248" s="208">
        <v>3</v>
      </c>
      <c r="O248" s="458">
        <v>60.75</v>
      </c>
      <c r="P248" s="458" t="e" cm="1">
        <f t="array" ref="P248">IF($K248&gt;0,SVS_UR_VFZ*$I248/$J248,0)</f>
        <v>#DIV/0!</v>
      </c>
      <c r="Q248" s="203">
        <f t="shared" si="9"/>
        <v>5026.3979999999992</v>
      </c>
      <c r="R248" s="203">
        <f t="shared" si="10"/>
        <v>0</v>
      </c>
      <c r="S248" s="203" t="e">
        <f t="shared" si="11"/>
        <v>#DIV/0!</v>
      </c>
    </row>
    <row r="249" spans="1:19" s="26" customFormat="1">
      <c r="A249" s="459">
        <f>MAX($A$12:A248)+1</f>
        <v>233</v>
      </c>
      <c r="B249" s="454" t="s">
        <v>1775</v>
      </c>
      <c r="C249" s="454">
        <v>0</v>
      </c>
      <c r="D249" s="455" t="s">
        <v>1781</v>
      </c>
      <c r="E249" s="456" t="s">
        <v>81</v>
      </c>
      <c r="F249" s="455" t="s">
        <v>1375</v>
      </c>
      <c r="G249" s="455" t="s">
        <v>1313</v>
      </c>
      <c r="H249" s="455" t="s">
        <v>80</v>
      </c>
      <c r="I249" s="455">
        <v>34.1</v>
      </c>
      <c r="J249" s="64"/>
      <c r="K249" s="200">
        <v>3</v>
      </c>
      <c r="L249" s="457">
        <v>87.96</v>
      </c>
      <c r="M249" s="457" t="e" cm="1">
        <f t="array" ref="M249">IF($K249&gt;0,SVS_UR_VZ*$I249/$J249,0)</f>
        <v>#DIV/0!</v>
      </c>
      <c r="N249" s="208">
        <v>3</v>
      </c>
      <c r="O249" s="458">
        <v>60.75</v>
      </c>
      <c r="P249" s="458" t="e" cm="1">
        <f t="array" ref="P249">IF($K249&gt;0,SVS_UR_VFZ*$I249/$J249,0)</f>
        <v>#DIV/0!</v>
      </c>
      <c r="Q249" s="203">
        <f t="shared" si="9"/>
        <v>5071.0109999999995</v>
      </c>
      <c r="R249" s="203">
        <f t="shared" si="10"/>
        <v>0</v>
      </c>
      <c r="S249" s="203" t="e">
        <f t="shared" si="11"/>
        <v>#DIV/0!</v>
      </c>
    </row>
    <row r="250" spans="1:19" s="26" customFormat="1">
      <c r="A250" s="459">
        <f>MAX($A$12:A249)+1</f>
        <v>234</v>
      </c>
      <c r="B250" s="454" t="s">
        <v>1775</v>
      </c>
      <c r="C250" s="454">
        <v>0</v>
      </c>
      <c r="D250" s="455" t="s">
        <v>1542</v>
      </c>
      <c r="E250" s="456" t="s">
        <v>86</v>
      </c>
      <c r="F250" s="455" t="s">
        <v>169</v>
      </c>
      <c r="G250" s="455" t="s">
        <v>1311</v>
      </c>
      <c r="H250" s="455" t="s">
        <v>85</v>
      </c>
      <c r="I250" s="455">
        <v>15.7</v>
      </c>
      <c r="J250" s="64"/>
      <c r="K250" s="200">
        <v>1</v>
      </c>
      <c r="L250" s="457">
        <v>30.4</v>
      </c>
      <c r="M250" s="457" t="e" cm="1">
        <f t="array" ref="M250">IF($K250&gt;0,SVS_UR_VZ*$I250/$J250,0)</f>
        <v>#DIV/0!</v>
      </c>
      <c r="N250" s="208">
        <v>1</v>
      </c>
      <c r="O250" s="458">
        <v>21.68</v>
      </c>
      <c r="P250" s="458" t="e" cm="1">
        <f t="array" ref="P250">IF($K250&gt;0,SVS_UR_VFZ*$I250/$J250,0)</f>
        <v>#DIV/0!</v>
      </c>
      <c r="Q250" s="203">
        <f t="shared" si="9"/>
        <v>817.65599999999995</v>
      </c>
      <c r="R250" s="203">
        <f t="shared" si="10"/>
        <v>0</v>
      </c>
      <c r="S250" s="203" t="e">
        <f t="shared" si="11"/>
        <v>#DIV/0!</v>
      </c>
    </row>
    <row r="251" spans="1:19" s="26" customFormat="1">
      <c r="A251" s="459">
        <f>MAX($A$12:A250)+1</f>
        <v>235</v>
      </c>
      <c r="B251" s="454" t="s">
        <v>1775</v>
      </c>
      <c r="C251" s="454">
        <v>0</v>
      </c>
      <c r="D251" s="455" t="s">
        <v>1543</v>
      </c>
      <c r="E251" s="456" t="s">
        <v>84</v>
      </c>
      <c r="F251" s="455" t="s">
        <v>170</v>
      </c>
      <c r="G251" s="455" t="s">
        <v>75</v>
      </c>
      <c r="H251" s="455" t="s">
        <v>83</v>
      </c>
      <c r="I251" s="455">
        <v>52.5</v>
      </c>
      <c r="J251" s="64"/>
      <c r="K251" s="200">
        <v>3</v>
      </c>
      <c r="L251" s="457">
        <v>87.96</v>
      </c>
      <c r="M251" s="457" t="e" cm="1">
        <f t="array" ref="M251">IF($K251&gt;0,SVS_UR_VZ*$I251/$J251,0)</f>
        <v>#DIV/0!</v>
      </c>
      <c r="N251" s="208">
        <v>1</v>
      </c>
      <c r="O251" s="458">
        <v>21.68</v>
      </c>
      <c r="P251" s="458" t="e" cm="1">
        <f t="array" ref="P251">IF($K251&gt;0,SVS_UR_VFZ*$I251/$J251,0)</f>
        <v>#DIV/0!</v>
      </c>
      <c r="Q251" s="203">
        <f t="shared" si="9"/>
        <v>5756.0999999999995</v>
      </c>
      <c r="R251" s="203">
        <f t="shared" si="10"/>
        <v>0</v>
      </c>
      <c r="S251" s="203" t="e">
        <f t="shared" si="11"/>
        <v>#DIV/0!</v>
      </c>
    </row>
    <row r="252" spans="1:19" s="26" customFormat="1">
      <c r="A252" s="459">
        <f>MAX($A$12:A251)+1</f>
        <v>236</v>
      </c>
      <c r="B252" s="454" t="s">
        <v>1775</v>
      </c>
      <c r="C252" s="454">
        <v>0</v>
      </c>
      <c r="D252" s="455" t="s">
        <v>1780</v>
      </c>
      <c r="E252" s="456" t="s">
        <v>88</v>
      </c>
      <c r="F252" s="455" t="s">
        <v>170</v>
      </c>
      <c r="G252" s="455" t="s">
        <v>1311</v>
      </c>
      <c r="H252" s="455" t="s">
        <v>87</v>
      </c>
      <c r="I252" s="455">
        <v>3.8</v>
      </c>
      <c r="J252" s="64"/>
      <c r="K252" s="200">
        <v>3</v>
      </c>
      <c r="L252" s="457">
        <v>87.96</v>
      </c>
      <c r="M252" s="457" t="e" cm="1">
        <f t="array" ref="M252">IF($K252&gt;0,SVS_UR_VZ*$I252/$J252,0)</f>
        <v>#DIV/0!</v>
      </c>
      <c r="N252" s="208">
        <v>3</v>
      </c>
      <c r="O252" s="458">
        <v>60.75</v>
      </c>
      <c r="P252" s="458" t="e" cm="1">
        <f t="array" ref="P252">IF($K252&gt;0,SVS_UR_VFZ*$I252/$J252,0)</f>
        <v>#DIV/0!</v>
      </c>
      <c r="Q252" s="203">
        <f t="shared" si="9"/>
        <v>565.09799999999984</v>
      </c>
      <c r="R252" s="203">
        <f t="shared" si="10"/>
        <v>0</v>
      </c>
      <c r="S252" s="203" t="e">
        <f t="shared" si="11"/>
        <v>#DIV/0!</v>
      </c>
    </row>
    <row r="253" spans="1:19" s="26" customFormat="1">
      <c r="A253" s="459">
        <f>MAX($A$12:A252)+1</f>
        <v>237</v>
      </c>
      <c r="B253" s="454" t="s">
        <v>1775</v>
      </c>
      <c r="C253" s="454">
        <v>1</v>
      </c>
      <c r="D253" s="455" t="s">
        <v>1544</v>
      </c>
      <c r="E253" s="456" t="s">
        <v>217</v>
      </c>
      <c r="F253" s="455" t="s">
        <v>171</v>
      </c>
      <c r="G253" s="455" t="s">
        <v>1311</v>
      </c>
      <c r="H253" s="455" t="s">
        <v>89</v>
      </c>
      <c r="I253" s="455">
        <v>8.4</v>
      </c>
      <c r="J253" s="64"/>
      <c r="K253" s="200">
        <v>5</v>
      </c>
      <c r="L253" s="457">
        <v>146.6</v>
      </c>
      <c r="M253" s="457" t="e" cm="1">
        <f t="array" ref="M253">IF($K253&gt;0,SVS_UR_VZ*$I253/$J253,0)</f>
        <v>#DIV/0!</v>
      </c>
      <c r="N253" s="208">
        <v>5</v>
      </c>
      <c r="O253" s="458">
        <v>101.25</v>
      </c>
      <c r="P253" s="458" t="e" cm="1">
        <f t="array" ref="P253">IF($K253&gt;0,SVS_UR_VFZ*$I253/$J253,0)</f>
        <v>#DIV/0!</v>
      </c>
      <c r="Q253" s="203">
        <f t="shared" si="9"/>
        <v>2081.94</v>
      </c>
      <c r="R253" s="203">
        <f t="shared" si="10"/>
        <v>0</v>
      </c>
      <c r="S253" s="203" t="e">
        <f t="shared" si="11"/>
        <v>#DIV/0!</v>
      </c>
    </row>
    <row r="254" spans="1:19" s="26" customFormat="1">
      <c r="A254" s="459">
        <f>MAX($A$12:A253)+1</f>
        <v>238</v>
      </c>
      <c r="B254" s="454" t="s">
        <v>1775</v>
      </c>
      <c r="C254" s="454">
        <v>1</v>
      </c>
      <c r="D254" s="455" t="s">
        <v>1545</v>
      </c>
      <c r="E254" s="456" t="s">
        <v>1346</v>
      </c>
      <c r="F254" s="455" t="s">
        <v>171</v>
      </c>
      <c r="G254" s="455" t="s">
        <v>1311</v>
      </c>
      <c r="H254" s="455" t="s">
        <v>89</v>
      </c>
      <c r="I254" s="455">
        <v>3.6</v>
      </c>
      <c r="J254" s="64"/>
      <c r="K254" s="200">
        <v>5</v>
      </c>
      <c r="L254" s="457">
        <v>146.6</v>
      </c>
      <c r="M254" s="457" t="e" cm="1">
        <f t="array" ref="M254">IF($K254&gt;0,SVS_UR_VZ*$I254/$J254,0)</f>
        <v>#DIV/0!</v>
      </c>
      <c r="N254" s="208">
        <v>5</v>
      </c>
      <c r="O254" s="458">
        <v>101.25</v>
      </c>
      <c r="P254" s="458" t="e" cm="1">
        <f t="array" ref="P254">IF($K254&gt;0,SVS_UR_VFZ*$I254/$J254,0)</f>
        <v>#DIV/0!</v>
      </c>
      <c r="Q254" s="203">
        <f t="shared" si="9"/>
        <v>892.26</v>
      </c>
      <c r="R254" s="203">
        <f t="shared" si="10"/>
        <v>0</v>
      </c>
      <c r="S254" s="203" t="e">
        <f t="shared" si="11"/>
        <v>#DIV/0!</v>
      </c>
    </row>
    <row r="255" spans="1:19" s="26" customFormat="1">
      <c r="A255" s="459">
        <f>MAX($A$12:A254)+1</f>
        <v>239</v>
      </c>
      <c r="B255" s="454" t="s">
        <v>1775</v>
      </c>
      <c r="C255" s="454">
        <v>1</v>
      </c>
      <c r="D255" s="455" t="s">
        <v>1546</v>
      </c>
      <c r="E255" s="456" t="s">
        <v>182</v>
      </c>
      <c r="F255" s="455" t="s">
        <v>171</v>
      </c>
      <c r="G255" s="455" t="s">
        <v>1311</v>
      </c>
      <c r="H255" s="455" t="s">
        <v>89</v>
      </c>
      <c r="I255" s="455">
        <v>10.3</v>
      </c>
      <c r="J255" s="64"/>
      <c r="K255" s="200">
        <v>5</v>
      </c>
      <c r="L255" s="457">
        <v>146.6</v>
      </c>
      <c r="M255" s="457" t="e" cm="1">
        <f t="array" ref="M255">IF($K255&gt;0,SVS_UR_VZ*$I255/$J255,0)</f>
        <v>#DIV/0!</v>
      </c>
      <c r="N255" s="208">
        <v>5</v>
      </c>
      <c r="O255" s="458">
        <v>101.25</v>
      </c>
      <c r="P255" s="458" t="e" cm="1">
        <f t="array" ref="P255">IF($K255&gt;0,SVS_UR_VFZ*$I255/$J255,0)</f>
        <v>#DIV/0!</v>
      </c>
      <c r="Q255" s="203">
        <f t="shared" si="9"/>
        <v>2552.855</v>
      </c>
      <c r="R255" s="203">
        <f t="shared" si="10"/>
        <v>0</v>
      </c>
      <c r="S255" s="203" t="e">
        <f t="shared" si="11"/>
        <v>#DIV/0!</v>
      </c>
    </row>
    <row r="256" spans="1:19" s="26" customFormat="1">
      <c r="A256" s="459">
        <f>MAX($A$12:A255)+1</f>
        <v>240</v>
      </c>
      <c r="B256" s="454" t="s">
        <v>1775</v>
      </c>
      <c r="C256" s="454">
        <v>1</v>
      </c>
      <c r="D256" s="455" t="s">
        <v>1779</v>
      </c>
      <c r="E256" s="456" t="s">
        <v>471</v>
      </c>
      <c r="F256" s="455" t="s">
        <v>172</v>
      </c>
      <c r="G256" s="455" t="s">
        <v>75</v>
      </c>
      <c r="H256" s="455" t="s">
        <v>94</v>
      </c>
      <c r="I256" s="455">
        <v>136.4</v>
      </c>
      <c r="J256" s="64"/>
      <c r="K256" s="200">
        <v>2</v>
      </c>
      <c r="L256" s="457">
        <v>58.64</v>
      </c>
      <c r="M256" s="457" t="e" cm="1">
        <f t="array" ref="M256">IF($K256&gt;0,SVS_UR_VZ*$I256/$J256,0)</f>
        <v>#DIV/0!</v>
      </c>
      <c r="N256" s="208">
        <v>1</v>
      </c>
      <c r="O256" s="458">
        <v>21.68</v>
      </c>
      <c r="P256" s="458" t="e" cm="1">
        <f t="array" ref="P256">IF($K256&gt;0,SVS_UR_VFZ*$I256/$J256,0)</f>
        <v>#DIV/0!</v>
      </c>
      <c r="Q256" s="203">
        <f t="shared" si="9"/>
        <v>10955.647999999999</v>
      </c>
      <c r="R256" s="203">
        <f t="shared" si="10"/>
        <v>0</v>
      </c>
      <c r="S256" s="203" t="e">
        <f t="shared" si="11"/>
        <v>#DIV/0!</v>
      </c>
    </row>
    <row r="257" spans="1:19" s="26" customFormat="1">
      <c r="A257" s="459">
        <f>MAX($A$12:A256)+1</f>
        <v>241</v>
      </c>
      <c r="B257" s="454" t="s">
        <v>1775</v>
      </c>
      <c r="C257" s="454">
        <v>1</v>
      </c>
      <c r="D257" s="455" t="s">
        <v>1547</v>
      </c>
      <c r="E257" s="456" t="s">
        <v>471</v>
      </c>
      <c r="F257" s="455" t="s">
        <v>172</v>
      </c>
      <c r="G257" s="455" t="s">
        <v>75</v>
      </c>
      <c r="H257" s="455" t="s">
        <v>94</v>
      </c>
      <c r="I257" s="455">
        <v>124.9</v>
      </c>
      <c r="J257" s="64"/>
      <c r="K257" s="200">
        <v>2</v>
      </c>
      <c r="L257" s="457">
        <v>58.64</v>
      </c>
      <c r="M257" s="457" t="e" cm="1">
        <f t="array" ref="M257">IF($K257&gt;0,SVS_UR_VZ*$I257/$J257,0)</f>
        <v>#DIV/0!</v>
      </c>
      <c r="N257" s="208">
        <v>1</v>
      </c>
      <c r="O257" s="458">
        <v>21.68</v>
      </c>
      <c r="P257" s="458" t="e" cm="1">
        <f t="array" ref="P257">IF($K257&gt;0,SVS_UR_VFZ*$I257/$J257,0)</f>
        <v>#DIV/0!</v>
      </c>
      <c r="Q257" s="203">
        <f t="shared" si="9"/>
        <v>10031.967999999999</v>
      </c>
      <c r="R257" s="203">
        <f t="shared" si="10"/>
        <v>0</v>
      </c>
      <c r="S257" s="203" t="e">
        <f t="shared" si="11"/>
        <v>#DIV/0!</v>
      </c>
    </row>
    <row r="258" spans="1:19" s="26" customFormat="1">
      <c r="A258" s="459">
        <f>MAX($A$12:A257)+1</f>
        <v>242</v>
      </c>
      <c r="B258" s="454" t="s">
        <v>1775</v>
      </c>
      <c r="C258" s="454">
        <v>1</v>
      </c>
      <c r="D258" s="455" t="s">
        <v>1548</v>
      </c>
      <c r="E258" s="456" t="s">
        <v>471</v>
      </c>
      <c r="F258" s="455" t="s">
        <v>172</v>
      </c>
      <c r="G258" s="455" t="s">
        <v>1313</v>
      </c>
      <c r="H258" s="455" t="s">
        <v>94</v>
      </c>
      <c r="I258" s="455">
        <v>125.6</v>
      </c>
      <c r="J258" s="64"/>
      <c r="K258" s="200">
        <v>2</v>
      </c>
      <c r="L258" s="457">
        <v>58.64</v>
      </c>
      <c r="M258" s="457" t="e" cm="1">
        <f t="array" ref="M258">IF($K258&gt;0,SVS_UR_VZ*$I258/$J258,0)</f>
        <v>#DIV/0!</v>
      </c>
      <c r="N258" s="208">
        <v>1</v>
      </c>
      <c r="O258" s="458">
        <v>21.68</v>
      </c>
      <c r="P258" s="458" t="e" cm="1">
        <f t="array" ref="P258">IF($K258&gt;0,SVS_UR_VFZ*$I258/$J258,0)</f>
        <v>#DIV/0!</v>
      </c>
      <c r="Q258" s="203">
        <f t="shared" si="9"/>
        <v>10088.191999999999</v>
      </c>
      <c r="R258" s="203">
        <f t="shared" si="10"/>
        <v>0</v>
      </c>
      <c r="S258" s="203" t="e">
        <f t="shared" si="11"/>
        <v>#DIV/0!</v>
      </c>
    </row>
    <row r="259" spans="1:19" s="26" customFormat="1">
      <c r="A259" s="459">
        <f>MAX($A$12:A258)+1</f>
        <v>243</v>
      </c>
      <c r="B259" s="454" t="s">
        <v>1775</v>
      </c>
      <c r="C259" s="454">
        <v>1</v>
      </c>
      <c r="D259" s="455" t="s">
        <v>1549</v>
      </c>
      <c r="E259" s="456" t="s">
        <v>81</v>
      </c>
      <c r="F259" s="455" t="s">
        <v>1375</v>
      </c>
      <c r="G259" s="455" t="s">
        <v>75</v>
      </c>
      <c r="H259" s="455" t="s">
        <v>80</v>
      </c>
      <c r="I259" s="455">
        <v>21.1</v>
      </c>
      <c r="J259" s="64"/>
      <c r="K259" s="200">
        <v>3</v>
      </c>
      <c r="L259" s="457">
        <v>87.96</v>
      </c>
      <c r="M259" s="457" t="e" cm="1">
        <f t="array" ref="M259">IF($K259&gt;0,SVS_UR_VZ*$I259/$J259,0)</f>
        <v>#DIV/0!</v>
      </c>
      <c r="N259" s="208">
        <v>3</v>
      </c>
      <c r="O259" s="458">
        <v>60.75</v>
      </c>
      <c r="P259" s="458" t="e" cm="1">
        <f t="array" ref="P259">IF($K259&gt;0,SVS_UR_VFZ*$I259/$J259,0)</f>
        <v>#DIV/0!</v>
      </c>
      <c r="Q259" s="203">
        <f t="shared" si="9"/>
        <v>3137.7809999999999</v>
      </c>
      <c r="R259" s="203">
        <f t="shared" si="10"/>
        <v>0</v>
      </c>
      <c r="S259" s="203" t="e">
        <f t="shared" si="11"/>
        <v>#DIV/0!</v>
      </c>
    </row>
    <row r="260" spans="1:19" s="26" customFormat="1">
      <c r="A260" s="459">
        <f>MAX($A$12:A259)+1</f>
        <v>244</v>
      </c>
      <c r="B260" s="454" t="s">
        <v>1775</v>
      </c>
      <c r="C260" s="454">
        <v>1</v>
      </c>
      <c r="D260" s="455" t="s">
        <v>1550</v>
      </c>
      <c r="E260" s="456" t="s">
        <v>81</v>
      </c>
      <c r="F260" s="455" t="s">
        <v>1375</v>
      </c>
      <c r="G260" s="455" t="s">
        <v>75</v>
      </c>
      <c r="H260" s="455" t="s">
        <v>80</v>
      </c>
      <c r="I260" s="455">
        <v>27.6</v>
      </c>
      <c r="J260" s="64"/>
      <c r="K260" s="200">
        <v>3</v>
      </c>
      <c r="L260" s="457">
        <v>87.96</v>
      </c>
      <c r="M260" s="457" t="e" cm="1">
        <f t="array" ref="M260">IF($K260&gt;0,SVS_UR_VZ*$I260/$J260,0)</f>
        <v>#DIV/0!</v>
      </c>
      <c r="N260" s="208">
        <v>3</v>
      </c>
      <c r="O260" s="458">
        <v>60.75</v>
      </c>
      <c r="P260" s="458" t="e" cm="1">
        <f t="array" ref="P260">IF($K260&gt;0,SVS_UR_VFZ*$I260/$J260,0)</f>
        <v>#DIV/0!</v>
      </c>
      <c r="Q260" s="203">
        <f t="shared" si="9"/>
        <v>4104.3959999999997</v>
      </c>
      <c r="R260" s="203">
        <f t="shared" si="10"/>
        <v>0</v>
      </c>
      <c r="S260" s="203" t="e">
        <f t="shared" si="11"/>
        <v>#DIV/0!</v>
      </c>
    </row>
    <row r="261" spans="1:19" s="26" customFormat="1">
      <c r="A261" s="459">
        <f>MAX($A$12:A260)+1</f>
        <v>245</v>
      </c>
      <c r="B261" s="454" t="s">
        <v>1775</v>
      </c>
      <c r="C261" s="454">
        <v>1</v>
      </c>
      <c r="D261" s="455" t="s">
        <v>1551</v>
      </c>
      <c r="E261" s="456" t="s">
        <v>81</v>
      </c>
      <c r="F261" s="455" t="s">
        <v>1375</v>
      </c>
      <c r="G261" s="455" t="s">
        <v>1313</v>
      </c>
      <c r="H261" s="455" t="s">
        <v>80</v>
      </c>
      <c r="I261" s="455">
        <v>16.600000000000001</v>
      </c>
      <c r="J261" s="64"/>
      <c r="K261" s="200">
        <v>3</v>
      </c>
      <c r="L261" s="457">
        <v>87.96</v>
      </c>
      <c r="M261" s="457" t="e" cm="1">
        <f t="array" ref="M261">IF($K261&gt;0,SVS_UR_VZ*$I261/$J261,0)</f>
        <v>#DIV/0!</v>
      </c>
      <c r="N261" s="208">
        <v>3</v>
      </c>
      <c r="O261" s="458">
        <v>60.75</v>
      </c>
      <c r="P261" s="458" t="e" cm="1">
        <f t="array" ref="P261">IF($K261&gt;0,SVS_UR_VFZ*$I261/$J261,0)</f>
        <v>#DIV/0!</v>
      </c>
      <c r="Q261" s="203">
        <f t="shared" si="9"/>
        <v>2468.5859999999998</v>
      </c>
      <c r="R261" s="203">
        <f t="shared" si="10"/>
        <v>0</v>
      </c>
      <c r="S261" s="203" t="e">
        <f t="shared" si="11"/>
        <v>#DIV/0!</v>
      </c>
    </row>
    <row r="262" spans="1:19" s="26" customFormat="1">
      <c r="A262" s="459">
        <f>MAX($A$12:A261)+1</f>
        <v>246</v>
      </c>
      <c r="B262" s="454" t="s">
        <v>1775</v>
      </c>
      <c r="C262" s="454">
        <v>1</v>
      </c>
      <c r="D262" s="455" t="s">
        <v>1778</v>
      </c>
      <c r="E262" s="456" t="s">
        <v>81</v>
      </c>
      <c r="F262" s="455" t="s">
        <v>1375</v>
      </c>
      <c r="G262" s="455" t="s">
        <v>1313</v>
      </c>
      <c r="H262" s="455" t="s">
        <v>80</v>
      </c>
      <c r="I262" s="455">
        <v>16.600000000000001</v>
      </c>
      <c r="J262" s="64"/>
      <c r="K262" s="200">
        <v>3</v>
      </c>
      <c r="L262" s="457">
        <v>87.96</v>
      </c>
      <c r="M262" s="457" t="e" cm="1">
        <f t="array" ref="M262">IF($K262&gt;0,SVS_UR_VZ*$I262/$J262,0)</f>
        <v>#DIV/0!</v>
      </c>
      <c r="N262" s="208">
        <v>3</v>
      </c>
      <c r="O262" s="458">
        <v>60.75</v>
      </c>
      <c r="P262" s="458" t="e" cm="1">
        <f t="array" ref="P262">IF($K262&gt;0,SVS_UR_VFZ*$I262/$J262,0)</f>
        <v>#DIV/0!</v>
      </c>
      <c r="Q262" s="203">
        <f t="shared" si="9"/>
        <v>2468.5859999999998</v>
      </c>
      <c r="R262" s="203">
        <f t="shared" si="10"/>
        <v>0</v>
      </c>
      <c r="S262" s="203" t="e">
        <f t="shared" si="11"/>
        <v>#DIV/0!</v>
      </c>
    </row>
    <row r="263" spans="1:19" s="26" customFormat="1">
      <c r="A263" s="459">
        <f>MAX($A$12:A262)+1</f>
        <v>247</v>
      </c>
      <c r="B263" s="454" t="s">
        <v>1775</v>
      </c>
      <c r="C263" s="454">
        <v>1</v>
      </c>
      <c r="D263" s="455" t="s">
        <v>1552</v>
      </c>
      <c r="E263" s="456" t="s">
        <v>81</v>
      </c>
      <c r="F263" s="455" t="s">
        <v>1375</v>
      </c>
      <c r="G263" s="455" t="s">
        <v>1313</v>
      </c>
      <c r="H263" s="455" t="s">
        <v>80</v>
      </c>
      <c r="I263" s="455">
        <v>33.200000000000003</v>
      </c>
      <c r="J263" s="64"/>
      <c r="K263" s="200">
        <v>3</v>
      </c>
      <c r="L263" s="457">
        <v>87.96</v>
      </c>
      <c r="M263" s="457" t="e" cm="1">
        <f t="array" ref="M263">IF($K263&gt;0,SVS_UR_VZ*$I263/$J263,0)</f>
        <v>#DIV/0!</v>
      </c>
      <c r="N263" s="208">
        <v>3</v>
      </c>
      <c r="O263" s="458">
        <v>60.75</v>
      </c>
      <c r="P263" s="458" t="e" cm="1">
        <f t="array" ref="P263">IF($K263&gt;0,SVS_UR_VFZ*$I263/$J263,0)</f>
        <v>#DIV/0!</v>
      </c>
      <c r="Q263" s="203">
        <f t="shared" si="9"/>
        <v>4937.1719999999996</v>
      </c>
      <c r="R263" s="203">
        <f t="shared" si="10"/>
        <v>0</v>
      </c>
      <c r="S263" s="203" t="e">
        <f t="shared" si="11"/>
        <v>#DIV/0!</v>
      </c>
    </row>
    <row r="264" spans="1:19" s="26" customFormat="1">
      <c r="A264" s="459">
        <f>MAX($A$12:A263)+1</f>
        <v>248</v>
      </c>
      <c r="B264" s="454" t="s">
        <v>1775</v>
      </c>
      <c r="C264" s="454">
        <v>1</v>
      </c>
      <c r="D264" s="455" t="s">
        <v>1777</v>
      </c>
      <c r="E264" s="456" t="s">
        <v>81</v>
      </c>
      <c r="F264" s="455" t="s">
        <v>1375</v>
      </c>
      <c r="G264" s="455" t="s">
        <v>1313</v>
      </c>
      <c r="H264" s="455" t="s">
        <v>80</v>
      </c>
      <c r="I264" s="455">
        <v>16.7</v>
      </c>
      <c r="J264" s="64"/>
      <c r="K264" s="200">
        <v>3</v>
      </c>
      <c r="L264" s="457">
        <v>87.96</v>
      </c>
      <c r="M264" s="457" t="e" cm="1">
        <f t="array" ref="M264">IF($K264&gt;0,SVS_UR_VZ*$I264/$J264,0)</f>
        <v>#DIV/0!</v>
      </c>
      <c r="N264" s="208">
        <v>3</v>
      </c>
      <c r="O264" s="458">
        <v>60.75</v>
      </c>
      <c r="P264" s="458" t="e" cm="1">
        <f t="array" ref="P264">IF($K264&gt;0,SVS_UR_VFZ*$I264/$J264,0)</f>
        <v>#DIV/0!</v>
      </c>
      <c r="Q264" s="203">
        <f t="shared" si="9"/>
        <v>2483.4569999999994</v>
      </c>
      <c r="R264" s="203">
        <f t="shared" si="10"/>
        <v>0</v>
      </c>
      <c r="S264" s="203" t="e">
        <f t="shared" si="11"/>
        <v>#DIV/0!</v>
      </c>
    </row>
    <row r="265" spans="1:19" s="26" customFormat="1">
      <c r="A265" s="459">
        <f>MAX($A$12:A264)+1</f>
        <v>249</v>
      </c>
      <c r="B265" s="454" t="s">
        <v>1775</v>
      </c>
      <c r="C265" s="454">
        <v>1</v>
      </c>
      <c r="D265" s="455" t="s">
        <v>1776</v>
      </c>
      <c r="E265" s="456" t="s">
        <v>81</v>
      </c>
      <c r="F265" s="455" t="s">
        <v>1375</v>
      </c>
      <c r="G265" s="455" t="s">
        <v>1313</v>
      </c>
      <c r="H265" s="455" t="s">
        <v>80</v>
      </c>
      <c r="I265" s="455">
        <v>16.7</v>
      </c>
      <c r="J265" s="64"/>
      <c r="K265" s="200">
        <v>3</v>
      </c>
      <c r="L265" s="457">
        <v>87.96</v>
      </c>
      <c r="M265" s="457" t="e" cm="1">
        <f t="array" ref="M265">IF($K265&gt;0,SVS_UR_VZ*$I265/$J265,0)</f>
        <v>#DIV/0!</v>
      </c>
      <c r="N265" s="208">
        <v>1</v>
      </c>
      <c r="O265" s="458">
        <v>21.68</v>
      </c>
      <c r="P265" s="458" t="e" cm="1">
        <f t="array" ref="P265">IF($K265&gt;0,SVS_UR_VFZ*$I265/$J265,0)</f>
        <v>#DIV/0!</v>
      </c>
      <c r="Q265" s="203">
        <f t="shared" si="9"/>
        <v>1830.9879999999996</v>
      </c>
      <c r="R265" s="203">
        <f t="shared" si="10"/>
        <v>0</v>
      </c>
      <c r="S265" s="203" t="e">
        <f t="shared" si="11"/>
        <v>#DIV/0!</v>
      </c>
    </row>
    <row r="266" spans="1:19" s="26" customFormat="1">
      <c r="A266" s="459">
        <f>MAX($A$12:A265)+1</f>
        <v>250</v>
      </c>
      <c r="B266" s="454" t="s">
        <v>1775</v>
      </c>
      <c r="C266" s="454">
        <v>1</v>
      </c>
      <c r="D266" s="455" t="s">
        <v>1553</v>
      </c>
      <c r="E266" s="456" t="s">
        <v>86</v>
      </c>
      <c r="F266" s="455" t="s">
        <v>169</v>
      </c>
      <c r="G266" s="455" t="s">
        <v>1311</v>
      </c>
      <c r="H266" s="455" t="s">
        <v>85</v>
      </c>
      <c r="I266" s="455">
        <v>14.9</v>
      </c>
      <c r="J266" s="64"/>
      <c r="K266" s="200">
        <v>1</v>
      </c>
      <c r="L266" s="457">
        <v>30.4</v>
      </c>
      <c r="M266" s="457" t="e" cm="1">
        <f t="array" ref="M266">IF($K266&gt;0,SVS_UR_VZ*$I266/$J266,0)</f>
        <v>#DIV/0!</v>
      </c>
      <c r="N266" s="208">
        <v>1</v>
      </c>
      <c r="O266" s="458">
        <v>21.68</v>
      </c>
      <c r="P266" s="458" t="e" cm="1">
        <f t="array" ref="P266">IF($K266&gt;0,SVS_UR_VFZ*$I266/$J266,0)</f>
        <v>#DIV/0!</v>
      </c>
      <c r="Q266" s="203">
        <f t="shared" si="9"/>
        <v>775.99199999999996</v>
      </c>
      <c r="R266" s="203">
        <f t="shared" si="10"/>
        <v>0</v>
      </c>
      <c r="S266" s="203" t="e">
        <f t="shared" si="11"/>
        <v>#DIV/0!</v>
      </c>
    </row>
    <row r="267" spans="1:19" s="26" customFormat="1">
      <c r="A267" s="459">
        <f>MAX($A$12:A266)+1</f>
        <v>251</v>
      </c>
      <c r="B267" s="454" t="s">
        <v>1775</v>
      </c>
      <c r="C267" s="454">
        <v>1</v>
      </c>
      <c r="D267" s="455" t="s">
        <v>1554</v>
      </c>
      <c r="E267" s="456" t="s">
        <v>84</v>
      </c>
      <c r="F267" s="455" t="s">
        <v>170</v>
      </c>
      <c r="G267" s="455" t="s">
        <v>75</v>
      </c>
      <c r="H267" s="455" t="s">
        <v>83</v>
      </c>
      <c r="I267" s="455">
        <v>54.7</v>
      </c>
      <c r="J267" s="64"/>
      <c r="K267" s="200">
        <v>5</v>
      </c>
      <c r="L267" s="457">
        <v>146.6</v>
      </c>
      <c r="M267" s="457" t="e" cm="1">
        <f t="array" ref="M267">IF($K267&gt;0,SVS_UR_VZ*$I267/$J267,0)</f>
        <v>#DIV/0!</v>
      </c>
      <c r="N267" s="208">
        <v>5</v>
      </c>
      <c r="O267" s="458">
        <v>101.25</v>
      </c>
      <c r="P267" s="458" t="e" cm="1">
        <f t="array" ref="P267">IF($K267&gt;0,SVS_UR_VFZ*$I267/$J267,0)</f>
        <v>#DIV/0!</v>
      </c>
      <c r="Q267" s="203">
        <f t="shared" si="9"/>
        <v>13557.395</v>
      </c>
      <c r="R267" s="203">
        <f t="shared" si="10"/>
        <v>0</v>
      </c>
      <c r="S267" s="203" t="e">
        <f t="shared" si="11"/>
        <v>#DIV/0!</v>
      </c>
    </row>
    <row r="268" spans="1:19" s="26" customFormat="1">
      <c r="A268" s="459">
        <f>MAX($A$12:A267)+1</f>
        <v>252</v>
      </c>
      <c r="B268" s="454" t="s">
        <v>1775</v>
      </c>
      <c r="C268" s="454">
        <v>1</v>
      </c>
      <c r="D268" s="455" t="s">
        <v>1555</v>
      </c>
      <c r="E268" s="456" t="s">
        <v>1512</v>
      </c>
      <c r="F268" s="455" t="s">
        <v>169</v>
      </c>
      <c r="G268" s="455" t="s">
        <v>1768</v>
      </c>
      <c r="H268" s="455" t="s">
        <v>83</v>
      </c>
      <c r="I268" s="455">
        <v>31.6</v>
      </c>
      <c r="J268" s="64"/>
      <c r="K268" s="200">
        <v>0.23</v>
      </c>
      <c r="L268" s="457">
        <v>9</v>
      </c>
      <c r="M268" s="457" t="e" cm="1">
        <f t="array" ref="M268">IF($K268&gt;0,SVS_UR_VZ*$I268/$J268,0)</f>
        <v>#DIV/0!</v>
      </c>
      <c r="N268" s="208">
        <v>0.23</v>
      </c>
      <c r="O268" s="458">
        <v>3</v>
      </c>
      <c r="P268" s="458" t="e" cm="1">
        <f t="array" ref="P268">IF($K268&gt;0,SVS_UR_VFZ*$I268/$J268,0)</f>
        <v>#DIV/0!</v>
      </c>
      <c r="Q268" s="203">
        <f t="shared" si="9"/>
        <v>379.20000000000005</v>
      </c>
      <c r="R268" s="203">
        <f t="shared" si="10"/>
        <v>0</v>
      </c>
      <c r="S268" s="203" t="e">
        <f t="shared" si="11"/>
        <v>#DIV/0!</v>
      </c>
    </row>
    <row r="269" spans="1:19" s="26" customFormat="1">
      <c r="A269" s="459">
        <f>MAX($A$12:A268)+1</f>
        <v>253</v>
      </c>
      <c r="B269" s="454" t="s">
        <v>1775</v>
      </c>
      <c r="C269" s="454">
        <v>1</v>
      </c>
      <c r="D269" s="455" t="s">
        <v>1556</v>
      </c>
      <c r="E269" s="456" t="s">
        <v>217</v>
      </c>
      <c r="F269" s="455" t="s">
        <v>171</v>
      </c>
      <c r="G269" s="455" t="s">
        <v>1311</v>
      </c>
      <c r="H269" s="455" t="s">
        <v>89</v>
      </c>
      <c r="I269" s="455">
        <v>8.4</v>
      </c>
      <c r="J269" s="64"/>
      <c r="K269" s="200">
        <v>5</v>
      </c>
      <c r="L269" s="457">
        <v>146.6</v>
      </c>
      <c r="M269" s="457" t="e" cm="1">
        <f t="array" ref="M269">IF($K269&gt;0,SVS_UR_VZ*$I269/$J269,0)</f>
        <v>#DIV/0!</v>
      </c>
      <c r="N269" s="208">
        <v>5</v>
      </c>
      <c r="O269" s="458">
        <v>101.25</v>
      </c>
      <c r="P269" s="458" t="e" cm="1">
        <f t="array" ref="P269">IF($K269&gt;0,SVS_UR_VFZ*$I269/$J269,0)</f>
        <v>#DIV/0!</v>
      </c>
      <c r="Q269" s="203">
        <f t="shared" si="9"/>
        <v>2081.94</v>
      </c>
      <c r="R269" s="203">
        <f t="shared" si="10"/>
        <v>0</v>
      </c>
      <c r="S269" s="203" t="e">
        <f t="shared" si="11"/>
        <v>#DIV/0!</v>
      </c>
    </row>
    <row r="270" spans="1:19" s="26" customFormat="1">
      <c r="A270" s="459">
        <f>MAX($A$12:A269)+1</f>
        <v>254</v>
      </c>
      <c r="B270" s="454" t="s">
        <v>1775</v>
      </c>
      <c r="C270" s="454">
        <v>1</v>
      </c>
      <c r="D270" s="455" t="s">
        <v>1557</v>
      </c>
      <c r="E270" s="456" t="s">
        <v>1346</v>
      </c>
      <c r="F270" s="455" t="s">
        <v>171</v>
      </c>
      <c r="G270" s="455" t="s">
        <v>1311</v>
      </c>
      <c r="H270" s="455" t="s">
        <v>89</v>
      </c>
      <c r="I270" s="455">
        <v>3.6</v>
      </c>
      <c r="J270" s="64"/>
      <c r="K270" s="200">
        <v>5</v>
      </c>
      <c r="L270" s="457">
        <v>146.6</v>
      </c>
      <c r="M270" s="457" t="e" cm="1">
        <f t="array" ref="M270">IF($K270&gt;0,SVS_UR_VZ*$I270/$J270,0)</f>
        <v>#DIV/0!</v>
      </c>
      <c r="N270" s="208">
        <v>5</v>
      </c>
      <c r="O270" s="458">
        <v>101.25</v>
      </c>
      <c r="P270" s="458" t="e" cm="1">
        <f t="array" ref="P270">IF($K270&gt;0,SVS_UR_VFZ*$I270/$J270,0)</f>
        <v>#DIV/0!</v>
      </c>
      <c r="Q270" s="203">
        <f t="shared" si="9"/>
        <v>892.26</v>
      </c>
      <c r="R270" s="203">
        <f t="shared" si="10"/>
        <v>0</v>
      </c>
      <c r="S270" s="203" t="e">
        <f t="shared" si="11"/>
        <v>#DIV/0!</v>
      </c>
    </row>
    <row r="271" spans="1:19" s="26" customFormat="1">
      <c r="A271" s="459">
        <f>MAX($A$12:A270)+1</f>
        <v>255</v>
      </c>
      <c r="B271" s="454" t="s">
        <v>1775</v>
      </c>
      <c r="C271" s="454">
        <v>1</v>
      </c>
      <c r="D271" s="455" t="s">
        <v>1558</v>
      </c>
      <c r="E271" s="456" t="s">
        <v>182</v>
      </c>
      <c r="F271" s="455" t="s">
        <v>171</v>
      </c>
      <c r="G271" s="455" t="s">
        <v>1311</v>
      </c>
      <c r="H271" s="455" t="s">
        <v>89</v>
      </c>
      <c r="I271" s="455">
        <v>10.3</v>
      </c>
      <c r="J271" s="64"/>
      <c r="K271" s="200">
        <v>5</v>
      </c>
      <c r="L271" s="457">
        <v>146.6</v>
      </c>
      <c r="M271" s="457" t="e" cm="1">
        <f t="array" ref="M271">IF($K271&gt;0,SVS_UR_VZ*$I271/$J271,0)</f>
        <v>#DIV/0!</v>
      </c>
      <c r="N271" s="208">
        <v>5</v>
      </c>
      <c r="O271" s="458">
        <v>101.25</v>
      </c>
      <c r="P271" s="458" t="e" cm="1">
        <f t="array" ref="P271">IF($K271&gt;0,SVS_UR_VFZ*$I271/$J271,0)</f>
        <v>#DIV/0!</v>
      </c>
      <c r="Q271" s="203">
        <f t="shared" si="9"/>
        <v>2552.855</v>
      </c>
      <c r="R271" s="203">
        <f t="shared" si="10"/>
        <v>0</v>
      </c>
      <c r="S271" s="203" t="e">
        <f t="shared" si="11"/>
        <v>#DIV/0!</v>
      </c>
    </row>
    <row r="272" spans="1:19" s="26" customFormat="1">
      <c r="A272" s="459">
        <f>MAX($A$12:A271)+1</f>
        <v>256</v>
      </c>
      <c r="B272" s="454" t="s">
        <v>1775</v>
      </c>
      <c r="C272" s="454">
        <v>2</v>
      </c>
      <c r="D272" s="455" t="s">
        <v>1559</v>
      </c>
      <c r="E272" s="456" t="s">
        <v>86</v>
      </c>
      <c r="F272" s="455" t="s">
        <v>173</v>
      </c>
      <c r="G272" s="455" t="s">
        <v>1761</v>
      </c>
      <c r="H272" s="455" t="s">
        <v>85</v>
      </c>
      <c r="I272" s="455">
        <v>4.9000000000000004</v>
      </c>
      <c r="J272" s="64"/>
      <c r="K272" s="200">
        <v>0.23</v>
      </c>
      <c r="L272" s="457">
        <v>9</v>
      </c>
      <c r="M272" s="457" t="e" cm="1">
        <f t="array" ref="M272">IF($K272&gt;0,SVS_UR_VZ*$I272/$J272,0)</f>
        <v>#DIV/0!</v>
      </c>
      <c r="N272" s="208">
        <v>0.23</v>
      </c>
      <c r="O272" s="458">
        <v>3</v>
      </c>
      <c r="P272" s="458" t="e" cm="1">
        <f t="array" ref="P272">IF($K272&gt;0,SVS_UR_VFZ*$I272/$J272,0)</f>
        <v>#DIV/0!</v>
      </c>
      <c r="Q272" s="203">
        <f t="shared" si="9"/>
        <v>58.800000000000004</v>
      </c>
      <c r="R272" s="203">
        <f t="shared" si="10"/>
        <v>0</v>
      </c>
      <c r="S272" s="203" t="e">
        <f t="shared" si="11"/>
        <v>#DIV/0!</v>
      </c>
    </row>
    <row r="273" spans="1:19" s="26" customFormat="1">
      <c r="A273" s="460"/>
      <c r="B273" s="461"/>
      <c r="C273" s="461"/>
      <c r="D273" s="462"/>
      <c r="E273" s="463"/>
      <c r="F273" s="462"/>
      <c r="G273" s="462"/>
      <c r="H273" s="462"/>
      <c r="I273" s="462"/>
      <c r="J273" s="217"/>
      <c r="K273" s="464"/>
      <c r="L273" s="465"/>
      <c r="M273" s="465"/>
      <c r="N273" s="464"/>
      <c r="O273" s="465"/>
      <c r="P273" s="465"/>
      <c r="Q273" s="301"/>
      <c r="R273" s="301"/>
      <c r="S273" s="303"/>
    </row>
    <row r="274" spans="1:19" s="26" customFormat="1">
      <c r="A274" s="459">
        <f>MAX($A$12:A272)+1</f>
        <v>257</v>
      </c>
      <c r="B274" s="454" t="s">
        <v>1770</v>
      </c>
      <c r="C274" s="454">
        <v>0</v>
      </c>
      <c r="D274" s="455" t="s">
        <v>1560</v>
      </c>
      <c r="E274" s="456" t="s">
        <v>471</v>
      </c>
      <c r="F274" s="455" t="s">
        <v>170</v>
      </c>
      <c r="G274" s="455" t="s">
        <v>75</v>
      </c>
      <c r="H274" s="455" t="s">
        <v>80</v>
      </c>
      <c r="I274" s="455">
        <v>17.399999999999999</v>
      </c>
      <c r="J274" s="64"/>
      <c r="K274" s="200">
        <v>3</v>
      </c>
      <c r="L274" s="457">
        <v>87.96</v>
      </c>
      <c r="M274" s="457" t="e" cm="1">
        <f t="array" ref="M274">IF($K274&gt;0,SVS_UR_VZ*$I274/$J274,0)</f>
        <v>#DIV/0!</v>
      </c>
      <c r="N274" s="208">
        <v>1</v>
      </c>
      <c r="O274" s="458">
        <v>21.68</v>
      </c>
      <c r="P274" s="458" t="e" cm="1">
        <f t="array" ref="P274">IF($K274&gt;0,SVS_UR_VFZ*$I274/$J274,0)</f>
        <v>#DIV/0!</v>
      </c>
      <c r="Q274" s="203">
        <f t="shared" ref="Q274:Q309" si="12">I274*SUM(L274,O274)</f>
        <v>1907.7359999999996</v>
      </c>
      <c r="R274" s="203">
        <f t="shared" ref="R274:R309" si="13">IFERROR(Q274/J274,0)</f>
        <v>0</v>
      </c>
      <c r="S274" s="203" t="e">
        <f t="shared" ref="S274:S309" si="14">ROUND(SUM(L274*M274,O274*P274),2)</f>
        <v>#DIV/0!</v>
      </c>
    </row>
    <row r="275" spans="1:19" s="26" customFormat="1">
      <c r="A275" s="459">
        <f>MAX($A$12:A274)+1</f>
        <v>258</v>
      </c>
      <c r="B275" s="454" t="s">
        <v>1770</v>
      </c>
      <c r="C275" s="454">
        <v>0</v>
      </c>
      <c r="D275" s="455" t="s">
        <v>1561</v>
      </c>
      <c r="E275" s="456" t="s">
        <v>179</v>
      </c>
      <c r="F275" s="455" t="s">
        <v>173</v>
      </c>
      <c r="G275" s="455" t="s">
        <v>75</v>
      </c>
      <c r="H275" s="455" t="s">
        <v>94</v>
      </c>
      <c r="I275" s="455">
        <v>14.3</v>
      </c>
      <c r="J275" s="64"/>
      <c r="K275" s="200">
        <v>0.23</v>
      </c>
      <c r="L275" s="457">
        <v>9</v>
      </c>
      <c r="M275" s="457" t="e" cm="1">
        <f t="array" ref="M275">IF($K275&gt;0,SVS_UR_VZ*$I275/$J275,0)</f>
        <v>#DIV/0!</v>
      </c>
      <c r="N275" s="208">
        <v>0.23</v>
      </c>
      <c r="O275" s="458">
        <v>3</v>
      </c>
      <c r="P275" s="458" t="e" cm="1">
        <f t="array" ref="P275">IF($K275&gt;0,SVS_UR_VFZ*$I275/$J275,0)</f>
        <v>#DIV/0!</v>
      </c>
      <c r="Q275" s="203">
        <f t="shared" si="12"/>
        <v>171.60000000000002</v>
      </c>
      <c r="R275" s="203">
        <f t="shared" si="13"/>
        <v>0</v>
      </c>
      <c r="S275" s="203" t="e">
        <f t="shared" si="14"/>
        <v>#DIV/0!</v>
      </c>
    </row>
    <row r="276" spans="1:19" s="26" customFormat="1">
      <c r="A276" s="459">
        <f>MAX($A$12:A275)+1</f>
        <v>259</v>
      </c>
      <c r="B276" s="454" t="s">
        <v>1770</v>
      </c>
      <c r="C276" s="454">
        <v>0</v>
      </c>
      <c r="D276" s="455" t="s">
        <v>1774</v>
      </c>
      <c r="E276" s="456" t="s">
        <v>471</v>
      </c>
      <c r="F276" s="455" t="s">
        <v>170</v>
      </c>
      <c r="G276" s="455" t="s">
        <v>75</v>
      </c>
      <c r="H276" s="455" t="s">
        <v>94</v>
      </c>
      <c r="I276" s="455">
        <v>143</v>
      </c>
      <c r="J276" s="64"/>
      <c r="K276" s="200">
        <v>3</v>
      </c>
      <c r="L276" s="457">
        <v>87.96</v>
      </c>
      <c r="M276" s="457" t="e" cm="1">
        <f t="array" ref="M276">IF($K276&gt;0,SVS_UR_VZ*$I276/$J276,0)</f>
        <v>#DIV/0!</v>
      </c>
      <c r="N276" s="208">
        <v>1</v>
      </c>
      <c r="O276" s="458">
        <v>21.68</v>
      </c>
      <c r="P276" s="458" t="e" cm="1">
        <f t="array" ref="P276">IF($K276&gt;0,SVS_UR_VFZ*$I276/$J276,0)</f>
        <v>#DIV/0!</v>
      </c>
      <c r="Q276" s="203">
        <f t="shared" si="12"/>
        <v>15678.519999999999</v>
      </c>
      <c r="R276" s="203">
        <f t="shared" si="13"/>
        <v>0</v>
      </c>
      <c r="S276" s="203" t="e">
        <f t="shared" si="14"/>
        <v>#DIV/0!</v>
      </c>
    </row>
    <row r="277" spans="1:19" s="26" customFormat="1">
      <c r="A277" s="459">
        <f>MAX($A$12:A276)+1</f>
        <v>260</v>
      </c>
      <c r="B277" s="454" t="s">
        <v>1770</v>
      </c>
      <c r="C277" s="454">
        <v>0</v>
      </c>
      <c r="D277" s="455" t="s">
        <v>1562</v>
      </c>
      <c r="E277" s="456" t="s">
        <v>471</v>
      </c>
      <c r="F277" s="455" t="s">
        <v>170</v>
      </c>
      <c r="G277" s="455" t="s">
        <v>75</v>
      </c>
      <c r="H277" s="455" t="s">
        <v>94</v>
      </c>
      <c r="I277" s="455">
        <v>143</v>
      </c>
      <c r="J277" s="64"/>
      <c r="K277" s="200">
        <v>3</v>
      </c>
      <c r="L277" s="457">
        <v>87.96</v>
      </c>
      <c r="M277" s="457" t="e" cm="1">
        <f t="array" ref="M277">IF($K277&gt;0,SVS_UR_VZ*$I277/$J277,0)</f>
        <v>#DIV/0!</v>
      </c>
      <c r="N277" s="208">
        <v>1</v>
      </c>
      <c r="O277" s="458">
        <v>21.68</v>
      </c>
      <c r="P277" s="458" t="e" cm="1">
        <f t="array" ref="P277">IF($K277&gt;0,SVS_UR_VFZ*$I277/$J277,0)</f>
        <v>#DIV/0!</v>
      </c>
      <c r="Q277" s="203">
        <f t="shared" si="12"/>
        <v>15678.519999999999</v>
      </c>
      <c r="R277" s="203">
        <f t="shared" si="13"/>
        <v>0</v>
      </c>
      <c r="S277" s="203" t="e">
        <f t="shared" si="14"/>
        <v>#DIV/0!</v>
      </c>
    </row>
    <row r="278" spans="1:19" s="26" customFormat="1">
      <c r="A278" s="459">
        <f>MAX($A$12:A277)+1</f>
        <v>261</v>
      </c>
      <c r="B278" s="454" t="s">
        <v>1770</v>
      </c>
      <c r="C278" s="454">
        <v>0</v>
      </c>
      <c r="D278" s="455" t="s">
        <v>1563</v>
      </c>
      <c r="E278" s="456" t="s">
        <v>471</v>
      </c>
      <c r="F278" s="455" t="s">
        <v>170</v>
      </c>
      <c r="G278" s="455" t="s">
        <v>75</v>
      </c>
      <c r="H278" s="455" t="s">
        <v>94</v>
      </c>
      <c r="I278" s="455">
        <v>71</v>
      </c>
      <c r="J278" s="64"/>
      <c r="K278" s="200">
        <v>3</v>
      </c>
      <c r="L278" s="457">
        <v>87.96</v>
      </c>
      <c r="M278" s="457" t="e" cm="1">
        <f t="array" ref="M278">IF($K278&gt;0,SVS_UR_VZ*$I278/$J278,0)</f>
        <v>#DIV/0!</v>
      </c>
      <c r="N278" s="208">
        <v>1</v>
      </c>
      <c r="O278" s="458">
        <v>21.68</v>
      </c>
      <c r="P278" s="458" t="e" cm="1">
        <f t="array" ref="P278">IF($K278&gt;0,SVS_UR_VFZ*$I278/$J278,0)</f>
        <v>#DIV/0!</v>
      </c>
      <c r="Q278" s="203">
        <f t="shared" si="12"/>
        <v>7784.4399999999987</v>
      </c>
      <c r="R278" s="203">
        <f t="shared" si="13"/>
        <v>0</v>
      </c>
      <c r="S278" s="203" t="e">
        <f t="shared" si="14"/>
        <v>#DIV/0!</v>
      </c>
    </row>
    <row r="279" spans="1:19" s="26" customFormat="1">
      <c r="A279" s="459">
        <f>MAX($A$12:A278)+1</f>
        <v>262</v>
      </c>
      <c r="B279" s="454" t="s">
        <v>1770</v>
      </c>
      <c r="C279" s="454">
        <v>0</v>
      </c>
      <c r="D279" s="455" t="s">
        <v>1564</v>
      </c>
      <c r="E279" s="456" t="s">
        <v>81</v>
      </c>
      <c r="F279" s="455" t="s">
        <v>1375</v>
      </c>
      <c r="G279" s="455" t="s">
        <v>1313</v>
      </c>
      <c r="H279" s="455" t="s">
        <v>80</v>
      </c>
      <c r="I279" s="455">
        <v>15.7</v>
      </c>
      <c r="J279" s="64"/>
      <c r="K279" s="200">
        <v>3</v>
      </c>
      <c r="L279" s="457">
        <v>87.96</v>
      </c>
      <c r="M279" s="457" t="e" cm="1">
        <f t="array" ref="M279">IF($K279&gt;0,SVS_UR_VZ*$I279/$J279,0)</f>
        <v>#DIV/0!</v>
      </c>
      <c r="N279" s="208">
        <v>3</v>
      </c>
      <c r="O279" s="458">
        <v>60.75</v>
      </c>
      <c r="P279" s="458" t="e" cm="1">
        <f t="array" ref="P279">IF($K279&gt;0,SVS_UR_VFZ*$I279/$J279,0)</f>
        <v>#DIV/0!</v>
      </c>
      <c r="Q279" s="203">
        <f t="shared" si="12"/>
        <v>2334.7469999999994</v>
      </c>
      <c r="R279" s="203">
        <f t="shared" si="13"/>
        <v>0</v>
      </c>
      <c r="S279" s="203" t="e">
        <f t="shared" si="14"/>
        <v>#DIV/0!</v>
      </c>
    </row>
    <row r="280" spans="1:19" s="26" customFormat="1">
      <c r="A280" s="459">
        <f>MAX($A$12:A279)+1</f>
        <v>263</v>
      </c>
      <c r="B280" s="454" t="s">
        <v>1770</v>
      </c>
      <c r="C280" s="454">
        <v>0</v>
      </c>
      <c r="D280" s="455" t="s">
        <v>1565</v>
      </c>
      <c r="E280" s="456" t="s">
        <v>81</v>
      </c>
      <c r="F280" s="455" t="s">
        <v>1375</v>
      </c>
      <c r="G280" s="455" t="s">
        <v>1313</v>
      </c>
      <c r="H280" s="455" t="s">
        <v>80</v>
      </c>
      <c r="I280" s="455">
        <v>22.4</v>
      </c>
      <c r="J280" s="64"/>
      <c r="K280" s="200">
        <v>3</v>
      </c>
      <c r="L280" s="457">
        <v>87.96</v>
      </c>
      <c r="M280" s="457" t="e" cm="1">
        <f t="array" ref="M280">IF($K280&gt;0,SVS_UR_VZ*$I280/$J280,0)</f>
        <v>#DIV/0!</v>
      </c>
      <c r="N280" s="208">
        <v>3</v>
      </c>
      <c r="O280" s="458">
        <v>60.75</v>
      </c>
      <c r="P280" s="458" t="e" cm="1">
        <f t="array" ref="P280">IF($K280&gt;0,SVS_UR_VFZ*$I280/$J280,0)</f>
        <v>#DIV/0!</v>
      </c>
      <c r="Q280" s="203">
        <f t="shared" si="12"/>
        <v>3331.1039999999994</v>
      </c>
      <c r="R280" s="203">
        <f t="shared" si="13"/>
        <v>0</v>
      </c>
      <c r="S280" s="203" t="e">
        <f t="shared" si="14"/>
        <v>#DIV/0!</v>
      </c>
    </row>
    <row r="281" spans="1:19" s="26" customFormat="1">
      <c r="A281" s="459">
        <f>MAX($A$12:A280)+1</f>
        <v>264</v>
      </c>
      <c r="B281" s="454" t="s">
        <v>1770</v>
      </c>
      <c r="C281" s="454">
        <v>0</v>
      </c>
      <c r="D281" s="455" t="s">
        <v>1566</v>
      </c>
      <c r="E281" s="456" t="s">
        <v>81</v>
      </c>
      <c r="F281" s="455" t="s">
        <v>1375</v>
      </c>
      <c r="G281" s="455" t="s">
        <v>1313</v>
      </c>
      <c r="H281" s="455" t="s">
        <v>80</v>
      </c>
      <c r="I281" s="455">
        <v>22.4</v>
      </c>
      <c r="J281" s="64"/>
      <c r="K281" s="200">
        <v>3</v>
      </c>
      <c r="L281" s="457">
        <v>87.96</v>
      </c>
      <c r="M281" s="457" t="e" cm="1">
        <f t="array" ref="M281">IF($K281&gt;0,SVS_UR_VZ*$I281/$J281,0)</f>
        <v>#DIV/0!</v>
      </c>
      <c r="N281" s="208">
        <v>3</v>
      </c>
      <c r="O281" s="458">
        <v>60.75</v>
      </c>
      <c r="P281" s="458" t="e" cm="1">
        <f t="array" ref="P281">IF($K281&gt;0,SVS_UR_VFZ*$I281/$J281,0)</f>
        <v>#DIV/0!</v>
      </c>
      <c r="Q281" s="203">
        <f t="shared" si="12"/>
        <v>3331.1039999999994</v>
      </c>
      <c r="R281" s="203">
        <f t="shared" si="13"/>
        <v>0</v>
      </c>
      <c r="S281" s="203" t="e">
        <f t="shared" si="14"/>
        <v>#DIV/0!</v>
      </c>
    </row>
    <row r="282" spans="1:19" s="26" customFormat="1">
      <c r="A282" s="459">
        <f>MAX($A$12:A281)+1</f>
        <v>265</v>
      </c>
      <c r="B282" s="454" t="s">
        <v>1770</v>
      </c>
      <c r="C282" s="454">
        <v>0</v>
      </c>
      <c r="D282" s="455" t="s">
        <v>1567</v>
      </c>
      <c r="E282" s="456" t="s">
        <v>81</v>
      </c>
      <c r="F282" s="455" t="s">
        <v>1375</v>
      </c>
      <c r="G282" s="455" t="s">
        <v>1313</v>
      </c>
      <c r="H282" s="455" t="s">
        <v>80</v>
      </c>
      <c r="I282" s="455">
        <v>22.4</v>
      </c>
      <c r="J282" s="64"/>
      <c r="K282" s="200">
        <v>3</v>
      </c>
      <c r="L282" s="457">
        <v>87.96</v>
      </c>
      <c r="M282" s="457" t="e" cm="1">
        <f t="array" ref="M282">IF($K282&gt;0,SVS_UR_VZ*$I282/$J282,0)</f>
        <v>#DIV/0!</v>
      </c>
      <c r="N282" s="208">
        <v>3</v>
      </c>
      <c r="O282" s="458">
        <v>60.75</v>
      </c>
      <c r="P282" s="458" t="e" cm="1">
        <f t="array" ref="P282">IF($K282&gt;0,SVS_UR_VFZ*$I282/$J282,0)</f>
        <v>#DIV/0!</v>
      </c>
      <c r="Q282" s="203">
        <f t="shared" si="12"/>
        <v>3331.1039999999994</v>
      </c>
      <c r="R282" s="203">
        <f t="shared" si="13"/>
        <v>0</v>
      </c>
      <c r="S282" s="203" t="e">
        <f t="shared" si="14"/>
        <v>#DIV/0!</v>
      </c>
    </row>
    <row r="283" spans="1:19" s="26" customFormat="1">
      <c r="A283" s="459">
        <f>MAX($A$12:A282)+1</f>
        <v>266</v>
      </c>
      <c r="B283" s="454" t="s">
        <v>1770</v>
      </c>
      <c r="C283" s="454">
        <v>0</v>
      </c>
      <c r="D283" s="455" t="s">
        <v>1568</v>
      </c>
      <c r="E283" s="456" t="s">
        <v>81</v>
      </c>
      <c r="F283" s="455" t="s">
        <v>1375</v>
      </c>
      <c r="G283" s="455" t="s">
        <v>1313</v>
      </c>
      <c r="H283" s="455" t="s">
        <v>80</v>
      </c>
      <c r="I283" s="455">
        <v>22.4</v>
      </c>
      <c r="J283" s="64"/>
      <c r="K283" s="200">
        <v>3</v>
      </c>
      <c r="L283" s="457">
        <v>87.96</v>
      </c>
      <c r="M283" s="457" t="e" cm="1">
        <f t="array" ref="M283">IF($K283&gt;0,SVS_UR_VZ*$I283/$J283,0)</f>
        <v>#DIV/0!</v>
      </c>
      <c r="N283" s="208">
        <v>3</v>
      </c>
      <c r="O283" s="458">
        <v>60.75</v>
      </c>
      <c r="P283" s="458" t="e" cm="1">
        <f t="array" ref="P283">IF($K283&gt;0,SVS_UR_VFZ*$I283/$J283,0)</f>
        <v>#DIV/0!</v>
      </c>
      <c r="Q283" s="203">
        <f t="shared" si="12"/>
        <v>3331.1039999999994</v>
      </c>
      <c r="R283" s="203">
        <f t="shared" si="13"/>
        <v>0</v>
      </c>
      <c r="S283" s="203" t="e">
        <f t="shared" si="14"/>
        <v>#DIV/0!</v>
      </c>
    </row>
    <row r="284" spans="1:19" s="26" customFormat="1">
      <c r="A284" s="459">
        <f>MAX($A$12:A283)+1</f>
        <v>267</v>
      </c>
      <c r="B284" s="454" t="s">
        <v>1770</v>
      </c>
      <c r="C284" s="454">
        <v>0</v>
      </c>
      <c r="D284" s="455" t="s">
        <v>1773</v>
      </c>
      <c r="E284" s="456" t="s">
        <v>81</v>
      </c>
      <c r="F284" s="455" t="s">
        <v>1375</v>
      </c>
      <c r="G284" s="455" t="s">
        <v>1313</v>
      </c>
      <c r="H284" s="455" t="s">
        <v>80</v>
      </c>
      <c r="I284" s="455">
        <v>22.4</v>
      </c>
      <c r="J284" s="64"/>
      <c r="K284" s="200">
        <v>3</v>
      </c>
      <c r="L284" s="457">
        <v>87.96</v>
      </c>
      <c r="M284" s="457" t="e" cm="1">
        <f t="array" ref="M284">IF($K284&gt;0,SVS_UR_VZ*$I284/$J284,0)</f>
        <v>#DIV/0!</v>
      </c>
      <c r="N284" s="208">
        <v>3</v>
      </c>
      <c r="O284" s="458">
        <v>60.75</v>
      </c>
      <c r="P284" s="458" t="e" cm="1">
        <f t="array" ref="P284">IF($K284&gt;0,SVS_UR_VFZ*$I284/$J284,0)</f>
        <v>#DIV/0!</v>
      </c>
      <c r="Q284" s="203">
        <f t="shared" si="12"/>
        <v>3331.1039999999994</v>
      </c>
      <c r="R284" s="203">
        <f t="shared" si="13"/>
        <v>0</v>
      </c>
      <c r="S284" s="203" t="e">
        <f t="shared" si="14"/>
        <v>#DIV/0!</v>
      </c>
    </row>
    <row r="285" spans="1:19" s="26" customFormat="1">
      <c r="A285" s="459">
        <f>MAX($A$12:A284)+1</f>
        <v>268</v>
      </c>
      <c r="B285" s="454" t="s">
        <v>1770</v>
      </c>
      <c r="C285" s="454">
        <v>0</v>
      </c>
      <c r="D285" s="455" t="s">
        <v>1772</v>
      </c>
      <c r="E285" s="456" t="s">
        <v>81</v>
      </c>
      <c r="F285" s="455" t="s">
        <v>1375</v>
      </c>
      <c r="G285" s="455" t="s">
        <v>1313</v>
      </c>
      <c r="H285" s="455" t="s">
        <v>80</v>
      </c>
      <c r="I285" s="455">
        <v>22.7</v>
      </c>
      <c r="J285" s="64"/>
      <c r="K285" s="200">
        <v>3</v>
      </c>
      <c r="L285" s="457">
        <v>87.96</v>
      </c>
      <c r="M285" s="457" t="e" cm="1">
        <f t="array" ref="M285">IF($K285&gt;0,SVS_UR_VZ*$I285/$J285,0)</f>
        <v>#DIV/0!</v>
      </c>
      <c r="N285" s="208">
        <v>3</v>
      </c>
      <c r="O285" s="458">
        <v>60.75</v>
      </c>
      <c r="P285" s="458" t="e" cm="1">
        <f t="array" ref="P285">IF($K285&gt;0,SVS_UR_VFZ*$I285/$J285,0)</f>
        <v>#DIV/0!</v>
      </c>
      <c r="Q285" s="203">
        <f t="shared" si="12"/>
        <v>3375.7169999999996</v>
      </c>
      <c r="R285" s="203">
        <f t="shared" si="13"/>
        <v>0</v>
      </c>
      <c r="S285" s="203" t="e">
        <f t="shared" si="14"/>
        <v>#DIV/0!</v>
      </c>
    </row>
    <row r="286" spans="1:19" s="26" customFormat="1">
      <c r="A286" s="459">
        <f>MAX($A$12:A285)+1</f>
        <v>269</v>
      </c>
      <c r="B286" s="454" t="s">
        <v>1770</v>
      </c>
      <c r="C286" s="454">
        <v>0</v>
      </c>
      <c r="D286" s="455" t="s">
        <v>1569</v>
      </c>
      <c r="E286" s="456" t="s">
        <v>86</v>
      </c>
      <c r="F286" s="455" t="s">
        <v>169</v>
      </c>
      <c r="G286" s="455" t="s">
        <v>1311</v>
      </c>
      <c r="H286" s="455" t="s">
        <v>85</v>
      </c>
      <c r="I286" s="455">
        <v>15.7</v>
      </c>
      <c r="J286" s="64"/>
      <c r="K286" s="200">
        <v>1</v>
      </c>
      <c r="L286" s="457">
        <v>30.4</v>
      </c>
      <c r="M286" s="457" t="e" cm="1">
        <f t="array" ref="M286">IF($K286&gt;0,SVS_UR_VZ*$I286/$J286,0)</f>
        <v>#DIV/0!</v>
      </c>
      <c r="N286" s="208">
        <v>1</v>
      </c>
      <c r="O286" s="458">
        <v>21.68</v>
      </c>
      <c r="P286" s="458" t="e" cm="1">
        <f t="array" ref="P286">IF($K286&gt;0,SVS_UR_VFZ*$I286/$J286,0)</f>
        <v>#DIV/0!</v>
      </c>
      <c r="Q286" s="203">
        <f t="shared" si="12"/>
        <v>817.65599999999995</v>
      </c>
      <c r="R286" s="203">
        <f t="shared" si="13"/>
        <v>0</v>
      </c>
      <c r="S286" s="203" t="e">
        <f t="shared" si="14"/>
        <v>#DIV/0!</v>
      </c>
    </row>
    <row r="287" spans="1:19" s="26" customFormat="1">
      <c r="A287" s="459">
        <f>MAX($A$12:A286)+1</f>
        <v>270</v>
      </c>
      <c r="B287" s="454" t="s">
        <v>1770</v>
      </c>
      <c r="C287" s="454">
        <v>0</v>
      </c>
      <c r="D287" s="455" t="s">
        <v>1570</v>
      </c>
      <c r="E287" s="456" t="s">
        <v>84</v>
      </c>
      <c r="F287" s="455" t="s">
        <v>170</v>
      </c>
      <c r="G287" s="455" t="s">
        <v>75</v>
      </c>
      <c r="H287" s="455" t="s">
        <v>83</v>
      </c>
      <c r="I287" s="455">
        <v>56.4</v>
      </c>
      <c r="J287" s="64"/>
      <c r="K287" s="200">
        <v>3</v>
      </c>
      <c r="L287" s="457">
        <v>87.96</v>
      </c>
      <c r="M287" s="457" t="e" cm="1">
        <f t="array" ref="M287">IF($K287&gt;0,SVS_UR_VZ*$I287/$J287,0)</f>
        <v>#DIV/0!</v>
      </c>
      <c r="N287" s="208">
        <v>1</v>
      </c>
      <c r="O287" s="458">
        <v>21.68</v>
      </c>
      <c r="P287" s="458" t="e" cm="1">
        <f t="array" ref="P287">IF($K287&gt;0,SVS_UR_VFZ*$I287/$J287,0)</f>
        <v>#DIV/0!</v>
      </c>
      <c r="Q287" s="203">
        <f t="shared" si="12"/>
        <v>6183.695999999999</v>
      </c>
      <c r="R287" s="203">
        <f t="shared" si="13"/>
        <v>0</v>
      </c>
      <c r="S287" s="203" t="e">
        <f t="shared" si="14"/>
        <v>#DIV/0!</v>
      </c>
    </row>
    <row r="288" spans="1:19" s="26" customFormat="1">
      <c r="A288" s="459">
        <f>MAX($A$12:A287)+1</f>
        <v>271</v>
      </c>
      <c r="B288" s="454" t="s">
        <v>1770</v>
      </c>
      <c r="C288" s="454">
        <v>0</v>
      </c>
      <c r="D288" s="455" t="s">
        <v>1571</v>
      </c>
      <c r="E288" s="456" t="s">
        <v>217</v>
      </c>
      <c r="F288" s="455" t="s">
        <v>171</v>
      </c>
      <c r="G288" s="455" t="s">
        <v>1311</v>
      </c>
      <c r="H288" s="455" t="s">
        <v>89</v>
      </c>
      <c r="I288" s="455">
        <v>8.4</v>
      </c>
      <c r="J288" s="64"/>
      <c r="K288" s="200">
        <v>5</v>
      </c>
      <c r="L288" s="457">
        <v>146.6</v>
      </c>
      <c r="M288" s="457" t="e" cm="1">
        <f t="array" ref="M288">IF($K288&gt;0,SVS_UR_VZ*$I288/$J288,0)</f>
        <v>#DIV/0!</v>
      </c>
      <c r="N288" s="208">
        <v>5</v>
      </c>
      <c r="O288" s="458">
        <v>101.25</v>
      </c>
      <c r="P288" s="458" t="e" cm="1">
        <f t="array" ref="P288">IF($K288&gt;0,SVS_UR_VFZ*$I288/$J288,0)</f>
        <v>#DIV/0!</v>
      </c>
      <c r="Q288" s="203">
        <f t="shared" si="12"/>
        <v>2081.94</v>
      </c>
      <c r="R288" s="203">
        <f t="shared" si="13"/>
        <v>0</v>
      </c>
      <c r="S288" s="203" t="e">
        <f t="shared" si="14"/>
        <v>#DIV/0!</v>
      </c>
    </row>
    <row r="289" spans="1:19" s="26" customFormat="1">
      <c r="A289" s="459">
        <f>MAX($A$12:A288)+1</f>
        <v>272</v>
      </c>
      <c r="B289" s="454" t="s">
        <v>1770</v>
      </c>
      <c r="C289" s="454">
        <v>0</v>
      </c>
      <c r="D289" s="455" t="s">
        <v>1572</v>
      </c>
      <c r="E289" s="456" t="s">
        <v>182</v>
      </c>
      <c r="F289" s="455" t="s">
        <v>171</v>
      </c>
      <c r="G289" s="455" t="s">
        <v>1311</v>
      </c>
      <c r="H289" s="455" t="s">
        <v>89</v>
      </c>
      <c r="I289" s="455">
        <v>10.3</v>
      </c>
      <c r="J289" s="64"/>
      <c r="K289" s="200">
        <v>5</v>
      </c>
      <c r="L289" s="457">
        <v>146.6</v>
      </c>
      <c r="M289" s="457" t="e" cm="1">
        <f t="array" ref="M289">IF($K289&gt;0,SVS_UR_VZ*$I289/$J289,0)</f>
        <v>#DIV/0!</v>
      </c>
      <c r="N289" s="208">
        <v>5</v>
      </c>
      <c r="O289" s="458">
        <v>101.25</v>
      </c>
      <c r="P289" s="458" t="e" cm="1">
        <f t="array" ref="P289">IF($K289&gt;0,SVS_UR_VFZ*$I289/$J289,0)</f>
        <v>#DIV/0!</v>
      </c>
      <c r="Q289" s="203">
        <f t="shared" si="12"/>
        <v>2552.855</v>
      </c>
      <c r="R289" s="203">
        <f t="shared" si="13"/>
        <v>0</v>
      </c>
      <c r="S289" s="203" t="e">
        <f t="shared" si="14"/>
        <v>#DIV/0!</v>
      </c>
    </row>
    <row r="290" spans="1:19" s="26" customFormat="1">
      <c r="A290" s="459">
        <f>MAX($A$12:A289)+1</f>
        <v>273</v>
      </c>
      <c r="B290" s="454" t="s">
        <v>1770</v>
      </c>
      <c r="C290" s="454">
        <v>1</v>
      </c>
      <c r="D290" s="455" t="s">
        <v>1573</v>
      </c>
      <c r="E290" s="456" t="s">
        <v>471</v>
      </c>
      <c r="F290" s="455" t="s">
        <v>172</v>
      </c>
      <c r="G290" s="455" t="s">
        <v>75</v>
      </c>
      <c r="H290" s="455" t="s">
        <v>80</v>
      </c>
      <c r="I290" s="455">
        <v>17.100000000000001</v>
      </c>
      <c r="J290" s="64"/>
      <c r="K290" s="200">
        <v>2</v>
      </c>
      <c r="L290" s="457">
        <v>58.64</v>
      </c>
      <c r="M290" s="457" t="e" cm="1">
        <f t="array" ref="M290">IF($K290&gt;0,SVS_UR_VZ*$I290/$J290,0)</f>
        <v>#DIV/0!</v>
      </c>
      <c r="N290" s="208">
        <v>1</v>
      </c>
      <c r="O290" s="458">
        <v>21.68</v>
      </c>
      <c r="P290" s="458" t="e" cm="1">
        <f t="array" ref="P290">IF($K290&gt;0,SVS_UR_VFZ*$I290/$J290,0)</f>
        <v>#DIV/0!</v>
      </c>
      <c r="Q290" s="203">
        <f t="shared" si="12"/>
        <v>1373.472</v>
      </c>
      <c r="R290" s="203">
        <f t="shared" si="13"/>
        <v>0</v>
      </c>
      <c r="S290" s="203" t="e">
        <f t="shared" si="14"/>
        <v>#DIV/0!</v>
      </c>
    </row>
    <row r="291" spans="1:19" s="26" customFormat="1">
      <c r="A291" s="459">
        <f>MAX($A$12:A290)+1</f>
        <v>274</v>
      </c>
      <c r="B291" s="454" t="s">
        <v>1770</v>
      </c>
      <c r="C291" s="454">
        <v>1</v>
      </c>
      <c r="D291" s="455" t="s">
        <v>1574</v>
      </c>
      <c r="E291" s="456" t="s">
        <v>471</v>
      </c>
      <c r="F291" s="455" t="s">
        <v>172</v>
      </c>
      <c r="G291" s="455" t="s">
        <v>75</v>
      </c>
      <c r="H291" s="455" t="s">
        <v>94</v>
      </c>
      <c r="I291" s="455">
        <v>166.2</v>
      </c>
      <c r="J291" s="64"/>
      <c r="K291" s="200">
        <v>2</v>
      </c>
      <c r="L291" s="457">
        <v>58.64</v>
      </c>
      <c r="M291" s="457" t="e" cm="1">
        <f t="array" ref="M291">IF($K291&gt;0,SVS_UR_VZ*$I291/$J291,0)</f>
        <v>#DIV/0!</v>
      </c>
      <c r="N291" s="208">
        <v>1</v>
      </c>
      <c r="O291" s="458">
        <v>21.68</v>
      </c>
      <c r="P291" s="458" t="e" cm="1">
        <f t="array" ref="P291">IF($K291&gt;0,SVS_UR_VFZ*$I291/$J291,0)</f>
        <v>#DIV/0!</v>
      </c>
      <c r="Q291" s="203">
        <f t="shared" si="12"/>
        <v>13349.183999999997</v>
      </c>
      <c r="R291" s="203">
        <f t="shared" si="13"/>
        <v>0</v>
      </c>
      <c r="S291" s="203" t="e">
        <f t="shared" si="14"/>
        <v>#DIV/0!</v>
      </c>
    </row>
    <row r="292" spans="1:19" s="26" customFormat="1">
      <c r="A292" s="459">
        <f>MAX($A$12:A291)+1</f>
        <v>275</v>
      </c>
      <c r="B292" s="454" t="s">
        <v>1770</v>
      </c>
      <c r="C292" s="454">
        <v>1</v>
      </c>
      <c r="D292" s="455" t="s">
        <v>1575</v>
      </c>
      <c r="E292" s="456" t="s">
        <v>471</v>
      </c>
      <c r="F292" s="455" t="s">
        <v>172</v>
      </c>
      <c r="G292" s="455" t="s">
        <v>75</v>
      </c>
      <c r="H292" s="455" t="s">
        <v>94</v>
      </c>
      <c r="I292" s="455">
        <v>124</v>
      </c>
      <c r="J292" s="64"/>
      <c r="K292" s="200">
        <v>2</v>
      </c>
      <c r="L292" s="457">
        <v>58.64</v>
      </c>
      <c r="M292" s="457" t="e" cm="1">
        <f t="array" ref="M292">IF($K292&gt;0,SVS_UR_VZ*$I292/$J292,0)</f>
        <v>#DIV/0!</v>
      </c>
      <c r="N292" s="208">
        <v>2</v>
      </c>
      <c r="O292" s="458">
        <v>40.5</v>
      </c>
      <c r="P292" s="458" t="e" cm="1">
        <f t="array" ref="P292">IF($K292&gt;0,SVS_UR_VFZ*$I292/$J292,0)</f>
        <v>#DIV/0!</v>
      </c>
      <c r="Q292" s="203">
        <f t="shared" si="12"/>
        <v>12293.36</v>
      </c>
      <c r="R292" s="203">
        <f t="shared" si="13"/>
        <v>0</v>
      </c>
      <c r="S292" s="203" t="e">
        <f t="shared" si="14"/>
        <v>#DIV/0!</v>
      </c>
    </row>
    <row r="293" spans="1:19" s="26" customFormat="1">
      <c r="A293" s="459">
        <f>MAX($A$12:A292)+1</f>
        <v>276</v>
      </c>
      <c r="B293" s="454" t="s">
        <v>1770</v>
      </c>
      <c r="C293" s="454">
        <v>1</v>
      </c>
      <c r="D293" s="455" t="s">
        <v>1771</v>
      </c>
      <c r="E293" s="456" t="s">
        <v>471</v>
      </c>
      <c r="F293" s="455" t="s">
        <v>172</v>
      </c>
      <c r="G293" s="455" t="s">
        <v>75</v>
      </c>
      <c r="H293" s="455" t="s">
        <v>94</v>
      </c>
      <c r="I293" s="455">
        <v>62</v>
      </c>
      <c r="J293" s="64"/>
      <c r="K293" s="200">
        <v>2</v>
      </c>
      <c r="L293" s="457">
        <v>58.64</v>
      </c>
      <c r="M293" s="457" t="e" cm="1">
        <f t="array" ref="M293">IF($K293&gt;0,SVS_UR_VZ*$I293/$J293,0)</f>
        <v>#DIV/0!</v>
      </c>
      <c r="N293" s="208">
        <v>1</v>
      </c>
      <c r="O293" s="458">
        <v>21.68</v>
      </c>
      <c r="P293" s="458" t="e" cm="1">
        <f t="array" ref="P293">IF($K293&gt;0,SVS_UR_VFZ*$I293/$J293,0)</f>
        <v>#DIV/0!</v>
      </c>
      <c r="Q293" s="203">
        <f t="shared" si="12"/>
        <v>4979.8399999999992</v>
      </c>
      <c r="R293" s="203">
        <f t="shared" si="13"/>
        <v>0</v>
      </c>
      <c r="S293" s="203" t="e">
        <f t="shared" si="14"/>
        <v>#DIV/0!</v>
      </c>
    </row>
    <row r="294" spans="1:19" s="26" customFormat="1">
      <c r="A294" s="459">
        <f>MAX($A$12:A293)+1</f>
        <v>277</v>
      </c>
      <c r="B294" s="454" t="s">
        <v>1770</v>
      </c>
      <c r="C294" s="454">
        <v>1</v>
      </c>
      <c r="D294" s="455" t="s">
        <v>1576</v>
      </c>
      <c r="E294" s="456" t="s">
        <v>81</v>
      </c>
      <c r="F294" s="455" t="s">
        <v>1375</v>
      </c>
      <c r="G294" s="455" t="s">
        <v>1313</v>
      </c>
      <c r="H294" s="455" t="s">
        <v>80</v>
      </c>
      <c r="I294" s="455">
        <v>15.5</v>
      </c>
      <c r="J294" s="64"/>
      <c r="K294" s="200">
        <v>3</v>
      </c>
      <c r="L294" s="457">
        <v>87.96</v>
      </c>
      <c r="M294" s="457" t="e" cm="1">
        <f t="array" ref="M294">IF($K294&gt;0,SVS_UR_VZ*$I294/$J294,0)</f>
        <v>#DIV/0!</v>
      </c>
      <c r="N294" s="208">
        <v>3</v>
      </c>
      <c r="O294" s="458">
        <v>60.75</v>
      </c>
      <c r="P294" s="458" t="e" cm="1">
        <f t="array" ref="P294">IF($K294&gt;0,SVS_UR_VFZ*$I294/$J294,0)</f>
        <v>#DIV/0!</v>
      </c>
      <c r="Q294" s="203">
        <f t="shared" si="12"/>
        <v>2305.0049999999997</v>
      </c>
      <c r="R294" s="203">
        <f t="shared" si="13"/>
        <v>0</v>
      </c>
      <c r="S294" s="203" t="e">
        <f t="shared" si="14"/>
        <v>#DIV/0!</v>
      </c>
    </row>
    <row r="295" spans="1:19" s="26" customFormat="1">
      <c r="A295" s="459">
        <f>MAX($A$12:A294)+1</f>
        <v>278</v>
      </c>
      <c r="B295" s="454" t="s">
        <v>1770</v>
      </c>
      <c r="C295" s="454">
        <v>1</v>
      </c>
      <c r="D295" s="455" t="s">
        <v>1577</v>
      </c>
      <c r="E295" s="456" t="s">
        <v>81</v>
      </c>
      <c r="F295" s="455" t="s">
        <v>1375</v>
      </c>
      <c r="G295" s="455" t="s">
        <v>1313</v>
      </c>
      <c r="H295" s="455" t="s">
        <v>80</v>
      </c>
      <c r="I295" s="455">
        <v>22</v>
      </c>
      <c r="J295" s="64"/>
      <c r="K295" s="200">
        <v>3</v>
      </c>
      <c r="L295" s="457">
        <v>87.96</v>
      </c>
      <c r="M295" s="457" t="e" cm="1">
        <f t="array" ref="M295">IF($K295&gt;0,SVS_UR_VZ*$I295/$J295,0)</f>
        <v>#DIV/0!</v>
      </c>
      <c r="N295" s="208">
        <v>3</v>
      </c>
      <c r="O295" s="458">
        <v>60.75</v>
      </c>
      <c r="P295" s="458" t="e" cm="1">
        <f t="array" ref="P295">IF($K295&gt;0,SVS_UR_VFZ*$I295/$J295,0)</f>
        <v>#DIV/0!</v>
      </c>
      <c r="Q295" s="203">
        <f t="shared" si="12"/>
        <v>3271.6199999999994</v>
      </c>
      <c r="R295" s="203">
        <f t="shared" si="13"/>
        <v>0</v>
      </c>
      <c r="S295" s="203" t="e">
        <f t="shared" si="14"/>
        <v>#DIV/0!</v>
      </c>
    </row>
    <row r="296" spans="1:19" s="26" customFormat="1">
      <c r="A296" s="459">
        <f>MAX($A$12:A295)+1</f>
        <v>279</v>
      </c>
      <c r="B296" s="454" t="s">
        <v>1770</v>
      </c>
      <c r="C296" s="454">
        <v>1</v>
      </c>
      <c r="D296" s="455" t="s">
        <v>1578</v>
      </c>
      <c r="E296" s="456" t="s">
        <v>81</v>
      </c>
      <c r="F296" s="455" t="s">
        <v>1375</v>
      </c>
      <c r="G296" s="455" t="s">
        <v>1313</v>
      </c>
      <c r="H296" s="455" t="s">
        <v>80</v>
      </c>
      <c r="I296" s="455">
        <v>22</v>
      </c>
      <c r="J296" s="64"/>
      <c r="K296" s="200">
        <v>3</v>
      </c>
      <c r="L296" s="457">
        <v>87.96</v>
      </c>
      <c r="M296" s="457" t="e" cm="1">
        <f t="array" ref="M296">IF($K296&gt;0,SVS_UR_VZ*$I296/$J296,0)</f>
        <v>#DIV/0!</v>
      </c>
      <c r="N296" s="208">
        <v>3</v>
      </c>
      <c r="O296" s="458">
        <v>60.75</v>
      </c>
      <c r="P296" s="458" t="e" cm="1">
        <f t="array" ref="P296">IF($K296&gt;0,SVS_UR_VFZ*$I296/$J296,0)</f>
        <v>#DIV/0!</v>
      </c>
      <c r="Q296" s="203">
        <f t="shared" si="12"/>
        <v>3271.6199999999994</v>
      </c>
      <c r="R296" s="203">
        <f t="shared" si="13"/>
        <v>0</v>
      </c>
      <c r="S296" s="203" t="e">
        <f t="shared" si="14"/>
        <v>#DIV/0!</v>
      </c>
    </row>
    <row r="297" spans="1:19" s="26" customFormat="1">
      <c r="A297" s="459">
        <f>MAX($A$12:A296)+1</f>
        <v>280</v>
      </c>
      <c r="B297" s="454" t="s">
        <v>1770</v>
      </c>
      <c r="C297" s="454">
        <v>1</v>
      </c>
      <c r="D297" s="455" t="s">
        <v>1579</v>
      </c>
      <c r="E297" s="456" t="s">
        <v>81</v>
      </c>
      <c r="F297" s="455" t="s">
        <v>1375</v>
      </c>
      <c r="G297" s="455" t="s">
        <v>1313</v>
      </c>
      <c r="H297" s="455" t="s">
        <v>80</v>
      </c>
      <c r="I297" s="455">
        <v>22</v>
      </c>
      <c r="J297" s="64"/>
      <c r="K297" s="200">
        <v>3</v>
      </c>
      <c r="L297" s="457">
        <v>87.96</v>
      </c>
      <c r="M297" s="457" t="e" cm="1">
        <f t="array" ref="M297">IF($K297&gt;0,SVS_UR_VZ*$I297/$J297,0)</f>
        <v>#DIV/0!</v>
      </c>
      <c r="N297" s="208">
        <v>3</v>
      </c>
      <c r="O297" s="458">
        <v>60.75</v>
      </c>
      <c r="P297" s="458" t="e" cm="1">
        <f t="array" ref="P297">IF($K297&gt;0,SVS_UR_VFZ*$I297/$J297,0)</f>
        <v>#DIV/0!</v>
      </c>
      <c r="Q297" s="203">
        <f t="shared" si="12"/>
        <v>3271.6199999999994</v>
      </c>
      <c r="R297" s="203">
        <f t="shared" si="13"/>
        <v>0</v>
      </c>
      <c r="S297" s="203" t="e">
        <f t="shared" si="14"/>
        <v>#DIV/0!</v>
      </c>
    </row>
    <row r="298" spans="1:19" s="26" customFormat="1">
      <c r="A298" s="459">
        <f>MAX($A$12:A297)+1</f>
        <v>281</v>
      </c>
      <c r="B298" s="454" t="s">
        <v>1770</v>
      </c>
      <c r="C298" s="454">
        <v>1</v>
      </c>
      <c r="D298" s="455" t="s">
        <v>1580</v>
      </c>
      <c r="E298" s="456" t="s">
        <v>81</v>
      </c>
      <c r="F298" s="455" t="s">
        <v>1375</v>
      </c>
      <c r="G298" s="455" t="s">
        <v>1313</v>
      </c>
      <c r="H298" s="455" t="s">
        <v>80</v>
      </c>
      <c r="I298" s="455">
        <v>22</v>
      </c>
      <c r="J298" s="64"/>
      <c r="K298" s="200">
        <v>3</v>
      </c>
      <c r="L298" s="457">
        <v>87.96</v>
      </c>
      <c r="M298" s="457" t="e" cm="1">
        <f t="array" ref="M298">IF($K298&gt;0,SVS_UR_VZ*$I298/$J298,0)</f>
        <v>#DIV/0!</v>
      </c>
      <c r="N298" s="208">
        <v>3</v>
      </c>
      <c r="O298" s="458">
        <v>60.75</v>
      </c>
      <c r="P298" s="458" t="e" cm="1">
        <f t="array" ref="P298">IF($K298&gt;0,SVS_UR_VFZ*$I298/$J298,0)</f>
        <v>#DIV/0!</v>
      </c>
      <c r="Q298" s="203">
        <f t="shared" si="12"/>
        <v>3271.6199999999994</v>
      </c>
      <c r="R298" s="203">
        <f t="shared" si="13"/>
        <v>0</v>
      </c>
      <c r="S298" s="203" t="e">
        <f t="shared" si="14"/>
        <v>#DIV/0!</v>
      </c>
    </row>
    <row r="299" spans="1:19" s="26" customFormat="1">
      <c r="A299" s="459">
        <f>MAX($A$12:A298)+1</f>
        <v>282</v>
      </c>
      <c r="B299" s="454" t="s">
        <v>1770</v>
      </c>
      <c r="C299" s="454">
        <v>1</v>
      </c>
      <c r="D299" s="455" t="s">
        <v>1581</v>
      </c>
      <c r="E299" s="456" t="s">
        <v>81</v>
      </c>
      <c r="F299" s="455" t="s">
        <v>1375</v>
      </c>
      <c r="G299" s="455" t="s">
        <v>1313</v>
      </c>
      <c r="H299" s="455" t="s">
        <v>80</v>
      </c>
      <c r="I299" s="455">
        <v>22</v>
      </c>
      <c r="J299" s="64"/>
      <c r="K299" s="200">
        <v>3</v>
      </c>
      <c r="L299" s="457">
        <v>87.96</v>
      </c>
      <c r="M299" s="457" t="e" cm="1">
        <f t="array" ref="M299">IF($K299&gt;0,SVS_UR_VZ*$I299/$J299,0)</f>
        <v>#DIV/0!</v>
      </c>
      <c r="N299" s="208">
        <v>3</v>
      </c>
      <c r="O299" s="458">
        <v>60.75</v>
      </c>
      <c r="P299" s="458" t="e" cm="1">
        <f t="array" ref="P299">IF($K299&gt;0,SVS_UR_VFZ*$I299/$J299,0)</f>
        <v>#DIV/0!</v>
      </c>
      <c r="Q299" s="203">
        <f t="shared" si="12"/>
        <v>3271.6199999999994</v>
      </c>
      <c r="R299" s="203">
        <f t="shared" si="13"/>
        <v>0</v>
      </c>
      <c r="S299" s="203" t="e">
        <f t="shared" si="14"/>
        <v>#DIV/0!</v>
      </c>
    </row>
    <row r="300" spans="1:19" s="26" customFormat="1">
      <c r="A300" s="459">
        <f>MAX($A$12:A299)+1</f>
        <v>283</v>
      </c>
      <c r="B300" s="454" t="s">
        <v>1770</v>
      </c>
      <c r="C300" s="454">
        <v>1</v>
      </c>
      <c r="D300" s="455" t="s">
        <v>1582</v>
      </c>
      <c r="E300" s="456" t="s">
        <v>81</v>
      </c>
      <c r="F300" s="455" t="s">
        <v>1375</v>
      </c>
      <c r="G300" s="455" t="s">
        <v>1313</v>
      </c>
      <c r="H300" s="455" t="s">
        <v>80</v>
      </c>
      <c r="I300" s="455">
        <v>22.2</v>
      </c>
      <c r="J300" s="64"/>
      <c r="K300" s="200">
        <v>3</v>
      </c>
      <c r="L300" s="457">
        <v>87.96</v>
      </c>
      <c r="M300" s="457" t="e" cm="1">
        <f t="array" ref="M300">IF($K300&gt;0,SVS_UR_VZ*$I300/$J300,0)</f>
        <v>#DIV/0!</v>
      </c>
      <c r="N300" s="208">
        <v>3</v>
      </c>
      <c r="O300" s="458">
        <v>60.75</v>
      </c>
      <c r="P300" s="458" t="e" cm="1">
        <f t="array" ref="P300">IF($K300&gt;0,SVS_UR_VFZ*$I300/$J300,0)</f>
        <v>#DIV/0!</v>
      </c>
      <c r="Q300" s="203">
        <f t="shared" si="12"/>
        <v>3301.3619999999996</v>
      </c>
      <c r="R300" s="203">
        <f t="shared" si="13"/>
        <v>0</v>
      </c>
      <c r="S300" s="203" t="e">
        <f t="shared" si="14"/>
        <v>#DIV/0!</v>
      </c>
    </row>
    <row r="301" spans="1:19" s="26" customFormat="1">
      <c r="A301" s="459">
        <f>MAX($A$12:A300)+1</f>
        <v>284</v>
      </c>
      <c r="B301" s="454" t="s">
        <v>1770</v>
      </c>
      <c r="C301" s="454">
        <v>1</v>
      </c>
      <c r="D301" s="455" t="s">
        <v>1583</v>
      </c>
      <c r="E301" s="456" t="s">
        <v>86</v>
      </c>
      <c r="F301" s="455" t="s">
        <v>169</v>
      </c>
      <c r="G301" s="455" t="s">
        <v>1311</v>
      </c>
      <c r="H301" s="455" t="s">
        <v>85</v>
      </c>
      <c r="I301" s="455">
        <v>14.9</v>
      </c>
      <c r="J301" s="64"/>
      <c r="K301" s="200">
        <v>1</v>
      </c>
      <c r="L301" s="457">
        <v>30.4</v>
      </c>
      <c r="M301" s="457" t="e" cm="1">
        <f t="array" ref="M301">IF($K301&gt;0,SVS_UR_VZ*$I301/$J301,0)</f>
        <v>#DIV/0!</v>
      </c>
      <c r="N301" s="208">
        <v>1</v>
      </c>
      <c r="O301" s="458">
        <v>21.68</v>
      </c>
      <c r="P301" s="458" t="e" cm="1">
        <f t="array" ref="P301">IF($K301&gt;0,SVS_UR_VFZ*$I301/$J301,0)</f>
        <v>#DIV/0!</v>
      </c>
      <c r="Q301" s="203">
        <f t="shared" si="12"/>
        <v>775.99199999999996</v>
      </c>
      <c r="R301" s="203">
        <f t="shared" si="13"/>
        <v>0</v>
      </c>
      <c r="S301" s="203" t="e">
        <f t="shared" si="14"/>
        <v>#DIV/0!</v>
      </c>
    </row>
    <row r="302" spans="1:19" s="26" customFormat="1">
      <c r="A302" s="459">
        <f>MAX($A$12:A301)+1</f>
        <v>285</v>
      </c>
      <c r="B302" s="454" t="s">
        <v>1770</v>
      </c>
      <c r="C302" s="454">
        <v>1</v>
      </c>
      <c r="D302" s="455" t="s">
        <v>1584</v>
      </c>
      <c r="E302" s="456" t="s">
        <v>84</v>
      </c>
      <c r="F302" s="455" t="s">
        <v>170</v>
      </c>
      <c r="G302" s="455" t="s">
        <v>75</v>
      </c>
      <c r="H302" s="455" t="s">
        <v>83</v>
      </c>
      <c r="I302" s="455">
        <v>56.5</v>
      </c>
      <c r="J302" s="64"/>
      <c r="K302" s="200">
        <v>3</v>
      </c>
      <c r="L302" s="457">
        <v>87.96</v>
      </c>
      <c r="M302" s="457" t="e" cm="1">
        <f t="array" ref="M302">IF($K302&gt;0,SVS_UR_VZ*$I302/$J302,0)</f>
        <v>#DIV/0!</v>
      </c>
      <c r="N302" s="208">
        <v>1</v>
      </c>
      <c r="O302" s="458">
        <v>21.68</v>
      </c>
      <c r="P302" s="458" t="e" cm="1">
        <f t="array" ref="P302">IF($K302&gt;0,SVS_UR_VFZ*$I302/$J302,0)</f>
        <v>#DIV/0!</v>
      </c>
      <c r="Q302" s="203">
        <f t="shared" si="12"/>
        <v>6194.6599999999989</v>
      </c>
      <c r="R302" s="203">
        <f t="shared" si="13"/>
        <v>0</v>
      </c>
      <c r="S302" s="203" t="e">
        <f t="shared" si="14"/>
        <v>#DIV/0!</v>
      </c>
    </row>
    <row r="303" spans="1:19" s="26" customFormat="1">
      <c r="A303" s="459">
        <f>MAX($A$12:A302)+1</f>
        <v>286</v>
      </c>
      <c r="B303" s="454" t="s">
        <v>1770</v>
      </c>
      <c r="C303" s="454">
        <v>1</v>
      </c>
      <c r="D303" s="455" t="s">
        <v>1585</v>
      </c>
      <c r="E303" s="456" t="s">
        <v>1512</v>
      </c>
      <c r="F303" s="455" t="s">
        <v>169</v>
      </c>
      <c r="G303" s="455" t="s">
        <v>1768</v>
      </c>
      <c r="H303" s="455" t="s">
        <v>83</v>
      </c>
      <c r="I303" s="455">
        <v>38.700000000000003</v>
      </c>
      <c r="J303" s="64"/>
      <c r="K303" s="200">
        <v>0.23</v>
      </c>
      <c r="L303" s="457">
        <v>9</v>
      </c>
      <c r="M303" s="457" t="e" cm="1">
        <f t="array" ref="M303">IF($K303&gt;0,SVS_UR_VZ*$I303/$J303,0)</f>
        <v>#DIV/0!</v>
      </c>
      <c r="N303" s="208">
        <v>0.23</v>
      </c>
      <c r="O303" s="458">
        <v>3</v>
      </c>
      <c r="P303" s="458" t="e" cm="1">
        <f t="array" ref="P303">IF($K303&gt;0,SVS_UR_VFZ*$I303/$J303,0)</f>
        <v>#DIV/0!</v>
      </c>
      <c r="Q303" s="203">
        <f t="shared" si="12"/>
        <v>464.40000000000003</v>
      </c>
      <c r="R303" s="203">
        <f t="shared" si="13"/>
        <v>0</v>
      </c>
      <c r="S303" s="203" t="e">
        <f t="shared" si="14"/>
        <v>#DIV/0!</v>
      </c>
    </row>
    <row r="304" spans="1:19" s="26" customFormat="1">
      <c r="A304" s="459">
        <f>MAX($A$12:A303)+1</f>
        <v>287</v>
      </c>
      <c r="B304" s="454" t="s">
        <v>1770</v>
      </c>
      <c r="C304" s="454">
        <v>1</v>
      </c>
      <c r="D304" s="455" t="s">
        <v>1586</v>
      </c>
      <c r="E304" s="456" t="s">
        <v>217</v>
      </c>
      <c r="F304" s="455" t="s">
        <v>171</v>
      </c>
      <c r="G304" s="455" t="s">
        <v>1311</v>
      </c>
      <c r="H304" s="455" t="s">
        <v>89</v>
      </c>
      <c r="I304" s="455">
        <v>8.4</v>
      </c>
      <c r="J304" s="64"/>
      <c r="K304" s="200">
        <v>5</v>
      </c>
      <c r="L304" s="457">
        <v>146.6</v>
      </c>
      <c r="M304" s="457" t="e" cm="1">
        <f t="array" ref="M304">IF($K304&gt;0,SVS_UR_VZ*$I304/$J304,0)</f>
        <v>#DIV/0!</v>
      </c>
      <c r="N304" s="208">
        <v>5</v>
      </c>
      <c r="O304" s="458">
        <v>101.25</v>
      </c>
      <c r="P304" s="458" t="e" cm="1">
        <f t="array" ref="P304">IF($K304&gt;0,SVS_UR_VFZ*$I304/$J304,0)</f>
        <v>#DIV/0!</v>
      </c>
      <c r="Q304" s="203">
        <f t="shared" si="12"/>
        <v>2081.94</v>
      </c>
      <c r="R304" s="203">
        <f t="shared" si="13"/>
        <v>0</v>
      </c>
      <c r="S304" s="203" t="e">
        <f t="shared" si="14"/>
        <v>#DIV/0!</v>
      </c>
    </row>
    <row r="305" spans="1:19" s="26" customFormat="1">
      <c r="A305" s="459">
        <f>MAX($A$12:A304)+1</f>
        <v>288</v>
      </c>
      <c r="B305" s="454" t="s">
        <v>1770</v>
      </c>
      <c r="C305" s="454">
        <v>1</v>
      </c>
      <c r="D305" s="455" t="s">
        <v>1587</v>
      </c>
      <c r="E305" s="456" t="s">
        <v>182</v>
      </c>
      <c r="F305" s="455" t="s">
        <v>171</v>
      </c>
      <c r="G305" s="455" t="s">
        <v>1311</v>
      </c>
      <c r="H305" s="455" t="s">
        <v>89</v>
      </c>
      <c r="I305" s="455">
        <v>10.3</v>
      </c>
      <c r="J305" s="64"/>
      <c r="K305" s="200">
        <v>5</v>
      </c>
      <c r="L305" s="457">
        <v>146.6</v>
      </c>
      <c r="M305" s="457" t="e" cm="1">
        <f t="array" ref="M305">IF($K305&gt;0,SVS_UR_VZ*$I305/$J305,0)</f>
        <v>#DIV/0!</v>
      </c>
      <c r="N305" s="208">
        <v>5</v>
      </c>
      <c r="O305" s="458">
        <v>101.25</v>
      </c>
      <c r="P305" s="458" t="e" cm="1">
        <f t="array" ref="P305">IF($K305&gt;0,SVS_UR_VFZ*$I305/$J305,0)</f>
        <v>#DIV/0!</v>
      </c>
      <c r="Q305" s="203">
        <f t="shared" si="12"/>
        <v>2552.855</v>
      </c>
      <c r="R305" s="203">
        <f t="shared" si="13"/>
        <v>0</v>
      </c>
      <c r="S305" s="203" t="e">
        <f t="shared" si="14"/>
        <v>#DIV/0!</v>
      </c>
    </row>
    <row r="306" spans="1:19" s="26" customFormat="1">
      <c r="A306" s="460"/>
      <c r="B306" s="461"/>
      <c r="C306" s="461"/>
      <c r="D306" s="462"/>
      <c r="E306" s="463"/>
      <c r="F306" s="462"/>
      <c r="G306" s="462"/>
      <c r="H306" s="462"/>
      <c r="I306" s="462"/>
      <c r="J306" s="217"/>
      <c r="K306" s="464"/>
      <c r="L306" s="465"/>
      <c r="M306" s="465"/>
      <c r="N306" s="464"/>
      <c r="O306" s="465"/>
      <c r="P306" s="465"/>
      <c r="Q306" s="301"/>
      <c r="R306" s="301"/>
      <c r="S306" s="303"/>
    </row>
    <row r="307" spans="1:19" s="26" customFormat="1">
      <c r="A307" s="459">
        <f>MAX($A$12:A305)+1</f>
        <v>289</v>
      </c>
      <c r="B307" s="454" t="s">
        <v>1762</v>
      </c>
      <c r="C307" s="454">
        <v>0</v>
      </c>
      <c r="D307" s="455" t="s">
        <v>1769</v>
      </c>
      <c r="E307" s="456" t="s">
        <v>88</v>
      </c>
      <c r="F307" s="455" t="s">
        <v>170</v>
      </c>
      <c r="G307" s="455" t="s">
        <v>1311</v>
      </c>
      <c r="H307" s="455" t="s">
        <v>87</v>
      </c>
      <c r="I307" s="455">
        <v>3.8</v>
      </c>
      <c r="J307" s="64"/>
      <c r="K307" s="200">
        <v>3</v>
      </c>
      <c r="L307" s="457">
        <v>87.96</v>
      </c>
      <c r="M307" s="457" t="e" cm="1">
        <f t="array" ref="M307">IF($K307&gt;0,SVS_UR_VZ*$I307/$J307,0)</f>
        <v>#DIV/0!</v>
      </c>
      <c r="N307" s="208">
        <v>3</v>
      </c>
      <c r="O307" s="458">
        <v>60.75</v>
      </c>
      <c r="P307" s="458" t="e" cm="1">
        <f t="array" ref="P307">IF($K307&gt;0,SVS_UR_VFZ*$I307/$J307,0)</f>
        <v>#DIV/0!</v>
      </c>
      <c r="Q307" s="203">
        <f t="shared" si="12"/>
        <v>565.09799999999984</v>
      </c>
      <c r="R307" s="203">
        <f t="shared" si="13"/>
        <v>0</v>
      </c>
      <c r="S307" s="203" t="e">
        <f t="shared" si="14"/>
        <v>#DIV/0!</v>
      </c>
    </row>
    <row r="308" spans="1:19" s="26" customFormat="1">
      <c r="A308" s="459">
        <f>MAX($A$12:A307)+1</f>
        <v>290</v>
      </c>
      <c r="B308" s="454" t="s">
        <v>1762</v>
      </c>
      <c r="C308" s="454">
        <v>0</v>
      </c>
      <c r="D308" s="455" t="s">
        <v>1588</v>
      </c>
      <c r="E308" s="456" t="s">
        <v>471</v>
      </c>
      <c r="F308" s="455" t="s">
        <v>172</v>
      </c>
      <c r="G308" s="455" t="s">
        <v>75</v>
      </c>
      <c r="H308" s="455" t="s">
        <v>94</v>
      </c>
      <c r="I308" s="455">
        <v>73.400000000000006</v>
      </c>
      <c r="J308" s="64"/>
      <c r="K308" s="200">
        <v>2</v>
      </c>
      <c r="L308" s="457">
        <v>58.64</v>
      </c>
      <c r="M308" s="457" t="e" cm="1">
        <f t="array" ref="M308">IF($K308&gt;0,SVS_UR_VZ*$I308/$J308,0)</f>
        <v>#DIV/0!</v>
      </c>
      <c r="N308" s="208">
        <v>1</v>
      </c>
      <c r="O308" s="458">
        <v>21.68</v>
      </c>
      <c r="P308" s="458" t="e" cm="1">
        <f t="array" ref="P308">IF($K308&gt;0,SVS_UR_VFZ*$I308/$J308,0)</f>
        <v>#DIV/0!</v>
      </c>
      <c r="Q308" s="203">
        <f t="shared" si="12"/>
        <v>5895.4880000000003</v>
      </c>
      <c r="R308" s="203">
        <f t="shared" si="13"/>
        <v>0</v>
      </c>
      <c r="S308" s="203" t="e">
        <f t="shared" si="14"/>
        <v>#DIV/0!</v>
      </c>
    </row>
    <row r="309" spans="1:19" s="26" customFormat="1">
      <c r="A309" s="459">
        <f>MAX($A$12:A308)+1</f>
        <v>291</v>
      </c>
      <c r="B309" s="454" t="s">
        <v>1762</v>
      </c>
      <c r="C309" s="454">
        <v>0</v>
      </c>
      <c r="D309" s="455" t="s">
        <v>1589</v>
      </c>
      <c r="E309" s="456" t="s">
        <v>81</v>
      </c>
      <c r="F309" s="455" t="s">
        <v>1375</v>
      </c>
      <c r="G309" s="455" t="s">
        <v>75</v>
      </c>
      <c r="H309" s="455" t="s">
        <v>80</v>
      </c>
      <c r="I309" s="455">
        <v>17</v>
      </c>
      <c r="J309" s="64"/>
      <c r="K309" s="200">
        <v>3</v>
      </c>
      <c r="L309" s="457">
        <v>87.96</v>
      </c>
      <c r="M309" s="457" t="e" cm="1">
        <f t="array" ref="M309">IF($K309&gt;0,SVS_UR_VZ*$I309/$J309,0)</f>
        <v>#DIV/0!</v>
      </c>
      <c r="N309" s="208">
        <v>3</v>
      </c>
      <c r="O309" s="458">
        <v>60.75</v>
      </c>
      <c r="P309" s="458" t="e" cm="1">
        <f t="array" ref="P309">IF($K309&gt;0,SVS_UR_VFZ*$I309/$J309,0)</f>
        <v>#DIV/0!</v>
      </c>
      <c r="Q309" s="203">
        <f t="shared" si="12"/>
        <v>2528.0699999999997</v>
      </c>
      <c r="R309" s="203">
        <f t="shared" si="13"/>
        <v>0</v>
      </c>
      <c r="S309" s="203" t="e">
        <f t="shared" si="14"/>
        <v>#DIV/0!</v>
      </c>
    </row>
    <row r="310" spans="1:19" s="26" customFormat="1">
      <c r="A310" s="459">
        <f>MAX($A$12:A309)+1</f>
        <v>292</v>
      </c>
      <c r="B310" s="454" t="s">
        <v>1762</v>
      </c>
      <c r="C310" s="454">
        <v>0</v>
      </c>
      <c r="D310" s="455" t="s">
        <v>1590</v>
      </c>
      <c r="E310" s="456" t="s">
        <v>1591</v>
      </c>
      <c r="F310" s="455" t="s">
        <v>1887</v>
      </c>
      <c r="G310" s="455" t="s">
        <v>1768</v>
      </c>
      <c r="H310" s="455" t="s">
        <v>78</v>
      </c>
      <c r="I310" s="455">
        <v>145.80000000000001</v>
      </c>
      <c r="J310" s="202"/>
      <c r="K310" s="222"/>
      <c r="L310" s="466"/>
      <c r="M310" s="466"/>
      <c r="N310" s="222"/>
      <c r="O310" s="466"/>
      <c r="P310" s="466"/>
      <c r="Q310" s="219"/>
      <c r="R310" s="219"/>
      <c r="S310" s="219"/>
    </row>
    <row r="311" spans="1:19" s="26" customFormat="1">
      <c r="A311" s="459">
        <f>MAX($A$12:A310)+1</f>
        <v>293</v>
      </c>
      <c r="B311" s="454" t="s">
        <v>1762</v>
      </c>
      <c r="C311" s="454">
        <v>0</v>
      </c>
      <c r="D311" s="455" t="s">
        <v>1592</v>
      </c>
      <c r="E311" s="456" t="s">
        <v>81</v>
      </c>
      <c r="F311" s="455" t="s">
        <v>1375</v>
      </c>
      <c r="G311" s="455" t="s">
        <v>1313</v>
      </c>
      <c r="H311" s="455" t="s">
        <v>80</v>
      </c>
      <c r="I311" s="455">
        <v>21.5</v>
      </c>
      <c r="J311" s="64"/>
      <c r="K311" s="200">
        <v>3</v>
      </c>
      <c r="L311" s="457">
        <v>87.96</v>
      </c>
      <c r="M311" s="457" t="e" cm="1">
        <f t="array" ref="M311">IF($K311&gt;0,SVS_UR_VZ*$I311/$J311,0)</f>
        <v>#DIV/0!</v>
      </c>
      <c r="N311" s="208">
        <v>3</v>
      </c>
      <c r="O311" s="458">
        <v>60.75</v>
      </c>
      <c r="P311" s="458" t="e" cm="1">
        <f t="array" ref="P311">IF($K311&gt;0,SVS_UR_VFZ*$I311/$J311,0)</f>
        <v>#DIV/0!</v>
      </c>
      <c r="Q311" s="203">
        <f t="shared" ref="Q311:Q350" si="15">I311*SUM(L311,O311)</f>
        <v>3197.2649999999994</v>
      </c>
      <c r="R311" s="203">
        <f t="shared" ref="R311:R350" si="16">IFERROR(Q311/J311,0)</f>
        <v>0</v>
      </c>
      <c r="S311" s="203" t="e">
        <f t="shared" ref="S311:S350" si="17">ROUND(SUM(L311*M311,O311*P311),2)</f>
        <v>#DIV/0!</v>
      </c>
    </row>
    <row r="312" spans="1:19" s="26" customFormat="1">
      <c r="A312" s="459">
        <f>MAX($A$12:A311)+1</f>
        <v>294</v>
      </c>
      <c r="B312" s="454" t="s">
        <v>1762</v>
      </c>
      <c r="C312" s="454">
        <v>0</v>
      </c>
      <c r="D312" s="455" t="s">
        <v>1593</v>
      </c>
      <c r="E312" s="456" t="s">
        <v>81</v>
      </c>
      <c r="F312" s="455" t="s">
        <v>1375</v>
      </c>
      <c r="G312" s="455" t="s">
        <v>1313</v>
      </c>
      <c r="H312" s="455" t="s">
        <v>80</v>
      </c>
      <c r="I312" s="455">
        <v>22.4</v>
      </c>
      <c r="J312" s="64"/>
      <c r="K312" s="200">
        <v>3</v>
      </c>
      <c r="L312" s="457">
        <v>87.96</v>
      </c>
      <c r="M312" s="457" t="e" cm="1">
        <f t="array" ref="M312">IF($K312&gt;0,SVS_UR_VZ*$I312/$J312,0)</f>
        <v>#DIV/0!</v>
      </c>
      <c r="N312" s="208">
        <v>3</v>
      </c>
      <c r="O312" s="458">
        <v>60.75</v>
      </c>
      <c r="P312" s="458" t="e" cm="1">
        <f t="array" ref="P312">IF($K312&gt;0,SVS_UR_VFZ*$I312/$J312,0)</f>
        <v>#DIV/0!</v>
      </c>
      <c r="Q312" s="203">
        <f t="shared" si="15"/>
        <v>3331.1039999999994</v>
      </c>
      <c r="R312" s="203">
        <f t="shared" si="16"/>
        <v>0</v>
      </c>
      <c r="S312" s="203" t="e">
        <f t="shared" si="17"/>
        <v>#DIV/0!</v>
      </c>
    </row>
    <row r="313" spans="1:19" s="26" customFormat="1">
      <c r="A313" s="459">
        <f>MAX($A$12:A312)+1</f>
        <v>295</v>
      </c>
      <c r="B313" s="454" t="s">
        <v>1762</v>
      </c>
      <c r="C313" s="454">
        <v>0</v>
      </c>
      <c r="D313" s="455" t="s">
        <v>1594</v>
      </c>
      <c r="E313" s="456" t="s">
        <v>81</v>
      </c>
      <c r="F313" s="455" t="s">
        <v>1375</v>
      </c>
      <c r="G313" s="455" t="s">
        <v>1313</v>
      </c>
      <c r="H313" s="455" t="s">
        <v>80</v>
      </c>
      <c r="I313" s="455">
        <v>16.600000000000001</v>
      </c>
      <c r="J313" s="64"/>
      <c r="K313" s="200">
        <v>3</v>
      </c>
      <c r="L313" s="457">
        <v>87.96</v>
      </c>
      <c r="M313" s="457" t="e" cm="1">
        <f t="array" ref="M313">IF($K313&gt;0,SVS_UR_VZ*$I313/$J313,0)</f>
        <v>#DIV/0!</v>
      </c>
      <c r="N313" s="208">
        <v>3</v>
      </c>
      <c r="O313" s="458">
        <v>60.75</v>
      </c>
      <c r="P313" s="458" t="e" cm="1">
        <f t="array" ref="P313">IF($K313&gt;0,SVS_UR_VFZ*$I313/$J313,0)</f>
        <v>#DIV/0!</v>
      </c>
      <c r="Q313" s="203">
        <f t="shared" si="15"/>
        <v>2468.5859999999998</v>
      </c>
      <c r="R313" s="203">
        <f t="shared" si="16"/>
        <v>0</v>
      </c>
      <c r="S313" s="203" t="e">
        <f t="shared" si="17"/>
        <v>#DIV/0!</v>
      </c>
    </row>
    <row r="314" spans="1:19" s="26" customFormat="1">
      <c r="A314" s="459">
        <f>MAX($A$12:A313)+1</f>
        <v>296</v>
      </c>
      <c r="B314" s="454" t="s">
        <v>1762</v>
      </c>
      <c r="C314" s="454">
        <v>0</v>
      </c>
      <c r="D314" s="455" t="s">
        <v>1595</v>
      </c>
      <c r="E314" s="456" t="s">
        <v>81</v>
      </c>
      <c r="F314" s="455" t="s">
        <v>1375</v>
      </c>
      <c r="G314" s="455" t="s">
        <v>1313</v>
      </c>
      <c r="H314" s="455" t="s">
        <v>80</v>
      </c>
      <c r="I314" s="455">
        <v>16.399999999999999</v>
      </c>
      <c r="J314" s="64"/>
      <c r="K314" s="200">
        <v>3</v>
      </c>
      <c r="L314" s="457">
        <v>87.96</v>
      </c>
      <c r="M314" s="457" t="e" cm="1">
        <f t="array" ref="M314">IF($K314&gt;0,SVS_UR_VZ*$I314/$J314,0)</f>
        <v>#DIV/0!</v>
      </c>
      <c r="N314" s="208">
        <v>3</v>
      </c>
      <c r="O314" s="458">
        <v>60.75</v>
      </c>
      <c r="P314" s="458" t="e" cm="1">
        <f t="array" ref="P314">IF($K314&gt;0,SVS_UR_VFZ*$I314/$J314,0)</f>
        <v>#DIV/0!</v>
      </c>
      <c r="Q314" s="203">
        <f t="shared" si="15"/>
        <v>2438.8439999999996</v>
      </c>
      <c r="R314" s="203">
        <f t="shared" si="16"/>
        <v>0</v>
      </c>
      <c r="S314" s="203" t="e">
        <f t="shared" si="17"/>
        <v>#DIV/0!</v>
      </c>
    </row>
    <row r="315" spans="1:19" s="26" customFormat="1">
      <c r="A315" s="459">
        <f>MAX($A$12:A314)+1</f>
        <v>297</v>
      </c>
      <c r="B315" s="454" t="s">
        <v>1762</v>
      </c>
      <c r="C315" s="454">
        <v>0</v>
      </c>
      <c r="D315" s="455" t="s">
        <v>1596</v>
      </c>
      <c r="E315" s="456" t="s">
        <v>86</v>
      </c>
      <c r="F315" s="455" t="s">
        <v>169</v>
      </c>
      <c r="G315" s="455" t="s">
        <v>1311</v>
      </c>
      <c r="H315" s="455" t="s">
        <v>85</v>
      </c>
      <c r="I315" s="455">
        <v>15.7</v>
      </c>
      <c r="J315" s="64"/>
      <c r="K315" s="200">
        <v>1</v>
      </c>
      <c r="L315" s="457">
        <v>30.4</v>
      </c>
      <c r="M315" s="457" t="e" cm="1">
        <f t="array" ref="M315">IF($K315&gt;0,SVS_UR_VZ*$I315/$J315,0)</f>
        <v>#DIV/0!</v>
      </c>
      <c r="N315" s="208">
        <v>1</v>
      </c>
      <c r="O315" s="458">
        <v>21.68</v>
      </c>
      <c r="P315" s="458" t="e" cm="1">
        <f t="array" ref="P315">IF($K315&gt;0,SVS_UR_VFZ*$I315/$J315,0)</f>
        <v>#DIV/0!</v>
      </c>
      <c r="Q315" s="203">
        <f t="shared" si="15"/>
        <v>817.65599999999995</v>
      </c>
      <c r="R315" s="203">
        <f t="shared" si="16"/>
        <v>0</v>
      </c>
      <c r="S315" s="203" t="e">
        <f t="shared" si="17"/>
        <v>#DIV/0!</v>
      </c>
    </row>
    <row r="316" spans="1:19" s="26" customFormat="1">
      <c r="A316" s="459">
        <f>MAX($A$12:A315)+1</f>
        <v>298</v>
      </c>
      <c r="B316" s="454" t="s">
        <v>1762</v>
      </c>
      <c r="C316" s="454">
        <v>0</v>
      </c>
      <c r="D316" s="455" t="s">
        <v>1597</v>
      </c>
      <c r="E316" s="456" t="s">
        <v>84</v>
      </c>
      <c r="F316" s="455" t="s">
        <v>170</v>
      </c>
      <c r="G316" s="455" t="s">
        <v>75</v>
      </c>
      <c r="H316" s="455" t="s">
        <v>83</v>
      </c>
      <c r="I316" s="455">
        <v>26.8</v>
      </c>
      <c r="J316" s="64"/>
      <c r="K316" s="200">
        <v>3</v>
      </c>
      <c r="L316" s="457">
        <v>87.96</v>
      </c>
      <c r="M316" s="457" t="e" cm="1">
        <f t="array" ref="M316">IF($K316&gt;0,SVS_UR_VZ*$I316/$J316,0)</f>
        <v>#DIV/0!</v>
      </c>
      <c r="N316" s="208">
        <v>1</v>
      </c>
      <c r="O316" s="458">
        <v>21.68</v>
      </c>
      <c r="P316" s="458" t="e" cm="1">
        <f t="array" ref="P316">IF($K316&gt;0,SVS_UR_VFZ*$I316/$J316,0)</f>
        <v>#DIV/0!</v>
      </c>
      <c r="Q316" s="203">
        <f t="shared" si="15"/>
        <v>2938.3519999999999</v>
      </c>
      <c r="R316" s="203">
        <f t="shared" si="16"/>
        <v>0</v>
      </c>
      <c r="S316" s="203" t="e">
        <f t="shared" si="17"/>
        <v>#DIV/0!</v>
      </c>
    </row>
    <row r="317" spans="1:19" s="26" customFormat="1">
      <c r="A317" s="459">
        <f>MAX($A$12:A316)+1</f>
        <v>299</v>
      </c>
      <c r="B317" s="454" t="s">
        <v>1762</v>
      </c>
      <c r="C317" s="454">
        <v>0</v>
      </c>
      <c r="D317" s="455" t="s">
        <v>1767</v>
      </c>
      <c r="E317" s="456" t="s">
        <v>81</v>
      </c>
      <c r="F317" s="455" t="s">
        <v>1375</v>
      </c>
      <c r="G317" s="455" t="s">
        <v>1311</v>
      </c>
      <c r="H317" s="455" t="s">
        <v>80</v>
      </c>
      <c r="I317" s="455">
        <v>16</v>
      </c>
      <c r="J317" s="64"/>
      <c r="K317" s="200">
        <v>3</v>
      </c>
      <c r="L317" s="457">
        <v>87.96</v>
      </c>
      <c r="M317" s="457" t="e" cm="1">
        <f t="array" ref="M317">IF($K317&gt;0,SVS_UR_VZ*$I317/$J317,0)</f>
        <v>#DIV/0!</v>
      </c>
      <c r="N317" s="208">
        <v>2</v>
      </c>
      <c r="O317" s="458">
        <v>40.5</v>
      </c>
      <c r="P317" s="458" t="e" cm="1">
        <f t="array" ref="P317">IF($K317&gt;0,SVS_UR_VFZ*$I317/$J317,0)</f>
        <v>#DIV/0!</v>
      </c>
      <c r="Q317" s="203">
        <f t="shared" si="15"/>
        <v>2055.3599999999997</v>
      </c>
      <c r="R317" s="203">
        <f t="shared" si="16"/>
        <v>0</v>
      </c>
      <c r="S317" s="203" t="e">
        <f t="shared" si="17"/>
        <v>#DIV/0!</v>
      </c>
    </row>
    <row r="318" spans="1:19" s="26" customFormat="1">
      <c r="A318" s="459">
        <f>MAX($A$12:A317)+1</f>
        <v>300</v>
      </c>
      <c r="B318" s="454" t="s">
        <v>1762</v>
      </c>
      <c r="C318" s="454">
        <v>0</v>
      </c>
      <c r="D318" s="455" t="s">
        <v>1766</v>
      </c>
      <c r="E318" s="456" t="s">
        <v>81</v>
      </c>
      <c r="F318" s="455" t="s">
        <v>1375</v>
      </c>
      <c r="G318" s="455" t="s">
        <v>1311</v>
      </c>
      <c r="H318" s="455" t="s">
        <v>80</v>
      </c>
      <c r="I318" s="455">
        <v>16</v>
      </c>
      <c r="J318" s="64"/>
      <c r="K318" s="200">
        <v>3</v>
      </c>
      <c r="L318" s="457">
        <v>87.96</v>
      </c>
      <c r="M318" s="457" t="e" cm="1">
        <f t="array" ref="M318">IF($K318&gt;0,SVS_UR_VZ*$I318/$J318,0)</f>
        <v>#DIV/0!</v>
      </c>
      <c r="N318" s="208">
        <v>3</v>
      </c>
      <c r="O318" s="458">
        <v>60.75</v>
      </c>
      <c r="P318" s="458" t="e" cm="1">
        <f t="array" ref="P318">IF($K318&gt;0,SVS_UR_VFZ*$I318/$J318,0)</f>
        <v>#DIV/0!</v>
      </c>
      <c r="Q318" s="203">
        <f t="shared" si="15"/>
        <v>2379.3599999999997</v>
      </c>
      <c r="R318" s="203">
        <f t="shared" si="16"/>
        <v>0</v>
      </c>
      <c r="S318" s="203" t="e">
        <f t="shared" si="17"/>
        <v>#DIV/0!</v>
      </c>
    </row>
    <row r="319" spans="1:19" s="26" customFormat="1">
      <c r="A319" s="459">
        <f>MAX($A$12:A318)+1</f>
        <v>301</v>
      </c>
      <c r="B319" s="454" t="s">
        <v>1762</v>
      </c>
      <c r="C319" s="454">
        <v>0</v>
      </c>
      <c r="D319" s="455" t="s">
        <v>1598</v>
      </c>
      <c r="E319" s="456" t="s">
        <v>1053</v>
      </c>
      <c r="F319" s="455" t="s">
        <v>171</v>
      </c>
      <c r="G319" s="455" t="s">
        <v>1311</v>
      </c>
      <c r="H319" s="455" t="s">
        <v>90</v>
      </c>
      <c r="I319" s="455">
        <v>12</v>
      </c>
      <c r="J319" s="64"/>
      <c r="K319" s="200">
        <v>5</v>
      </c>
      <c r="L319" s="457">
        <v>146.6</v>
      </c>
      <c r="M319" s="457" t="e" cm="1">
        <f t="array" ref="M319">IF($K319&gt;0,SVS_UR_VZ*$I319/$J319,0)</f>
        <v>#DIV/0!</v>
      </c>
      <c r="N319" s="208">
        <v>5</v>
      </c>
      <c r="O319" s="458">
        <v>101.25</v>
      </c>
      <c r="P319" s="458" t="e" cm="1">
        <f t="array" ref="P319">IF($K319&gt;0,SVS_UR_VFZ*$I319/$J319,0)</f>
        <v>#DIV/0!</v>
      </c>
      <c r="Q319" s="203">
        <f t="shared" si="15"/>
        <v>2974.2</v>
      </c>
      <c r="R319" s="203">
        <f t="shared" si="16"/>
        <v>0</v>
      </c>
      <c r="S319" s="203" t="e">
        <f t="shared" si="17"/>
        <v>#DIV/0!</v>
      </c>
    </row>
    <row r="320" spans="1:19" s="26" customFormat="1">
      <c r="A320" s="459">
        <f>MAX($A$12:A319)+1</f>
        <v>302</v>
      </c>
      <c r="B320" s="454" t="s">
        <v>1762</v>
      </c>
      <c r="C320" s="454">
        <v>0</v>
      </c>
      <c r="D320" s="455" t="s">
        <v>1599</v>
      </c>
      <c r="E320" s="456" t="s">
        <v>182</v>
      </c>
      <c r="F320" s="455" t="s">
        <v>171</v>
      </c>
      <c r="G320" s="455" t="s">
        <v>1311</v>
      </c>
      <c r="H320" s="455" t="s">
        <v>89</v>
      </c>
      <c r="I320" s="455">
        <v>10.3</v>
      </c>
      <c r="J320" s="64"/>
      <c r="K320" s="200">
        <v>5</v>
      </c>
      <c r="L320" s="457">
        <v>146.6</v>
      </c>
      <c r="M320" s="457" t="e" cm="1">
        <f t="array" ref="M320">IF($K320&gt;0,SVS_UR_VZ*$I320/$J320,0)</f>
        <v>#DIV/0!</v>
      </c>
      <c r="N320" s="208">
        <v>5</v>
      </c>
      <c r="O320" s="458">
        <v>101.25</v>
      </c>
      <c r="P320" s="458" t="e" cm="1">
        <f t="array" ref="P320">IF($K320&gt;0,SVS_UR_VFZ*$I320/$J320,0)</f>
        <v>#DIV/0!</v>
      </c>
      <c r="Q320" s="203">
        <f t="shared" si="15"/>
        <v>2552.855</v>
      </c>
      <c r="R320" s="203">
        <f t="shared" si="16"/>
        <v>0</v>
      </c>
      <c r="S320" s="203" t="e">
        <f t="shared" si="17"/>
        <v>#DIV/0!</v>
      </c>
    </row>
    <row r="321" spans="1:19" s="26" customFormat="1">
      <c r="A321" s="459">
        <f>MAX($A$12:A320)+1</f>
        <v>303</v>
      </c>
      <c r="B321" s="454" t="s">
        <v>1762</v>
      </c>
      <c r="C321" s="454">
        <v>1</v>
      </c>
      <c r="D321" s="455" t="s">
        <v>1600</v>
      </c>
      <c r="E321" s="456" t="s">
        <v>1760</v>
      </c>
      <c r="F321" s="455" t="s">
        <v>172</v>
      </c>
      <c r="G321" s="455" t="s">
        <v>75</v>
      </c>
      <c r="H321" s="455" t="s">
        <v>94</v>
      </c>
      <c r="I321" s="455">
        <v>100</v>
      </c>
      <c r="J321" s="64"/>
      <c r="K321" s="200">
        <v>2</v>
      </c>
      <c r="L321" s="457">
        <v>58.64</v>
      </c>
      <c r="M321" s="457" t="e" cm="1">
        <f t="array" ref="M321">IF($K321&gt;0,SVS_UR_VZ*$I321/$J321,0)</f>
        <v>#DIV/0!</v>
      </c>
      <c r="N321" s="208">
        <v>1</v>
      </c>
      <c r="O321" s="458">
        <v>21.68</v>
      </c>
      <c r="P321" s="458" t="e" cm="1">
        <f t="array" ref="P321">IF($K321&gt;0,SVS_UR_VFZ*$I321/$J321,0)</f>
        <v>#DIV/0!</v>
      </c>
      <c r="Q321" s="203">
        <f t="shared" si="15"/>
        <v>8031.9999999999991</v>
      </c>
      <c r="R321" s="203">
        <f t="shared" si="16"/>
        <v>0</v>
      </c>
      <c r="S321" s="203" t="e">
        <f t="shared" si="17"/>
        <v>#DIV/0!</v>
      </c>
    </row>
    <row r="322" spans="1:19" s="26" customFormat="1">
      <c r="A322" s="459">
        <f>MAX($A$12:A321)+1</f>
        <v>304</v>
      </c>
      <c r="B322" s="454" t="s">
        <v>1762</v>
      </c>
      <c r="C322" s="454">
        <v>1</v>
      </c>
      <c r="D322" s="455" t="s">
        <v>1765</v>
      </c>
      <c r="E322" s="456" t="s">
        <v>1760</v>
      </c>
      <c r="F322" s="455" t="s">
        <v>172</v>
      </c>
      <c r="G322" s="455" t="s">
        <v>75</v>
      </c>
      <c r="H322" s="455" t="s">
        <v>94</v>
      </c>
      <c r="I322" s="455">
        <v>50</v>
      </c>
      <c r="J322" s="64"/>
      <c r="K322" s="200">
        <v>2</v>
      </c>
      <c r="L322" s="457">
        <v>58.64</v>
      </c>
      <c r="M322" s="457" t="e" cm="1">
        <f t="array" ref="M322">IF($K322&gt;0,SVS_UR_VZ*$I322/$J322,0)</f>
        <v>#DIV/0!</v>
      </c>
      <c r="N322" s="208">
        <v>1</v>
      </c>
      <c r="O322" s="458">
        <v>21.68</v>
      </c>
      <c r="P322" s="458" t="e" cm="1">
        <f t="array" ref="P322">IF($K322&gt;0,SVS_UR_VFZ*$I322/$J322,0)</f>
        <v>#DIV/0!</v>
      </c>
      <c r="Q322" s="203">
        <f t="shared" si="15"/>
        <v>4015.9999999999995</v>
      </c>
      <c r="R322" s="203">
        <f t="shared" si="16"/>
        <v>0</v>
      </c>
      <c r="S322" s="203" t="e">
        <f t="shared" si="17"/>
        <v>#DIV/0!</v>
      </c>
    </row>
    <row r="323" spans="1:19" s="26" customFormat="1">
      <c r="A323" s="459">
        <f>MAX($A$12:A322)+1</f>
        <v>305</v>
      </c>
      <c r="B323" s="454" t="s">
        <v>1762</v>
      </c>
      <c r="C323" s="454">
        <v>1</v>
      </c>
      <c r="D323" s="455" t="s">
        <v>1764</v>
      </c>
      <c r="E323" s="456" t="s">
        <v>1760</v>
      </c>
      <c r="F323" s="455" t="s">
        <v>172</v>
      </c>
      <c r="G323" s="455" t="s">
        <v>75</v>
      </c>
      <c r="H323" s="455" t="s">
        <v>94</v>
      </c>
      <c r="I323" s="455">
        <v>100</v>
      </c>
      <c r="J323" s="64"/>
      <c r="K323" s="200">
        <v>2</v>
      </c>
      <c r="L323" s="457">
        <v>58.64</v>
      </c>
      <c r="M323" s="457" t="e" cm="1">
        <f t="array" ref="M323">IF($K323&gt;0,SVS_UR_VZ*$I323/$J323,0)</f>
        <v>#DIV/0!</v>
      </c>
      <c r="N323" s="208">
        <v>1</v>
      </c>
      <c r="O323" s="458">
        <v>21.68</v>
      </c>
      <c r="P323" s="458" t="e" cm="1">
        <f t="array" ref="P323">IF($K323&gt;0,SVS_UR_VFZ*$I323/$J323,0)</f>
        <v>#DIV/0!</v>
      </c>
      <c r="Q323" s="203">
        <f t="shared" si="15"/>
        <v>8031.9999999999991</v>
      </c>
      <c r="R323" s="203">
        <f t="shared" si="16"/>
        <v>0</v>
      </c>
      <c r="S323" s="203" t="e">
        <f t="shared" si="17"/>
        <v>#DIV/0!</v>
      </c>
    </row>
    <row r="324" spans="1:19" s="26" customFormat="1">
      <c r="A324" s="459">
        <f>MAX($A$12:A323)+1</f>
        <v>306</v>
      </c>
      <c r="B324" s="454" t="s">
        <v>1762</v>
      </c>
      <c r="C324" s="454">
        <v>1</v>
      </c>
      <c r="D324" s="455" t="s">
        <v>1601</v>
      </c>
      <c r="E324" s="456" t="s">
        <v>81</v>
      </c>
      <c r="F324" s="455" t="s">
        <v>1375</v>
      </c>
      <c r="G324" s="455" t="s">
        <v>1313</v>
      </c>
      <c r="H324" s="455" t="s">
        <v>80</v>
      </c>
      <c r="I324" s="455">
        <v>21.1</v>
      </c>
      <c r="J324" s="64"/>
      <c r="K324" s="200">
        <v>3</v>
      </c>
      <c r="L324" s="457">
        <v>87.96</v>
      </c>
      <c r="M324" s="457" t="e" cm="1">
        <f t="array" ref="M324">IF($K324&gt;0,SVS_UR_VZ*$I324/$J324,0)</f>
        <v>#DIV/0!</v>
      </c>
      <c r="N324" s="208">
        <v>3</v>
      </c>
      <c r="O324" s="458">
        <v>60.75</v>
      </c>
      <c r="P324" s="458" t="e" cm="1">
        <f t="array" ref="P324">IF($K324&gt;0,SVS_UR_VFZ*$I324/$J324,0)</f>
        <v>#DIV/0!</v>
      </c>
      <c r="Q324" s="203">
        <f t="shared" si="15"/>
        <v>3137.7809999999999</v>
      </c>
      <c r="R324" s="203">
        <f t="shared" si="16"/>
        <v>0</v>
      </c>
      <c r="S324" s="203" t="e">
        <f t="shared" si="17"/>
        <v>#DIV/0!</v>
      </c>
    </row>
    <row r="325" spans="1:19" s="26" customFormat="1">
      <c r="A325" s="459">
        <f>MAX($A$12:A324)+1</f>
        <v>307</v>
      </c>
      <c r="B325" s="454" t="s">
        <v>1762</v>
      </c>
      <c r="C325" s="454">
        <v>1</v>
      </c>
      <c r="D325" s="455" t="s">
        <v>1602</v>
      </c>
      <c r="E325" s="456" t="s">
        <v>81</v>
      </c>
      <c r="F325" s="455" t="s">
        <v>1375</v>
      </c>
      <c r="G325" s="455" t="s">
        <v>1313</v>
      </c>
      <c r="H325" s="455" t="s">
        <v>80</v>
      </c>
      <c r="I325" s="455">
        <v>27.6</v>
      </c>
      <c r="J325" s="64"/>
      <c r="K325" s="200">
        <v>3</v>
      </c>
      <c r="L325" s="457">
        <v>87.96</v>
      </c>
      <c r="M325" s="457" t="e" cm="1">
        <f t="array" ref="M325">IF($K325&gt;0,SVS_UR_VZ*$I325/$J325,0)</f>
        <v>#DIV/0!</v>
      </c>
      <c r="N325" s="208">
        <v>3</v>
      </c>
      <c r="O325" s="458">
        <v>60.75</v>
      </c>
      <c r="P325" s="458" t="e" cm="1">
        <f t="array" ref="P325">IF($K325&gt;0,SVS_UR_VFZ*$I325/$J325,0)</f>
        <v>#DIV/0!</v>
      </c>
      <c r="Q325" s="203">
        <f t="shared" si="15"/>
        <v>4104.3959999999997</v>
      </c>
      <c r="R325" s="203">
        <f t="shared" si="16"/>
        <v>0</v>
      </c>
      <c r="S325" s="203" t="e">
        <f t="shared" si="17"/>
        <v>#DIV/0!</v>
      </c>
    </row>
    <row r="326" spans="1:19" s="26" customFormat="1">
      <c r="A326" s="459">
        <f>MAX($A$12:A325)+1</f>
        <v>308</v>
      </c>
      <c r="B326" s="454" t="s">
        <v>1762</v>
      </c>
      <c r="C326" s="454">
        <v>1</v>
      </c>
      <c r="D326" s="455" t="s">
        <v>1603</v>
      </c>
      <c r="E326" s="456" t="s">
        <v>81</v>
      </c>
      <c r="F326" s="455" t="s">
        <v>1375</v>
      </c>
      <c r="G326" s="455" t="s">
        <v>1313</v>
      </c>
      <c r="H326" s="455" t="s">
        <v>80</v>
      </c>
      <c r="I326" s="455">
        <v>27.4</v>
      </c>
      <c r="J326" s="64"/>
      <c r="K326" s="200">
        <v>3</v>
      </c>
      <c r="L326" s="457">
        <v>87.96</v>
      </c>
      <c r="M326" s="457" t="e" cm="1">
        <f t="array" ref="M326">IF($K326&gt;0,SVS_UR_VZ*$I326/$J326,0)</f>
        <v>#DIV/0!</v>
      </c>
      <c r="N326" s="208">
        <v>3</v>
      </c>
      <c r="O326" s="458">
        <v>60.75</v>
      </c>
      <c r="P326" s="458" t="e" cm="1">
        <f t="array" ref="P326">IF($K326&gt;0,SVS_UR_VFZ*$I326/$J326,0)</f>
        <v>#DIV/0!</v>
      </c>
      <c r="Q326" s="203">
        <f t="shared" si="15"/>
        <v>4074.6539999999991</v>
      </c>
      <c r="R326" s="203">
        <f t="shared" si="16"/>
        <v>0</v>
      </c>
      <c r="S326" s="203" t="e">
        <f t="shared" si="17"/>
        <v>#DIV/0!</v>
      </c>
    </row>
    <row r="327" spans="1:19" s="26" customFormat="1">
      <c r="A327" s="459">
        <f>MAX($A$12:A326)+1</f>
        <v>309</v>
      </c>
      <c r="B327" s="454" t="s">
        <v>1762</v>
      </c>
      <c r="C327" s="454">
        <v>1</v>
      </c>
      <c r="D327" s="455" t="s">
        <v>1763</v>
      </c>
      <c r="E327" s="456" t="s">
        <v>471</v>
      </c>
      <c r="F327" s="455" t="s">
        <v>170</v>
      </c>
      <c r="G327" s="455" t="s">
        <v>75</v>
      </c>
      <c r="H327" s="455" t="s">
        <v>94</v>
      </c>
      <c r="I327" s="455">
        <v>30</v>
      </c>
      <c r="J327" s="64"/>
      <c r="K327" s="200">
        <v>2</v>
      </c>
      <c r="L327" s="457">
        <v>58.64</v>
      </c>
      <c r="M327" s="457" t="e" cm="1">
        <f t="array" ref="M327">IF($K327&gt;0,SVS_UR_VZ*$I327/$J327,0)</f>
        <v>#DIV/0!</v>
      </c>
      <c r="N327" s="208">
        <v>1</v>
      </c>
      <c r="O327" s="458">
        <v>21.68</v>
      </c>
      <c r="P327" s="458" t="e" cm="1">
        <f t="array" ref="P327">IF($K327&gt;0,SVS_UR_VFZ*$I327/$J327,0)</f>
        <v>#DIV/0!</v>
      </c>
      <c r="Q327" s="203">
        <f t="shared" si="15"/>
        <v>2409.6</v>
      </c>
      <c r="R327" s="203">
        <f t="shared" si="16"/>
        <v>0</v>
      </c>
      <c r="S327" s="203" t="e">
        <f t="shared" si="17"/>
        <v>#DIV/0!</v>
      </c>
    </row>
    <row r="328" spans="1:19" s="26" customFormat="1">
      <c r="A328" s="459">
        <f>MAX($A$12:A327)+1</f>
        <v>310</v>
      </c>
      <c r="B328" s="454" t="s">
        <v>1762</v>
      </c>
      <c r="C328" s="454">
        <v>1</v>
      </c>
      <c r="D328" s="455" t="s">
        <v>1604</v>
      </c>
      <c r="E328" s="456" t="s">
        <v>86</v>
      </c>
      <c r="F328" s="455" t="s">
        <v>169</v>
      </c>
      <c r="G328" s="455" t="s">
        <v>1311</v>
      </c>
      <c r="H328" s="455" t="s">
        <v>85</v>
      </c>
      <c r="I328" s="455">
        <v>14.9</v>
      </c>
      <c r="J328" s="64"/>
      <c r="K328" s="200">
        <v>1</v>
      </c>
      <c r="L328" s="457">
        <v>30.4</v>
      </c>
      <c r="M328" s="457" t="e" cm="1">
        <f t="array" ref="M328">IF($K328&gt;0,SVS_UR_VZ*$I328/$J328,0)</f>
        <v>#DIV/0!</v>
      </c>
      <c r="N328" s="208">
        <v>1</v>
      </c>
      <c r="O328" s="458">
        <v>21.68</v>
      </c>
      <c r="P328" s="458" t="e" cm="1">
        <f t="array" ref="P328">IF($K328&gt;0,SVS_UR_VFZ*$I328/$J328,0)</f>
        <v>#DIV/0!</v>
      </c>
      <c r="Q328" s="203">
        <f t="shared" si="15"/>
        <v>775.99199999999996</v>
      </c>
      <c r="R328" s="203">
        <f t="shared" si="16"/>
        <v>0</v>
      </c>
      <c r="S328" s="203" t="e">
        <f t="shared" si="17"/>
        <v>#DIV/0!</v>
      </c>
    </row>
    <row r="329" spans="1:19" s="26" customFormat="1">
      <c r="A329" s="459">
        <f>MAX($A$12:A328)+1</f>
        <v>311</v>
      </c>
      <c r="B329" s="454" t="s">
        <v>1762</v>
      </c>
      <c r="C329" s="454">
        <v>1</v>
      </c>
      <c r="D329" s="455" t="s">
        <v>1605</v>
      </c>
      <c r="E329" s="456" t="s">
        <v>84</v>
      </c>
      <c r="F329" s="455" t="s">
        <v>170</v>
      </c>
      <c r="G329" s="455" t="s">
        <v>75</v>
      </c>
      <c r="H329" s="455" t="s">
        <v>83</v>
      </c>
      <c r="I329" s="455">
        <v>27.7</v>
      </c>
      <c r="J329" s="64"/>
      <c r="K329" s="200">
        <v>3</v>
      </c>
      <c r="L329" s="457">
        <v>87.96</v>
      </c>
      <c r="M329" s="457" t="e" cm="1">
        <f t="array" ref="M329">IF($K329&gt;0,SVS_UR_VZ*$I329/$J329,0)</f>
        <v>#DIV/0!</v>
      </c>
      <c r="N329" s="208">
        <v>1</v>
      </c>
      <c r="O329" s="458">
        <v>21.68</v>
      </c>
      <c r="P329" s="458" t="e" cm="1">
        <f t="array" ref="P329">IF($K329&gt;0,SVS_UR_VFZ*$I329/$J329,0)</f>
        <v>#DIV/0!</v>
      </c>
      <c r="Q329" s="203">
        <f t="shared" si="15"/>
        <v>3037.0279999999993</v>
      </c>
      <c r="R329" s="203">
        <f t="shared" si="16"/>
        <v>0</v>
      </c>
      <c r="S329" s="203" t="e">
        <f t="shared" si="17"/>
        <v>#DIV/0!</v>
      </c>
    </row>
    <row r="330" spans="1:19" s="26" customFormat="1">
      <c r="A330" s="459">
        <f>MAX($A$12:A329)+1</f>
        <v>312</v>
      </c>
      <c r="B330" s="454" t="s">
        <v>1762</v>
      </c>
      <c r="C330" s="454">
        <v>1</v>
      </c>
      <c r="D330" s="455" t="s">
        <v>1606</v>
      </c>
      <c r="E330" s="456" t="s">
        <v>217</v>
      </c>
      <c r="F330" s="455" t="s">
        <v>171</v>
      </c>
      <c r="G330" s="455" t="s">
        <v>1311</v>
      </c>
      <c r="H330" s="455" t="s">
        <v>89</v>
      </c>
      <c r="I330" s="455">
        <v>8.4</v>
      </c>
      <c r="J330" s="64"/>
      <c r="K330" s="200">
        <v>5</v>
      </c>
      <c r="L330" s="457">
        <v>146.6</v>
      </c>
      <c r="M330" s="457" t="e" cm="1">
        <f t="array" ref="M330">IF($K330&gt;0,SVS_UR_VZ*$I330/$J330,0)</f>
        <v>#DIV/0!</v>
      </c>
      <c r="N330" s="208">
        <v>5</v>
      </c>
      <c r="O330" s="458">
        <v>101.25</v>
      </c>
      <c r="P330" s="458" t="e" cm="1">
        <f t="array" ref="P330">IF($K330&gt;0,SVS_UR_VFZ*$I330/$J330,0)</f>
        <v>#DIV/0!</v>
      </c>
      <c r="Q330" s="203">
        <f t="shared" si="15"/>
        <v>2081.94</v>
      </c>
      <c r="R330" s="203">
        <f t="shared" si="16"/>
        <v>0</v>
      </c>
      <c r="S330" s="203" t="e">
        <f t="shared" si="17"/>
        <v>#DIV/0!</v>
      </c>
    </row>
    <row r="331" spans="1:19" s="26" customFormat="1">
      <c r="A331" s="459">
        <f>MAX($A$12:A330)+1</f>
        <v>313</v>
      </c>
      <c r="B331" s="454" t="s">
        <v>1762</v>
      </c>
      <c r="C331" s="454">
        <v>1</v>
      </c>
      <c r="D331" s="455" t="s">
        <v>1607</v>
      </c>
      <c r="E331" s="456" t="s">
        <v>1346</v>
      </c>
      <c r="F331" s="455" t="s">
        <v>171</v>
      </c>
      <c r="G331" s="455" t="s">
        <v>1311</v>
      </c>
      <c r="H331" s="455" t="s">
        <v>89</v>
      </c>
      <c r="I331" s="455">
        <v>3.6</v>
      </c>
      <c r="J331" s="64"/>
      <c r="K331" s="200">
        <v>5</v>
      </c>
      <c r="L331" s="457">
        <v>146.6</v>
      </c>
      <c r="M331" s="457" t="e" cm="1">
        <f t="array" ref="M331">IF($K331&gt;0,SVS_UR_VZ*$I331/$J331,0)</f>
        <v>#DIV/0!</v>
      </c>
      <c r="N331" s="208">
        <v>5</v>
      </c>
      <c r="O331" s="458">
        <v>101.25</v>
      </c>
      <c r="P331" s="458" t="e" cm="1">
        <f t="array" ref="P331">IF($K331&gt;0,SVS_UR_VFZ*$I331/$J331,0)</f>
        <v>#DIV/0!</v>
      </c>
      <c r="Q331" s="203">
        <f t="shared" si="15"/>
        <v>892.26</v>
      </c>
      <c r="R331" s="203">
        <f t="shared" si="16"/>
        <v>0</v>
      </c>
      <c r="S331" s="203" t="e">
        <f t="shared" si="17"/>
        <v>#DIV/0!</v>
      </c>
    </row>
    <row r="332" spans="1:19" s="26" customFormat="1">
      <c r="A332" s="459">
        <f>MAX($A$12:A331)+1</f>
        <v>314</v>
      </c>
      <c r="B332" s="454" t="s">
        <v>1762</v>
      </c>
      <c r="C332" s="454">
        <v>1</v>
      </c>
      <c r="D332" s="455" t="s">
        <v>1608</v>
      </c>
      <c r="E332" s="456" t="s">
        <v>182</v>
      </c>
      <c r="F332" s="455" t="s">
        <v>171</v>
      </c>
      <c r="G332" s="455" t="s">
        <v>1311</v>
      </c>
      <c r="H332" s="455" t="s">
        <v>89</v>
      </c>
      <c r="I332" s="455">
        <v>10.3</v>
      </c>
      <c r="J332" s="64"/>
      <c r="K332" s="200">
        <v>5</v>
      </c>
      <c r="L332" s="457">
        <v>146.6</v>
      </c>
      <c r="M332" s="457" t="e" cm="1">
        <f t="array" ref="M332">IF($K332&gt;0,SVS_UR_VZ*$I332/$J332,0)</f>
        <v>#DIV/0!</v>
      </c>
      <c r="N332" s="208">
        <v>5</v>
      </c>
      <c r="O332" s="458">
        <v>101.25</v>
      </c>
      <c r="P332" s="458" t="e" cm="1">
        <f t="array" ref="P332">IF($K332&gt;0,SVS_UR_VFZ*$I332/$J332,0)</f>
        <v>#DIV/0!</v>
      </c>
      <c r="Q332" s="203">
        <f t="shared" si="15"/>
        <v>2552.855</v>
      </c>
      <c r="R332" s="203">
        <f t="shared" si="16"/>
        <v>0</v>
      </c>
      <c r="S332" s="203" t="e">
        <f t="shared" si="17"/>
        <v>#DIV/0!</v>
      </c>
    </row>
    <row r="333" spans="1:19" s="26" customFormat="1">
      <c r="A333" s="459">
        <f>MAX($A$12:A332)+1</f>
        <v>315</v>
      </c>
      <c r="B333" s="454" t="s">
        <v>1762</v>
      </c>
      <c r="C333" s="454">
        <v>2</v>
      </c>
      <c r="D333" s="455" t="s">
        <v>1609</v>
      </c>
      <c r="E333" s="456" t="s">
        <v>86</v>
      </c>
      <c r="F333" s="455" t="s">
        <v>173</v>
      </c>
      <c r="G333" s="455" t="s">
        <v>1761</v>
      </c>
      <c r="H333" s="455" t="s">
        <v>85</v>
      </c>
      <c r="I333" s="455">
        <v>4.9000000000000004</v>
      </c>
      <c r="J333" s="64"/>
      <c r="K333" s="200">
        <v>0.23</v>
      </c>
      <c r="L333" s="457">
        <v>9</v>
      </c>
      <c r="M333" s="457" t="e" cm="1">
        <f t="array" ref="M333">IF($K333&gt;0,SVS_UR_VZ*$I333/$J333,0)</f>
        <v>#DIV/0!</v>
      </c>
      <c r="N333" s="208">
        <v>0.23</v>
      </c>
      <c r="O333" s="458">
        <v>3</v>
      </c>
      <c r="P333" s="458" t="e" cm="1">
        <f t="array" ref="P333">IF($K333&gt;0,SVS_UR_VFZ*$I333/$J333,0)</f>
        <v>#DIV/0!</v>
      </c>
      <c r="Q333" s="203">
        <f t="shared" si="15"/>
        <v>58.800000000000004</v>
      </c>
      <c r="R333" s="203">
        <f t="shared" si="16"/>
        <v>0</v>
      </c>
      <c r="S333" s="203" t="e">
        <f t="shared" si="17"/>
        <v>#DIV/0!</v>
      </c>
    </row>
    <row r="334" spans="1:19" s="26" customFormat="1">
      <c r="A334" s="460"/>
      <c r="B334" s="461"/>
      <c r="C334" s="461"/>
      <c r="D334" s="462"/>
      <c r="E334" s="463"/>
      <c r="F334" s="462"/>
      <c r="G334" s="462"/>
      <c r="H334" s="462"/>
      <c r="I334" s="462"/>
      <c r="J334" s="217"/>
      <c r="K334" s="464"/>
      <c r="L334" s="465"/>
      <c r="M334" s="465"/>
      <c r="N334" s="464"/>
      <c r="O334" s="465"/>
      <c r="P334" s="465"/>
      <c r="Q334" s="301"/>
      <c r="R334" s="301"/>
      <c r="S334" s="303"/>
    </row>
    <row r="335" spans="1:19" s="26" customFormat="1">
      <c r="A335" s="459">
        <f>MAX($A$12:A333)+1</f>
        <v>316</v>
      </c>
      <c r="B335" s="454" t="s">
        <v>1194</v>
      </c>
      <c r="C335" s="454">
        <v>1</v>
      </c>
      <c r="D335" s="455" t="s">
        <v>1610</v>
      </c>
      <c r="E335" s="456" t="s">
        <v>1760</v>
      </c>
      <c r="F335" s="455" t="s">
        <v>172</v>
      </c>
      <c r="G335" s="455" t="s">
        <v>1311</v>
      </c>
      <c r="H335" s="455" t="s">
        <v>94</v>
      </c>
      <c r="I335" s="455">
        <v>118.88</v>
      </c>
      <c r="J335" s="64"/>
      <c r="K335" s="200">
        <v>2</v>
      </c>
      <c r="L335" s="457">
        <v>58.64</v>
      </c>
      <c r="M335" s="457" t="e" cm="1">
        <f t="array" ref="M335">IF($K335&gt;0,SVS_UR_VZ*$I335/$J335,0)</f>
        <v>#DIV/0!</v>
      </c>
      <c r="N335" s="208">
        <v>2</v>
      </c>
      <c r="O335" s="458">
        <v>40.5</v>
      </c>
      <c r="P335" s="458" t="e" cm="1">
        <f t="array" ref="P335">IF($K335&gt;0,SVS_UR_VFZ*$I335/$J335,0)</f>
        <v>#DIV/0!</v>
      </c>
      <c r="Q335" s="203">
        <f t="shared" si="15"/>
        <v>11785.763199999999</v>
      </c>
      <c r="R335" s="203">
        <f t="shared" si="16"/>
        <v>0</v>
      </c>
      <c r="S335" s="203" t="e">
        <f t="shared" si="17"/>
        <v>#DIV/0!</v>
      </c>
    </row>
    <row r="336" spans="1:19" s="26" customFormat="1">
      <c r="A336" s="459">
        <f>MAX($A$12:A335)+1</f>
        <v>317</v>
      </c>
      <c r="B336" s="454" t="s">
        <v>1194</v>
      </c>
      <c r="C336" s="454">
        <v>1</v>
      </c>
      <c r="D336" s="455" t="s">
        <v>1611</v>
      </c>
      <c r="E336" s="456" t="s">
        <v>471</v>
      </c>
      <c r="F336" s="455" t="s">
        <v>172</v>
      </c>
      <c r="G336" s="455" t="s">
        <v>1311</v>
      </c>
      <c r="H336" s="455" t="s">
        <v>94</v>
      </c>
      <c r="I336" s="455">
        <v>18.02</v>
      </c>
      <c r="J336" s="64"/>
      <c r="K336" s="200">
        <v>2</v>
      </c>
      <c r="L336" s="457">
        <v>58.64</v>
      </c>
      <c r="M336" s="457" t="e" cm="1">
        <f t="array" ref="M336">IF($K336&gt;0,SVS_UR_VZ*$I336/$J336,0)</f>
        <v>#DIV/0!</v>
      </c>
      <c r="N336" s="208">
        <v>2</v>
      </c>
      <c r="O336" s="458">
        <v>40.5</v>
      </c>
      <c r="P336" s="458" t="e" cm="1">
        <f t="array" ref="P336">IF($K336&gt;0,SVS_UR_VFZ*$I336/$J336,0)</f>
        <v>#DIV/0!</v>
      </c>
      <c r="Q336" s="203">
        <f t="shared" si="15"/>
        <v>1786.5028</v>
      </c>
      <c r="R336" s="203">
        <f t="shared" si="16"/>
        <v>0</v>
      </c>
      <c r="S336" s="203" t="e">
        <f t="shared" si="17"/>
        <v>#DIV/0!</v>
      </c>
    </row>
    <row r="337" spans="1:19" s="26" customFormat="1">
      <c r="A337" s="459">
        <f>MAX($A$12:A336)+1</f>
        <v>318</v>
      </c>
      <c r="B337" s="454" t="s">
        <v>1194</v>
      </c>
      <c r="C337" s="454">
        <v>1</v>
      </c>
      <c r="D337" s="455" t="s">
        <v>1612</v>
      </c>
      <c r="E337" s="456" t="s">
        <v>1760</v>
      </c>
      <c r="F337" s="455" t="s">
        <v>172</v>
      </c>
      <c r="G337" s="455" t="s">
        <v>1311</v>
      </c>
      <c r="H337" s="455" t="s">
        <v>94</v>
      </c>
      <c r="I337" s="455">
        <v>134.11000000000001</v>
      </c>
      <c r="J337" s="64"/>
      <c r="K337" s="200">
        <v>2</v>
      </c>
      <c r="L337" s="457">
        <v>58.64</v>
      </c>
      <c r="M337" s="457" t="e" cm="1">
        <f t="array" ref="M337">IF($K337&gt;0,SVS_UR_VZ*$I337/$J337,0)</f>
        <v>#DIV/0!</v>
      </c>
      <c r="N337" s="208">
        <v>2</v>
      </c>
      <c r="O337" s="458">
        <v>40.5</v>
      </c>
      <c r="P337" s="458" t="e" cm="1">
        <f t="array" ref="P337">IF($K337&gt;0,SVS_UR_VFZ*$I337/$J337,0)</f>
        <v>#DIV/0!</v>
      </c>
      <c r="Q337" s="203">
        <f t="shared" si="15"/>
        <v>13295.665400000002</v>
      </c>
      <c r="R337" s="203">
        <f t="shared" si="16"/>
        <v>0</v>
      </c>
      <c r="S337" s="203" t="e">
        <f t="shared" si="17"/>
        <v>#DIV/0!</v>
      </c>
    </row>
    <row r="338" spans="1:19" s="26" customFormat="1">
      <c r="A338" s="459">
        <f>MAX($A$12:A337)+1</f>
        <v>319</v>
      </c>
      <c r="B338" s="454" t="s">
        <v>1194</v>
      </c>
      <c r="C338" s="454">
        <v>1</v>
      </c>
      <c r="D338" s="455" t="s">
        <v>1613</v>
      </c>
      <c r="E338" s="456" t="s">
        <v>471</v>
      </c>
      <c r="F338" s="455" t="s">
        <v>172</v>
      </c>
      <c r="G338" s="455" t="s">
        <v>1311</v>
      </c>
      <c r="H338" s="455" t="s">
        <v>94</v>
      </c>
      <c r="I338" s="455">
        <v>14.92</v>
      </c>
      <c r="J338" s="64"/>
      <c r="K338" s="200">
        <v>2</v>
      </c>
      <c r="L338" s="457">
        <v>58.64</v>
      </c>
      <c r="M338" s="457" t="e" cm="1">
        <f t="array" ref="M338">IF($K338&gt;0,SVS_UR_VZ*$I338/$J338,0)</f>
        <v>#DIV/0!</v>
      </c>
      <c r="N338" s="208">
        <v>2</v>
      </c>
      <c r="O338" s="458">
        <v>40.5</v>
      </c>
      <c r="P338" s="458" t="e" cm="1">
        <f t="array" ref="P338">IF($K338&gt;0,SVS_UR_VFZ*$I338/$J338,0)</f>
        <v>#DIV/0!</v>
      </c>
      <c r="Q338" s="203">
        <f t="shared" si="15"/>
        <v>1479.1687999999999</v>
      </c>
      <c r="R338" s="203">
        <f t="shared" si="16"/>
        <v>0</v>
      </c>
      <c r="S338" s="203" t="e">
        <f t="shared" si="17"/>
        <v>#DIV/0!</v>
      </c>
    </row>
    <row r="339" spans="1:19" s="26" customFormat="1">
      <c r="A339" s="459">
        <f>MAX($A$12:A338)+1</f>
        <v>320</v>
      </c>
      <c r="B339" s="454" t="s">
        <v>1194</v>
      </c>
      <c r="C339" s="454">
        <v>1</v>
      </c>
      <c r="D339" s="455" t="s">
        <v>1614</v>
      </c>
      <c r="E339" s="456" t="s">
        <v>1760</v>
      </c>
      <c r="F339" s="455" t="s">
        <v>172</v>
      </c>
      <c r="G339" s="455" t="s">
        <v>1311</v>
      </c>
      <c r="H339" s="455" t="s">
        <v>94</v>
      </c>
      <c r="I339" s="455">
        <v>125.81</v>
      </c>
      <c r="J339" s="64"/>
      <c r="K339" s="200">
        <v>2</v>
      </c>
      <c r="L339" s="457">
        <v>58.64</v>
      </c>
      <c r="M339" s="457" t="e" cm="1">
        <f t="array" ref="M339">IF($K339&gt;0,SVS_UR_VZ*$I339/$J339,0)</f>
        <v>#DIV/0!</v>
      </c>
      <c r="N339" s="208">
        <v>2</v>
      </c>
      <c r="O339" s="458">
        <v>40.5</v>
      </c>
      <c r="P339" s="458" t="e" cm="1">
        <f t="array" ref="P339">IF($K339&gt;0,SVS_UR_VFZ*$I339/$J339,0)</f>
        <v>#DIV/0!</v>
      </c>
      <c r="Q339" s="203">
        <f t="shared" si="15"/>
        <v>12472.803400000001</v>
      </c>
      <c r="R339" s="203">
        <f t="shared" si="16"/>
        <v>0</v>
      </c>
      <c r="S339" s="203" t="e">
        <f t="shared" si="17"/>
        <v>#DIV/0!</v>
      </c>
    </row>
    <row r="340" spans="1:19" s="26" customFormat="1">
      <c r="A340" s="459">
        <f>MAX($A$12:A339)+1</f>
        <v>321</v>
      </c>
      <c r="B340" s="454" t="s">
        <v>1194</v>
      </c>
      <c r="C340" s="454">
        <v>1</v>
      </c>
      <c r="D340" s="455" t="s">
        <v>1615</v>
      </c>
      <c r="E340" s="456" t="s">
        <v>471</v>
      </c>
      <c r="F340" s="455" t="s">
        <v>172</v>
      </c>
      <c r="G340" s="455" t="s">
        <v>1311</v>
      </c>
      <c r="H340" s="455" t="s">
        <v>94</v>
      </c>
      <c r="I340" s="455">
        <v>14.84</v>
      </c>
      <c r="J340" s="64"/>
      <c r="K340" s="200">
        <v>2</v>
      </c>
      <c r="L340" s="457">
        <v>58.64</v>
      </c>
      <c r="M340" s="457" t="e" cm="1">
        <f t="array" ref="M340">IF($K340&gt;0,SVS_UR_VZ*$I340/$J340,0)</f>
        <v>#DIV/0!</v>
      </c>
      <c r="N340" s="208">
        <v>2</v>
      </c>
      <c r="O340" s="458">
        <v>40.5</v>
      </c>
      <c r="P340" s="458" t="e" cm="1">
        <f t="array" ref="P340">IF($K340&gt;0,SVS_UR_VFZ*$I340/$J340,0)</f>
        <v>#DIV/0!</v>
      </c>
      <c r="Q340" s="203">
        <f t="shared" si="15"/>
        <v>1471.2375999999999</v>
      </c>
      <c r="R340" s="203">
        <f t="shared" si="16"/>
        <v>0</v>
      </c>
      <c r="S340" s="203" t="e">
        <f t="shared" si="17"/>
        <v>#DIV/0!</v>
      </c>
    </row>
    <row r="341" spans="1:19" s="26" customFormat="1">
      <c r="A341" s="459">
        <f>MAX($A$12:A340)+1</f>
        <v>322</v>
      </c>
      <c r="B341" s="454" t="s">
        <v>1194</v>
      </c>
      <c r="C341" s="454">
        <v>1</v>
      </c>
      <c r="D341" s="455" t="s">
        <v>1616</v>
      </c>
      <c r="E341" s="456" t="s">
        <v>1760</v>
      </c>
      <c r="F341" s="455" t="s">
        <v>172</v>
      </c>
      <c r="G341" s="455" t="s">
        <v>1311</v>
      </c>
      <c r="H341" s="455" t="s">
        <v>94</v>
      </c>
      <c r="I341" s="455">
        <v>117.17</v>
      </c>
      <c r="J341" s="64"/>
      <c r="K341" s="200">
        <v>2</v>
      </c>
      <c r="L341" s="457">
        <v>58.64</v>
      </c>
      <c r="M341" s="457" t="e" cm="1">
        <f t="array" ref="M341">IF($K341&gt;0,SVS_UR_VZ*$I341/$J341,0)</f>
        <v>#DIV/0!</v>
      </c>
      <c r="N341" s="208">
        <v>2</v>
      </c>
      <c r="O341" s="458">
        <v>40.5</v>
      </c>
      <c r="P341" s="458" t="e" cm="1">
        <f t="array" ref="P341">IF($K341&gt;0,SVS_UR_VFZ*$I341/$J341,0)</f>
        <v>#DIV/0!</v>
      </c>
      <c r="Q341" s="203">
        <f t="shared" si="15"/>
        <v>11616.2338</v>
      </c>
      <c r="R341" s="203">
        <f t="shared" si="16"/>
        <v>0</v>
      </c>
      <c r="S341" s="203" t="e">
        <f t="shared" si="17"/>
        <v>#DIV/0!</v>
      </c>
    </row>
    <row r="342" spans="1:19" s="26" customFormat="1">
      <c r="A342" s="459">
        <f>MAX($A$12:A341)+1</f>
        <v>323</v>
      </c>
      <c r="B342" s="454" t="s">
        <v>1194</v>
      </c>
      <c r="C342" s="454">
        <v>1</v>
      </c>
      <c r="D342" s="455" t="s">
        <v>1617</v>
      </c>
      <c r="E342" s="456" t="s">
        <v>471</v>
      </c>
      <c r="F342" s="455" t="s">
        <v>172</v>
      </c>
      <c r="G342" s="455" t="s">
        <v>1311</v>
      </c>
      <c r="H342" s="455" t="s">
        <v>94</v>
      </c>
      <c r="I342" s="455">
        <v>30.17</v>
      </c>
      <c r="J342" s="64"/>
      <c r="K342" s="200">
        <v>2</v>
      </c>
      <c r="L342" s="457">
        <v>58.64</v>
      </c>
      <c r="M342" s="457" t="e" cm="1">
        <f t="array" ref="M342">IF($K342&gt;0,SVS_UR_VZ*$I342/$J342,0)</f>
        <v>#DIV/0!</v>
      </c>
      <c r="N342" s="208">
        <v>2</v>
      </c>
      <c r="O342" s="458">
        <v>40.5</v>
      </c>
      <c r="P342" s="458" t="e" cm="1">
        <f t="array" ref="P342">IF($K342&gt;0,SVS_UR_VFZ*$I342/$J342,0)</f>
        <v>#DIV/0!</v>
      </c>
      <c r="Q342" s="203">
        <f t="shared" si="15"/>
        <v>2991.0538000000001</v>
      </c>
      <c r="R342" s="203">
        <f t="shared" si="16"/>
        <v>0</v>
      </c>
      <c r="S342" s="203" t="e">
        <f t="shared" si="17"/>
        <v>#DIV/0!</v>
      </c>
    </row>
    <row r="343" spans="1:19" s="26" customFormat="1">
      <c r="A343" s="459">
        <f>MAX($A$12:A342)+1</f>
        <v>324</v>
      </c>
      <c r="B343" s="454" t="s">
        <v>1194</v>
      </c>
      <c r="C343" s="454">
        <v>1</v>
      </c>
      <c r="D343" s="455" t="s">
        <v>1618</v>
      </c>
      <c r="E343" s="456" t="s">
        <v>81</v>
      </c>
      <c r="F343" s="455" t="s">
        <v>1375</v>
      </c>
      <c r="G343" s="455" t="s">
        <v>1313</v>
      </c>
      <c r="H343" s="455" t="s">
        <v>80</v>
      </c>
      <c r="I343" s="455">
        <v>16.82</v>
      </c>
      <c r="J343" s="64"/>
      <c r="K343" s="200">
        <v>3</v>
      </c>
      <c r="L343" s="457">
        <v>87.96</v>
      </c>
      <c r="M343" s="457" t="e" cm="1">
        <f t="array" ref="M343">IF($K343&gt;0,SVS_UR_VZ*$I343/$J343,0)</f>
        <v>#DIV/0!</v>
      </c>
      <c r="N343" s="208">
        <v>3</v>
      </c>
      <c r="O343" s="458">
        <v>60.75</v>
      </c>
      <c r="P343" s="458" t="e" cm="1">
        <f t="array" ref="P343">IF($K343&gt;0,SVS_UR_VFZ*$I343/$J343,0)</f>
        <v>#DIV/0!</v>
      </c>
      <c r="Q343" s="203">
        <f t="shared" si="15"/>
        <v>2501.3021999999996</v>
      </c>
      <c r="R343" s="203">
        <f t="shared" si="16"/>
        <v>0</v>
      </c>
      <c r="S343" s="203" t="e">
        <f t="shared" si="17"/>
        <v>#DIV/0!</v>
      </c>
    </row>
    <row r="344" spans="1:19" s="26" customFormat="1">
      <c r="A344" s="459">
        <f>MAX($A$12:A343)+1</f>
        <v>325</v>
      </c>
      <c r="B344" s="454" t="s">
        <v>1194</v>
      </c>
      <c r="C344" s="454">
        <v>1</v>
      </c>
      <c r="D344" s="455" t="s">
        <v>1619</v>
      </c>
      <c r="E344" s="456" t="s">
        <v>81</v>
      </c>
      <c r="F344" s="455" t="s">
        <v>1375</v>
      </c>
      <c r="G344" s="455" t="s">
        <v>1313</v>
      </c>
      <c r="H344" s="455" t="s">
        <v>80</v>
      </c>
      <c r="I344" s="455">
        <v>16.82</v>
      </c>
      <c r="J344" s="64"/>
      <c r="K344" s="200">
        <v>3</v>
      </c>
      <c r="L344" s="457">
        <v>87.96</v>
      </c>
      <c r="M344" s="457" t="e" cm="1">
        <f t="array" ref="M344">IF($K344&gt;0,SVS_UR_VZ*$I344/$J344,0)</f>
        <v>#DIV/0!</v>
      </c>
      <c r="N344" s="208">
        <v>3</v>
      </c>
      <c r="O344" s="458">
        <v>60.75</v>
      </c>
      <c r="P344" s="458" t="e" cm="1">
        <f t="array" ref="P344">IF($K344&gt;0,SVS_UR_VFZ*$I344/$J344,0)</f>
        <v>#DIV/0!</v>
      </c>
      <c r="Q344" s="203">
        <f t="shared" si="15"/>
        <v>2501.3021999999996</v>
      </c>
      <c r="R344" s="203">
        <f t="shared" si="16"/>
        <v>0</v>
      </c>
      <c r="S344" s="203" t="e">
        <f t="shared" si="17"/>
        <v>#DIV/0!</v>
      </c>
    </row>
    <row r="345" spans="1:19" s="26" customFormat="1">
      <c r="A345" s="459">
        <f>MAX($A$12:A344)+1</f>
        <v>326</v>
      </c>
      <c r="B345" s="454" t="s">
        <v>1194</v>
      </c>
      <c r="C345" s="454">
        <v>1</v>
      </c>
      <c r="D345" s="455" t="s">
        <v>1620</v>
      </c>
      <c r="E345" s="456" t="s">
        <v>81</v>
      </c>
      <c r="F345" s="455" t="s">
        <v>1375</v>
      </c>
      <c r="G345" s="455" t="s">
        <v>1313</v>
      </c>
      <c r="H345" s="455" t="s">
        <v>80</v>
      </c>
      <c r="I345" s="455">
        <v>16.82</v>
      </c>
      <c r="J345" s="64"/>
      <c r="K345" s="200">
        <v>3</v>
      </c>
      <c r="L345" s="457">
        <v>87.96</v>
      </c>
      <c r="M345" s="457" t="e" cm="1">
        <f t="array" ref="M345">IF($K345&gt;0,SVS_UR_VZ*$I345/$J345,0)</f>
        <v>#DIV/0!</v>
      </c>
      <c r="N345" s="208">
        <v>3</v>
      </c>
      <c r="O345" s="458">
        <v>60.75</v>
      </c>
      <c r="P345" s="458" t="e" cm="1">
        <f t="array" ref="P345">IF($K345&gt;0,SVS_UR_VFZ*$I345/$J345,0)</f>
        <v>#DIV/0!</v>
      </c>
      <c r="Q345" s="203">
        <f t="shared" si="15"/>
        <v>2501.3021999999996</v>
      </c>
      <c r="R345" s="203">
        <f t="shared" si="16"/>
        <v>0</v>
      </c>
      <c r="S345" s="203" t="e">
        <f t="shared" si="17"/>
        <v>#DIV/0!</v>
      </c>
    </row>
    <row r="346" spans="1:19" s="26" customFormat="1">
      <c r="A346" s="459">
        <f>MAX($A$12:A345)+1</f>
        <v>327</v>
      </c>
      <c r="B346" s="454" t="s">
        <v>1194</v>
      </c>
      <c r="C346" s="454">
        <v>1</v>
      </c>
      <c r="D346" s="455" t="s">
        <v>1621</v>
      </c>
      <c r="E346" s="456" t="s">
        <v>81</v>
      </c>
      <c r="F346" s="455" t="s">
        <v>1375</v>
      </c>
      <c r="G346" s="455" t="s">
        <v>1313</v>
      </c>
      <c r="H346" s="455" t="s">
        <v>80</v>
      </c>
      <c r="I346" s="455">
        <v>16.82</v>
      </c>
      <c r="J346" s="64"/>
      <c r="K346" s="200">
        <v>3</v>
      </c>
      <c r="L346" s="457">
        <v>87.96</v>
      </c>
      <c r="M346" s="457" t="e" cm="1">
        <f t="array" ref="M346">IF($K346&gt;0,SVS_UR_VZ*$I346/$J346,0)</f>
        <v>#DIV/0!</v>
      </c>
      <c r="N346" s="208">
        <v>3</v>
      </c>
      <c r="O346" s="458">
        <v>60.75</v>
      </c>
      <c r="P346" s="458" t="e" cm="1">
        <f t="array" ref="P346">IF($K346&gt;0,SVS_UR_VFZ*$I346/$J346,0)</f>
        <v>#DIV/0!</v>
      </c>
      <c r="Q346" s="203">
        <f t="shared" si="15"/>
        <v>2501.3021999999996</v>
      </c>
      <c r="R346" s="203">
        <f t="shared" si="16"/>
        <v>0</v>
      </c>
      <c r="S346" s="203" t="e">
        <f t="shared" si="17"/>
        <v>#DIV/0!</v>
      </c>
    </row>
    <row r="347" spans="1:19" s="26" customFormat="1">
      <c r="A347" s="459">
        <f>MAX($A$12:A346)+1</f>
        <v>328</v>
      </c>
      <c r="B347" s="454" t="s">
        <v>1194</v>
      </c>
      <c r="C347" s="454">
        <v>1</v>
      </c>
      <c r="D347" s="455" t="s">
        <v>1622</v>
      </c>
      <c r="E347" s="456" t="s">
        <v>81</v>
      </c>
      <c r="F347" s="455" t="s">
        <v>1375</v>
      </c>
      <c r="G347" s="455" t="s">
        <v>1313</v>
      </c>
      <c r="H347" s="455" t="s">
        <v>80</v>
      </c>
      <c r="I347" s="455">
        <v>16.82</v>
      </c>
      <c r="J347" s="64"/>
      <c r="K347" s="200">
        <v>3</v>
      </c>
      <c r="L347" s="457">
        <v>87.96</v>
      </c>
      <c r="M347" s="457" t="e" cm="1">
        <f t="array" ref="M347">IF($K347&gt;0,SVS_UR_VZ*$I347/$J347,0)</f>
        <v>#DIV/0!</v>
      </c>
      <c r="N347" s="208">
        <v>3</v>
      </c>
      <c r="O347" s="458">
        <v>60.75</v>
      </c>
      <c r="P347" s="458" t="e" cm="1">
        <f t="array" ref="P347">IF($K347&gt;0,SVS_UR_VFZ*$I347/$J347,0)</f>
        <v>#DIV/0!</v>
      </c>
      <c r="Q347" s="203">
        <f t="shared" si="15"/>
        <v>2501.3021999999996</v>
      </c>
      <c r="R347" s="203">
        <f t="shared" si="16"/>
        <v>0</v>
      </c>
      <c r="S347" s="203" t="e">
        <f t="shared" si="17"/>
        <v>#DIV/0!</v>
      </c>
    </row>
    <row r="348" spans="1:19" s="26" customFormat="1">
      <c r="A348" s="459">
        <f>MAX($A$12:A347)+1</f>
        <v>329</v>
      </c>
      <c r="B348" s="454" t="s">
        <v>1194</v>
      </c>
      <c r="C348" s="454">
        <v>1</v>
      </c>
      <c r="D348" s="455" t="s">
        <v>1623</v>
      </c>
      <c r="E348" s="456" t="s">
        <v>81</v>
      </c>
      <c r="F348" s="455" t="s">
        <v>1375</v>
      </c>
      <c r="G348" s="455" t="s">
        <v>1313</v>
      </c>
      <c r="H348" s="455" t="s">
        <v>80</v>
      </c>
      <c r="I348" s="455">
        <v>21.85</v>
      </c>
      <c r="J348" s="64"/>
      <c r="K348" s="200">
        <v>3</v>
      </c>
      <c r="L348" s="457">
        <v>87.96</v>
      </c>
      <c r="M348" s="457" t="e" cm="1">
        <f t="array" ref="M348">IF($K348&gt;0,SVS_UR_VZ*$I348/$J348,0)</f>
        <v>#DIV/0!</v>
      </c>
      <c r="N348" s="208">
        <v>3</v>
      </c>
      <c r="O348" s="458">
        <v>60.75</v>
      </c>
      <c r="P348" s="458" t="e" cm="1">
        <f t="array" ref="P348">IF($K348&gt;0,SVS_UR_VFZ*$I348/$J348,0)</f>
        <v>#DIV/0!</v>
      </c>
      <c r="Q348" s="203">
        <f t="shared" si="15"/>
        <v>3249.3134999999997</v>
      </c>
      <c r="R348" s="203">
        <f t="shared" si="16"/>
        <v>0</v>
      </c>
      <c r="S348" s="203" t="e">
        <f t="shared" si="17"/>
        <v>#DIV/0!</v>
      </c>
    </row>
    <row r="349" spans="1:19" s="26" customFormat="1">
      <c r="A349" s="459">
        <f>MAX($A$12:A348)+1</f>
        <v>330</v>
      </c>
      <c r="B349" s="454" t="s">
        <v>1194</v>
      </c>
      <c r="C349" s="454">
        <v>1</v>
      </c>
      <c r="D349" s="455" t="s">
        <v>1624</v>
      </c>
      <c r="E349" s="456" t="s">
        <v>58</v>
      </c>
      <c r="F349" s="455" t="s">
        <v>170</v>
      </c>
      <c r="G349" s="455" t="s">
        <v>1311</v>
      </c>
      <c r="H349" s="455" t="s">
        <v>83</v>
      </c>
      <c r="I349" s="455">
        <v>11.76</v>
      </c>
      <c r="J349" s="64"/>
      <c r="K349" s="200">
        <v>5</v>
      </c>
      <c r="L349" s="457">
        <v>146.6</v>
      </c>
      <c r="M349" s="457" t="e" cm="1">
        <f t="array" ref="M349">IF($K349&gt;0,SVS_UR_VZ*$I349/$J349,0)</f>
        <v>#DIV/0!</v>
      </c>
      <c r="N349" s="208">
        <v>5</v>
      </c>
      <c r="O349" s="458">
        <v>101.25</v>
      </c>
      <c r="P349" s="458" t="e" cm="1">
        <f t="array" ref="P349">IF($K349&gt;0,SVS_UR_VFZ*$I349/$J349,0)</f>
        <v>#DIV/0!</v>
      </c>
      <c r="Q349" s="203">
        <f t="shared" si="15"/>
        <v>2914.7159999999999</v>
      </c>
      <c r="R349" s="203">
        <f t="shared" si="16"/>
        <v>0</v>
      </c>
      <c r="S349" s="203" t="e">
        <f t="shared" si="17"/>
        <v>#DIV/0!</v>
      </c>
    </row>
    <row r="350" spans="1:19" s="26" customFormat="1">
      <c r="A350" s="459">
        <f>MAX($A$12:A349)+1</f>
        <v>331</v>
      </c>
      <c r="B350" s="454" t="s">
        <v>1194</v>
      </c>
      <c r="C350" s="454">
        <v>1</v>
      </c>
      <c r="D350" s="455" t="s">
        <v>1625</v>
      </c>
      <c r="E350" s="456" t="s">
        <v>84</v>
      </c>
      <c r="F350" s="455" t="s">
        <v>170</v>
      </c>
      <c r="G350" s="455" t="s">
        <v>1311</v>
      </c>
      <c r="H350" s="455" t="s">
        <v>83</v>
      </c>
      <c r="I350" s="455">
        <v>81.08</v>
      </c>
      <c r="J350" s="64"/>
      <c r="K350" s="200">
        <v>5</v>
      </c>
      <c r="L350" s="457">
        <v>146.6</v>
      </c>
      <c r="M350" s="457" t="e" cm="1">
        <f t="array" ref="M350">IF($K350&gt;0,SVS_UR_VZ*$I350/$J350,0)</f>
        <v>#DIV/0!</v>
      </c>
      <c r="N350" s="208">
        <v>5</v>
      </c>
      <c r="O350" s="458">
        <v>101.25</v>
      </c>
      <c r="P350" s="458" t="e" cm="1">
        <f t="array" ref="P350">IF($K350&gt;0,SVS_UR_VFZ*$I350/$J350,0)</f>
        <v>#DIV/0!</v>
      </c>
      <c r="Q350" s="203">
        <f t="shared" si="15"/>
        <v>20095.678</v>
      </c>
      <c r="R350" s="203">
        <f t="shared" si="16"/>
        <v>0</v>
      </c>
      <c r="S350" s="203" t="e">
        <f t="shared" si="17"/>
        <v>#DIV/0!</v>
      </c>
    </row>
    <row r="351" spans="1:19" s="26" customFormat="1">
      <c r="A351" s="459">
        <f>MAX($A$12:A350)+1</f>
        <v>332</v>
      </c>
      <c r="B351" s="454" t="s">
        <v>1194</v>
      </c>
      <c r="C351" s="454">
        <v>1</v>
      </c>
      <c r="D351" s="455" t="s">
        <v>1626</v>
      </c>
      <c r="E351" s="456" t="s">
        <v>184</v>
      </c>
      <c r="F351" s="455" t="s">
        <v>170</v>
      </c>
      <c r="G351" s="455" t="s">
        <v>1311</v>
      </c>
      <c r="H351" s="455" t="s">
        <v>78</v>
      </c>
      <c r="I351" s="455">
        <v>11.75</v>
      </c>
      <c r="J351" s="202"/>
      <c r="K351" s="222"/>
      <c r="L351" s="466"/>
      <c r="M351" s="466"/>
      <c r="N351" s="222"/>
      <c r="O351" s="466"/>
      <c r="P351" s="466"/>
      <c r="Q351" s="219"/>
      <c r="R351" s="219"/>
      <c r="S351" s="219"/>
    </row>
    <row r="352" spans="1:19" s="26" customFormat="1">
      <c r="A352" s="459">
        <f>MAX($A$12:A351)+1</f>
        <v>333</v>
      </c>
      <c r="B352" s="454" t="s">
        <v>1194</v>
      </c>
      <c r="C352" s="454">
        <v>1</v>
      </c>
      <c r="D352" s="455" t="s">
        <v>1627</v>
      </c>
      <c r="E352" s="456" t="s">
        <v>182</v>
      </c>
      <c r="F352" s="455" t="s">
        <v>171</v>
      </c>
      <c r="G352" s="455" t="s">
        <v>1311</v>
      </c>
      <c r="H352" s="455" t="s">
        <v>89</v>
      </c>
      <c r="I352" s="455">
        <v>9.8000000000000007</v>
      </c>
      <c r="J352" s="64"/>
      <c r="K352" s="200">
        <v>5</v>
      </c>
      <c r="L352" s="457">
        <v>146.6</v>
      </c>
      <c r="M352" s="457" t="e" cm="1">
        <f t="array" ref="M352">IF($K352&gt;0,SVS_UR_VZ*$I352/$J352,0)</f>
        <v>#DIV/0!</v>
      </c>
      <c r="N352" s="208">
        <v>5</v>
      </c>
      <c r="O352" s="458">
        <v>101.25</v>
      </c>
      <c r="P352" s="458" t="e" cm="1">
        <f t="array" ref="P352">IF($K352&gt;0,SVS_UR_VFZ*$I352/$J352,0)</f>
        <v>#DIV/0!</v>
      </c>
      <c r="Q352" s="203">
        <f>I352*SUM(L352,O352)</f>
        <v>2428.9300000000003</v>
      </c>
      <c r="R352" s="203">
        <f>IFERROR(Q352/J352,0)</f>
        <v>0</v>
      </c>
      <c r="S352" s="203" t="e">
        <f>ROUND(SUM(L352*M352,O352*P352),2)</f>
        <v>#DIV/0!</v>
      </c>
    </row>
    <row r="353" spans="1:19" s="26" customFormat="1">
      <c r="A353" s="459">
        <f>MAX($A$12:A352)+1</f>
        <v>334</v>
      </c>
      <c r="B353" s="454" t="s">
        <v>1194</v>
      </c>
      <c r="C353" s="454">
        <v>1</v>
      </c>
      <c r="D353" s="455" t="s">
        <v>1628</v>
      </c>
      <c r="E353" s="456" t="s">
        <v>217</v>
      </c>
      <c r="F353" s="455" t="s">
        <v>171</v>
      </c>
      <c r="G353" s="455" t="s">
        <v>1311</v>
      </c>
      <c r="H353" s="455" t="s">
        <v>89</v>
      </c>
      <c r="I353" s="455">
        <v>9.32</v>
      </c>
      <c r="J353" s="64"/>
      <c r="K353" s="200">
        <v>5</v>
      </c>
      <c r="L353" s="457">
        <v>146.6</v>
      </c>
      <c r="M353" s="457" t="e" cm="1">
        <f t="array" ref="M353">IF($K353&gt;0,SVS_UR_VZ*$I353/$J353,0)</f>
        <v>#DIV/0!</v>
      </c>
      <c r="N353" s="208">
        <v>5</v>
      </c>
      <c r="O353" s="458">
        <v>101.25</v>
      </c>
      <c r="P353" s="458" t="e" cm="1">
        <f t="array" ref="P353">IF($K353&gt;0,SVS_UR_VFZ*$I353/$J353,0)</f>
        <v>#DIV/0!</v>
      </c>
      <c r="Q353" s="203">
        <f>I353*SUM(L353,O353)</f>
        <v>2309.962</v>
      </c>
      <c r="R353" s="203">
        <f>IFERROR(Q353/J353,0)</f>
        <v>0</v>
      </c>
      <c r="S353" s="203" t="e">
        <f>ROUND(SUM(L353*M353,O353*P353),2)</f>
        <v>#DIV/0!</v>
      </c>
    </row>
    <row r="354" spans="1:19">
      <c r="A354" s="467" t="s">
        <v>5</v>
      </c>
      <c r="B354" s="468" t="s">
        <v>64</v>
      </c>
      <c r="C354" s="469"/>
      <c r="D354" s="470"/>
      <c r="E354" s="469"/>
      <c r="F354" s="469"/>
      <c r="G354" s="469"/>
      <c r="H354" s="471"/>
      <c r="I354" s="472">
        <f>SUM(I12:I353)</f>
        <v>14820.700000000006</v>
      </c>
      <c r="J354" s="631">
        <f>IFERROR(Q354/R354,0)</f>
        <v>0</v>
      </c>
      <c r="K354" s="473"/>
      <c r="L354" s="474"/>
      <c r="M354" s="474"/>
      <c r="N354" s="475"/>
      <c r="O354" s="474"/>
      <c r="P354" s="476"/>
      <c r="Q354" s="472">
        <f>SUM(Q12:Q353)</f>
        <v>2010748.5703000017</v>
      </c>
      <c r="R354" s="477">
        <f>SUM(R12:R353)</f>
        <v>0</v>
      </c>
      <c r="S354" s="478" t="e">
        <f>SUM(S12:S353)</f>
        <v>#DIV/0!</v>
      </c>
    </row>
    <row r="355" spans="1:19">
      <c r="A355" s="479"/>
      <c r="B355" s="480"/>
      <c r="C355" s="481"/>
      <c r="D355" s="482"/>
      <c r="E355" s="481"/>
      <c r="F355" s="481"/>
      <c r="G355" s="481"/>
      <c r="H355" s="479"/>
      <c r="I355" s="483"/>
      <c r="J355" s="484"/>
      <c r="K355" s="485"/>
      <c r="L355" s="483"/>
      <c r="M355" s="483"/>
      <c r="N355" s="485"/>
      <c r="O355" s="483"/>
      <c r="P355" s="483"/>
      <c r="Q355" s="483"/>
      <c r="R355" s="483"/>
      <c r="S355" s="486"/>
    </row>
    <row r="356" spans="1:19">
      <c r="A356" s="479"/>
      <c r="B356" s="480" t="s">
        <v>1744</v>
      </c>
      <c r="C356" s="481"/>
      <c r="D356" s="482"/>
      <c r="E356" s="481"/>
      <c r="F356" s="481"/>
      <c r="G356" s="481"/>
      <c r="H356" s="479"/>
      <c r="I356" s="483"/>
      <c r="J356" s="484"/>
      <c r="K356" s="485"/>
      <c r="L356" s="483"/>
      <c r="M356" s="483"/>
      <c r="N356" s="485"/>
      <c r="O356" s="483"/>
      <c r="P356" s="483"/>
      <c r="Q356" s="483"/>
      <c r="R356" s="483"/>
      <c r="S356" s="486"/>
    </row>
    <row r="357" spans="1:19">
      <c r="A357" s="479"/>
      <c r="B357" s="480" t="s">
        <v>1743</v>
      </c>
      <c r="C357" s="481"/>
      <c r="D357" s="482"/>
      <c r="E357" s="481"/>
      <c r="F357" s="481"/>
      <c r="G357" s="481"/>
      <c r="H357" s="479"/>
      <c r="I357" s="483"/>
      <c r="J357" s="484"/>
      <c r="K357" s="485"/>
      <c r="L357" s="483"/>
      <c r="M357" s="483"/>
      <c r="N357" s="485"/>
      <c r="O357" s="483"/>
      <c r="P357" s="483"/>
      <c r="Q357" s="483"/>
      <c r="R357" s="483"/>
      <c r="S357" s="486"/>
    </row>
    <row r="358" spans="1:19">
      <c r="A358" s="479"/>
      <c r="B358" s="480"/>
      <c r="C358" s="481"/>
      <c r="D358" s="482"/>
      <c r="E358" s="481"/>
      <c r="F358" s="481"/>
      <c r="G358" s="481"/>
      <c r="H358" s="479"/>
      <c r="I358" s="483"/>
      <c r="J358" s="484"/>
      <c r="K358" s="485"/>
      <c r="L358" s="483"/>
      <c r="M358" s="483"/>
      <c r="N358" s="485"/>
      <c r="O358" s="483"/>
      <c r="P358" s="483"/>
      <c r="Q358" s="483"/>
      <c r="R358" s="483"/>
      <c r="S358" s="486"/>
    </row>
    <row r="359" spans="1:19">
      <c r="A359" s="19"/>
      <c r="B359" s="19"/>
      <c r="C359" s="19"/>
      <c r="D359" s="487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</row>
    <row r="360" spans="1:19">
      <c r="A360" s="242" t="s">
        <v>26</v>
      </c>
      <c r="B360" s="243"/>
      <c r="C360" s="244"/>
      <c r="D360" s="245"/>
      <c r="E360" s="246"/>
      <c r="F360" s="246"/>
      <c r="G360" s="247"/>
      <c r="H360" s="248"/>
      <c r="I360" s="249"/>
      <c r="J360" s="249"/>
      <c r="K360" s="249"/>
      <c r="L360" s="249"/>
      <c r="M360" s="249"/>
      <c r="N360" s="249"/>
      <c r="O360" s="249"/>
      <c r="P360" s="249"/>
      <c r="Q360" s="249"/>
      <c r="R360" s="249"/>
      <c r="S360" s="249"/>
    </row>
    <row r="361" spans="1:19" ht="6" customHeight="1">
      <c r="A361" s="242"/>
      <c r="B361" s="243"/>
      <c r="C361" s="244"/>
      <c r="D361" s="245"/>
      <c r="E361" s="246"/>
      <c r="F361" s="246"/>
      <c r="G361" s="247"/>
      <c r="H361" s="248"/>
      <c r="I361" s="249"/>
      <c r="J361" s="249"/>
      <c r="K361" s="249"/>
      <c r="L361" s="249"/>
      <c r="M361" s="249"/>
      <c r="N361" s="249"/>
      <c r="O361" s="249"/>
      <c r="P361" s="249"/>
      <c r="Q361" s="249"/>
      <c r="R361" s="249"/>
      <c r="S361" s="249"/>
    </row>
    <row r="362" spans="1:19">
      <c r="A362" s="16" t="s">
        <v>27</v>
      </c>
      <c r="B362" s="16" t="s">
        <v>28</v>
      </c>
      <c r="D362" s="250" t="s">
        <v>29</v>
      </c>
      <c r="E362" s="155" t="s">
        <v>30</v>
      </c>
      <c r="F362" s="155"/>
      <c r="J362" s="20"/>
      <c r="L362" s="20"/>
      <c r="M362" s="20"/>
      <c r="O362" s="20"/>
      <c r="P362" s="20"/>
      <c r="Q362" s="20"/>
      <c r="R362" s="20"/>
      <c r="S362" s="20"/>
    </row>
    <row r="363" spans="1:19">
      <c r="A363" s="16" t="s">
        <v>13</v>
      </c>
      <c r="B363" s="16" t="s">
        <v>31</v>
      </c>
      <c r="D363" s="250" t="s">
        <v>32</v>
      </c>
      <c r="E363" s="155" t="s">
        <v>33</v>
      </c>
      <c r="F363" s="155"/>
      <c r="J363" s="20"/>
      <c r="L363" s="20"/>
      <c r="M363" s="20"/>
      <c r="O363" s="20"/>
      <c r="P363" s="20"/>
      <c r="Q363" s="20"/>
      <c r="R363" s="20"/>
      <c r="S363" s="20"/>
    </row>
    <row r="364" spans="1:19">
      <c r="A364" s="16" t="s">
        <v>34</v>
      </c>
      <c r="B364" s="16" t="s">
        <v>35</v>
      </c>
      <c r="D364" s="251" t="s">
        <v>52</v>
      </c>
      <c r="E364" s="252" t="s">
        <v>53</v>
      </c>
      <c r="F364" s="252"/>
      <c r="J364" s="20"/>
      <c r="L364" s="20"/>
      <c r="M364" s="20"/>
      <c r="O364" s="20"/>
      <c r="P364" s="20"/>
      <c r="Q364" s="20"/>
      <c r="R364" s="20"/>
      <c r="S364" s="20"/>
    </row>
    <row r="365" spans="1:19">
      <c r="A365" s="16" t="s">
        <v>36</v>
      </c>
      <c r="B365" s="16" t="s">
        <v>37</v>
      </c>
      <c r="D365" s="250" t="s">
        <v>38</v>
      </c>
      <c r="E365" s="18" t="s">
        <v>39</v>
      </c>
      <c r="J365" s="20"/>
      <c r="L365" s="20"/>
      <c r="M365" s="20"/>
      <c r="O365" s="20"/>
      <c r="P365" s="20"/>
      <c r="Q365" s="20"/>
      <c r="R365" s="20"/>
      <c r="S365" s="20"/>
    </row>
    <row r="366" spans="1:19">
      <c r="A366" s="16" t="s">
        <v>1877</v>
      </c>
      <c r="B366" s="22" t="s">
        <v>1878</v>
      </c>
      <c r="J366" s="20"/>
      <c r="L366" s="20"/>
      <c r="M366" s="20"/>
      <c r="O366" s="20"/>
      <c r="P366" s="20"/>
      <c r="Q366" s="20"/>
      <c r="R366" s="20"/>
      <c r="S366" s="20"/>
    </row>
    <row r="367" spans="1:19">
      <c r="J367" s="19"/>
      <c r="K367" s="19"/>
      <c r="L367" s="19"/>
      <c r="M367" s="19"/>
      <c r="N367" s="19"/>
      <c r="O367" s="19"/>
      <c r="P367" s="19"/>
      <c r="Q367" s="19"/>
      <c r="R367" s="19"/>
      <c r="S367" s="19"/>
    </row>
  </sheetData>
  <sheetProtection algorithmName="SHA-512" hashValue="weDYNYBYl+FYKQmUX+CJceTC+92r+tChWrmyXsPr+isumBzuIRU9vBPbXxx3sRd3UPFXJtS6yjLJTTU55aVoiw==" saltValue="Fxs9l/a2CHLwY8UyFZIUzg==" spinCount="100000" sheet="1" objects="1" scenarios="1" formatColumns="0" formatRows="0" autoFilter="0"/>
  <autoFilter ref="A10:S354" xr:uid="{4925A05B-AF6B-44BF-ABC4-382EB3C8C64C}"/>
  <mergeCells count="8">
    <mergeCell ref="G1:J7"/>
    <mergeCell ref="K1:M5"/>
    <mergeCell ref="N1:P5"/>
    <mergeCell ref="K6:P6"/>
    <mergeCell ref="B7:D7"/>
    <mergeCell ref="K7:M8"/>
    <mergeCell ref="N7:P8"/>
    <mergeCell ref="A8:E8"/>
  </mergeCells>
  <conditionalFormatting sqref="A8:A9">
    <cfRule type="expression" dxfId="40" priority="2">
      <formula>$A$8&lt;&gt;""</formula>
    </cfRule>
  </conditionalFormatting>
  <conditionalFormatting sqref="B7">
    <cfRule type="expression" dxfId="39" priority="3">
      <formula>B7&lt;&gt;""</formula>
    </cfRule>
  </conditionalFormatting>
  <conditionalFormatting sqref="B12:I353">
    <cfRule type="expression" dxfId="38" priority="1">
      <formula>AND(NOT(ISBLANK($E$9)),SEARCH($E$9,$B12&amp;$C12&amp;$D12&amp;$E12&amp;$F12&amp;$G12&amp;$H12))</formula>
    </cfRule>
  </conditionalFormatting>
  <conditionalFormatting sqref="Q1:S1">
    <cfRule type="expression" dxfId="37" priority="4">
      <formula>$Q$1&lt;&gt;""</formula>
    </cfRule>
  </conditionalFormatting>
  <conditionalFormatting sqref="S4">
    <cfRule type="expression" dxfId="36" priority="5">
      <formula>IF($S$4&gt;$J$8+0.499999,TRUE,FALSE)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landscape" r:id="rId1"/>
  <headerFooter>
    <oddFooter>&amp;LPreisblätter&amp;C&amp;A&amp;R&amp;P -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C10F-FCDB-4997-880A-A106ED00387F}">
  <sheetPr>
    <tabColor theme="2" tint="-0.249977111117893"/>
    <pageSetUpPr fitToPage="1"/>
  </sheetPr>
  <dimension ref="A1:O106"/>
  <sheetViews>
    <sheetView showGridLines="0" zoomScaleNormal="100" workbookViewId="0">
      <pane ySplit="10" topLeftCell="A77" activePane="bottomLeft" state="frozen"/>
      <selection activeCell="M1341" sqref="M1341"/>
      <selection pane="bottomLeft" activeCell="A10" sqref="A10"/>
    </sheetView>
  </sheetViews>
  <sheetFormatPr baseColWidth="10" defaultColWidth="11.42578125" defaultRowHeight="12.75"/>
  <cols>
    <col min="1" max="2" width="9.7109375" style="1" customWidth="1"/>
    <col min="3" max="3" width="9.7109375" style="6" customWidth="1"/>
    <col min="4" max="4" width="22.140625" style="37" customWidth="1"/>
    <col min="5" max="5" width="27.85546875" style="7" customWidth="1"/>
    <col min="6" max="6" width="43.5703125" style="7" bestFit="1" customWidth="1"/>
    <col min="7" max="7" width="6.28515625" style="5" customWidth="1"/>
    <col min="8" max="8" width="14.85546875" style="3" customWidth="1"/>
    <col min="9" max="9" width="10" style="5" customWidth="1"/>
    <col min="10" max="10" width="10" style="9" bestFit="1" customWidth="1"/>
    <col min="11" max="11" width="11.5703125" style="10" bestFit="1" customWidth="1"/>
    <col min="12" max="12" width="12.5703125" style="4" customWidth="1"/>
    <col min="13" max="13" width="10.42578125" style="4" customWidth="1"/>
    <col min="14" max="14" width="8.42578125" style="4" customWidth="1"/>
    <col min="15" max="15" width="15.5703125" style="2" customWidth="1"/>
    <col min="16" max="16384" width="11.42578125" style="26"/>
  </cols>
  <sheetData>
    <row r="1" spans="1:15" ht="15">
      <c r="A1" s="49"/>
      <c r="B1" s="41" t="str">
        <f>HYPERLINK("#'Zusammenfassung'"&amp;"!A10","Zurück")</f>
        <v>Zurück</v>
      </c>
      <c r="C1" s="50"/>
      <c r="D1" s="435"/>
      <c r="E1" s="148" t="s">
        <v>76</v>
      </c>
      <c r="F1" s="254" t="s">
        <v>1755</v>
      </c>
      <c r="G1" s="643"/>
      <c r="H1" s="677"/>
      <c r="I1" s="677"/>
      <c r="J1" s="677"/>
      <c r="K1" s="683"/>
      <c r="L1" s="150" t="str">
        <f>IF(OR(COUNT(K12:K94)&lt;&gt;COUNTIF(L12:L94,"&gt;0")-COUNTIF(A11:A1683,"ZS"),$K$7=""),"Das Preisblatt ist nicht vollständig ausgefüllt!","")</f>
        <v>Das Preisblatt ist nicht vollständig ausgefüllt!</v>
      </c>
      <c r="M1" s="151"/>
      <c r="N1" s="151"/>
      <c r="O1" s="152"/>
    </row>
    <row r="2" spans="1:15">
      <c r="A2" s="175" t="s">
        <v>17</v>
      </c>
      <c r="B2" s="255" t="str">
        <f>Kunde</f>
        <v>Westfälische Hochschule</v>
      </c>
      <c r="C2" s="256"/>
      <c r="D2" s="36"/>
      <c r="E2" s="257" t="s">
        <v>16</v>
      </c>
      <c r="F2" s="180" t="s">
        <v>6</v>
      </c>
      <c r="G2" s="678"/>
      <c r="H2" s="679"/>
      <c r="I2" s="679"/>
      <c r="J2" s="679"/>
      <c r="K2" s="684"/>
      <c r="L2" s="165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59"/>
      <c r="N2" s="258"/>
      <c r="O2" s="160">
        <f>O95</f>
        <v>0</v>
      </c>
    </row>
    <row r="3" spans="1:15">
      <c r="A3" s="175"/>
      <c r="B3" s="391" t="s">
        <v>1714</v>
      </c>
      <c r="C3" s="23"/>
      <c r="E3" s="257" t="s">
        <v>18</v>
      </c>
      <c r="F3" s="259">
        <f>Datum</f>
        <v>46225</v>
      </c>
      <c r="G3" s="678"/>
      <c r="H3" s="679"/>
      <c r="I3" s="679"/>
      <c r="J3" s="679"/>
      <c r="K3" s="684"/>
      <c r="L3" s="165" t="s">
        <v>10</v>
      </c>
      <c r="M3" s="159"/>
      <c r="N3" s="258"/>
      <c r="O3" s="43">
        <f>M95</f>
        <v>0</v>
      </c>
    </row>
    <row r="4" spans="1:15">
      <c r="A4" s="175"/>
      <c r="B4" s="391"/>
      <c r="C4" s="23"/>
      <c r="D4" s="488"/>
      <c r="E4" s="148" t="s">
        <v>14</v>
      </c>
      <c r="F4" s="261" t="str" cm="1">
        <f t="array" aca="1" ref="F4" ca="1">LEFT(MID(CELL( "dateiname",A1), FIND("]", CELL("dateiname", A1))+5, 255),1)</f>
        <v>3</v>
      </c>
      <c r="G4" s="700"/>
      <c r="H4" s="701"/>
      <c r="I4" s="701"/>
      <c r="J4" s="701"/>
      <c r="K4" s="702"/>
      <c r="L4" s="165" t="s">
        <v>11</v>
      </c>
      <c r="M4" s="159"/>
      <c r="N4" s="262"/>
      <c r="O4" s="166">
        <f>K95</f>
        <v>0</v>
      </c>
    </row>
    <row r="5" spans="1:15">
      <c r="A5" s="175"/>
      <c r="B5" s="54" t="s">
        <v>1683</v>
      </c>
      <c r="C5" s="23"/>
      <c r="D5" s="488"/>
      <c r="E5" s="148" t="s">
        <v>51</v>
      </c>
      <c r="F5" s="51" t="str" cm="1">
        <f t="array" aca="1" ref="F5" ca="1">MID(CELL("dateiname",A1),FIND("]",CELL("dateiname",A1))+7,2)</f>
        <v xml:space="preserve">2 </v>
      </c>
      <c r="G5" s="666" t="str">
        <f>IF(L1="",IF(O4&gt;K8,"Die angebotene Durchschnittsleistung überschreitet die zulässige Obergrenze der Reinigungsleistung",""),"")</f>
        <v/>
      </c>
      <c r="H5" s="666"/>
      <c r="I5" s="666"/>
      <c r="J5" s="666"/>
      <c r="K5" s="667"/>
      <c r="L5" s="169" t="s">
        <v>7</v>
      </c>
      <c r="M5" s="169"/>
      <c r="N5" s="169"/>
      <c r="O5" s="170">
        <f>I95</f>
        <v>5977.04</v>
      </c>
    </row>
    <row r="6" spans="1:15">
      <c r="A6" s="171"/>
      <c r="B6" s="263">
        <v>46397</v>
      </c>
      <c r="C6" s="264" t="s">
        <v>1716</v>
      </c>
      <c r="D6" s="489"/>
      <c r="E6" s="148" t="s">
        <v>76</v>
      </c>
      <c r="F6" s="51" t="str" cm="1">
        <f t="array" aca="1" ref="F6" ca="1">MID(CELL("dateiname",A2),FIND("]",CELL("dateiname",A2))+9,255)</f>
        <v>GrR</v>
      </c>
      <c r="G6" s="668"/>
      <c r="H6" s="668"/>
      <c r="I6" s="668"/>
      <c r="J6" s="668"/>
      <c r="K6" s="669"/>
      <c r="L6" s="169" t="s">
        <v>8</v>
      </c>
      <c r="M6" s="169"/>
      <c r="N6" s="266"/>
      <c r="O6" s="170">
        <f>L95</f>
        <v>5977.04</v>
      </c>
    </row>
    <row r="7" spans="1:15" ht="15.75">
      <c r="A7" s="175"/>
      <c r="B7" s="670" t="str">
        <f>IF(AND(ROUND(SUM(H12:H95)/2,2)=ROUND(H95,2),ROUND(SUM(L12:L95)/2,2)=ROUND(L95,2),ROUND(SUM(M12:M95)/2,2)=ROUND(M95,2),ROUND(SUM(O12:O95)/2,2)=ROUND(O95,2)),"","SUMMENFEHLER")</f>
        <v/>
      </c>
      <c r="C7" s="670"/>
      <c r="D7" s="671"/>
      <c r="E7" s="267"/>
      <c r="F7" s="268"/>
      <c r="G7" s="269"/>
      <c r="H7" s="270"/>
      <c r="I7" s="269"/>
      <c r="J7" s="271" t="s">
        <v>42</v>
      </c>
      <c r="K7" s="35"/>
      <c r="L7" s="169"/>
      <c r="M7" s="169"/>
      <c r="N7" s="169"/>
      <c r="O7" s="45">
        <f>IFERROR(O2/O6,0)</f>
        <v>0</v>
      </c>
    </row>
    <row r="8" spans="1:15" ht="15.75">
      <c r="A8" s="171"/>
      <c r="B8" s="672"/>
      <c r="C8" s="672"/>
      <c r="D8" s="673"/>
      <c r="E8" s="267"/>
      <c r="F8" s="268"/>
      <c r="G8" s="269"/>
      <c r="H8" s="272"/>
      <c r="I8" s="269"/>
      <c r="J8" s="271" t="s">
        <v>60</v>
      </c>
      <c r="K8" s="182">
        <v>15</v>
      </c>
      <c r="L8" s="169"/>
      <c r="M8" s="169"/>
      <c r="N8" s="169"/>
      <c r="O8" s="46">
        <f>COUNTA(J12:J94)</f>
        <v>75</v>
      </c>
    </row>
    <row r="9" spans="1:15">
      <c r="A9" s="273"/>
      <c r="B9" s="274"/>
      <c r="C9" s="274"/>
      <c r="D9" s="490" t="s">
        <v>154</v>
      </c>
      <c r="E9" s="276"/>
      <c r="F9" s="188"/>
      <c r="G9" s="188"/>
      <c r="H9" s="188"/>
      <c r="I9" s="188"/>
      <c r="J9" s="188"/>
      <c r="K9" s="189"/>
      <c r="L9" s="189"/>
      <c r="M9" s="189"/>
      <c r="N9" s="189"/>
      <c r="O9" s="52"/>
    </row>
    <row r="10" spans="1:15" s="38" customFormat="1" ht="25.5">
      <c r="A10" s="190" t="s">
        <v>1</v>
      </c>
      <c r="B10" s="277" t="s">
        <v>65</v>
      </c>
      <c r="C10" s="192" t="s">
        <v>3</v>
      </c>
      <c r="D10" s="491" t="s">
        <v>125</v>
      </c>
      <c r="E10" s="279" t="s">
        <v>2</v>
      </c>
      <c r="F10" s="492" t="s">
        <v>19</v>
      </c>
      <c r="G10" s="442" t="s">
        <v>165</v>
      </c>
      <c r="H10" s="442" t="s">
        <v>166</v>
      </c>
      <c r="I10" s="442" t="s">
        <v>20</v>
      </c>
      <c r="J10" s="442" t="s">
        <v>21</v>
      </c>
      <c r="K10" s="442" t="s">
        <v>22</v>
      </c>
      <c r="L10" s="442" t="s">
        <v>23</v>
      </c>
      <c r="M10" s="442" t="s">
        <v>15</v>
      </c>
      <c r="N10" s="442" t="s">
        <v>24</v>
      </c>
      <c r="O10" s="442" t="s">
        <v>25</v>
      </c>
    </row>
    <row r="11" spans="1:15" s="19" customFormat="1">
      <c r="A11" s="493">
        <v>0</v>
      </c>
      <c r="B11" s="494"/>
      <c r="C11" s="495"/>
      <c r="D11" s="496"/>
      <c r="E11" s="497"/>
      <c r="F11" s="497"/>
      <c r="G11" s="498"/>
      <c r="H11" s="499"/>
      <c r="I11" s="499"/>
      <c r="J11" s="500"/>
      <c r="K11" s="500"/>
      <c r="L11" s="501"/>
      <c r="M11" s="497"/>
      <c r="N11" s="501"/>
      <c r="O11" s="502"/>
    </row>
    <row r="12" spans="1:15">
      <c r="A12" s="459">
        <v>1</v>
      </c>
      <c r="B12" s="503" t="s">
        <v>1817</v>
      </c>
      <c r="C12" s="504">
        <v>0</v>
      </c>
      <c r="D12" s="505" t="s">
        <v>1371</v>
      </c>
      <c r="E12" s="506" t="s">
        <v>84</v>
      </c>
      <c r="F12" s="507" t="s">
        <v>75</v>
      </c>
      <c r="G12" s="508" t="str">
        <f t="shared" ref="G12:G43" si="0">IF(H12="KR","KR","GrR")</f>
        <v>GrR</v>
      </c>
      <c r="H12" s="509" t="s">
        <v>83</v>
      </c>
      <c r="I12" s="510">
        <v>27.6</v>
      </c>
      <c r="J12" s="289">
        <v>1</v>
      </c>
      <c r="K12" s="25"/>
      <c r="L12" s="203">
        <f t="shared" ref="L12:L43" si="1">I12*J12</f>
        <v>27.6</v>
      </c>
      <c r="M12" s="203">
        <f t="shared" ref="M12:M43" si="2">IFERROR(L12/K12,0)</f>
        <v>0</v>
      </c>
      <c r="N12" s="511">
        <f t="shared" ref="N12:N43" si="3">IF(O12&gt;0,O12/J12,0)</f>
        <v>0</v>
      </c>
      <c r="O12" s="203">
        <f t="shared" ref="O12:O43" si="4">ROUND(M12*SVS_GrR_L_Wert,2)</f>
        <v>0</v>
      </c>
    </row>
    <row r="13" spans="1:15">
      <c r="A13" s="459">
        <f>MAX($A$12:A12)+1</f>
        <v>2</v>
      </c>
      <c r="B13" s="503" t="s">
        <v>1817</v>
      </c>
      <c r="C13" s="504">
        <v>0</v>
      </c>
      <c r="D13" s="505" t="s">
        <v>1401</v>
      </c>
      <c r="E13" s="506" t="s">
        <v>84</v>
      </c>
      <c r="F13" s="507" t="s">
        <v>75</v>
      </c>
      <c r="G13" s="508" t="str">
        <f t="shared" si="0"/>
        <v>GrR</v>
      </c>
      <c r="H13" s="509" t="s">
        <v>83</v>
      </c>
      <c r="I13" s="510">
        <v>60.6</v>
      </c>
      <c r="J13" s="289">
        <v>1</v>
      </c>
      <c r="K13" s="25"/>
      <c r="L13" s="203">
        <f t="shared" si="1"/>
        <v>60.6</v>
      </c>
      <c r="M13" s="203">
        <f t="shared" si="2"/>
        <v>0</v>
      </c>
      <c r="N13" s="511">
        <f t="shared" si="3"/>
        <v>0</v>
      </c>
      <c r="O13" s="203">
        <f t="shared" si="4"/>
        <v>0</v>
      </c>
    </row>
    <row r="14" spans="1:15">
      <c r="A14" s="459">
        <f>MAX($A$12:A13)+1</f>
        <v>3</v>
      </c>
      <c r="B14" s="503" t="s">
        <v>1817</v>
      </c>
      <c r="C14" s="504">
        <v>0</v>
      </c>
      <c r="D14" s="505" t="s">
        <v>1403</v>
      </c>
      <c r="E14" s="506" t="s">
        <v>84</v>
      </c>
      <c r="F14" s="507" t="s">
        <v>75</v>
      </c>
      <c r="G14" s="508" t="str">
        <f t="shared" si="0"/>
        <v>GrR</v>
      </c>
      <c r="H14" s="509" t="s">
        <v>83</v>
      </c>
      <c r="I14" s="510">
        <v>52.4</v>
      </c>
      <c r="J14" s="289">
        <v>1</v>
      </c>
      <c r="K14" s="25"/>
      <c r="L14" s="203">
        <f t="shared" si="1"/>
        <v>52.4</v>
      </c>
      <c r="M14" s="203">
        <f t="shared" si="2"/>
        <v>0</v>
      </c>
      <c r="N14" s="511">
        <f t="shared" si="3"/>
        <v>0</v>
      </c>
      <c r="O14" s="203">
        <f t="shared" si="4"/>
        <v>0</v>
      </c>
    </row>
    <row r="15" spans="1:15">
      <c r="A15" s="459">
        <f>MAX($A$12:A14)+1</f>
        <v>4</v>
      </c>
      <c r="B15" s="503" t="s">
        <v>1817</v>
      </c>
      <c r="C15" s="504">
        <v>0</v>
      </c>
      <c r="D15" s="505" t="s">
        <v>1404</v>
      </c>
      <c r="E15" s="506" t="s">
        <v>84</v>
      </c>
      <c r="F15" s="507" t="s">
        <v>75</v>
      </c>
      <c r="G15" s="508" t="str">
        <f t="shared" si="0"/>
        <v>GrR</v>
      </c>
      <c r="H15" s="509" t="s">
        <v>83</v>
      </c>
      <c r="I15" s="510">
        <v>112.8</v>
      </c>
      <c r="J15" s="289">
        <v>1</v>
      </c>
      <c r="K15" s="25"/>
      <c r="L15" s="203">
        <f t="shared" si="1"/>
        <v>112.8</v>
      </c>
      <c r="M15" s="203">
        <f t="shared" si="2"/>
        <v>0</v>
      </c>
      <c r="N15" s="511">
        <f t="shared" si="3"/>
        <v>0</v>
      </c>
      <c r="O15" s="203">
        <f t="shared" si="4"/>
        <v>0</v>
      </c>
    </row>
    <row r="16" spans="1:15">
      <c r="A16" s="459">
        <f>MAX($A$12:A15)+1</f>
        <v>5</v>
      </c>
      <c r="B16" s="503" t="s">
        <v>1817</v>
      </c>
      <c r="C16" s="504">
        <v>0</v>
      </c>
      <c r="D16" s="505" t="s">
        <v>1405</v>
      </c>
      <c r="E16" s="506" t="s">
        <v>84</v>
      </c>
      <c r="F16" s="507" t="s">
        <v>75</v>
      </c>
      <c r="G16" s="508" t="str">
        <f t="shared" si="0"/>
        <v>GrR</v>
      </c>
      <c r="H16" s="509" t="s">
        <v>83</v>
      </c>
      <c r="I16" s="510">
        <v>94.6</v>
      </c>
      <c r="J16" s="289">
        <v>1</v>
      </c>
      <c r="K16" s="25"/>
      <c r="L16" s="203">
        <f t="shared" si="1"/>
        <v>94.6</v>
      </c>
      <c r="M16" s="203">
        <f t="shared" si="2"/>
        <v>0</v>
      </c>
      <c r="N16" s="511">
        <f t="shared" si="3"/>
        <v>0</v>
      </c>
      <c r="O16" s="203">
        <f t="shared" si="4"/>
        <v>0</v>
      </c>
    </row>
    <row r="17" spans="1:15">
      <c r="A17" s="459">
        <f>MAX($A$12:A16)+1</f>
        <v>6</v>
      </c>
      <c r="B17" s="503" t="s">
        <v>1817</v>
      </c>
      <c r="C17" s="504">
        <v>1</v>
      </c>
      <c r="D17" s="505" t="s">
        <v>1378</v>
      </c>
      <c r="E17" s="506" t="s">
        <v>1384</v>
      </c>
      <c r="F17" s="507" t="s">
        <v>75</v>
      </c>
      <c r="G17" s="508" t="str">
        <f t="shared" si="0"/>
        <v>GrR</v>
      </c>
      <c r="H17" s="509" t="s">
        <v>45</v>
      </c>
      <c r="I17" s="510">
        <v>256.7</v>
      </c>
      <c r="J17" s="289">
        <v>1</v>
      </c>
      <c r="K17" s="25"/>
      <c r="L17" s="203">
        <f t="shared" si="1"/>
        <v>256.7</v>
      </c>
      <c r="M17" s="203">
        <f t="shared" si="2"/>
        <v>0</v>
      </c>
      <c r="N17" s="511">
        <f t="shared" si="3"/>
        <v>0</v>
      </c>
      <c r="O17" s="203">
        <f t="shared" si="4"/>
        <v>0</v>
      </c>
    </row>
    <row r="18" spans="1:15">
      <c r="A18" s="459">
        <f>MAX($A$12:A17)+1</f>
        <v>7</v>
      </c>
      <c r="B18" s="503" t="s">
        <v>1817</v>
      </c>
      <c r="C18" s="504">
        <v>1</v>
      </c>
      <c r="D18" s="505" t="s">
        <v>1380</v>
      </c>
      <c r="E18" s="506" t="s">
        <v>1386</v>
      </c>
      <c r="F18" s="507" t="s">
        <v>75</v>
      </c>
      <c r="G18" s="508" t="str">
        <f t="shared" si="0"/>
        <v>GrR</v>
      </c>
      <c r="H18" s="509" t="s">
        <v>45</v>
      </c>
      <c r="I18" s="510">
        <v>8.5</v>
      </c>
      <c r="J18" s="289">
        <v>1</v>
      </c>
      <c r="K18" s="25"/>
      <c r="L18" s="203">
        <f t="shared" si="1"/>
        <v>8.5</v>
      </c>
      <c r="M18" s="203">
        <f t="shared" si="2"/>
        <v>0</v>
      </c>
      <c r="N18" s="511">
        <f t="shared" si="3"/>
        <v>0</v>
      </c>
      <c r="O18" s="203">
        <f t="shared" si="4"/>
        <v>0</v>
      </c>
    </row>
    <row r="19" spans="1:15">
      <c r="A19" s="459">
        <f>MAX($A$12:A18)+1</f>
        <v>8</v>
      </c>
      <c r="B19" s="503" t="s">
        <v>1817</v>
      </c>
      <c r="C19" s="504">
        <v>1</v>
      </c>
      <c r="D19" s="505" t="s">
        <v>1381</v>
      </c>
      <c r="E19" s="506" t="s">
        <v>1349</v>
      </c>
      <c r="F19" s="507" t="s">
        <v>75</v>
      </c>
      <c r="G19" s="508" t="str">
        <f t="shared" si="0"/>
        <v>GrR</v>
      </c>
      <c r="H19" s="509" t="s">
        <v>82</v>
      </c>
      <c r="I19" s="510">
        <v>114.5</v>
      </c>
      <c r="J19" s="289">
        <v>1</v>
      </c>
      <c r="K19" s="25"/>
      <c r="L19" s="203">
        <f t="shared" si="1"/>
        <v>114.5</v>
      </c>
      <c r="M19" s="203">
        <f t="shared" si="2"/>
        <v>0</v>
      </c>
      <c r="N19" s="511">
        <f t="shared" si="3"/>
        <v>0</v>
      </c>
      <c r="O19" s="203">
        <f t="shared" si="4"/>
        <v>0</v>
      </c>
    </row>
    <row r="20" spans="1:15">
      <c r="A20" s="459">
        <f>MAX($A$12:A19)+1</f>
        <v>9</v>
      </c>
      <c r="B20" s="503" t="s">
        <v>1817</v>
      </c>
      <c r="C20" s="504">
        <v>1</v>
      </c>
      <c r="D20" s="505" t="s">
        <v>1383</v>
      </c>
      <c r="E20" s="506" t="s">
        <v>1349</v>
      </c>
      <c r="F20" s="507" t="s">
        <v>75</v>
      </c>
      <c r="G20" s="508" t="str">
        <f t="shared" si="0"/>
        <v>GrR</v>
      </c>
      <c r="H20" s="509" t="s">
        <v>82</v>
      </c>
      <c r="I20" s="510">
        <v>114.7</v>
      </c>
      <c r="J20" s="289">
        <v>1</v>
      </c>
      <c r="K20" s="25"/>
      <c r="L20" s="203">
        <f t="shared" si="1"/>
        <v>114.7</v>
      </c>
      <c r="M20" s="203">
        <f t="shared" si="2"/>
        <v>0</v>
      </c>
      <c r="N20" s="511">
        <f t="shared" si="3"/>
        <v>0</v>
      </c>
      <c r="O20" s="203">
        <f t="shared" si="4"/>
        <v>0</v>
      </c>
    </row>
    <row r="21" spans="1:15">
      <c r="A21" s="459">
        <f>MAX($A$12:A20)+1</f>
        <v>10</v>
      </c>
      <c r="B21" s="503" t="s">
        <v>1817</v>
      </c>
      <c r="C21" s="504">
        <v>1</v>
      </c>
      <c r="D21" s="505" t="s">
        <v>1385</v>
      </c>
      <c r="E21" s="506" t="s">
        <v>1349</v>
      </c>
      <c r="F21" s="507" t="s">
        <v>75</v>
      </c>
      <c r="G21" s="508" t="str">
        <f t="shared" si="0"/>
        <v>GrR</v>
      </c>
      <c r="H21" s="509" t="s">
        <v>82</v>
      </c>
      <c r="I21" s="510">
        <v>56.7</v>
      </c>
      <c r="J21" s="289">
        <v>1</v>
      </c>
      <c r="K21" s="25"/>
      <c r="L21" s="203">
        <f t="shared" si="1"/>
        <v>56.7</v>
      </c>
      <c r="M21" s="203">
        <f t="shared" si="2"/>
        <v>0</v>
      </c>
      <c r="N21" s="511">
        <f t="shared" si="3"/>
        <v>0</v>
      </c>
      <c r="O21" s="203">
        <f t="shared" si="4"/>
        <v>0</v>
      </c>
    </row>
    <row r="22" spans="1:15">
      <c r="A22" s="459">
        <f>MAX($A$12:A21)+1</f>
        <v>11</v>
      </c>
      <c r="B22" s="503" t="s">
        <v>1817</v>
      </c>
      <c r="C22" s="504">
        <v>1</v>
      </c>
      <c r="D22" s="505" t="s">
        <v>1832</v>
      </c>
      <c r="E22" s="506" t="s">
        <v>1349</v>
      </c>
      <c r="F22" s="507" t="s">
        <v>75</v>
      </c>
      <c r="G22" s="508" t="str">
        <f t="shared" si="0"/>
        <v>GrR</v>
      </c>
      <c r="H22" s="509" t="s">
        <v>82</v>
      </c>
      <c r="I22" s="510">
        <v>59</v>
      </c>
      <c r="J22" s="289">
        <v>1</v>
      </c>
      <c r="K22" s="25"/>
      <c r="L22" s="203">
        <f t="shared" si="1"/>
        <v>59</v>
      </c>
      <c r="M22" s="203">
        <f t="shared" si="2"/>
        <v>0</v>
      </c>
      <c r="N22" s="511">
        <f t="shared" si="3"/>
        <v>0</v>
      </c>
      <c r="O22" s="203">
        <f t="shared" si="4"/>
        <v>0</v>
      </c>
    </row>
    <row r="23" spans="1:15">
      <c r="A23" s="459">
        <f>MAX($A$12:A22)+1</f>
        <v>12</v>
      </c>
      <c r="B23" s="503" t="s">
        <v>1817</v>
      </c>
      <c r="C23" s="504">
        <v>1</v>
      </c>
      <c r="D23" s="505" t="s">
        <v>1831</v>
      </c>
      <c r="E23" s="506" t="s">
        <v>1410</v>
      </c>
      <c r="F23" s="507" t="s">
        <v>75</v>
      </c>
      <c r="G23" s="508" t="str">
        <f t="shared" si="0"/>
        <v>GrR</v>
      </c>
      <c r="H23" s="509" t="s">
        <v>45</v>
      </c>
      <c r="I23" s="510">
        <v>170</v>
      </c>
      <c r="J23" s="289">
        <v>1</v>
      </c>
      <c r="K23" s="25"/>
      <c r="L23" s="203">
        <f t="shared" si="1"/>
        <v>170</v>
      </c>
      <c r="M23" s="203">
        <f t="shared" si="2"/>
        <v>0</v>
      </c>
      <c r="N23" s="511">
        <f t="shared" si="3"/>
        <v>0</v>
      </c>
      <c r="O23" s="203">
        <f t="shared" si="4"/>
        <v>0</v>
      </c>
    </row>
    <row r="24" spans="1:15">
      <c r="A24" s="459">
        <f>MAX($A$12:A23)+1</f>
        <v>13</v>
      </c>
      <c r="B24" s="503" t="s">
        <v>1817</v>
      </c>
      <c r="C24" s="504">
        <v>1</v>
      </c>
      <c r="D24" s="505" t="s">
        <v>1830</v>
      </c>
      <c r="E24" s="506" t="s">
        <v>1411</v>
      </c>
      <c r="F24" s="507" t="s">
        <v>75</v>
      </c>
      <c r="G24" s="508" t="str">
        <f t="shared" si="0"/>
        <v>GrR</v>
      </c>
      <c r="H24" s="509" t="s">
        <v>45</v>
      </c>
      <c r="I24" s="510">
        <v>170</v>
      </c>
      <c r="J24" s="289">
        <v>1</v>
      </c>
      <c r="K24" s="25"/>
      <c r="L24" s="203">
        <f t="shared" si="1"/>
        <v>170</v>
      </c>
      <c r="M24" s="203">
        <f t="shared" si="2"/>
        <v>0</v>
      </c>
      <c r="N24" s="511">
        <f t="shared" si="3"/>
        <v>0</v>
      </c>
      <c r="O24" s="203">
        <f t="shared" si="4"/>
        <v>0</v>
      </c>
    </row>
    <row r="25" spans="1:15">
      <c r="A25" s="459">
        <f>MAX($A$12:A24)+1</f>
        <v>14</v>
      </c>
      <c r="B25" s="503" t="s">
        <v>1817</v>
      </c>
      <c r="C25" s="504">
        <v>1</v>
      </c>
      <c r="D25" s="505" t="s">
        <v>1829</v>
      </c>
      <c r="E25" s="506" t="s">
        <v>1412</v>
      </c>
      <c r="F25" s="507" t="s">
        <v>75</v>
      </c>
      <c r="G25" s="508" t="str">
        <f t="shared" si="0"/>
        <v>GrR</v>
      </c>
      <c r="H25" s="509" t="s">
        <v>45</v>
      </c>
      <c r="I25" s="510">
        <v>170</v>
      </c>
      <c r="J25" s="289">
        <v>1</v>
      </c>
      <c r="K25" s="25"/>
      <c r="L25" s="203">
        <f t="shared" si="1"/>
        <v>170</v>
      </c>
      <c r="M25" s="203">
        <f t="shared" si="2"/>
        <v>0</v>
      </c>
      <c r="N25" s="511">
        <f t="shared" si="3"/>
        <v>0</v>
      </c>
      <c r="O25" s="203">
        <f t="shared" si="4"/>
        <v>0</v>
      </c>
    </row>
    <row r="26" spans="1:15">
      <c r="A26" s="459">
        <f>MAX($A$12:A25)+1</f>
        <v>15</v>
      </c>
      <c r="B26" s="503" t="s">
        <v>1817</v>
      </c>
      <c r="C26" s="504">
        <v>1</v>
      </c>
      <c r="D26" s="505" t="s">
        <v>1388</v>
      </c>
      <c r="E26" s="506" t="s">
        <v>84</v>
      </c>
      <c r="F26" s="507" t="s">
        <v>75</v>
      </c>
      <c r="G26" s="508" t="str">
        <f t="shared" si="0"/>
        <v>GrR</v>
      </c>
      <c r="H26" s="509" t="s">
        <v>83</v>
      </c>
      <c r="I26" s="510">
        <v>38.9</v>
      </c>
      <c r="J26" s="289">
        <v>1</v>
      </c>
      <c r="K26" s="25"/>
      <c r="L26" s="203">
        <f t="shared" si="1"/>
        <v>38.9</v>
      </c>
      <c r="M26" s="203">
        <f t="shared" si="2"/>
        <v>0</v>
      </c>
      <c r="N26" s="511">
        <f t="shared" si="3"/>
        <v>0</v>
      </c>
      <c r="O26" s="203">
        <f t="shared" si="4"/>
        <v>0</v>
      </c>
    </row>
    <row r="27" spans="1:15">
      <c r="A27" s="459">
        <f>MAX($A$12:A26)+1</f>
        <v>16</v>
      </c>
      <c r="B27" s="503" t="s">
        <v>1817</v>
      </c>
      <c r="C27" s="504">
        <v>1</v>
      </c>
      <c r="D27" s="505" t="s">
        <v>1413</v>
      </c>
      <c r="E27" s="506" t="s">
        <v>84</v>
      </c>
      <c r="F27" s="507" t="s">
        <v>75</v>
      </c>
      <c r="G27" s="508" t="str">
        <f t="shared" si="0"/>
        <v>GrR</v>
      </c>
      <c r="H27" s="509" t="s">
        <v>83</v>
      </c>
      <c r="I27" s="510">
        <v>80.3</v>
      </c>
      <c r="J27" s="289">
        <v>1</v>
      </c>
      <c r="K27" s="25"/>
      <c r="L27" s="203">
        <f t="shared" si="1"/>
        <v>80.3</v>
      </c>
      <c r="M27" s="203">
        <f t="shared" si="2"/>
        <v>0</v>
      </c>
      <c r="N27" s="511">
        <f t="shared" si="3"/>
        <v>0</v>
      </c>
      <c r="O27" s="203">
        <f t="shared" si="4"/>
        <v>0</v>
      </c>
    </row>
    <row r="28" spans="1:15">
      <c r="A28" s="459">
        <f>MAX($A$12:A27)+1</f>
        <v>17</v>
      </c>
      <c r="B28" s="503" t="s">
        <v>1817</v>
      </c>
      <c r="C28" s="504">
        <v>1</v>
      </c>
      <c r="D28" s="505" t="s">
        <v>1415</v>
      </c>
      <c r="E28" s="506" t="s">
        <v>84</v>
      </c>
      <c r="F28" s="507" t="s">
        <v>75</v>
      </c>
      <c r="G28" s="508" t="str">
        <f t="shared" si="0"/>
        <v>GrR</v>
      </c>
      <c r="H28" s="509" t="s">
        <v>83</v>
      </c>
      <c r="I28" s="510">
        <v>47</v>
      </c>
      <c r="J28" s="289">
        <v>1</v>
      </c>
      <c r="K28" s="25"/>
      <c r="L28" s="203">
        <f t="shared" si="1"/>
        <v>47</v>
      </c>
      <c r="M28" s="203">
        <f t="shared" si="2"/>
        <v>0</v>
      </c>
      <c r="N28" s="511">
        <f t="shared" si="3"/>
        <v>0</v>
      </c>
      <c r="O28" s="203">
        <f t="shared" si="4"/>
        <v>0</v>
      </c>
    </row>
    <row r="29" spans="1:15">
      <c r="A29" s="459">
        <f>MAX($A$12:A28)+1</f>
        <v>18</v>
      </c>
      <c r="B29" s="503" t="s">
        <v>1817</v>
      </c>
      <c r="C29" s="504">
        <v>1</v>
      </c>
      <c r="D29" s="505" t="s">
        <v>1416</v>
      </c>
      <c r="E29" s="506" t="s">
        <v>84</v>
      </c>
      <c r="F29" s="507" t="s">
        <v>75</v>
      </c>
      <c r="G29" s="508" t="str">
        <f t="shared" si="0"/>
        <v>GrR</v>
      </c>
      <c r="H29" s="509" t="s">
        <v>83</v>
      </c>
      <c r="I29" s="510">
        <v>153.1</v>
      </c>
      <c r="J29" s="289">
        <v>1</v>
      </c>
      <c r="K29" s="25"/>
      <c r="L29" s="203">
        <f t="shared" si="1"/>
        <v>153.1</v>
      </c>
      <c r="M29" s="203">
        <f t="shared" si="2"/>
        <v>0</v>
      </c>
      <c r="N29" s="511">
        <f t="shared" si="3"/>
        <v>0</v>
      </c>
      <c r="O29" s="203">
        <f t="shared" si="4"/>
        <v>0</v>
      </c>
    </row>
    <row r="30" spans="1:15">
      <c r="A30" s="459">
        <f>MAX($A$12:A29)+1</f>
        <v>19</v>
      </c>
      <c r="B30" s="503" t="s">
        <v>1817</v>
      </c>
      <c r="C30" s="504">
        <v>1</v>
      </c>
      <c r="D30" s="505" t="s">
        <v>1417</v>
      </c>
      <c r="E30" s="506" t="s">
        <v>84</v>
      </c>
      <c r="F30" s="507" t="s">
        <v>75</v>
      </c>
      <c r="G30" s="508" t="str">
        <f t="shared" si="0"/>
        <v>GrR</v>
      </c>
      <c r="H30" s="509" t="s">
        <v>83</v>
      </c>
      <c r="I30" s="510">
        <v>126</v>
      </c>
      <c r="J30" s="289">
        <v>1</v>
      </c>
      <c r="K30" s="25"/>
      <c r="L30" s="203">
        <f t="shared" si="1"/>
        <v>126</v>
      </c>
      <c r="M30" s="203">
        <f t="shared" si="2"/>
        <v>0</v>
      </c>
      <c r="N30" s="511">
        <f t="shared" si="3"/>
        <v>0</v>
      </c>
      <c r="O30" s="203">
        <f t="shared" si="4"/>
        <v>0</v>
      </c>
    </row>
    <row r="31" spans="1:15">
      <c r="A31" s="459">
        <f>MAX($A$12:A30)+1</f>
        <v>20</v>
      </c>
      <c r="B31" s="503" t="s">
        <v>1817</v>
      </c>
      <c r="C31" s="504">
        <v>1</v>
      </c>
      <c r="D31" s="505" t="s">
        <v>1827</v>
      </c>
      <c r="E31" s="506" t="s">
        <v>281</v>
      </c>
      <c r="F31" s="507" t="s">
        <v>1311</v>
      </c>
      <c r="G31" s="508" t="str">
        <f t="shared" si="0"/>
        <v>GrR</v>
      </c>
      <c r="H31" s="509" t="s">
        <v>83</v>
      </c>
      <c r="I31" s="510">
        <v>453.8</v>
      </c>
      <c r="J31" s="289">
        <v>1</v>
      </c>
      <c r="K31" s="25"/>
      <c r="L31" s="203">
        <f t="shared" si="1"/>
        <v>453.8</v>
      </c>
      <c r="M31" s="203">
        <f t="shared" si="2"/>
        <v>0</v>
      </c>
      <c r="N31" s="511">
        <f t="shared" si="3"/>
        <v>0</v>
      </c>
      <c r="O31" s="203">
        <f t="shared" si="4"/>
        <v>0</v>
      </c>
    </row>
    <row r="32" spans="1:15">
      <c r="A32" s="459">
        <f>MAX($A$12:A31)+1</f>
        <v>21</v>
      </c>
      <c r="B32" s="503" t="s">
        <v>1817</v>
      </c>
      <c r="C32" s="504">
        <v>1</v>
      </c>
      <c r="D32" s="505" t="s">
        <v>1824</v>
      </c>
      <c r="E32" s="506" t="s">
        <v>58</v>
      </c>
      <c r="F32" s="507" t="s">
        <v>1311</v>
      </c>
      <c r="G32" s="508" t="str">
        <f t="shared" si="0"/>
        <v>GrR</v>
      </c>
      <c r="H32" s="509" t="s">
        <v>83</v>
      </c>
      <c r="I32" s="510">
        <v>6.6</v>
      </c>
      <c r="J32" s="289">
        <v>1</v>
      </c>
      <c r="K32" s="25"/>
      <c r="L32" s="203">
        <f t="shared" si="1"/>
        <v>6.6</v>
      </c>
      <c r="M32" s="203">
        <f t="shared" si="2"/>
        <v>0</v>
      </c>
      <c r="N32" s="511">
        <f t="shared" si="3"/>
        <v>0</v>
      </c>
      <c r="O32" s="203">
        <f t="shared" si="4"/>
        <v>0</v>
      </c>
    </row>
    <row r="33" spans="1:15">
      <c r="A33" s="459">
        <f>MAX($A$12:A32)+1</f>
        <v>22</v>
      </c>
      <c r="B33" s="503" t="s">
        <v>1817</v>
      </c>
      <c r="C33" s="504">
        <v>2</v>
      </c>
      <c r="D33" s="505" t="s">
        <v>1423</v>
      </c>
      <c r="E33" s="506" t="s">
        <v>1349</v>
      </c>
      <c r="F33" s="507" t="s">
        <v>75</v>
      </c>
      <c r="G33" s="508" t="str">
        <f t="shared" si="0"/>
        <v>GrR</v>
      </c>
      <c r="H33" s="509" t="s">
        <v>82</v>
      </c>
      <c r="I33" s="510">
        <v>57.2</v>
      </c>
      <c r="J33" s="289">
        <v>1</v>
      </c>
      <c r="K33" s="25"/>
      <c r="L33" s="203">
        <f t="shared" si="1"/>
        <v>57.2</v>
      </c>
      <c r="M33" s="203">
        <f t="shared" si="2"/>
        <v>0</v>
      </c>
      <c r="N33" s="511">
        <f t="shared" si="3"/>
        <v>0</v>
      </c>
      <c r="O33" s="203">
        <f t="shared" si="4"/>
        <v>0</v>
      </c>
    </row>
    <row r="34" spans="1:15">
      <c r="A34" s="459">
        <f>MAX($A$12:A33)+1</f>
        <v>23</v>
      </c>
      <c r="B34" s="503" t="s">
        <v>1817</v>
      </c>
      <c r="C34" s="504">
        <v>2</v>
      </c>
      <c r="D34" s="505" t="s">
        <v>1424</v>
      </c>
      <c r="E34" s="506" t="s">
        <v>1349</v>
      </c>
      <c r="F34" s="507" t="s">
        <v>75</v>
      </c>
      <c r="G34" s="508" t="str">
        <f t="shared" si="0"/>
        <v>GrR</v>
      </c>
      <c r="H34" s="509" t="s">
        <v>82</v>
      </c>
      <c r="I34" s="510">
        <v>57.4</v>
      </c>
      <c r="J34" s="289">
        <v>1</v>
      </c>
      <c r="K34" s="25"/>
      <c r="L34" s="203">
        <f t="shared" si="1"/>
        <v>57.4</v>
      </c>
      <c r="M34" s="203">
        <f t="shared" si="2"/>
        <v>0</v>
      </c>
      <c r="N34" s="511">
        <f t="shared" si="3"/>
        <v>0</v>
      </c>
      <c r="O34" s="203">
        <f t="shared" si="4"/>
        <v>0</v>
      </c>
    </row>
    <row r="35" spans="1:15">
      <c r="A35" s="459">
        <f>MAX($A$12:A34)+1</f>
        <v>24</v>
      </c>
      <c r="B35" s="503" t="s">
        <v>1817</v>
      </c>
      <c r="C35" s="504">
        <v>2</v>
      </c>
      <c r="D35" s="505" t="s">
        <v>1425</v>
      </c>
      <c r="E35" s="506" t="s">
        <v>1349</v>
      </c>
      <c r="F35" s="507" t="s">
        <v>75</v>
      </c>
      <c r="G35" s="508" t="str">
        <f t="shared" si="0"/>
        <v>GrR</v>
      </c>
      <c r="H35" s="509" t="s">
        <v>82</v>
      </c>
      <c r="I35" s="510">
        <v>57.4</v>
      </c>
      <c r="J35" s="289">
        <v>1</v>
      </c>
      <c r="K35" s="25"/>
      <c r="L35" s="203">
        <f t="shared" si="1"/>
        <v>57.4</v>
      </c>
      <c r="M35" s="203">
        <f t="shared" si="2"/>
        <v>0</v>
      </c>
      <c r="N35" s="511">
        <f t="shared" si="3"/>
        <v>0</v>
      </c>
      <c r="O35" s="203">
        <f t="shared" si="4"/>
        <v>0</v>
      </c>
    </row>
    <row r="36" spans="1:15">
      <c r="A36" s="459">
        <f>MAX($A$12:A35)+1</f>
        <v>25</v>
      </c>
      <c r="B36" s="503" t="s">
        <v>1817</v>
      </c>
      <c r="C36" s="504">
        <v>2</v>
      </c>
      <c r="D36" s="505" t="s">
        <v>1426</v>
      </c>
      <c r="E36" s="506" t="s">
        <v>1349</v>
      </c>
      <c r="F36" s="507" t="s">
        <v>75</v>
      </c>
      <c r="G36" s="508" t="str">
        <f t="shared" si="0"/>
        <v>GrR</v>
      </c>
      <c r="H36" s="509" t="s">
        <v>82</v>
      </c>
      <c r="I36" s="510">
        <v>77</v>
      </c>
      <c r="J36" s="289">
        <v>1</v>
      </c>
      <c r="K36" s="25"/>
      <c r="L36" s="203">
        <f t="shared" si="1"/>
        <v>77</v>
      </c>
      <c r="M36" s="203">
        <f t="shared" si="2"/>
        <v>0</v>
      </c>
      <c r="N36" s="511">
        <f t="shared" si="3"/>
        <v>0</v>
      </c>
      <c r="O36" s="203">
        <f t="shared" si="4"/>
        <v>0</v>
      </c>
    </row>
    <row r="37" spans="1:15">
      <c r="A37" s="459">
        <f>MAX($A$12:A36)+1</f>
        <v>26</v>
      </c>
      <c r="B37" s="503" t="s">
        <v>1817</v>
      </c>
      <c r="C37" s="504">
        <v>2</v>
      </c>
      <c r="D37" s="505" t="s">
        <v>1427</v>
      </c>
      <c r="E37" s="506" t="s">
        <v>1349</v>
      </c>
      <c r="F37" s="507" t="s">
        <v>75</v>
      </c>
      <c r="G37" s="508" t="str">
        <f t="shared" si="0"/>
        <v>GrR</v>
      </c>
      <c r="H37" s="509" t="s">
        <v>82</v>
      </c>
      <c r="I37" s="510">
        <v>99</v>
      </c>
      <c r="J37" s="289">
        <v>1</v>
      </c>
      <c r="K37" s="25"/>
      <c r="L37" s="203">
        <f t="shared" si="1"/>
        <v>99</v>
      </c>
      <c r="M37" s="203">
        <f t="shared" si="2"/>
        <v>0</v>
      </c>
      <c r="N37" s="511">
        <f t="shared" si="3"/>
        <v>0</v>
      </c>
      <c r="O37" s="203">
        <f t="shared" si="4"/>
        <v>0</v>
      </c>
    </row>
    <row r="38" spans="1:15">
      <c r="A38" s="459">
        <f>MAX($A$12:A37)+1</f>
        <v>27</v>
      </c>
      <c r="B38" s="503" t="s">
        <v>1817</v>
      </c>
      <c r="C38" s="504">
        <v>2</v>
      </c>
      <c r="D38" s="505" t="s">
        <v>1428</v>
      </c>
      <c r="E38" s="506" t="s">
        <v>1349</v>
      </c>
      <c r="F38" s="507" t="s">
        <v>75</v>
      </c>
      <c r="G38" s="508" t="str">
        <f t="shared" si="0"/>
        <v>GrR</v>
      </c>
      <c r="H38" s="509" t="s">
        <v>82</v>
      </c>
      <c r="I38" s="510">
        <v>78.2</v>
      </c>
      <c r="J38" s="289">
        <v>1</v>
      </c>
      <c r="K38" s="25"/>
      <c r="L38" s="203">
        <f t="shared" si="1"/>
        <v>78.2</v>
      </c>
      <c r="M38" s="203">
        <f t="shared" si="2"/>
        <v>0</v>
      </c>
      <c r="N38" s="511">
        <f t="shared" si="3"/>
        <v>0</v>
      </c>
      <c r="O38" s="203">
        <f t="shared" si="4"/>
        <v>0</v>
      </c>
    </row>
    <row r="39" spans="1:15">
      <c r="A39" s="459">
        <f>MAX($A$12:A38)+1</f>
        <v>28</v>
      </c>
      <c r="B39" s="503" t="s">
        <v>1817</v>
      </c>
      <c r="C39" s="504">
        <v>2</v>
      </c>
      <c r="D39" s="505" t="s">
        <v>1429</v>
      </c>
      <c r="E39" s="506" t="s">
        <v>1349</v>
      </c>
      <c r="F39" s="507" t="s">
        <v>75</v>
      </c>
      <c r="G39" s="508" t="str">
        <f t="shared" si="0"/>
        <v>GrR</v>
      </c>
      <c r="H39" s="509" t="s">
        <v>82</v>
      </c>
      <c r="I39" s="510">
        <v>80.3</v>
      </c>
      <c r="J39" s="289">
        <v>1</v>
      </c>
      <c r="K39" s="25"/>
      <c r="L39" s="203">
        <f t="shared" si="1"/>
        <v>80.3</v>
      </c>
      <c r="M39" s="203">
        <f t="shared" si="2"/>
        <v>0</v>
      </c>
      <c r="N39" s="511">
        <f t="shared" si="3"/>
        <v>0</v>
      </c>
      <c r="O39" s="203">
        <f t="shared" si="4"/>
        <v>0</v>
      </c>
    </row>
    <row r="40" spans="1:15">
      <c r="A40" s="459">
        <f>MAX($A$12:A39)+1</f>
        <v>29</v>
      </c>
      <c r="B40" s="503" t="s">
        <v>1817</v>
      </c>
      <c r="C40" s="504">
        <v>2</v>
      </c>
      <c r="D40" s="505" t="s">
        <v>1823</v>
      </c>
      <c r="E40" s="506" t="s">
        <v>1349</v>
      </c>
      <c r="F40" s="507" t="s">
        <v>75</v>
      </c>
      <c r="G40" s="508" t="str">
        <f t="shared" si="0"/>
        <v>GrR</v>
      </c>
      <c r="H40" s="509" t="s">
        <v>82</v>
      </c>
      <c r="I40" s="510">
        <v>80.3</v>
      </c>
      <c r="J40" s="289">
        <v>1</v>
      </c>
      <c r="K40" s="25"/>
      <c r="L40" s="203">
        <f t="shared" si="1"/>
        <v>80.3</v>
      </c>
      <c r="M40" s="203">
        <f t="shared" si="2"/>
        <v>0</v>
      </c>
      <c r="N40" s="511">
        <f t="shared" si="3"/>
        <v>0</v>
      </c>
      <c r="O40" s="203">
        <f t="shared" si="4"/>
        <v>0</v>
      </c>
    </row>
    <row r="41" spans="1:15">
      <c r="A41" s="459">
        <f>MAX($A$12:A40)+1</f>
        <v>30</v>
      </c>
      <c r="B41" s="503" t="s">
        <v>1817</v>
      </c>
      <c r="C41" s="504">
        <v>2</v>
      </c>
      <c r="D41" s="505" t="s">
        <v>1822</v>
      </c>
      <c r="E41" s="506" t="s">
        <v>1349</v>
      </c>
      <c r="F41" s="507" t="s">
        <v>75</v>
      </c>
      <c r="G41" s="508" t="str">
        <f t="shared" si="0"/>
        <v>GrR</v>
      </c>
      <c r="H41" s="509" t="s">
        <v>82</v>
      </c>
      <c r="I41" s="510">
        <v>100.7</v>
      </c>
      <c r="J41" s="289">
        <v>1</v>
      </c>
      <c r="K41" s="25"/>
      <c r="L41" s="203">
        <f t="shared" si="1"/>
        <v>100.7</v>
      </c>
      <c r="M41" s="203">
        <f t="shared" si="2"/>
        <v>0</v>
      </c>
      <c r="N41" s="511">
        <f t="shared" si="3"/>
        <v>0</v>
      </c>
      <c r="O41" s="203">
        <f t="shared" si="4"/>
        <v>0</v>
      </c>
    </row>
    <row r="42" spans="1:15">
      <c r="A42" s="459">
        <f>MAX($A$12:A41)+1</f>
        <v>31</v>
      </c>
      <c r="B42" s="503" t="s">
        <v>1817</v>
      </c>
      <c r="C42" s="504">
        <v>2</v>
      </c>
      <c r="D42" s="505" t="s">
        <v>1821</v>
      </c>
      <c r="E42" s="506" t="s">
        <v>1349</v>
      </c>
      <c r="F42" s="507" t="s">
        <v>75</v>
      </c>
      <c r="G42" s="508" t="str">
        <f t="shared" si="0"/>
        <v>GrR</v>
      </c>
      <c r="H42" s="509" t="s">
        <v>82</v>
      </c>
      <c r="I42" s="510">
        <v>100.5</v>
      </c>
      <c r="J42" s="289">
        <v>1</v>
      </c>
      <c r="K42" s="25"/>
      <c r="L42" s="203">
        <f t="shared" si="1"/>
        <v>100.5</v>
      </c>
      <c r="M42" s="203">
        <f t="shared" si="2"/>
        <v>0</v>
      </c>
      <c r="N42" s="511">
        <f t="shared" si="3"/>
        <v>0</v>
      </c>
      <c r="O42" s="203">
        <f t="shared" si="4"/>
        <v>0</v>
      </c>
    </row>
    <row r="43" spans="1:15">
      <c r="A43" s="459">
        <f>MAX($A$12:A42)+1</f>
        <v>32</v>
      </c>
      <c r="B43" s="503" t="s">
        <v>1817</v>
      </c>
      <c r="C43" s="504">
        <v>2</v>
      </c>
      <c r="D43" s="505" t="s">
        <v>1431</v>
      </c>
      <c r="E43" s="506" t="s">
        <v>84</v>
      </c>
      <c r="F43" s="507" t="s">
        <v>75</v>
      </c>
      <c r="G43" s="508" t="str">
        <f t="shared" si="0"/>
        <v>GrR</v>
      </c>
      <c r="H43" s="509" t="s">
        <v>83</v>
      </c>
      <c r="I43" s="510">
        <v>39.1</v>
      </c>
      <c r="J43" s="289">
        <v>1</v>
      </c>
      <c r="K43" s="25"/>
      <c r="L43" s="203">
        <f t="shared" si="1"/>
        <v>39.1</v>
      </c>
      <c r="M43" s="203">
        <f t="shared" si="2"/>
        <v>0</v>
      </c>
      <c r="N43" s="511">
        <f t="shared" si="3"/>
        <v>0</v>
      </c>
      <c r="O43" s="203">
        <f t="shared" si="4"/>
        <v>0</v>
      </c>
    </row>
    <row r="44" spans="1:15">
      <c r="A44" s="459">
        <f>MAX($A$12:A43)+1</f>
        <v>33</v>
      </c>
      <c r="B44" s="503" t="s">
        <v>1817</v>
      </c>
      <c r="C44" s="504">
        <v>2</v>
      </c>
      <c r="D44" s="505" t="s">
        <v>1432</v>
      </c>
      <c r="E44" s="506" t="s">
        <v>84</v>
      </c>
      <c r="F44" s="507" t="s">
        <v>75</v>
      </c>
      <c r="G44" s="508" t="str">
        <f t="shared" ref="G44:G64" si="5">IF(H44="KR","KR","GrR")</f>
        <v>GrR</v>
      </c>
      <c r="H44" s="509" t="s">
        <v>83</v>
      </c>
      <c r="I44" s="510">
        <v>79.400000000000006</v>
      </c>
      <c r="J44" s="289">
        <v>1</v>
      </c>
      <c r="K44" s="25"/>
      <c r="L44" s="203">
        <f t="shared" ref="L44:L64" si="6">I44*J44</f>
        <v>79.400000000000006</v>
      </c>
      <c r="M44" s="203">
        <f t="shared" ref="M44:M64" si="7">IFERROR(L44/K44,0)</f>
        <v>0</v>
      </c>
      <c r="N44" s="511">
        <f t="shared" ref="N44:N64" si="8">IF(O44&gt;0,O44/J44,0)</f>
        <v>0</v>
      </c>
      <c r="O44" s="203">
        <f t="shared" ref="O44:O64" si="9">ROUND(M44*SVS_GrR_L_Wert,2)</f>
        <v>0</v>
      </c>
    </row>
    <row r="45" spans="1:15">
      <c r="A45" s="459">
        <f>MAX($A$12:A44)+1</f>
        <v>34</v>
      </c>
      <c r="B45" s="503" t="s">
        <v>1817</v>
      </c>
      <c r="C45" s="504">
        <v>2</v>
      </c>
      <c r="D45" s="505" t="s">
        <v>1434</v>
      </c>
      <c r="E45" s="506" t="s">
        <v>84</v>
      </c>
      <c r="F45" s="507" t="s">
        <v>75</v>
      </c>
      <c r="G45" s="508" t="str">
        <f t="shared" si="5"/>
        <v>GrR</v>
      </c>
      <c r="H45" s="509" t="s">
        <v>83</v>
      </c>
      <c r="I45" s="510">
        <v>45</v>
      </c>
      <c r="J45" s="289">
        <v>1</v>
      </c>
      <c r="K45" s="25"/>
      <c r="L45" s="203">
        <f t="shared" si="6"/>
        <v>45</v>
      </c>
      <c r="M45" s="203">
        <f t="shared" si="7"/>
        <v>0</v>
      </c>
      <c r="N45" s="511">
        <f t="shared" si="8"/>
        <v>0</v>
      </c>
      <c r="O45" s="203">
        <f t="shared" si="9"/>
        <v>0</v>
      </c>
    </row>
    <row r="46" spans="1:15">
      <c r="A46" s="459">
        <f>MAX($A$12:A45)+1</f>
        <v>35</v>
      </c>
      <c r="B46" s="503" t="s">
        <v>1817</v>
      </c>
      <c r="C46" s="504">
        <v>2</v>
      </c>
      <c r="D46" s="505" t="s">
        <v>1435</v>
      </c>
      <c r="E46" s="506" t="s">
        <v>84</v>
      </c>
      <c r="F46" s="507" t="s">
        <v>75</v>
      </c>
      <c r="G46" s="508" t="str">
        <f t="shared" si="5"/>
        <v>GrR</v>
      </c>
      <c r="H46" s="509" t="s">
        <v>83</v>
      </c>
      <c r="I46" s="510">
        <v>70.2</v>
      </c>
      <c r="J46" s="289">
        <v>1</v>
      </c>
      <c r="K46" s="25"/>
      <c r="L46" s="203">
        <f t="shared" si="6"/>
        <v>70.2</v>
      </c>
      <c r="M46" s="203">
        <f t="shared" si="7"/>
        <v>0</v>
      </c>
      <c r="N46" s="511">
        <f t="shared" si="8"/>
        <v>0</v>
      </c>
      <c r="O46" s="203">
        <f t="shared" si="9"/>
        <v>0</v>
      </c>
    </row>
    <row r="47" spans="1:15">
      <c r="A47" s="459">
        <f>MAX($A$12:A46)+1</f>
        <v>36</v>
      </c>
      <c r="B47" s="503" t="s">
        <v>1817</v>
      </c>
      <c r="C47" s="504">
        <v>2</v>
      </c>
      <c r="D47" s="505" t="s">
        <v>1436</v>
      </c>
      <c r="E47" s="506" t="s">
        <v>84</v>
      </c>
      <c r="F47" s="507" t="s">
        <v>75</v>
      </c>
      <c r="G47" s="508" t="str">
        <f t="shared" si="5"/>
        <v>GrR</v>
      </c>
      <c r="H47" s="509" t="s">
        <v>83</v>
      </c>
      <c r="I47" s="510">
        <v>55</v>
      </c>
      <c r="J47" s="289">
        <v>1</v>
      </c>
      <c r="K47" s="25"/>
      <c r="L47" s="203">
        <f t="shared" si="6"/>
        <v>55</v>
      </c>
      <c r="M47" s="203">
        <f t="shared" si="7"/>
        <v>0</v>
      </c>
      <c r="N47" s="511">
        <f t="shared" si="8"/>
        <v>0</v>
      </c>
      <c r="O47" s="203">
        <f t="shared" si="9"/>
        <v>0</v>
      </c>
    </row>
    <row r="48" spans="1:15">
      <c r="A48" s="459">
        <f>MAX($A$12:A47)+1</f>
        <v>37</v>
      </c>
      <c r="B48" s="503" t="s">
        <v>1817</v>
      </c>
      <c r="C48" s="504">
        <v>2</v>
      </c>
      <c r="D48" s="505" t="s">
        <v>1437</v>
      </c>
      <c r="E48" s="506" t="s">
        <v>84</v>
      </c>
      <c r="F48" s="507" t="s">
        <v>75</v>
      </c>
      <c r="G48" s="508" t="str">
        <f t="shared" si="5"/>
        <v>GrR</v>
      </c>
      <c r="H48" s="509" t="s">
        <v>83</v>
      </c>
      <c r="I48" s="510">
        <v>18.100000000000001</v>
      </c>
      <c r="J48" s="289">
        <v>1</v>
      </c>
      <c r="K48" s="25"/>
      <c r="L48" s="203">
        <f t="shared" si="6"/>
        <v>18.100000000000001</v>
      </c>
      <c r="M48" s="203">
        <f t="shared" si="7"/>
        <v>0</v>
      </c>
      <c r="N48" s="511">
        <f t="shared" si="8"/>
        <v>0</v>
      </c>
      <c r="O48" s="203">
        <f t="shared" si="9"/>
        <v>0</v>
      </c>
    </row>
    <row r="49" spans="1:15">
      <c r="A49" s="460"/>
      <c r="B49" s="512"/>
      <c r="C49" s="513"/>
      <c r="D49" s="514"/>
      <c r="E49" s="515"/>
      <c r="F49" s="516"/>
      <c r="G49" s="517"/>
      <c r="H49" s="518"/>
      <c r="I49" s="519"/>
      <c r="J49" s="300"/>
      <c r="K49" s="217"/>
      <c r="L49" s="301"/>
      <c r="M49" s="301"/>
      <c r="N49" s="520"/>
      <c r="O49" s="303"/>
    </row>
    <row r="50" spans="1:15">
      <c r="A50" s="459">
        <f>MAX($A$12:A48)+1</f>
        <v>38</v>
      </c>
      <c r="B50" s="503" t="s">
        <v>1798</v>
      </c>
      <c r="C50" s="504">
        <v>0</v>
      </c>
      <c r="D50" s="505" t="s">
        <v>1327</v>
      </c>
      <c r="E50" s="506" t="s">
        <v>1363</v>
      </c>
      <c r="F50" s="507" t="s">
        <v>75</v>
      </c>
      <c r="G50" s="508" t="str">
        <f t="shared" si="5"/>
        <v>GrR</v>
      </c>
      <c r="H50" s="509" t="s">
        <v>80</v>
      </c>
      <c r="I50" s="510">
        <v>12.9</v>
      </c>
      <c r="J50" s="289">
        <v>1</v>
      </c>
      <c r="K50" s="25"/>
      <c r="L50" s="203">
        <f t="shared" si="6"/>
        <v>12.9</v>
      </c>
      <c r="M50" s="203">
        <f t="shared" si="7"/>
        <v>0</v>
      </c>
      <c r="N50" s="511">
        <f t="shared" si="8"/>
        <v>0</v>
      </c>
      <c r="O50" s="203">
        <f t="shared" si="9"/>
        <v>0</v>
      </c>
    </row>
    <row r="51" spans="1:15">
      <c r="A51" s="459">
        <f>MAX($A$12:A50)+1</f>
        <v>39</v>
      </c>
      <c r="B51" s="503" t="s">
        <v>1798</v>
      </c>
      <c r="C51" s="504">
        <v>0</v>
      </c>
      <c r="D51" s="505" t="s">
        <v>1331</v>
      </c>
      <c r="E51" s="506" t="s">
        <v>58</v>
      </c>
      <c r="F51" s="507" t="s">
        <v>1311</v>
      </c>
      <c r="G51" s="508" t="str">
        <f t="shared" si="5"/>
        <v>GrR</v>
      </c>
      <c r="H51" s="509" t="s">
        <v>83</v>
      </c>
      <c r="I51" s="510">
        <v>12.8</v>
      </c>
      <c r="J51" s="289">
        <v>1</v>
      </c>
      <c r="K51" s="25"/>
      <c r="L51" s="203">
        <f t="shared" si="6"/>
        <v>12.8</v>
      </c>
      <c r="M51" s="203">
        <f t="shared" si="7"/>
        <v>0</v>
      </c>
      <c r="N51" s="511">
        <f t="shared" si="8"/>
        <v>0</v>
      </c>
      <c r="O51" s="203">
        <f t="shared" si="9"/>
        <v>0</v>
      </c>
    </row>
    <row r="52" spans="1:15">
      <c r="A52" s="459">
        <f>MAX($A$12:A51)+1</f>
        <v>40</v>
      </c>
      <c r="B52" s="503" t="s">
        <v>1798</v>
      </c>
      <c r="C52" s="504">
        <v>0</v>
      </c>
      <c r="D52" s="505" t="s">
        <v>1814</v>
      </c>
      <c r="E52" s="506" t="s">
        <v>1813</v>
      </c>
      <c r="F52" s="507" t="s">
        <v>1311</v>
      </c>
      <c r="G52" s="508" t="str">
        <f t="shared" si="5"/>
        <v>GrR</v>
      </c>
      <c r="H52" s="509" t="s">
        <v>83</v>
      </c>
      <c r="I52" s="510">
        <v>149.9</v>
      </c>
      <c r="J52" s="289">
        <v>1</v>
      </c>
      <c r="K52" s="25"/>
      <c r="L52" s="203">
        <f t="shared" si="6"/>
        <v>149.9</v>
      </c>
      <c r="M52" s="203">
        <f t="shared" si="7"/>
        <v>0</v>
      </c>
      <c r="N52" s="511">
        <f t="shared" si="8"/>
        <v>0</v>
      </c>
      <c r="O52" s="203">
        <f t="shared" si="9"/>
        <v>0</v>
      </c>
    </row>
    <row r="53" spans="1:15">
      <c r="A53" s="459">
        <f>MAX($A$12:A52)+1</f>
        <v>41</v>
      </c>
      <c r="B53" s="503" t="s">
        <v>1798</v>
      </c>
      <c r="C53" s="504">
        <v>1</v>
      </c>
      <c r="D53" s="505" t="s">
        <v>1804</v>
      </c>
      <c r="E53" s="506" t="s">
        <v>1337</v>
      </c>
      <c r="F53" s="507" t="s">
        <v>75</v>
      </c>
      <c r="G53" s="508" t="str">
        <f t="shared" si="5"/>
        <v>GrR</v>
      </c>
      <c r="H53" s="509" t="s">
        <v>82</v>
      </c>
      <c r="I53" s="510">
        <v>68.5</v>
      </c>
      <c r="J53" s="289">
        <v>1</v>
      </c>
      <c r="K53" s="25"/>
      <c r="L53" s="203">
        <f t="shared" si="6"/>
        <v>68.5</v>
      </c>
      <c r="M53" s="203">
        <f t="shared" si="7"/>
        <v>0</v>
      </c>
      <c r="N53" s="511">
        <f t="shared" si="8"/>
        <v>0</v>
      </c>
      <c r="O53" s="203">
        <f t="shared" si="9"/>
        <v>0</v>
      </c>
    </row>
    <row r="54" spans="1:15">
      <c r="A54" s="459">
        <f>MAX($A$12:A53)+1</f>
        <v>42</v>
      </c>
      <c r="B54" s="503" t="s">
        <v>1798</v>
      </c>
      <c r="C54" s="504">
        <v>1</v>
      </c>
      <c r="D54" s="505" t="s">
        <v>1803</v>
      </c>
      <c r="E54" s="506" t="s">
        <v>1337</v>
      </c>
      <c r="F54" s="507" t="s">
        <v>75</v>
      </c>
      <c r="G54" s="508" t="str">
        <f t="shared" si="5"/>
        <v>GrR</v>
      </c>
      <c r="H54" s="509" t="s">
        <v>82</v>
      </c>
      <c r="I54" s="510">
        <v>70.900000000000006</v>
      </c>
      <c r="J54" s="289">
        <v>1</v>
      </c>
      <c r="K54" s="25"/>
      <c r="L54" s="203">
        <f t="shared" si="6"/>
        <v>70.900000000000006</v>
      </c>
      <c r="M54" s="203">
        <f t="shared" si="7"/>
        <v>0</v>
      </c>
      <c r="N54" s="511">
        <f t="shared" si="8"/>
        <v>0</v>
      </c>
      <c r="O54" s="203">
        <f t="shared" si="9"/>
        <v>0</v>
      </c>
    </row>
    <row r="55" spans="1:15">
      <c r="A55" s="459">
        <f>MAX($A$12:A54)+1</f>
        <v>43</v>
      </c>
      <c r="B55" s="503" t="s">
        <v>1798</v>
      </c>
      <c r="C55" s="504">
        <v>1</v>
      </c>
      <c r="D55" s="505" t="s">
        <v>1802</v>
      </c>
      <c r="E55" s="506" t="s">
        <v>1337</v>
      </c>
      <c r="F55" s="507" t="s">
        <v>75</v>
      </c>
      <c r="G55" s="508" t="str">
        <f t="shared" si="5"/>
        <v>GrR</v>
      </c>
      <c r="H55" s="509" t="s">
        <v>82</v>
      </c>
      <c r="I55" s="510">
        <v>81.099999999999994</v>
      </c>
      <c r="J55" s="289">
        <v>1</v>
      </c>
      <c r="K55" s="25"/>
      <c r="L55" s="203">
        <f t="shared" si="6"/>
        <v>81.099999999999994</v>
      </c>
      <c r="M55" s="203">
        <f t="shared" si="7"/>
        <v>0</v>
      </c>
      <c r="N55" s="511">
        <f t="shared" si="8"/>
        <v>0</v>
      </c>
      <c r="O55" s="203">
        <f t="shared" si="9"/>
        <v>0</v>
      </c>
    </row>
    <row r="56" spans="1:15">
      <c r="A56" s="459">
        <f>MAX($A$12:A55)+1</f>
        <v>44</v>
      </c>
      <c r="B56" s="503" t="s">
        <v>1798</v>
      </c>
      <c r="C56" s="504">
        <v>1</v>
      </c>
      <c r="D56" s="505" t="s">
        <v>1340</v>
      </c>
      <c r="E56" s="506" t="s">
        <v>84</v>
      </c>
      <c r="F56" s="507" t="s">
        <v>75</v>
      </c>
      <c r="G56" s="508" t="str">
        <f t="shared" si="5"/>
        <v>GrR</v>
      </c>
      <c r="H56" s="509" t="s">
        <v>83</v>
      </c>
      <c r="I56" s="510">
        <v>38.700000000000003</v>
      </c>
      <c r="J56" s="289">
        <v>1</v>
      </c>
      <c r="K56" s="25"/>
      <c r="L56" s="203">
        <f t="shared" si="6"/>
        <v>38.700000000000003</v>
      </c>
      <c r="M56" s="203">
        <f t="shared" si="7"/>
        <v>0</v>
      </c>
      <c r="N56" s="511">
        <f t="shared" si="8"/>
        <v>0</v>
      </c>
      <c r="O56" s="203">
        <f t="shared" si="9"/>
        <v>0</v>
      </c>
    </row>
    <row r="57" spans="1:15">
      <c r="A57" s="459">
        <f>MAX($A$12:A56)+1</f>
        <v>45</v>
      </c>
      <c r="B57" s="503" t="s">
        <v>1798</v>
      </c>
      <c r="C57" s="504">
        <v>1</v>
      </c>
      <c r="D57" s="505" t="s">
        <v>1341</v>
      </c>
      <c r="E57" s="506" t="s">
        <v>84</v>
      </c>
      <c r="F57" s="507" t="s">
        <v>75</v>
      </c>
      <c r="G57" s="508" t="str">
        <f t="shared" si="5"/>
        <v>GrR</v>
      </c>
      <c r="H57" s="509" t="s">
        <v>83</v>
      </c>
      <c r="I57" s="510">
        <v>88.1</v>
      </c>
      <c r="J57" s="289">
        <v>1</v>
      </c>
      <c r="K57" s="25"/>
      <c r="L57" s="203">
        <f t="shared" si="6"/>
        <v>88.1</v>
      </c>
      <c r="M57" s="203">
        <f t="shared" si="7"/>
        <v>0</v>
      </c>
      <c r="N57" s="511">
        <f t="shared" si="8"/>
        <v>0</v>
      </c>
      <c r="O57" s="203">
        <f t="shared" si="9"/>
        <v>0</v>
      </c>
    </row>
    <row r="58" spans="1:15">
      <c r="A58" s="459">
        <f>MAX($A$12:A57)+1</f>
        <v>46</v>
      </c>
      <c r="B58" s="503" t="s">
        <v>1798</v>
      </c>
      <c r="C58" s="504">
        <v>1</v>
      </c>
      <c r="D58" s="505" t="s">
        <v>1342</v>
      </c>
      <c r="E58" s="506" t="s">
        <v>84</v>
      </c>
      <c r="F58" s="507" t="s">
        <v>75</v>
      </c>
      <c r="G58" s="508" t="str">
        <f t="shared" si="5"/>
        <v>GrR</v>
      </c>
      <c r="H58" s="509" t="s">
        <v>83</v>
      </c>
      <c r="I58" s="510">
        <v>19.600000000000001</v>
      </c>
      <c r="J58" s="289">
        <v>1</v>
      </c>
      <c r="K58" s="25"/>
      <c r="L58" s="203">
        <f t="shared" si="6"/>
        <v>19.600000000000001</v>
      </c>
      <c r="M58" s="203">
        <f t="shared" si="7"/>
        <v>0</v>
      </c>
      <c r="N58" s="511">
        <f t="shared" si="8"/>
        <v>0</v>
      </c>
      <c r="O58" s="203">
        <f t="shared" si="9"/>
        <v>0</v>
      </c>
    </row>
    <row r="59" spans="1:15">
      <c r="A59" s="459">
        <f>MAX($A$12:A58)+1</f>
        <v>47</v>
      </c>
      <c r="B59" s="503" t="s">
        <v>1798</v>
      </c>
      <c r="C59" s="504">
        <v>2</v>
      </c>
      <c r="D59" s="505" t="s">
        <v>1396</v>
      </c>
      <c r="E59" s="506" t="s">
        <v>1349</v>
      </c>
      <c r="F59" s="507" t="s">
        <v>75</v>
      </c>
      <c r="G59" s="508" t="str">
        <f t="shared" si="5"/>
        <v>GrR</v>
      </c>
      <c r="H59" s="509" t="s">
        <v>82</v>
      </c>
      <c r="I59" s="510">
        <v>115.9</v>
      </c>
      <c r="J59" s="289">
        <v>1</v>
      </c>
      <c r="K59" s="25"/>
      <c r="L59" s="203">
        <f t="shared" si="6"/>
        <v>115.9</v>
      </c>
      <c r="M59" s="203">
        <f t="shared" si="7"/>
        <v>0</v>
      </c>
      <c r="N59" s="511">
        <f t="shared" si="8"/>
        <v>0</v>
      </c>
      <c r="O59" s="203">
        <f t="shared" si="9"/>
        <v>0</v>
      </c>
    </row>
    <row r="60" spans="1:15">
      <c r="A60" s="459">
        <f>MAX($A$12:A59)+1</f>
        <v>48</v>
      </c>
      <c r="B60" s="503" t="s">
        <v>1798</v>
      </c>
      <c r="C60" s="504">
        <v>2</v>
      </c>
      <c r="D60" s="505" t="s">
        <v>1398</v>
      </c>
      <c r="E60" s="506" t="s">
        <v>1349</v>
      </c>
      <c r="F60" s="507" t="s">
        <v>75</v>
      </c>
      <c r="G60" s="508" t="str">
        <f t="shared" si="5"/>
        <v>GrR</v>
      </c>
      <c r="H60" s="509" t="s">
        <v>82</v>
      </c>
      <c r="I60" s="510">
        <v>120.1</v>
      </c>
      <c r="J60" s="289">
        <v>1</v>
      </c>
      <c r="K60" s="25"/>
      <c r="L60" s="203">
        <f t="shared" si="6"/>
        <v>120.1</v>
      </c>
      <c r="M60" s="203">
        <f t="shared" si="7"/>
        <v>0</v>
      </c>
      <c r="N60" s="511">
        <f t="shared" si="8"/>
        <v>0</v>
      </c>
      <c r="O60" s="203">
        <f t="shared" si="9"/>
        <v>0</v>
      </c>
    </row>
    <row r="61" spans="1:15">
      <c r="A61" s="459">
        <f>MAX($A$12:A60)+1</f>
        <v>49</v>
      </c>
      <c r="B61" s="503" t="s">
        <v>1798</v>
      </c>
      <c r="C61" s="504">
        <v>2</v>
      </c>
      <c r="D61" s="505" t="s">
        <v>1354</v>
      </c>
      <c r="E61" s="506" t="s">
        <v>84</v>
      </c>
      <c r="F61" s="507" t="s">
        <v>75</v>
      </c>
      <c r="G61" s="508" t="str">
        <f t="shared" si="5"/>
        <v>GrR</v>
      </c>
      <c r="H61" s="509" t="s">
        <v>83</v>
      </c>
      <c r="I61" s="510">
        <v>38.700000000000003</v>
      </c>
      <c r="J61" s="289">
        <v>1</v>
      </c>
      <c r="K61" s="25"/>
      <c r="L61" s="203">
        <f t="shared" si="6"/>
        <v>38.700000000000003</v>
      </c>
      <c r="M61" s="203">
        <f t="shared" si="7"/>
        <v>0</v>
      </c>
      <c r="N61" s="511">
        <f t="shared" si="8"/>
        <v>0</v>
      </c>
      <c r="O61" s="203">
        <f t="shared" si="9"/>
        <v>0</v>
      </c>
    </row>
    <row r="62" spans="1:15">
      <c r="A62" s="459">
        <f>MAX($A$12:A61)+1</f>
        <v>50</v>
      </c>
      <c r="B62" s="503" t="s">
        <v>1798</v>
      </c>
      <c r="C62" s="504">
        <v>2</v>
      </c>
      <c r="D62" s="505" t="s">
        <v>1355</v>
      </c>
      <c r="E62" s="506" t="s">
        <v>84</v>
      </c>
      <c r="F62" s="507" t="s">
        <v>75</v>
      </c>
      <c r="G62" s="508" t="str">
        <f t="shared" si="5"/>
        <v>GrR</v>
      </c>
      <c r="H62" s="509" t="s">
        <v>83</v>
      </c>
      <c r="I62" s="510">
        <v>87.6</v>
      </c>
      <c r="J62" s="289">
        <v>1</v>
      </c>
      <c r="K62" s="25"/>
      <c r="L62" s="203">
        <f t="shared" si="6"/>
        <v>87.6</v>
      </c>
      <c r="M62" s="203">
        <f t="shared" si="7"/>
        <v>0</v>
      </c>
      <c r="N62" s="511">
        <f t="shared" si="8"/>
        <v>0</v>
      </c>
      <c r="O62" s="203">
        <f t="shared" si="9"/>
        <v>0</v>
      </c>
    </row>
    <row r="63" spans="1:15">
      <c r="A63" s="459">
        <f>MAX($A$12:A62)+1</f>
        <v>51</v>
      </c>
      <c r="B63" s="503" t="s">
        <v>1798</v>
      </c>
      <c r="C63" s="504">
        <v>2</v>
      </c>
      <c r="D63" s="505" t="s">
        <v>1356</v>
      </c>
      <c r="E63" s="506" t="s">
        <v>84</v>
      </c>
      <c r="F63" s="507" t="s">
        <v>75</v>
      </c>
      <c r="G63" s="508" t="str">
        <f t="shared" si="5"/>
        <v>GrR</v>
      </c>
      <c r="H63" s="509" t="s">
        <v>83</v>
      </c>
      <c r="I63" s="510">
        <v>18.2</v>
      </c>
      <c r="J63" s="289">
        <v>1</v>
      </c>
      <c r="K63" s="25"/>
      <c r="L63" s="203">
        <f t="shared" si="6"/>
        <v>18.2</v>
      </c>
      <c r="M63" s="203">
        <f t="shared" si="7"/>
        <v>0</v>
      </c>
      <c r="N63" s="511">
        <f t="shared" si="8"/>
        <v>0</v>
      </c>
      <c r="O63" s="203">
        <f t="shared" si="9"/>
        <v>0</v>
      </c>
    </row>
    <row r="64" spans="1:15">
      <c r="A64" s="459">
        <f>MAX($A$12:A63)+1</f>
        <v>52</v>
      </c>
      <c r="B64" s="503" t="s">
        <v>1798</v>
      </c>
      <c r="C64" s="504">
        <v>2</v>
      </c>
      <c r="D64" s="505" t="s">
        <v>1799</v>
      </c>
      <c r="E64" s="506" t="s">
        <v>84</v>
      </c>
      <c r="F64" s="507" t="s">
        <v>75</v>
      </c>
      <c r="G64" s="508" t="str">
        <f t="shared" si="5"/>
        <v>GrR</v>
      </c>
      <c r="H64" s="509" t="s">
        <v>83</v>
      </c>
      <c r="I64" s="510">
        <v>36.6</v>
      </c>
      <c r="J64" s="289">
        <v>1</v>
      </c>
      <c r="K64" s="25"/>
      <c r="L64" s="203">
        <f t="shared" si="6"/>
        <v>36.6</v>
      </c>
      <c r="M64" s="203">
        <f t="shared" si="7"/>
        <v>0</v>
      </c>
      <c r="N64" s="511">
        <f t="shared" si="8"/>
        <v>0</v>
      </c>
      <c r="O64" s="203">
        <f t="shared" si="9"/>
        <v>0</v>
      </c>
    </row>
    <row r="65" spans="1:15">
      <c r="A65" s="460"/>
      <c r="B65" s="512"/>
      <c r="C65" s="513"/>
      <c r="D65" s="514"/>
      <c r="E65" s="515"/>
      <c r="F65" s="516"/>
      <c r="G65" s="517"/>
      <c r="H65" s="518"/>
      <c r="I65" s="519"/>
      <c r="J65" s="300"/>
      <c r="K65" s="217"/>
      <c r="L65" s="301"/>
      <c r="M65" s="301"/>
      <c r="N65" s="520"/>
      <c r="O65" s="303"/>
    </row>
    <row r="66" spans="1:15">
      <c r="A66" s="459">
        <f>MAX($A$12:A64)+1</f>
        <v>53</v>
      </c>
      <c r="B66" s="503" t="s">
        <v>1793</v>
      </c>
      <c r="C66" s="504">
        <v>0</v>
      </c>
      <c r="D66" s="505" t="s">
        <v>1455</v>
      </c>
      <c r="E66" s="506" t="s">
        <v>58</v>
      </c>
      <c r="F66" s="507" t="s">
        <v>75</v>
      </c>
      <c r="G66" s="508" t="str">
        <f t="shared" ref="G66:G78" si="10">IF(H66="KR","KR","GrR")</f>
        <v>GrR</v>
      </c>
      <c r="H66" s="509" t="s">
        <v>83</v>
      </c>
      <c r="I66" s="510">
        <v>19.2</v>
      </c>
      <c r="J66" s="289">
        <v>1</v>
      </c>
      <c r="K66" s="25"/>
      <c r="L66" s="203">
        <f t="shared" ref="L66:L78" si="11">I66*J66</f>
        <v>19.2</v>
      </c>
      <c r="M66" s="203">
        <f t="shared" ref="M66:M78" si="12">IFERROR(L66/K66,0)</f>
        <v>0</v>
      </c>
      <c r="N66" s="511">
        <f t="shared" ref="N66:N78" si="13">IF(O66&gt;0,O66/J66,0)</f>
        <v>0</v>
      </c>
      <c r="O66" s="203">
        <f t="shared" ref="O66:O78" si="14">ROUND(M66*SVS_GrR_L_Wert,2)</f>
        <v>0</v>
      </c>
    </row>
    <row r="67" spans="1:15">
      <c r="A67" s="459">
        <f>MAX($A$12:A66)+1</f>
        <v>54</v>
      </c>
      <c r="B67" s="503" t="s">
        <v>1793</v>
      </c>
      <c r="C67" s="504">
        <v>0</v>
      </c>
      <c r="D67" s="505" t="s">
        <v>1456</v>
      </c>
      <c r="E67" s="506" t="s">
        <v>84</v>
      </c>
      <c r="F67" s="507" t="s">
        <v>75</v>
      </c>
      <c r="G67" s="508" t="str">
        <f t="shared" si="10"/>
        <v>GrR</v>
      </c>
      <c r="H67" s="509" t="s">
        <v>83</v>
      </c>
      <c r="I67" s="510">
        <v>102.1</v>
      </c>
      <c r="J67" s="289">
        <v>1</v>
      </c>
      <c r="K67" s="25"/>
      <c r="L67" s="203">
        <f t="shared" si="11"/>
        <v>102.1</v>
      </c>
      <c r="M67" s="203">
        <f t="shared" si="12"/>
        <v>0</v>
      </c>
      <c r="N67" s="511">
        <f t="shared" si="13"/>
        <v>0</v>
      </c>
      <c r="O67" s="203">
        <f t="shared" si="14"/>
        <v>0</v>
      </c>
    </row>
    <row r="68" spans="1:15">
      <c r="A68" s="459">
        <f>MAX($A$12:A67)+1</f>
        <v>55</v>
      </c>
      <c r="B68" s="503" t="s">
        <v>1793</v>
      </c>
      <c r="C68" s="504">
        <v>0</v>
      </c>
      <c r="D68" s="505" t="s">
        <v>1457</v>
      </c>
      <c r="E68" s="506" t="s">
        <v>84</v>
      </c>
      <c r="F68" s="507" t="s">
        <v>75</v>
      </c>
      <c r="G68" s="508" t="str">
        <f t="shared" si="10"/>
        <v>GrR</v>
      </c>
      <c r="H68" s="509" t="s">
        <v>83</v>
      </c>
      <c r="I68" s="510">
        <v>101.3</v>
      </c>
      <c r="J68" s="289">
        <v>1</v>
      </c>
      <c r="K68" s="25"/>
      <c r="L68" s="203">
        <f t="shared" si="11"/>
        <v>101.3</v>
      </c>
      <c r="M68" s="203">
        <f t="shared" si="12"/>
        <v>0</v>
      </c>
      <c r="N68" s="511">
        <f t="shared" si="13"/>
        <v>0</v>
      </c>
      <c r="O68" s="203">
        <f t="shared" si="14"/>
        <v>0</v>
      </c>
    </row>
    <row r="69" spans="1:15">
      <c r="A69" s="459">
        <f>MAX($A$12:A68)+1</f>
        <v>56</v>
      </c>
      <c r="B69" s="503" t="s">
        <v>1793</v>
      </c>
      <c r="C69" s="504">
        <v>0</v>
      </c>
      <c r="D69" s="505" t="s">
        <v>1458</v>
      </c>
      <c r="E69" s="506" t="s">
        <v>84</v>
      </c>
      <c r="F69" s="507" t="s">
        <v>75</v>
      </c>
      <c r="G69" s="508" t="str">
        <f t="shared" si="10"/>
        <v>GrR</v>
      </c>
      <c r="H69" s="509" t="s">
        <v>83</v>
      </c>
      <c r="I69" s="510">
        <v>129.80000000000001</v>
      </c>
      <c r="J69" s="289">
        <v>1</v>
      </c>
      <c r="K69" s="25"/>
      <c r="L69" s="203">
        <f t="shared" si="11"/>
        <v>129.80000000000001</v>
      </c>
      <c r="M69" s="203">
        <f t="shared" si="12"/>
        <v>0</v>
      </c>
      <c r="N69" s="511">
        <f t="shared" si="13"/>
        <v>0</v>
      </c>
      <c r="O69" s="203">
        <f t="shared" si="14"/>
        <v>0</v>
      </c>
    </row>
    <row r="70" spans="1:15">
      <c r="A70" s="459">
        <f>MAX($A$12:A69)+1</f>
        <v>57</v>
      </c>
      <c r="B70" s="503" t="s">
        <v>1793</v>
      </c>
      <c r="C70" s="504">
        <v>0</v>
      </c>
      <c r="D70" s="505" t="s">
        <v>1459</v>
      </c>
      <c r="E70" s="506" t="s">
        <v>84</v>
      </c>
      <c r="F70" s="507" t="s">
        <v>75</v>
      </c>
      <c r="G70" s="508" t="str">
        <f t="shared" si="10"/>
        <v>GrR</v>
      </c>
      <c r="H70" s="509" t="s">
        <v>83</v>
      </c>
      <c r="I70" s="510">
        <v>111.9</v>
      </c>
      <c r="J70" s="289">
        <v>1</v>
      </c>
      <c r="K70" s="25"/>
      <c r="L70" s="203">
        <f t="shared" si="11"/>
        <v>111.9</v>
      </c>
      <c r="M70" s="203">
        <f t="shared" si="12"/>
        <v>0</v>
      </c>
      <c r="N70" s="511">
        <f t="shared" si="13"/>
        <v>0</v>
      </c>
      <c r="O70" s="203">
        <f t="shared" si="14"/>
        <v>0</v>
      </c>
    </row>
    <row r="71" spans="1:15">
      <c r="A71" s="459">
        <f>MAX($A$12:A70)+1</f>
        <v>58</v>
      </c>
      <c r="B71" s="503" t="s">
        <v>1793</v>
      </c>
      <c r="C71" s="504">
        <v>0</v>
      </c>
      <c r="D71" s="505" t="s">
        <v>1460</v>
      </c>
      <c r="E71" s="506" t="s">
        <v>84</v>
      </c>
      <c r="F71" s="507" t="s">
        <v>75</v>
      </c>
      <c r="G71" s="508" t="str">
        <f t="shared" si="10"/>
        <v>GrR</v>
      </c>
      <c r="H71" s="509" t="s">
        <v>83</v>
      </c>
      <c r="I71" s="510">
        <v>6.6</v>
      </c>
      <c r="J71" s="289">
        <v>1</v>
      </c>
      <c r="K71" s="25"/>
      <c r="L71" s="203">
        <f t="shared" si="11"/>
        <v>6.6</v>
      </c>
      <c r="M71" s="203">
        <f t="shared" si="12"/>
        <v>0</v>
      </c>
      <c r="N71" s="511">
        <f t="shared" si="13"/>
        <v>0</v>
      </c>
      <c r="O71" s="203">
        <f t="shared" si="14"/>
        <v>0</v>
      </c>
    </row>
    <row r="72" spans="1:15">
      <c r="A72" s="459">
        <f>MAX($A$12:A71)+1</f>
        <v>59</v>
      </c>
      <c r="B72" s="503" t="s">
        <v>1793</v>
      </c>
      <c r="C72" s="504">
        <v>1</v>
      </c>
      <c r="D72" s="505" t="s">
        <v>1484</v>
      </c>
      <c r="E72" s="506" t="s">
        <v>84</v>
      </c>
      <c r="F72" s="507" t="s">
        <v>75</v>
      </c>
      <c r="G72" s="508" t="str">
        <f t="shared" si="10"/>
        <v>GrR</v>
      </c>
      <c r="H72" s="509" t="s">
        <v>83</v>
      </c>
      <c r="I72" s="510">
        <v>96</v>
      </c>
      <c r="J72" s="289">
        <v>1</v>
      </c>
      <c r="K72" s="25"/>
      <c r="L72" s="203">
        <f t="shared" si="11"/>
        <v>96</v>
      </c>
      <c r="M72" s="203">
        <f t="shared" si="12"/>
        <v>0</v>
      </c>
      <c r="N72" s="511">
        <f t="shared" si="13"/>
        <v>0</v>
      </c>
      <c r="O72" s="203">
        <f t="shared" si="14"/>
        <v>0</v>
      </c>
    </row>
    <row r="73" spans="1:15">
      <c r="A73" s="459">
        <f>MAX($A$12:A72)+1</f>
        <v>60</v>
      </c>
      <c r="B73" s="503" t="s">
        <v>1793</v>
      </c>
      <c r="C73" s="504">
        <v>1</v>
      </c>
      <c r="D73" s="505" t="s">
        <v>1485</v>
      </c>
      <c r="E73" s="506" t="s">
        <v>84</v>
      </c>
      <c r="F73" s="507" t="s">
        <v>75</v>
      </c>
      <c r="G73" s="508" t="str">
        <f t="shared" si="10"/>
        <v>GrR</v>
      </c>
      <c r="H73" s="509" t="s">
        <v>83</v>
      </c>
      <c r="I73" s="510">
        <v>147.80000000000001</v>
      </c>
      <c r="J73" s="289">
        <v>1</v>
      </c>
      <c r="K73" s="25"/>
      <c r="L73" s="203">
        <f t="shared" si="11"/>
        <v>147.80000000000001</v>
      </c>
      <c r="M73" s="203">
        <f t="shared" si="12"/>
        <v>0</v>
      </c>
      <c r="N73" s="511">
        <f t="shared" si="13"/>
        <v>0</v>
      </c>
      <c r="O73" s="203">
        <f t="shared" si="14"/>
        <v>0</v>
      </c>
    </row>
    <row r="74" spans="1:15">
      <c r="A74" s="459">
        <f>MAX($A$12:A73)+1</f>
        <v>61</v>
      </c>
      <c r="B74" s="503" t="s">
        <v>1793</v>
      </c>
      <c r="C74" s="504">
        <v>1</v>
      </c>
      <c r="D74" s="505" t="s">
        <v>1486</v>
      </c>
      <c r="E74" s="506" t="s">
        <v>84</v>
      </c>
      <c r="F74" s="507" t="s">
        <v>75</v>
      </c>
      <c r="G74" s="508" t="str">
        <f t="shared" si="10"/>
        <v>GrR</v>
      </c>
      <c r="H74" s="509" t="s">
        <v>83</v>
      </c>
      <c r="I74" s="510">
        <v>87.4</v>
      </c>
      <c r="J74" s="289">
        <v>1</v>
      </c>
      <c r="K74" s="25"/>
      <c r="L74" s="203">
        <f t="shared" si="11"/>
        <v>87.4</v>
      </c>
      <c r="M74" s="203">
        <f t="shared" si="12"/>
        <v>0</v>
      </c>
      <c r="N74" s="511">
        <f t="shared" si="13"/>
        <v>0</v>
      </c>
      <c r="O74" s="203">
        <f t="shared" si="14"/>
        <v>0</v>
      </c>
    </row>
    <row r="75" spans="1:15">
      <c r="A75" s="459">
        <f>MAX($A$12:A74)+1</f>
        <v>62</v>
      </c>
      <c r="B75" s="503" t="s">
        <v>1793</v>
      </c>
      <c r="C75" s="504">
        <v>1</v>
      </c>
      <c r="D75" s="505" t="s">
        <v>1487</v>
      </c>
      <c r="E75" s="506" t="s">
        <v>84</v>
      </c>
      <c r="F75" s="507" t="s">
        <v>75</v>
      </c>
      <c r="G75" s="508" t="str">
        <f t="shared" si="10"/>
        <v>GrR</v>
      </c>
      <c r="H75" s="509" t="s">
        <v>83</v>
      </c>
      <c r="I75" s="510">
        <v>115.7</v>
      </c>
      <c r="J75" s="289">
        <v>1</v>
      </c>
      <c r="K75" s="25"/>
      <c r="L75" s="203">
        <f t="shared" si="11"/>
        <v>115.7</v>
      </c>
      <c r="M75" s="203">
        <f t="shared" si="12"/>
        <v>0</v>
      </c>
      <c r="N75" s="511">
        <f t="shared" si="13"/>
        <v>0</v>
      </c>
      <c r="O75" s="203">
        <f t="shared" si="14"/>
        <v>0</v>
      </c>
    </row>
    <row r="76" spans="1:15">
      <c r="A76" s="459">
        <f>MAX($A$12:A75)+1</f>
        <v>63</v>
      </c>
      <c r="B76" s="503" t="s">
        <v>1793</v>
      </c>
      <c r="C76" s="504">
        <v>1</v>
      </c>
      <c r="D76" s="505" t="s">
        <v>1488</v>
      </c>
      <c r="E76" s="506" t="s">
        <v>84</v>
      </c>
      <c r="F76" s="507" t="s">
        <v>75</v>
      </c>
      <c r="G76" s="508" t="str">
        <f t="shared" si="10"/>
        <v>GrR</v>
      </c>
      <c r="H76" s="509" t="s">
        <v>83</v>
      </c>
      <c r="I76" s="510">
        <v>93.7</v>
      </c>
      <c r="J76" s="289">
        <v>1</v>
      </c>
      <c r="K76" s="25"/>
      <c r="L76" s="203">
        <f t="shared" si="11"/>
        <v>93.7</v>
      </c>
      <c r="M76" s="203">
        <f t="shared" si="12"/>
        <v>0</v>
      </c>
      <c r="N76" s="511">
        <f t="shared" si="13"/>
        <v>0</v>
      </c>
      <c r="O76" s="203">
        <f t="shared" si="14"/>
        <v>0</v>
      </c>
    </row>
    <row r="77" spans="1:15">
      <c r="A77" s="460"/>
      <c r="B77" s="512"/>
      <c r="C77" s="513"/>
      <c r="D77" s="514"/>
      <c r="E77" s="515"/>
      <c r="F77" s="516"/>
      <c r="G77" s="517"/>
      <c r="H77" s="518"/>
      <c r="I77" s="519"/>
      <c r="J77" s="300"/>
      <c r="K77" s="217"/>
      <c r="L77" s="301"/>
      <c r="M77" s="301"/>
      <c r="N77" s="520"/>
      <c r="O77" s="303"/>
    </row>
    <row r="78" spans="1:15">
      <c r="A78" s="459">
        <f>MAX($A$12:A76)+1</f>
        <v>64</v>
      </c>
      <c r="B78" s="503" t="s">
        <v>1792</v>
      </c>
      <c r="C78" s="504">
        <v>0</v>
      </c>
      <c r="D78" s="505" t="s">
        <v>1498</v>
      </c>
      <c r="E78" s="506" t="s">
        <v>84</v>
      </c>
      <c r="F78" s="507" t="s">
        <v>75</v>
      </c>
      <c r="G78" s="508" t="str">
        <f t="shared" si="10"/>
        <v>GrR</v>
      </c>
      <c r="H78" s="509" t="s">
        <v>83</v>
      </c>
      <c r="I78" s="510">
        <v>32.200000000000003</v>
      </c>
      <c r="J78" s="289">
        <v>1</v>
      </c>
      <c r="K78" s="25"/>
      <c r="L78" s="203">
        <f t="shared" si="11"/>
        <v>32.200000000000003</v>
      </c>
      <c r="M78" s="203">
        <f t="shared" si="12"/>
        <v>0</v>
      </c>
      <c r="N78" s="511">
        <f t="shared" si="13"/>
        <v>0</v>
      </c>
      <c r="O78" s="203">
        <f t="shared" si="14"/>
        <v>0</v>
      </c>
    </row>
    <row r="79" spans="1:15">
      <c r="A79" s="459">
        <f>MAX($A$12:A78)+1</f>
        <v>65</v>
      </c>
      <c r="B79" s="503" t="s">
        <v>1792</v>
      </c>
      <c r="C79" s="504">
        <v>1</v>
      </c>
      <c r="D79" s="505" t="s">
        <v>1510</v>
      </c>
      <c r="E79" s="506" t="s">
        <v>84</v>
      </c>
      <c r="F79" s="507" t="s">
        <v>75</v>
      </c>
      <c r="G79" s="508" t="str">
        <f t="shared" ref="G79:G85" si="15">IF(H79="KR","KR","GrR")</f>
        <v>GrR</v>
      </c>
      <c r="H79" s="509" t="s">
        <v>83</v>
      </c>
      <c r="I79" s="510">
        <v>32.4</v>
      </c>
      <c r="J79" s="289">
        <v>1</v>
      </c>
      <c r="K79" s="25"/>
      <c r="L79" s="203">
        <f t="shared" ref="L79:L85" si="16">I79*J79</f>
        <v>32.4</v>
      </c>
      <c r="M79" s="203">
        <f t="shared" ref="M79:M85" si="17">IFERROR(L79/K79,0)</f>
        <v>0</v>
      </c>
      <c r="N79" s="511">
        <f t="shared" ref="N79:N85" si="18">IF(O79&gt;0,O79/J79,0)</f>
        <v>0</v>
      </c>
      <c r="O79" s="203">
        <f t="shared" ref="O79:O85" si="19">ROUND(M79*SVS_GrR_L_Wert,2)</f>
        <v>0</v>
      </c>
    </row>
    <row r="80" spans="1:15">
      <c r="A80" s="460"/>
      <c r="B80" s="512"/>
      <c r="C80" s="513"/>
      <c r="D80" s="514"/>
      <c r="E80" s="515"/>
      <c r="F80" s="516"/>
      <c r="G80" s="517"/>
      <c r="H80" s="518"/>
      <c r="I80" s="519"/>
      <c r="J80" s="300"/>
      <c r="K80" s="217"/>
      <c r="L80" s="301"/>
      <c r="M80" s="301"/>
      <c r="N80" s="520"/>
      <c r="O80" s="303"/>
    </row>
    <row r="81" spans="1:15">
      <c r="A81" s="459">
        <f>MAX($A$12:A79)+1</f>
        <v>66</v>
      </c>
      <c r="B81" s="503" t="s">
        <v>1783</v>
      </c>
      <c r="C81" s="504">
        <v>0</v>
      </c>
      <c r="D81" s="505" t="s">
        <v>1520</v>
      </c>
      <c r="E81" s="506" t="s">
        <v>84</v>
      </c>
      <c r="F81" s="507" t="s">
        <v>75</v>
      </c>
      <c r="G81" s="508" t="str">
        <f t="shared" si="15"/>
        <v>GrR</v>
      </c>
      <c r="H81" s="509" t="s">
        <v>83</v>
      </c>
      <c r="I81" s="510">
        <v>50.6</v>
      </c>
      <c r="J81" s="289">
        <v>1</v>
      </c>
      <c r="K81" s="25"/>
      <c r="L81" s="203">
        <f t="shared" si="16"/>
        <v>50.6</v>
      </c>
      <c r="M81" s="203">
        <f t="shared" si="17"/>
        <v>0</v>
      </c>
      <c r="N81" s="511">
        <f t="shared" si="18"/>
        <v>0</v>
      </c>
      <c r="O81" s="203">
        <f t="shared" si="19"/>
        <v>0</v>
      </c>
    </row>
    <row r="82" spans="1:15">
      <c r="A82" s="459">
        <f>MAX($A$12:A81)+1</f>
        <v>67</v>
      </c>
      <c r="B82" s="503" t="s">
        <v>1783</v>
      </c>
      <c r="C82" s="504">
        <v>1</v>
      </c>
      <c r="D82" s="505" t="s">
        <v>1532</v>
      </c>
      <c r="E82" s="506" t="s">
        <v>84</v>
      </c>
      <c r="F82" s="507" t="s">
        <v>75</v>
      </c>
      <c r="G82" s="508" t="str">
        <f t="shared" si="15"/>
        <v>GrR</v>
      </c>
      <c r="H82" s="509" t="s">
        <v>83</v>
      </c>
      <c r="I82" s="510">
        <v>54.7</v>
      </c>
      <c r="J82" s="289">
        <v>1</v>
      </c>
      <c r="K82" s="25"/>
      <c r="L82" s="203">
        <f t="shared" si="16"/>
        <v>54.7</v>
      </c>
      <c r="M82" s="203">
        <f t="shared" si="17"/>
        <v>0</v>
      </c>
      <c r="N82" s="511">
        <f t="shared" si="18"/>
        <v>0</v>
      </c>
      <c r="O82" s="203">
        <f t="shared" si="19"/>
        <v>0</v>
      </c>
    </row>
    <row r="83" spans="1:15">
      <c r="A83" s="460"/>
      <c r="B83" s="512"/>
      <c r="C83" s="513"/>
      <c r="D83" s="514"/>
      <c r="E83" s="515"/>
      <c r="F83" s="516"/>
      <c r="G83" s="517"/>
      <c r="H83" s="518"/>
      <c r="I83" s="519"/>
      <c r="J83" s="300"/>
      <c r="K83" s="217"/>
      <c r="L83" s="301"/>
      <c r="M83" s="301"/>
      <c r="N83" s="520"/>
      <c r="O83" s="303"/>
    </row>
    <row r="84" spans="1:15">
      <c r="A84" s="459">
        <f>MAX($A$12:A82)+1</f>
        <v>68</v>
      </c>
      <c r="B84" s="503" t="s">
        <v>1775</v>
      </c>
      <c r="C84" s="504">
        <v>0</v>
      </c>
      <c r="D84" s="505" t="s">
        <v>1543</v>
      </c>
      <c r="E84" s="506" t="s">
        <v>84</v>
      </c>
      <c r="F84" s="507" t="s">
        <v>75</v>
      </c>
      <c r="G84" s="508" t="str">
        <f t="shared" si="15"/>
        <v>GrR</v>
      </c>
      <c r="H84" s="509" t="s">
        <v>83</v>
      </c>
      <c r="I84" s="510">
        <v>52.5</v>
      </c>
      <c r="J84" s="289">
        <v>1</v>
      </c>
      <c r="K84" s="25"/>
      <c r="L84" s="203">
        <f t="shared" si="16"/>
        <v>52.5</v>
      </c>
      <c r="M84" s="203">
        <f t="shared" si="17"/>
        <v>0</v>
      </c>
      <c r="N84" s="511">
        <f t="shared" si="18"/>
        <v>0</v>
      </c>
      <c r="O84" s="203">
        <f t="shared" si="19"/>
        <v>0</v>
      </c>
    </row>
    <row r="85" spans="1:15">
      <c r="A85" s="459">
        <f>MAX($A$12:A84)+1</f>
        <v>69</v>
      </c>
      <c r="B85" s="503" t="s">
        <v>1775</v>
      </c>
      <c r="C85" s="504">
        <v>1</v>
      </c>
      <c r="D85" s="505" t="s">
        <v>1554</v>
      </c>
      <c r="E85" s="506" t="s">
        <v>84</v>
      </c>
      <c r="F85" s="507" t="s">
        <v>75</v>
      </c>
      <c r="G85" s="508" t="str">
        <f t="shared" si="15"/>
        <v>GrR</v>
      </c>
      <c r="H85" s="509" t="s">
        <v>83</v>
      </c>
      <c r="I85" s="510">
        <v>54.7</v>
      </c>
      <c r="J85" s="289">
        <v>1</v>
      </c>
      <c r="K85" s="25"/>
      <c r="L85" s="203">
        <f t="shared" si="16"/>
        <v>54.7</v>
      </c>
      <c r="M85" s="203">
        <f t="shared" si="17"/>
        <v>0</v>
      </c>
      <c r="N85" s="511">
        <f t="shared" si="18"/>
        <v>0</v>
      </c>
      <c r="O85" s="203">
        <f t="shared" si="19"/>
        <v>0</v>
      </c>
    </row>
    <row r="86" spans="1:15">
      <c r="A86" s="460"/>
      <c r="B86" s="512"/>
      <c r="C86" s="513"/>
      <c r="D86" s="514"/>
      <c r="E86" s="515"/>
      <c r="F86" s="516"/>
      <c r="G86" s="517"/>
      <c r="H86" s="518"/>
      <c r="I86" s="519"/>
      <c r="J86" s="300"/>
      <c r="K86" s="217"/>
      <c r="L86" s="301"/>
      <c r="M86" s="301"/>
      <c r="N86" s="520"/>
      <c r="O86" s="303"/>
    </row>
    <row r="87" spans="1:15">
      <c r="A87" s="459">
        <f>MAX($A$12:A85)+1</f>
        <v>70</v>
      </c>
      <c r="B87" s="503" t="s">
        <v>1770</v>
      </c>
      <c r="C87" s="504">
        <v>0</v>
      </c>
      <c r="D87" s="505" t="s">
        <v>1570</v>
      </c>
      <c r="E87" s="506" t="s">
        <v>84</v>
      </c>
      <c r="F87" s="507" t="s">
        <v>75</v>
      </c>
      <c r="G87" s="508" t="str">
        <f>IF(H87="KR","KR","GrR")</f>
        <v>GrR</v>
      </c>
      <c r="H87" s="509" t="s">
        <v>83</v>
      </c>
      <c r="I87" s="510">
        <v>56.4</v>
      </c>
      <c r="J87" s="289">
        <v>1</v>
      </c>
      <c r="K87" s="25"/>
      <c r="L87" s="203">
        <f>I87*J87</f>
        <v>56.4</v>
      </c>
      <c r="M87" s="203">
        <f>IFERROR(L87/K87,0)</f>
        <v>0</v>
      </c>
      <c r="N87" s="511">
        <f>IF(O87&gt;0,O87/J87,0)</f>
        <v>0</v>
      </c>
      <c r="O87" s="203">
        <f>ROUND(M87*SVS_GrR_L_Wert,2)</f>
        <v>0</v>
      </c>
    </row>
    <row r="88" spans="1:15">
      <c r="A88" s="459">
        <f>MAX($A$12:A87)+1</f>
        <v>71</v>
      </c>
      <c r="B88" s="503" t="s">
        <v>1770</v>
      </c>
      <c r="C88" s="504">
        <v>1</v>
      </c>
      <c r="D88" s="505" t="s">
        <v>1584</v>
      </c>
      <c r="E88" s="506" t="s">
        <v>84</v>
      </c>
      <c r="F88" s="507" t="s">
        <v>75</v>
      </c>
      <c r="G88" s="508" t="str">
        <f>IF(H88="KR","KR","GrR")</f>
        <v>GrR</v>
      </c>
      <c r="H88" s="509" t="s">
        <v>83</v>
      </c>
      <c r="I88" s="510">
        <v>56.5</v>
      </c>
      <c r="J88" s="289">
        <v>1</v>
      </c>
      <c r="K88" s="25"/>
      <c r="L88" s="203">
        <f>I88*J88</f>
        <v>56.5</v>
      </c>
      <c r="M88" s="203">
        <f>IFERROR(L88/K88,0)</f>
        <v>0</v>
      </c>
      <c r="N88" s="511">
        <f>IF(O88&gt;0,O88/J88,0)</f>
        <v>0</v>
      </c>
      <c r="O88" s="203">
        <f>ROUND(M88*SVS_GrR_L_Wert,2)</f>
        <v>0</v>
      </c>
    </row>
    <row r="89" spans="1:15">
      <c r="A89" s="460"/>
      <c r="B89" s="512"/>
      <c r="C89" s="513"/>
      <c r="D89" s="514"/>
      <c r="E89" s="515"/>
      <c r="F89" s="516"/>
      <c r="G89" s="517"/>
      <c r="H89" s="518"/>
      <c r="I89" s="519"/>
      <c r="J89" s="300"/>
      <c r="K89" s="217"/>
      <c r="L89" s="301"/>
      <c r="M89" s="301"/>
      <c r="N89" s="520"/>
      <c r="O89" s="303"/>
    </row>
    <row r="90" spans="1:15">
      <c r="A90" s="459">
        <f>MAX($A$12:A88)+1</f>
        <v>72</v>
      </c>
      <c r="B90" s="503" t="s">
        <v>1762</v>
      </c>
      <c r="C90" s="504">
        <v>0</v>
      </c>
      <c r="D90" s="505" t="s">
        <v>1597</v>
      </c>
      <c r="E90" s="506" t="s">
        <v>84</v>
      </c>
      <c r="F90" s="507" t="s">
        <v>75</v>
      </c>
      <c r="G90" s="508" t="str">
        <f>IF(H90="KR","KR","GrR")</f>
        <v>GrR</v>
      </c>
      <c r="H90" s="509" t="s">
        <v>83</v>
      </c>
      <c r="I90" s="510">
        <v>26.8</v>
      </c>
      <c r="J90" s="289">
        <v>1</v>
      </c>
      <c r="K90" s="25"/>
      <c r="L90" s="203">
        <f>I90*J90</f>
        <v>26.8</v>
      </c>
      <c r="M90" s="203">
        <f>IFERROR(L90/K90,0)</f>
        <v>0</v>
      </c>
      <c r="N90" s="511">
        <f>IF(O90&gt;0,O90/J90,0)</f>
        <v>0</v>
      </c>
      <c r="O90" s="203">
        <f>ROUND(M90*SVS_GrR_L_Wert,2)</f>
        <v>0</v>
      </c>
    </row>
    <row r="91" spans="1:15">
      <c r="A91" s="459">
        <f>MAX($A$12:A90)+1</f>
        <v>73</v>
      </c>
      <c r="B91" s="503" t="s">
        <v>1762</v>
      </c>
      <c r="C91" s="504">
        <v>1</v>
      </c>
      <c r="D91" s="505" t="s">
        <v>1605</v>
      </c>
      <c r="E91" s="506" t="s">
        <v>84</v>
      </c>
      <c r="F91" s="507" t="s">
        <v>75</v>
      </c>
      <c r="G91" s="508" t="str">
        <f>IF(H91="KR","KR","GrR")</f>
        <v>GrR</v>
      </c>
      <c r="H91" s="509" t="s">
        <v>83</v>
      </c>
      <c r="I91" s="510">
        <v>27.7</v>
      </c>
      <c r="J91" s="289">
        <v>1</v>
      </c>
      <c r="K91" s="25"/>
      <c r="L91" s="203">
        <f>I91*J91</f>
        <v>27.7</v>
      </c>
      <c r="M91" s="203">
        <f>IFERROR(L91/K91,0)</f>
        <v>0</v>
      </c>
      <c r="N91" s="511">
        <f>IF(O91&gt;0,O91/J91,0)</f>
        <v>0</v>
      </c>
      <c r="O91" s="203">
        <f>ROUND(M91*SVS_GrR_L_Wert,2)</f>
        <v>0</v>
      </c>
    </row>
    <row r="92" spans="1:15">
      <c r="A92" s="460"/>
      <c r="B92" s="512"/>
      <c r="C92" s="513"/>
      <c r="D92" s="514"/>
      <c r="E92" s="515"/>
      <c r="F92" s="516"/>
      <c r="G92" s="517"/>
      <c r="H92" s="518"/>
      <c r="I92" s="519"/>
      <c r="J92" s="300"/>
      <c r="K92" s="217"/>
      <c r="L92" s="301"/>
      <c r="M92" s="301"/>
      <c r="N92" s="520"/>
      <c r="O92" s="303"/>
    </row>
    <row r="93" spans="1:15">
      <c r="A93" s="459">
        <f>MAX($A$12:A91)+1</f>
        <v>74</v>
      </c>
      <c r="B93" s="503" t="s">
        <v>1194</v>
      </c>
      <c r="C93" s="504">
        <v>1</v>
      </c>
      <c r="D93" s="505" t="s">
        <v>1624</v>
      </c>
      <c r="E93" s="506" t="s">
        <v>58</v>
      </c>
      <c r="F93" s="507" t="s">
        <v>1311</v>
      </c>
      <c r="G93" s="508" t="str">
        <f>IF(H93="KR","KR","GrR")</f>
        <v>GrR</v>
      </c>
      <c r="H93" s="509" t="s">
        <v>83</v>
      </c>
      <c r="I93" s="510">
        <v>11.76</v>
      </c>
      <c r="J93" s="289">
        <v>1</v>
      </c>
      <c r="K93" s="25"/>
      <c r="L93" s="203">
        <f>I93*J93</f>
        <v>11.76</v>
      </c>
      <c r="M93" s="203">
        <f>IFERROR(L93/K93,0)</f>
        <v>0</v>
      </c>
      <c r="N93" s="511">
        <f>IF(O93&gt;0,O93/J93,0)</f>
        <v>0</v>
      </c>
      <c r="O93" s="203">
        <f>ROUND(M93*SVS_GrR_L_Wert,2)</f>
        <v>0</v>
      </c>
    </row>
    <row r="94" spans="1:15">
      <c r="A94" s="459">
        <f>MAX($A$12:A93)+1</f>
        <v>75</v>
      </c>
      <c r="B94" s="503" t="s">
        <v>1194</v>
      </c>
      <c r="C94" s="504">
        <v>1</v>
      </c>
      <c r="D94" s="505" t="s">
        <v>1625</v>
      </c>
      <c r="E94" s="506" t="s">
        <v>84</v>
      </c>
      <c r="F94" s="507" t="s">
        <v>1311</v>
      </c>
      <c r="G94" s="508" t="str">
        <f>IF(H94="KR","KR","GrR")</f>
        <v>GrR</v>
      </c>
      <c r="H94" s="509" t="s">
        <v>83</v>
      </c>
      <c r="I94" s="510">
        <v>81.08</v>
      </c>
      <c r="J94" s="289">
        <v>1</v>
      </c>
      <c r="K94" s="25"/>
      <c r="L94" s="203">
        <f>I94*J94</f>
        <v>81.08</v>
      </c>
      <c r="M94" s="203">
        <f>IFERROR(L94/K94,0)</f>
        <v>0</v>
      </c>
      <c r="N94" s="511">
        <f>IF(O94&gt;0,O94/J94,0)</f>
        <v>0</v>
      </c>
      <c r="O94" s="203">
        <f>ROUND(M94*SVS_GrR_L_Wert,2)</f>
        <v>0</v>
      </c>
    </row>
    <row r="95" spans="1:15">
      <c r="A95" s="521" t="s">
        <v>5</v>
      </c>
      <c r="B95" s="522" t="s">
        <v>64</v>
      </c>
      <c r="C95" s="523"/>
      <c r="D95" s="524"/>
      <c r="E95" s="525"/>
      <c r="F95" s="525"/>
      <c r="G95" s="523"/>
      <c r="H95" s="526"/>
      <c r="I95" s="527">
        <f>SUM(I12:I94)</f>
        <v>5977.04</v>
      </c>
      <c r="J95" s="528"/>
      <c r="K95" s="529">
        <f>IFERROR(L95/M95,0)</f>
        <v>0</v>
      </c>
      <c r="L95" s="527">
        <f>SUM(L12:L94)</f>
        <v>5977.04</v>
      </c>
      <c r="M95" s="527">
        <f>SUM(M12:M94)</f>
        <v>0</v>
      </c>
      <c r="N95" s="530"/>
      <c r="O95" s="372">
        <f>SUM(O12:O94)</f>
        <v>0</v>
      </c>
    </row>
    <row r="96" spans="1:15">
      <c r="E96" s="4"/>
      <c r="F96" s="4"/>
      <c r="L96" s="3"/>
    </row>
    <row r="97" spans="1:15" s="19" customFormat="1">
      <c r="A97" s="531"/>
      <c r="B97" s="532"/>
      <c r="C97" s="533" t="str">
        <f>"weil "&amp;COUNTA($A:$A)-SUBTOTAL(103,$A:$A)&amp;" Zeile(n) Ausgeblendet"</f>
        <v>weil 0 Zeile(n) Ausgeblendet</v>
      </c>
      <c r="D97" s="534" t="str">
        <f>"oder Abgefiltert sind, Teilsummen:"</f>
        <v>oder Abgefiltert sind, Teilsummen:</v>
      </c>
      <c r="E97" s="533"/>
      <c r="F97" s="533"/>
      <c r="G97" s="533" t="str">
        <f>"zu reinigende Räume:  "</f>
        <v xml:space="preserve">zu reinigende Räume:  </v>
      </c>
      <c r="H97" s="535">
        <f>SUBTOTAL(103,F12:F94)</f>
        <v>75</v>
      </c>
      <c r="I97" s="533"/>
      <c r="J97" s="533"/>
      <c r="K97" s="533"/>
      <c r="L97" s="536">
        <f>SUBTOTAL(109,L12:L94)</f>
        <v>5977.04</v>
      </c>
      <c r="M97" s="536">
        <f>SUBTOTAL(109,M12:M94)</f>
        <v>0</v>
      </c>
      <c r="N97" s="537"/>
      <c r="O97" s="536">
        <f>SUBTOTAL(109,O12:O94)</f>
        <v>0</v>
      </c>
    </row>
    <row r="98" spans="1:15">
      <c r="E98" s="4"/>
      <c r="F98" s="4"/>
      <c r="L98" s="3"/>
    </row>
    <row r="99" spans="1:15">
      <c r="A99" s="318" t="s">
        <v>26</v>
      </c>
      <c r="B99" s="318"/>
      <c r="C99" s="319"/>
      <c r="D99" s="538"/>
      <c r="E99" s="319"/>
      <c r="F99" s="320"/>
      <c r="G99" s="321"/>
      <c r="H99" s="322"/>
      <c r="I99" s="322"/>
      <c r="J99" s="322"/>
      <c r="K99" s="322"/>
      <c r="L99" s="322"/>
      <c r="M99" s="322"/>
      <c r="N99" s="322"/>
      <c r="O99" s="322"/>
    </row>
    <row r="100" spans="1:15">
      <c r="A100" s="318"/>
      <c r="B100" s="318"/>
      <c r="C100" s="319"/>
      <c r="D100" s="538"/>
      <c r="E100" s="319"/>
      <c r="F100" s="320"/>
      <c r="G100" s="321"/>
      <c r="H100" s="322"/>
      <c r="I100" s="323"/>
      <c r="J100" s="323"/>
      <c r="K100" s="322"/>
      <c r="L100" s="322"/>
      <c r="M100" s="322"/>
      <c r="N100" s="322"/>
      <c r="O100" s="322"/>
    </row>
    <row r="101" spans="1:15">
      <c r="A101" s="1" t="s">
        <v>27</v>
      </c>
      <c r="B101" s="1" t="s">
        <v>28</v>
      </c>
      <c r="D101" s="539" t="s">
        <v>29</v>
      </c>
      <c r="E101" s="324" t="s">
        <v>30</v>
      </c>
      <c r="F101" s="4"/>
      <c r="J101" s="5"/>
      <c r="K101" s="3"/>
      <c r="L101" s="3"/>
      <c r="M101" s="3"/>
      <c r="N101" s="3"/>
      <c r="O101" s="3"/>
    </row>
    <row r="102" spans="1:15">
      <c r="A102" s="1" t="s">
        <v>13</v>
      </c>
      <c r="B102" s="1" t="s">
        <v>31</v>
      </c>
      <c r="D102" s="539" t="s">
        <v>32</v>
      </c>
      <c r="E102" s="324" t="s">
        <v>33</v>
      </c>
      <c r="F102" s="4"/>
      <c r="J102" s="5"/>
      <c r="K102" s="3"/>
      <c r="L102" s="3"/>
      <c r="M102" s="3"/>
      <c r="N102" s="3"/>
      <c r="O102" s="3"/>
    </row>
    <row r="103" spans="1:15">
      <c r="A103" s="1" t="s">
        <v>167</v>
      </c>
      <c r="B103" s="1" t="s">
        <v>35</v>
      </c>
      <c r="D103" s="540" t="s">
        <v>52</v>
      </c>
      <c r="E103" s="325" t="s">
        <v>53</v>
      </c>
      <c r="F103" s="4"/>
      <c r="J103" s="5"/>
      <c r="K103" s="3"/>
      <c r="L103" s="3"/>
      <c r="M103" s="3"/>
      <c r="N103" s="3"/>
      <c r="O103" s="3"/>
    </row>
    <row r="104" spans="1:15">
      <c r="A104" s="1" t="s">
        <v>36</v>
      </c>
      <c r="B104" s="1" t="s">
        <v>37</v>
      </c>
      <c r="D104" s="539" t="s">
        <v>38</v>
      </c>
      <c r="E104" s="7" t="s">
        <v>39</v>
      </c>
      <c r="J104" s="5"/>
      <c r="K104" s="3"/>
      <c r="L104" s="3"/>
      <c r="M104" s="3"/>
      <c r="N104" s="3"/>
      <c r="O104" s="3"/>
    </row>
    <row r="105" spans="1:15">
      <c r="J105" s="5"/>
      <c r="K105" s="3"/>
      <c r="L105" s="3"/>
      <c r="M105" s="3"/>
      <c r="N105" s="3"/>
      <c r="O105" s="3"/>
    </row>
    <row r="106" spans="1:15">
      <c r="J106" s="5"/>
      <c r="K106" s="3"/>
      <c r="L106" s="3"/>
      <c r="M106" s="3"/>
      <c r="N106" s="3"/>
      <c r="O106" s="3"/>
    </row>
  </sheetData>
  <sheetProtection algorithmName="SHA-512" hashValue="5xq8Oa0C2iXg6/NKfl281m+XxU/XGPkrrHbbSEWFYKCgrDsrDPnw1cS9ErQreRpTb/izZ/7uCIpy/7mPEYFSBw==" saltValue="G69hopqBQ7XTqyPnxyz9Xg==" spinCount="100000" sheet="1" objects="1" scenarios="1" formatColumns="0" formatRows="0" autoFilter="0"/>
  <autoFilter ref="A10:O95" xr:uid="{A2D47FAE-0A62-452B-9B8B-76FE9BEAAB42}"/>
  <mergeCells count="3">
    <mergeCell ref="G1:K4"/>
    <mergeCell ref="G5:K6"/>
    <mergeCell ref="B7:D8"/>
  </mergeCells>
  <conditionalFormatting sqref="A97:O97">
    <cfRule type="expression" dxfId="35" priority="2">
      <formula>IF(SUBTOTAL(103,$A:$A)=COUNTA($A:$A),TRUE,FALSE)</formula>
    </cfRule>
  </conditionalFormatting>
  <conditionalFormatting sqref="B7">
    <cfRule type="expression" dxfId="34" priority="4">
      <formula>B7&lt;&gt;""</formula>
    </cfRule>
  </conditionalFormatting>
  <conditionalFormatting sqref="B12:I94">
    <cfRule type="expression" dxfId="33" priority="1">
      <formula>AND(NOT(ISBLANK($E$9)),SEARCH($E$9,$B12&amp;$C12&amp;$D12&amp;$E12&amp;$F12&amp;$G12&amp;$H12&amp;$I12))</formula>
    </cfRule>
  </conditionalFormatting>
  <conditionalFormatting sqref="G5">
    <cfRule type="expression" dxfId="32" priority="5">
      <formula>$G$5&lt;&gt;""</formula>
    </cfRule>
  </conditionalFormatting>
  <conditionalFormatting sqref="L1:O1">
    <cfRule type="expression" dxfId="31" priority="3">
      <formula>$L$1&lt;&gt;""</formula>
    </cfRule>
  </conditionalFormatting>
  <pageMargins left="0.70866141732283472" right="0.70866141732283472" top="0.78740157480314965" bottom="0.78740157480314965" header="0" footer="0.31496062992125984"/>
  <pageSetup paperSize="9" scale="59" fitToHeight="0" orientation="landscape" r:id="rId1"/>
  <headerFooter>
    <oddFooter>&amp;LPreisblätter&amp;C&amp;A&amp;R&amp;P -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D54AE-27EE-4D58-9EDD-21824FC194F1}">
  <sheetPr>
    <tabColor theme="2" tint="-0.249977111117893"/>
  </sheetPr>
  <dimension ref="A1:L25"/>
  <sheetViews>
    <sheetView showGridLines="0" zoomScaleNormal="100" workbookViewId="0">
      <pane ySplit="13" topLeftCell="A14" activePane="bottomLeft" state="frozen"/>
      <selection activeCell="M1341" sqref="M1341"/>
      <selection pane="bottomLeft" activeCell="K17" sqref="K17"/>
    </sheetView>
  </sheetViews>
  <sheetFormatPr baseColWidth="10" defaultColWidth="11.42578125" defaultRowHeight="15"/>
  <cols>
    <col min="1" max="1" width="11.42578125" style="34"/>
    <col min="2" max="2" width="26.7109375" style="34" customWidth="1"/>
    <col min="3" max="3" width="14.7109375" style="34" customWidth="1"/>
    <col min="4" max="5" width="11.42578125" style="34"/>
    <col min="6" max="6" width="11.85546875" style="34" customWidth="1"/>
    <col min="7" max="8" width="11.42578125" style="34"/>
    <col min="9" max="9" width="12.7109375" style="34" customWidth="1"/>
    <col min="10" max="10" width="17.140625" style="34" bestFit="1" customWidth="1"/>
    <col min="11" max="11" width="12.7109375" style="34" customWidth="1"/>
    <col min="12" max="12" width="18.7109375" style="34" bestFit="1" customWidth="1"/>
    <col min="13" max="16384" width="11.42578125" style="34"/>
  </cols>
  <sheetData>
    <row r="1" spans="1:12" ht="15.75" customHeight="1">
      <c r="A1" s="40"/>
      <c r="B1" s="41" t="str">
        <f>HYPERLINK("#'Zusammenfassung'"&amp;"!A10","Zurück")</f>
        <v>Zurück</v>
      </c>
      <c r="C1" s="326" t="s">
        <v>76</v>
      </c>
      <c r="D1" s="327" t="s">
        <v>1752</v>
      </c>
      <c r="E1" s="19"/>
      <c r="F1" s="19"/>
      <c r="G1" s="381" t="str">
        <f>IF(COUNTIF(I15,"&gt;0")&lt;&gt;COUNTIF(J15,"&gt;0"),"Das Preisblatt ist nicht vollständig ausgefüllt!","")</f>
        <v>Das Preisblatt ist nicht vollständig ausgefüllt!</v>
      </c>
      <c r="H1" s="329"/>
      <c r="I1" s="329"/>
      <c r="J1" s="329"/>
      <c r="K1" s="330"/>
    </row>
    <row r="2" spans="1:12">
      <c r="A2" s="331" t="s">
        <v>17</v>
      </c>
      <c r="B2" s="332" t="str">
        <f>Kunde</f>
        <v>Westfälische Hochschule</v>
      </c>
      <c r="C2" s="326" t="s">
        <v>16</v>
      </c>
      <c r="D2" s="333" t="s">
        <v>6</v>
      </c>
      <c r="E2" s="333"/>
      <c r="F2" s="334"/>
      <c r="G2" s="676"/>
      <c r="H2" s="677"/>
      <c r="I2" s="677"/>
      <c r="J2" s="335" t="s">
        <v>12</v>
      </c>
      <c r="K2" s="53">
        <f>K17</f>
        <v>0</v>
      </c>
    </row>
    <row r="3" spans="1:12">
      <c r="A3" s="336"/>
      <c r="B3" s="54" t="s">
        <v>1714</v>
      </c>
      <c r="C3" s="326" t="s">
        <v>18</v>
      </c>
      <c r="D3" s="337">
        <f>Datum</f>
        <v>46225</v>
      </c>
      <c r="E3" s="333"/>
      <c r="F3" s="334"/>
      <c r="G3" s="678"/>
      <c r="H3" s="679"/>
      <c r="I3" s="679"/>
      <c r="J3" s="335" t="s">
        <v>10</v>
      </c>
      <c r="K3" s="43">
        <f>J17</f>
        <v>298</v>
      </c>
      <c r="L3" s="244"/>
    </row>
    <row r="4" spans="1:12">
      <c r="A4" s="336"/>
      <c r="B4" s="242" t="s">
        <v>134</v>
      </c>
      <c r="C4" s="326" t="s">
        <v>126</v>
      </c>
      <c r="D4" s="337" t="s">
        <v>127</v>
      </c>
      <c r="E4" s="333"/>
      <c r="F4" s="334"/>
      <c r="G4" s="678"/>
      <c r="H4" s="679"/>
      <c r="I4" s="679"/>
      <c r="J4" s="55"/>
      <c r="K4" s="56"/>
      <c r="L4" s="244"/>
    </row>
    <row r="5" spans="1:12">
      <c r="A5" s="336"/>
      <c r="B5" s="161"/>
      <c r="C5" s="326" t="s">
        <v>128</v>
      </c>
      <c r="D5" s="337" t="s">
        <v>129</v>
      </c>
      <c r="E5" s="333"/>
      <c r="F5" s="334"/>
      <c r="G5" s="678"/>
      <c r="H5" s="679"/>
      <c r="I5" s="679"/>
      <c r="J5" s="57"/>
      <c r="K5" s="58"/>
      <c r="L5" s="244"/>
    </row>
    <row r="6" spans="1:12">
      <c r="A6" s="336"/>
      <c r="B6" s="167" t="s">
        <v>1683</v>
      </c>
      <c r="C6" s="326" t="s">
        <v>14</v>
      </c>
      <c r="D6" s="339" t="str" cm="1">
        <f t="array" aca="1" ref="D6" ca="1">MID(CELL("dateiname",A2),FIND("]",CELL("dateiname",A2))+5,3)</f>
        <v>3.3</v>
      </c>
      <c r="E6" s="340"/>
      <c r="F6" s="341"/>
      <c r="G6" s="678"/>
      <c r="H6" s="679"/>
      <c r="I6" s="679"/>
      <c r="J6" s="57"/>
      <c r="K6" s="58"/>
      <c r="L6" s="244"/>
    </row>
    <row r="7" spans="1:12">
      <c r="A7" s="342"/>
      <c r="B7" s="343" t="s">
        <v>1735</v>
      </c>
      <c r="C7" s="326" t="s">
        <v>133</v>
      </c>
      <c r="D7" s="339" t="str" cm="1">
        <f t="array" aca="1" ref="D7" ca="1">MID(CELL("dateiname",A1),FIND("]",CELL("dateiname",A1))+8,255)</f>
        <v xml:space="preserve"> SR</v>
      </c>
      <c r="E7" s="340"/>
      <c r="F7" s="341"/>
      <c r="G7" s="680"/>
      <c r="H7" s="681"/>
      <c r="I7" s="681"/>
      <c r="J7" s="59"/>
      <c r="K7" s="60"/>
      <c r="L7" s="244"/>
    </row>
    <row r="8" spans="1:12">
      <c r="A8" s="344" t="s">
        <v>1719</v>
      </c>
      <c r="B8" s="345"/>
      <c r="C8" s="346"/>
      <c r="D8" s="346"/>
      <c r="E8" s="347"/>
      <c r="F8" s="346"/>
      <c r="G8" s="346"/>
      <c r="H8" s="347"/>
      <c r="I8" s="347"/>
      <c r="J8" s="347"/>
      <c r="K8" s="348"/>
      <c r="L8" s="244"/>
    </row>
    <row r="9" spans="1:12">
      <c r="A9" s="344" t="s">
        <v>1720</v>
      </c>
      <c r="B9" s="345"/>
      <c r="C9" s="244"/>
      <c r="D9" s="244"/>
      <c r="E9" s="349"/>
      <c r="F9" s="244"/>
      <c r="G9" s="244"/>
      <c r="H9" s="349"/>
      <c r="I9" s="349"/>
      <c r="J9" s="349"/>
      <c r="K9" s="350"/>
      <c r="L9" s="244"/>
    </row>
    <row r="10" spans="1:12">
      <c r="A10" s="344" t="s">
        <v>1721</v>
      </c>
      <c r="B10" s="345"/>
      <c r="C10" s="244"/>
      <c r="D10" s="244"/>
      <c r="E10" s="349"/>
      <c r="F10" s="244"/>
      <c r="G10" s="244"/>
      <c r="H10" s="349"/>
      <c r="I10" s="349"/>
      <c r="J10" s="349"/>
      <c r="K10" s="350"/>
      <c r="L10" s="244"/>
    </row>
    <row r="11" spans="1:12">
      <c r="A11" s="344"/>
      <c r="B11" s="345"/>
      <c r="C11" s="244"/>
      <c r="D11" s="244"/>
      <c r="E11" s="349"/>
      <c r="F11" s="244"/>
      <c r="G11" s="244"/>
      <c r="H11" s="349"/>
      <c r="I11" s="349"/>
      <c r="J11" s="349"/>
      <c r="K11" s="350"/>
      <c r="L11" s="244"/>
    </row>
    <row r="12" spans="1:12">
      <c r="A12" s="344"/>
      <c r="B12" s="345"/>
      <c r="C12" s="244"/>
      <c r="D12" s="244"/>
      <c r="E12" s="349"/>
      <c r="F12" s="244"/>
      <c r="G12" s="244"/>
      <c r="H12" s="349"/>
      <c r="I12" s="349"/>
      <c r="J12" s="349"/>
      <c r="K12" s="350"/>
      <c r="L12" s="244"/>
    </row>
    <row r="13" spans="1:12" ht="36">
      <c r="A13" s="351" t="s">
        <v>1</v>
      </c>
      <c r="B13" s="351" t="s">
        <v>130</v>
      </c>
      <c r="C13" s="351" t="s">
        <v>136</v>
      </c>
      <c r="D13" s="352"/>
      <c r="E13" s="353" t="s">
        <v>4</v>
      </c>
      <c r="F13" s="354" t="s">
        <v>137</v>
      </c>
      <c r="G13" s="354" t="s">
        <v>1722</v>
      </c>
      <c r="H13" s="354" t="s">
        <v>103</v>
      </c>
      <c r="I13" s="355" t="s">
        <v>138</v>
      </c>
      <c r="J13" s="354" t="s">
        <v>1723</v>
      </c>
      <c r="K13" s="354" t="s">
        <v>139</v>
      </c>
      <c r="L13" s="345"/>
    </row>
    <row r="14" spans="1:12">
      <c r="A14" s="356"/>
      <c r="B14" s="357" t="s">
        <v>140</v>
      </c>
      <c r="C14" s="358" t="s">
        <v>141</v>
      </c>
      <c r="D14" s="359"/>
      <c r="E14" s="359"/>
      <c r="F14" s="359"/>
      <c r="G14" s="359"/>
      <c r="H14" s="359"/>
      <c r="I14" s="359"/>
      <c r="J14" s="359"/>
      <c r="K14" s="360"/>
      <c r="L14" s="345"/>
    </row>
    <row r="15" spans="1:12" ht="33" customHeight="1">
      <c r="A15" s="361">
        <v>1</v>
      </c>
      <c r="B15" s="362" t="s">
        <v>134</v>
      </c>
      <c r="C15" s="674" t="s">
        <v>142</v>
      </c>
      <c r="D15" s="675"/>
      <c r="E15" s="363" t="s">
        <v>1726</v>
      </c>
      <c r="F15" s="364">
        <v>1</v>
      </c>
      <c r="G15" s="364">
        <v>1</v>
      </c>
      <c r="H15" s="364">
        <v>50</v>
      </c>
      <c r="I15" s="17"/>
      <c r="J15" s="365">
        <f>F15*G15*H15</f>
        <v>50</v>
      </c>
      <c r="K15" s="365">
        <f>ROUND(I15*J15,2)</f>
        <v>0</v>
      </c>
      <c r="L15" s="345"/>
    </row>
    <row r="16" spans="1:12" s="65" customFormat="1" ht="33" customHeight="1">
      <c r="A16" s="361">
        <v>2</v>
      </c>
      <c r="B16" s="362" t="s">
        <v>1865</v>
      </c>
      <c r="C16" s="674" t="s">
        <v>1872</v>
      </c>
      <c r="D16" s="675"/>
      <c r="E16" s="366" t="s">
        <v>1867</v>
      </c>
      <c r="F16" s="364">
        <v>1</v>
      </c>
      <c r="G16" s="364">
        <v>1</v>
      </c>
      <c r="H16" s="364">
        <v>248</v>
      </c>
      <c r="I16" s="17"/>
      <c r="J16" s="365">
        <v>248</v>
      </c>
      <c r="K16" s="365">
        <f>ROUND(I16*J16,2)</f>
        <v>0</v>
      </c>
      <c r="L16" s="345"/>
    </row>
    <row r="17" spans="1:12">
      <c r="A17" s="367" t="s">
        <v>5</v>
      </c>
      <c r="B17" s="368" t="s">
        <v>110</v>
      </c>
      <c r="C17" s="369"/>
      <c r="D17" s="369"/>
      <c r="E17" s="370"/>
      <c r="F17" s="370"/>
      <c r="G17" s="370"/>
      <c r="H17" s="370"/>
      <c r="I17" s="370"/>
      <c r="J17" s="371">
        <f>SUM(J15:J16)</f>
        <v>298</v>
      </c>
      <c r="K17" s="372">
        <f>SUM(K15:K16)</f>
        <v>0</v>
      </c>
      <c r="L17" s="244"/>
    </row>
    <row r="18" spans="1:12">
      <c r="A18" s="373"/>
      <c r="B18" s="242"/>
      <c r="C18" s="244"/>
      <c r="D18" s="246"/>
      <c r="E18" s="247"/>
      <c r="F18" s="247"/>
      <c r="G18" s="247"/>
      <c r="H18" s="247"/>
      <c r="I18" s="374"/>
      <c r="J18" s="374"/>
      <c r="K18" s="247"/>
      <c r="L18" s="375"/>
    </row>
    <row r="19" spans="1:12">
      <c r="A19" s="242" t="s">
        <v>143</v>
      </c>
      <c r="B19" s="242"/>
      <c r="C19" s="244"/>
      <c r="D19" s="246"/>
      <c r="E19" s="247"/>
      <c r="F19" s="247"/>
      <c r="G19" s="247"/>
      <c r="H19" s="247"/>
      <c r="I19" s="374"/>
      <c r="J19" s="374"/>
      <c r="K19" s="247"/>
      <c r="L19" s="244"/>
    </row>
    <row r="20" spans="1:12">
      <c r="A20" s="373"/>
      <c r="B20" s="242"/>
      <c r="C20" s="244"/>
      <c r="D20" s="246"/>
      <c r="E20" s="247"/>
      <c r="F20" s="247"/>
      <c r="G20" s="247"/>
      <c r="H20" s="247"/>
      <c r="I20" s="374"/>
      <c r="J20" s="374"/>
      <c r="K20" s="247"/>
      <c r="L20" s="244"/>
    </row>
    <row r="21" spans="1:12">
      <c r="A21" s="376" t="s">
        <v>144</v>
      </c>
      <c r="B21" s="377" t="s">
        <v>35</v>
      </c>
      <c r="C21" s="376" t="s">
        <v>145</v>
      </c>
      <c r="D21" s="377" t="s">
        <v>146</v>
      </c>
      <c r="E21" s="377"/>
      <c r="F21" s="374"/>
      <c r="G21" s="374"/>
      <c r="H21" s="377"/>
      <c r="I21" s="377"/>
      <c r="J21" s="374"/>
      <c r="K21" s="247"/>
      <c r="L21" s="244"/>
    </row>
    <row r="22" spans="1:12">
      <c r="A22" s="376" t="s">
        <v>1724</v>
      </c>
      <c r="B22" s="377" t="s">
        <v>1725</v>
      </c>
      <c r="C22" s="376" t="s">
        <v>147</v>
      </c>
      <c r="D22" s="377" t="s">
        <v>148</v>
      </c>
      <c r="E22" s="377"/>
      <c r="F22" s="374"/>
      <c r="G22" s="374"/>
      <c r="H22" s="377"/>
      <c r="I22" s="377"/>
      <c r="J22" s="374"/>
      <c r="K22" s="247"/>
      <c r="L22" s="244"/>
    </row>
    <row r="23" spans="1:12">
      <c r="A23" s="373" t="s">
        <v>131</v>
      </c>
      <c r="B23" s="252" t="s">
        <v>132</v>
      </c>
      <c r="C23" s="376"/>
      <c r="D23" s="246"/>
      <c r="E23" s="247"/>
      <c r="F23" s="247"/>
      <c r="G23" s="247"/>
      <c r="H23" s="247"/>
      <c r="I23" s="374"/>
      <c r="J23" s="374"/>
      <c r="K23" s="247"/>
      <c r="L23" s="244"/>
    </row>
    <row r="25" spans="1:12">
      <c r="A25" s="19"/>
      <c r="B25" s="19"/>
      <c r="C25" s="19"/>
    </row>
  </sheetData>
  <sheetProtection algorithmName="SHA-512" hashValue="cAnw8rhS8tBH0ELtno3DJ35xtgfml+/G/oOUHZlHS+nzHy6gL3SxAAwjkB3hL7U4/u1Hsb0htzPrUbfJH4p3Hw==" saltValue="OKe8pFHDSHZBqAmiZ0pOBg==" spinCount="100000" sheet="1" objects="1" scenarios="1" formatColumns="0" formatRows="0" autoFilter="0"/>
  <mergeCells count="3">
    <mergeCell ref="G2:I7"/>
    <mergeCell ref="C15:D15"/>
    <mergeCell ref="C16:D16"/>
  </mergeCells>
  <conditionalFormatting sqref="G1:K1">
    <cfRule type="expression" dxfId="30" priority="1">
      <formula>$G$1&lt;&gt;""</formula>
    </cfRule>
  </conditionalFormatting>
  <pageMargins left="0.7" right="0.7" top="0.78740157499999996" bottom="0.78740157499999996" header="0.3" footer="0.3"/>
  <pageSetup paperSize="9" scale="56" orientation="portrait" verticalDpi="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D4B9-DD4F-4AAB-8090-8DC4D48381EC}">
  <sheetPr>
    <tabColor theme="2" tint="-0.249977111117893"/>
  </sheetPr>
  <dimension ref="A1:K32"/>
  <sheetViews>
    <sheetView showGridLines="0" zoomScaleNormal="100" workbookViewId="0">
      <selection activeCell="M12" sqref="M12"/>
    </sheetView>
  </sheetViews>
  <sheetFormatPr baseColWidth="10" defaultColWidth="11.42578125" defaultRowHeight="15"/>
  <cols>
    <col min="1" max="1" width="11.42578125" style="65"/>
    <col min="2" max="2" width="18.7109375" style="65" customWidth="1"/>
    <col min="3" max="3" width="17.7109375" style="65" customWidth="1"/>
    <col min="4" max="4" width="14.28515625" style="65" customWidth="1"/>
    <col min="5" max="5" width="12.5703125" style="65" customWidth="1"/>
    <col min="6" max="6" width="14.85546875" style="65" customWidth="1"/>
    <col min="7" max="7" width="10.5703125" style="67" customWidth="1"/>
    <col min="8" max="8" width="11.42578125" style="65"/>
    <col min="9" max="9" width="17.140625" style="65" bestFit="1" customWidth="1"/>
    <col min="10" max="10" width="14.28515625" style="65" customWidth="1"/>
    <col min="11" max="16384" width="11.42578125" style="65"/>
  </cols>
  <sheetData>
    <row r="1" spans="1:10" ht="15.75" customHeight="1">
      <c r="A1" s="40"/>
      <c r="B1" s="41" t="str">
        <f>HYPERLINK("#'Zusammenfassung'"&amp;"!A10","Zurück")</f>
        <v>Zurück</v>
      </c>
      <c r="C1" s="42"/>
      <c r="D1" s="378" t="s">
        <v>76</v>
      </c>
      <c r="E1" s="379" t="s">
        <v>1847</v>
      </c>
      <c r="F1" s="380"/>
      <c r="G1" s="381" t="str">
        <f>IF(COUNTIF(G23,"&gt;0")&lt;&gt;COUNTIF(H23,"&gt;0"),"Das Preisblatt ist nicht vollständig ausgefüllt!","")</f>
        <v>Das Preisblatt ist nicht vollständig ausgefüllt!</v>
      </c>
      <c r="H1" s="380"/>
      <c r="I1" s="382"/>
      <c r="J1" s="383"/>
    </row>
    <row r="2" spans="1:10">
      <c r="A2" s="331" t="s">
        <v>17</v>
      </c>
      <c r="B2" s="332" t="str">
        <f>Kunde</f>
        <v>Westfälische Hochschule</v>
      </c>
      <c r="D2" s="378" t="s">
        <v>16</v>
      </c>
      <c r="E2" s="384" t="s">
        <v>6</v>
      </c>
      <c r="F2" s="333"/>
      <c r="G2" s="335"/>
      <c r="H2" s="385"/>
      <c r="I2" s="386" t="s">
        <v>12</v>
      </c>
      <c r="J2" s="53">
        <f>SUM(J26)</f>
        <v>0</v>
      </c>
    </row>
    <row r="3" spans="1:10">
      <c r="A3" s="336"/>
      <c r="B3" s="54" t="s">
        <v>1716</v>
      </c>
      <c r="D3" s="378" t="s">
        <v>18</v>
      </c>
      <c r="E3" s="387">
        <f>Datum</f>
        <v>46225</v>
      </c>
      <c r="F3" s="333"/>
      <c r="G3" s="682"/>
      <c r="H3" s="677"/>
      <c r="I3" s="677"/>
      <c r="J3" s="683"/>
    </row>
    <row r="4" spans="1:10">
      <c r="A4" s="336"/>
      <c r="B4" s="242"/>
      <c r="D4" s="378" t="s">
        <v>126</v>
      </c>
      <c r="E4" s="387" t="s">
        <v>127</v>
      </c>
      <c r="F4" s="333"/>
      <c r="G4" s="678"/>
      <c r="H4" s="679"/>
      <c r="I4" s="679"/>
      <c r="J4" s="684"/>
    </row>
    <row r="5" spans="1:10">
      <c r="A5" s="336"/>
      <c r="B5" s="54" t="s">
        <v>135</v>
      </c>
      <c r="D5" s="378" t="s">
        <v>128</v>
      </c>
      <c r="E5" s="387" t="s">
        <v>129</v>
      </c>
      <c r="F5" s="333"/>
      <c r="G5" s="678"/>
      <c r="H5" s="679"/>
      <c r="I5" s="679"/>
      <c r="J5" s="684"/>
    </row>
    <row r="6" spans="1:10">
      <c r="A6" s="336"/>
      <c r="B6" s="167" t="s">
        <v>1683</v>
      </c>
      <c r="D6" s="378" t="s">
        <v>14</v>
      </c>
      <c r="E6" s="388" t="str" cm="1">
        <f t="array" aca="1" ref="E6" ca="1">MID(CELL("dateiname",A1),FIND("]",CELL("dateiname",A1))+5,3)</f>
        <v>3.4</v>
      </c>
      <c r="F6" s="340"/>
      <c r="G6" s="678"/>
      <c r="H6" s="679"/>
      <c r="I6" s="679"/>
      <c r="J6" s="684"/>
    </row>
    <row r="7" spans="1:10">
      <c r="A7" s="342"/>
      <c r="B7" s="433" t="s">
        <v>1735</v>
      </c>
      <c r="C7" s="434"/>
      <c r="D7" s="378" t="s">
        <v>133</v>
      </c>
      <c r="E7" s="388" t="str" cm="1">
        <f t="array" aca="1" ref="E7" ca="1">MID(CELL("dateiname",A2),FIND("]",CELL("dateiname",A2))+9,3)</f>
        <v xml:space="preserve">SR </v>
      </c>
      <c r="F7" s="340"/>
      <c r="G7" s="680"/>
      <c r="H7" s="681"/>
      <c r="I7" s="681"/>
      <c r="J7" s="685"/>
    </row>
    <row r="8" spans="1:10">
      <c r="A8" s="344"/>
      <c r="B8" s="345"/>
      <c r="C8" s="346"/>
      <c r="D8" s="346"/>
      <c r="E8" s="347"/>
      <c r="F8" s="346"/>
      <c r="G8" s="389"/>
      <c r="H8" s="347"/>
      <c r="I8" s="347"/>
      <c r="J8" s="348"/>
    </row>
    <row r="9" spans="1:10">
      <c r="A9" s="390" t="s">
        <v>1848</v>
      </c>
      <c r="B9" s="391"/>
      <c r="C9" s="244"/>
      <c r="D9" s="244"/>
      <c r="E9" s="349"/>
      <c r="F9" s="244"/>
      <c r="G9" s="246"/>
      <c r="H9" s="349"/>
      <c r="I9" s="349"/>
      <c r="J9" s="350"/>
    </row>
    <row r="10" spans="1:10">
      <c r="A10" s="390" t="s">
        <v>1849</v>
      </c>
      <c r="B10" s="391"/>
      <c r="C10" s="244"/>
      <c r="D10" s="244"/>
      <c r="E10" s="349"/>
      <c r="F10" s="244"/>
      <c r="G10" s="246"/>
      <c r="H10" s="349"/>
      <c r="I10" s="349"/>
      <c r="J10" s="350"/>
    </row>
    <row r="11" spans="1:10">
      <c r="A11" s="390"/>
      <c r="B11" s="391"/>
      <c r="C11" s="244"/>
      <c r="D11" s="244"/>
      <c r="E11" s="349"/>
      <c r="F11" s="244"/>
      <c r="G11" s="246"/>
      <c r="H11" s="349"/>
      <c r="I11" s="349"/>
      <c r="J11" s="350"/>
    </row>
    <row r="12" spans="1:10">
      <c r="A12" s="390" t="s">
        <v>1850</v>
      </c>
      <c r="B12" s="392"/>
      <c r="C12" s="244"/>
      <c r="D12" s="244"/>
      <c r="E12" s="349"/>
      <c r="F12" s="244"/>
      <c r="G12" s="246"/>
      <c r="H12" s="349"/>
      <c r="I12" s="349"/>
      <c r="J12" s="350"/>
    </row>
    <row r="13" spans="1:10">
      <c r="A13" s="390" t="s">
        <v>1880</v>
      </c>
      <c r="B13" s="393"/>
      <c r="C13" s="244"/>
      <c r="D13" s="244"/>
      <c r="E13" s="349"/>
      <c r="F13" s="244"/>
      <c r="G13" s="246"/>
      <c r="H13" s="349"/>
      <c r="I13" s="349"/>
      <c r="J13" s="350"/>
    </row>
    <row r="14" spans="1:10">
      <c r="A14" s="390" t="s">
        <v>1889</v>
      </c>
      <c r="B14" s="393"/>
      <c r="C14" s="244"/>
      <c r="D14" s="244"/>
      <c r="E14" s="349"/>
      <c r="F14" s="244"/>
      <c r="G14" s="246"/>
      <c r="H14" s="349"/>
      <c r="I14" s="349"/>
      <c r="J14" s="350"/>
    </row>
    <row r="15" spans="1:10">
      <c r="A15" s="390" t="s">
        <v>1888</v>
      </c>
      <c r="B15" s="393"/>
      <c r="C15" s="244"/>
      <c r="D15" s="244"/>
      <c r="E15" s="349"/>
      <c r="F15" s="244"/>
      <c r="G15" s="246"/>
      <c r="H15" s="349"/>
      <c r="I15" s="349"/>
      <c r="J15" s="350"/>
    </row>
    <row r="16" spans="1:10">
      <c r="A16" s="390" t="s">
        <v>1873</v>
      </c>
      <c r="B16" s="391"/>
      <c r="C16" s="244"/>
      <c r="D16" s="244"/>
      <c r="E16" s="349"/>
      <c r="F16" s="244"/>
      <c r="G16" s="246"/>
      <c r="H16" s="349"/>
      <c r="I16" s="349"/>
      <c r="J16" s="350"/>
    </row>
    <row r="17" spans="1:11">
      <c r="A17" s="390" t="s">
        <v>1881</v>
      </c>
      <c r="B17" s="391"/>
      <c r="C17" s="244"/>
      <c r="D17" s="244"/>
      <c r="E17" s="349"/>
      <c r="F17" s="244"/>
      <c r="G17" s="246"/>
      <c r="H17" s="349"/>
      <c r="I17" s="349"/>
      <c r="J17" s="350"/>
    </row>
    <row r="18" spans="1:11">
      <c r="A18" s="390" t="s">
        <v>1884</v>
      </c>
      <c r="B18" s="391"/>
      <c r="C18" s="244"/>
      <c r="D18" s="244"/>
      <c r="E18" s="349"/>
      <c r="F18" s="244"/>
      <c r="G18" s="246"/>
      <c r="H18" s="349"/>
      <c r="I18" s="349"/>
      <c r="J18" s="350"/>
    </row>
    <row r="19" spans="1:11">
      <c r="A19" s="390"/>
      <c r="B19" s="391"/>
      <c r="C19" s="244"/>
      <c r="D19" s="244"/>
      <c r="E19" s="349"/>
      <c r="F19" s="244"/>
      <c r="G19" s="246"/>
      <c r="H19" s="349"/>
      <c r="I19" s="349"/>
      <c r="J19" s="350"/>
    </row>
    <row r="20" spans="1:11" ht="16.899999999999999" customHeight="1">
      <c r="A20" s="394"/>
      <c r="B20" s="15"/>
      <c r="C20" s="15"/>
      <c r="D20" s="15"/>
      <c r="E20" s="15"/>
      <c r="F20" s="15"/>
      <c r="G20" s="15"/>
      <c r="H20" s="15"/>
      <c r="I20" s="15"/>
      <c r="J20" s="395"/>
    </row>
    <row r="21" spans="1:11" ht="33" customHeight="1">
      <c r="A21" s="396"/>
      <c r="B21" s="397" t="s">
        <v>1851</v>
      </c>
      <c r="C21" s="397"/>
      <c r="D21" s="397"/>
      <c r="E21" s="397"/>
      <c r="F21" s="397"/>
      <c r="G21" s="397"/>
      <c r="H21" s="397"/>
      <c r="I21" s="397"/>
      <c r="J21" s="398"/>
    </row>
    <row r="22" spans="1:11" ht="49.9" customHeight="1">
      <c r="A22" s="399" t="s">
        <v>1</v>
      </c>
      <c r="B22" s="686" t="s">
        <v>130</v>
      </c>
      <c r="C22" s="686"/>
      <c r="D22" s="400" t="s">
        <v>1852</v>
      </c>
      <c r="E22" s="401" t="s">
        <v>1853</v>
      </c>
      <c r="F22" s="402"/>
      <c r="G22" s="403" t="s">
        <v>1854</v>
      </c>
      <c r="H22" s="403" t="s">
        <v>1855</v>
      </c>
      <c r="I22" s="403" t="s">
        <v>1856</v>
      </c>
      <c r="J22" s="404" t="s">
        <v>1857</v>
      </c>
    </row>
    <row r="23" spans="1:11" ht="50.1" customHeight="1">
      <c r="A23" s="405">
        <v>4</v>
      </c>
      <c r="B23" s="687" t="s">
        <v>1886</v>
      </c>
      <c r="C23" s="687"/>
      <c r="D23" s="183" t="s">
        <v>74</v>
      </c>
      <c r="E23" s="688" t="s">
        <v>1859</v>
      </c>
      <c r="F23" s="689"/>
      <c r="G23" s="66"/>
      <c r="H23" s="406">
        <v>800</v>
      </c>
      <c r="I23" s="407" t="s">
        <v>1860</v>
      </c>
      <c r="J23" s="206">
        <f>G23*H23</f>
        <v>0</v>
      </c>
    </row>
    <row r="24" spans="1:11" ht="16.5" customHeight="1">
      <c r="A24" s="408"/>
      <c r="B24" s="409" t="s">
        <v>1861</v>
      </c>
      <c r="C24" s="409"/>
      <c r="D24" s="409"/>
      <c r="E24" s="409"/>
      <c r="F24" s="409"/>
      <c r="G24" s="409"/>
      <c r="H24" s="410">
        <f>SUM(H23:H23)</f>
        <v>800</v>
      </c>
      <c r="I24" s="411" t="s">
        <v>1862</v>
      </c>
      <c r="J24" s="412">
        <f>SUM(J23:J23)</f>
        <v>0</v>
      </c>
    </row>
    <row r="25" spans="1:11">
      <c r="A25" s="394"/>
      <c r="B25" s="15"/>
      <c r="C25" s="15"/>
      <c r="D25" s="15"/>
      <c r="E25" s="15"/>
      <c r="F25" s="15"/>
      <c r="G25" s="15"/>
      <c r="H25" s="15"/>
      <c r="I25" s="15"/>
      <c r="J25" s="395"/>
    </row>
    <row r="26" spans="1:11">
      <c r="A26" s="413" t="s">
        <v>5</v>
      </c>
      <c r="B26" s="414" t="s">
        <v>110</v>
      </c>
      <c r="C26" s="414"/>
      <c r="D26" s="415"/>
      <c r="E26" s="415"/>
      <c r="F26" s="415"/>
      <c r="G26" s="415"/>
      <c r="H26" s="415"/>
      <c r="I26" s="415"/>
      <c r="J26" s="166">
        <f>J24</f>
        <v>0</v>
      </c>
    </row>
    <row r="27" spans="1:11" ht="16.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1" ht="16.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1" s="54" customFormat="1" ht="12">
      <c r="A29" s="416" t="s">
        <v>26</v>
      </c>
      <c r="B29" s="416"/>
      <c r="C29" s="417"/>
      <c r="D29" s="417"/>
      <c r="E29" s="417"/>
      <c r="F29" s="418"/>
      <c r="G29" s="417"/>
      <c r="H29" s="417"/>
      <c r="I29" s="418"/>
      <c r="J29" s="419"/>
      <c r="K29" s="418"/>
    </row>
    <row r="30" spans="1:11" s="54" customFormat="1" ht="5.25" customHeight="1">
      <c r="A30" s="416"/>
      <c r="B30" s="416"/>
      <c r="C30" s="417"/>
      <c r="D30" s="417"/>
      <c r="E30" s="417"/>
      <c r="F30" s="418"/>
      <c r="G30" s="417"/>
      <c r="H30" s="417"/>
      <c r="I30" s="418"/>
    </row>
    <row r="31" spans="1:11" s="54" customFormat="1" ht="12">
      <c r="A31" s="16" t="s">
        <v>27</v>
      </c>
      <c r="B31" s="16" t="s">
        <v>28</v>
      </c>
      <c r="D31" s="416" t="s">
        <v>145</v>
      </c>
      <c r="E31" s="416" t="s">
        <v>1863</v>
      </c>
      <c r="F31" s="418"/>
      <c r="G31" s="417"/>
      <c r="H31" s="417"/>
      <c r="I31" s="418"/>
      <c r="J31" s="419"/>
      <c r="K31" s="418"/>
    </row>
    <row r="32" spans="1:11" s="54" customFormat="1" ht="12">
      <c r="A32" s="416" t="s">
        <v>52</v>
      </c>
      <c r="B32" s="420" t="s">
        <v>1864</v>
      </c>
      <c r="D32" s="416" t="s">
        <v>144</v>
      </c>
      <c r="E32" s="416" t="s">
        <v>35</v>
      </c>
      <c r="F32" s="418"/>
      <c r="G32" s="417"/>
      <c r="H32" s="417"/>
      <c r="I32" s="418"/>
      <c r="J32" s="419"/>
      <c r="K32" s="418"/>
    </row>
  </sheetData>
  <sheetProtection algorithmName="SHA-512" hashValue="ObKMXLNetzlXm8+xAoy5btNrKa4lq1uD3oGxQYI7YMMSJO6gyi3N65D/c9jhhIEBbZKKt87+Fv1qR6KWN7O/Mg==" saltValue="TgfxnI/WnpTJy5Mc1oZWvQ==" spinCount="100000" sheet="1" objects="1" scenarios="1" formatColumns="0" formatRows="0" autoFilter="0"/>
  <mergeCells count="4">
    <mergeCell ref="G3:J7"/>
    <mergeCell ref="B22:C22"/>
    <mergeCell ref="B23:C23"/>
    <mergeCell ref="E23:F23"/>
  </mergeCells>
  <conditionalFormatting sqref="G1:J1">
    <cfRule type="expression" dxfId="29" priority="1">
      <formula>$G$1&lt;&gt;""</formula>
    </cfRule>
  </conditionalFormatting>
  <pageMargins left="0.7" right="0.7" top="0.78740157499999996" bottom="0.78740157499999996" header="0.3" footer="0.3"/>
  <pageSetup paperSize="9" scale="58" orientation="portrait" verticalDpi="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4911-5A35-47DB-83F8-7A20E588B25D}">
  <sheetPr>
    <tabColor theme="0" tint="-0.34998626667073579"/>
    <pageSetUpPr fitToPage="1"/>
  </sheetPr>
  <dimension ref="A1:O53"/>
  <sheetViews>
    <sheetView showGridLines="0" zoomScaleNormal="100" workbookViewId="0">
      <pane ySplit="10" topLeftCell="A26" activePane="bottomLeft" state="frozen"/>
      <selection activeCell="M1341" sqref="M1341"/>
      <selection pane="bottomLeft" activeCell="K42" sqref="K42"/>
    </sheetView>
  </sheetViews>
  <sheetFormatPr baseColWidth="10" defaultColWidth="11.42578125" defaultRowHeight="12.75"/>
  <cols>
    <col min="1" max="1" width="5.85546875" style="16" customWidth="1"/>
    <col min="2" max="2" width="9.7109375" style="16" customWidth="1"/>
    <col min="3" max="3" width="10.42578125" style="23" customWidth="1"/>
    <col min="4" max="4" width="14.140625" style="37" customWidth="1"/>
    <col min="5" max="5" width="36.7109375" style="18" customWidth="1"/>
    <col min="6" max="6" width="17.85546875" style="18" customWidth="1"/>
    <col min="7" max="7" width="5.140625" style="22" bestFit="1" customWidth="1"/>
    <col min="8" max="8" width="10.42578125" style="20" bestFit="1" customWidth="1"/>
    <col min="9" max="9" width="10" style="20" customWidth="1"/>
    <col min="10" max="10" width="10" style="21" customWidth="1"/>
    <col min="11" max="11" width="11.5703125" style="21" customWidth="1"/>
    <col min="12" max="14" width="12.7109375" style="18" customWidth="1"/>
    <col min="15" max="15" width="12.7109375" style="24" customWidth="1"/>
    <col min="16" max="16384" width="11.42578125" style="19"/>
  </cols>
  <sheetData>
    <row r="1" spans="1:15" ht="15.75" customHeight="1">
      <c r="A1" s="49"/>
      <c r="B1" s="61" t="str">
        <f>HYPERLINK("#'Zusammenfassung'"&amp;"!A10","Zurück")</f>
        <v>Zurück</v>
      </c>
      <c r="C1" s="50"/>
      <c r="D1" s="541"/>
      <c r="E1" s="148" t="s">
        <v>76</v>
      </c>
      <c r="F1" s="254" t="s">
        <v>0</v>
      </c>
      <c r="G1" s="643"/>
      <c r="H1" s="677"/>
      <c r="I1" s="677"/>
      <c r="J1" s="677"/>
      <c r="K1" s="683"/>
      <c r="L1" s="150" t="str">
        <f>IF(OR(COUNTIF(K12:K41,"&gt;0")&lt;&gt;COUNT(L12:L41)-COUNTIF(A11:A1233,"ZS"),$K$7=""),"Das Preisblatt ist nicht vollständig ausgefüllt!","")</f>
        <v>Das Preisblatt ist nicht vollständig ausgefüllt!</v>
      </c>
      <c r="M1" s="151"/>
      <c r="N1" s="151"/>
      <c r="O1" s="152"/>
    </row>
    <row r="2" spans="1:15">
      <c r="A2" s="153" t="s">
        <v>17</v>
      </c>
      <c r="B2" s="154" t="str">
        <f>Kunde</f>
        <v>Westfälische Hochschule</v>
      </c>
      <c r="D2" s="488"/>
      <c r="E2" s="156" t="s">
        <v>16</v>
      </c>
      <c r="F2" s="180" t="s">
        <v>6</v>
      </c>
      <c r="G2" s="678"/>
      <c r="H2" s="679"/>
      <c r="I2" s="679"/>
      <c r="J2" s="679"/>
      <c r="K2" s="684"/>
      <c r="L2" s="165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59"/>
      <c r="N2" s="542"/>
      <c r="O2" s="62">
        <f>O42</f>
        <v>0</v>
      </c>
    </row>
    <row r="3" spans="1:15">
      <c r="A3" s="153"/>
      <c r="B3" s="391" t="s">
        <v>1684</v>
      </c>
      <c r="D3" s="250"/>
      <c r="E3" s="156" t="s">
        <v>18</v>
      </c>
      <c r="F3" s="259">
        <f>Datum</f>
        <v>46225</v>
      </c>
      <c r="G3" s="678"/>
      <c r="H3" s="679"/>
      <c r="I3" s="679"/>
      <c r="J3" s="679"/>
      <c r="K3" s="684"/>
      <c r="L3" s="165" t="s">
        <v>10</v>
      </c>
      <c r="M3" s="159"/>
      <c r="N3" s="542"/>
      <c r="O3" s="43">
        <f>M42</f>
        <v>0</v>
      </c>
    </row>
    <row r="4" spans="1:15">
      <c r="A4" s="153"/>
      <c r="B4" s="391"/>
      <c r="D4" s="488"/>
      <c r="E4" s="148" t="s">
        <v>14</v>
      </c>
      <c r="F4" s="543" t="str" cm="1">
        <f t="array" aca="1" ref="F4" ca="1">LEFT(MID(CELL( "dateiname",A1), FIND("]", CELL("dateiname", A1))+5, 255),1)</f>
        <v>4</v>
      </c>
      <c r="G4" s="700"/>
      <c r="H4" s="701"/>
      <c r="I4" s="701"/>
      <c r="J4" s="701"/>
      <c r="K4" s="702"/>
      <c r="L4" s="165" t="s">
        <v>11</v>
      </c>
      <c r="M4" s="159"/>
      <c r="N4" s="544"/>
      <c r="O4" s="166">
        <f>K42</f>
        <v>0</v>
      </c>
    </row>
    <row r="5" spans="1:15">
      <c r="A5" s="153"/>
      <c r="B5" s="54" t="s">
        <v>1685</v>
      </c>
      <c r="D5" s="488"/>
      <c r="E5" s="148" t="s">
        <v>51</v>
      </c>
      <c r="F5" s="51" t="str" cm="1">
        <f t="array" aca="1" ref="F5" ca="1">MID(CELL("dateiname",A1),FIND("]",CELL("dateiname",A1))+7,2)</f>
        <v xml:space="preserve">1 </v>
      </c>
      <c r="G5" s="703" t="str">
        <f>IF(L1="",IF(O4&gt;K8,"Die angebotene Durchschnittsleistung überschreitet die zulässige Obergrenze der Reinigungsleistung",""),"")</f>
        <v/>
      </c>
      <c r="H5" s="703"/>
      <c r="I5" s="703"/>
      <c r="J5" s="703"/>
      <c r="K5" s="704"/>
      <c r="L5" s="169" t="s">
        <v>7</v>
      </c>
      <c r="M5" s="169"/>
      <c r="N5" s="169"/>
      <c r="O5" s="170">
        <f>H42</f>
        <v>320.91000000000014</v>
      </c>
    </row>
    <row r="6" spans="1:15">
      <c r="A6" s="171"/>
      <c r="B6" s="263">
        <v>44801</v>
      </c>
      <c r="C6" s="264" t="s">
        <v>1686</v>
      </c>
      <c r="D6" s="489"/>
      <c r="E6" s="437" t="s">
        <v>66</v>
      </c>
      <c r="F6" s="438" t="s">
        <v>70</v>
      </c>
      <c r="G6" s="705"/>
      <c r="H6" s="705"/>
      <c r="I6" s="705"/>
      <c r="J6" s="705"/>
      <c r="K6" s="706"/>
      <c r="L6" s="169" t="s">
        <v>8</v>
      </c>
      <c r="M6" s="169"/>
      <c r="N6" s="266"/>
      <c r="O6" s="170">
        <f>L42</f>
        <v>15084.826699999998</v>
      </c>
    </row>
    <row r="7" spans="1:15" ht="15.75">
      <c r="A7" s="175"/>
      <c r="B7" s="707" t="str">
        <f>IF(AND(ROUND(SUM(H12:H42)/2,2)=ROUND(H42,2),ROUND(SUM(L12:L42)/2,2)=ROUND(L42,2),ROUND(SUM(M12:M42)/2,2)=ROUND(M42,2),ROUND(SUM(O12:O42)/2,2)=ROUND(O42,2)),"","SUMMENFEHLER")</f>
        <v/>
      </c>
      <c r="C7" s="707"/>
      <c r="D7" s="708"/>
      <c r="E7" s="546"/>
      <c r="F7" s="179"/>
      <c r="G7" s="180"/>
      <c r="H7" s="270"/>
      <c r="I7" s="272"/>
      <c r="J7" s="271" t="s">
        <v>42</v>
      </c>
      <c r="K7" s="35"/>
      <c r="L7" s="169" t="s">
        <v>9</v>
      </c>
      <c r="M7" s="169"/>
      <c r="N7" s="169"/>
      <c r="O7" s="45">
        <f>IFERROR(O2/O6,0)</f>
        <v>0</v>
      </c>
    </row>
    <row r="8" spans="1:15" ht="15.75">
      <c r="A8" s="171"/>
      <c r="B8" s="709"/>
      <c r="C8" s="709"/>
      <c r="D8" s="710"/>
      <c r="E8" s="547"/>
      <c r="F8" s="179"/>
      <c r="G8" s="180"/>
      <c r="H8" s="272"/>
      <c r="I8" s="272"/>
      <c r="J8" s="271" t="s">
        <v>60</v>
      </c>
      <c r="K8" s="182">
        <v>265</v>
      </c>
      <c r="L8" s="169" t="s">
        <v>41</v>
      </c>
      <c r="M8" s="169"/>
      <c r="N8" s="169"/>
      <c r="O8" s="46">
        <f>COUNTA(I12:I41)</f>
        <v>30</v>
      </c>
    </row>
    <row r="9" spans="1:15">
      <c r="A9" s="175"/>
      <c r="B9" s="545"/>
      <c r="C9" s="545"/>
      <c r="D9" s="548" t="s">
        <v>154</v>
      </c>
      <c r="E9" s="549"/>
      <c r="F9" s="188"/>
      <c r="G9" s="188"/>
      <c r="H9" s="188"/>
      <c r="I9" s="188"/>
      <c r="J9" s="188"/>
      <c r="K9" s="189"/>
      <c r="L9" s="189"/>
      <c r="M9" s="189"/>
      <c r="N9" s="189"/>
      <c r="O9" s="48"/>
    </row>
    <row r="10" spans="1:15" ht="27" customHeight="1">
      <c r="A10" s="550" t="s">
        <v>1</v>
      </c>
      <c r="B10" s="551" t="s">
        <v>65</v>
      </c>
      <c r="C10" s="552" t="s">
        <v>3</v>
      </c>
      <c r="D10" s="553" t="s">
        <v>125</v>
      </c>
      <c r="E10" s="279" t="s">
        <v>1753</v>
      </c>
      <c r="F10" s="554" t="s">
        <v>19</v>
      </c>
      <c r="G10" s="554" t="s">
        <v>4</v>
      </c>
      <c r="H10" s="554" t="s">
        <v>20</v>
      </c>
      <c r="I10" s="554" t="s">
        <v>1754</v>
      </c>
      <c r="J10" s="554" t="s">
        <v>21</v>
      </c>
      <c r="K10" s="555" t="s">
        <v>22</v>
      </c>
      <c r="L10" s="555" t="s">
        <v>23</v>
      </c>
      <c r="M10" s="555" t="s">
        <v>15</v>
      </c>
      <c r="N10" s="555" t="s">
        <v>24</v>
      </c>
      <c r="O10" s="63" t="s">
        <v>25</v>
      </c>
    </row>
    <row r="11" spans="1:15">
      <c r="A11" s="556"/>
      <c r="B11" s="556"/>
      <c r="C11" s="557"/>
      <c r="D11" s="558"/>
      <c r="E11" s="497"/>
      <c r="F11" s="494"/>
      <c r="G11" s="559"/>
      <c r="H11" s="499"/>
      <c r="I11" s="499"/>
      <c r="J11" s="500"/>
      <c r="K11" s="500"/>
      <c r="L11" s="501"/>
      <c r="M11" s="497"/>
      <c r="N11" s="501"/>
      <c r="O11" s="502"/>
    </row>
    <row r="12" spans="1:15" s="26" customFormat="1" ht="13.9" customHeight="1">
      <c r="A12" s="459">
        <v>1</v>
      </c>
      <c r="B12" s="196"/>
      <c r="C12" s="197" t="s">
        <v>1706</v>
      </c>
      <c r="D12" s="197">
        <v>19</v>
      </c>
      <c r="E12" s="196" t="s">
        <v>1758</v>
      </c>
      <c r="F12" s="198" t="s">
        <v>1751</v>
      </c>
      <c r="G12" s="198" t="s">
        <v>46</v>
      </c>
      <c r="H12" s="198">
        <v>4</v>
      </c>
      <c r="I12" s="198">
        <v>0.08</v>
      </c>
      <c r="J12" s="560">
        <v>4</v>
      </c>
      <c r="K12" s="64"/>
      <c r="L12" s="203">
        <f>H12*J12</f>
        <v>16</v>
      </c>
      <c r="M12" s="203">
        <f>IFERROR(L12/K12,0)</f>
        <v>0</v>
      </c>
      <c r="N12" s="561">
        <f>IF(O12&gt;0,O12/J12,0)</f>
        <v>0</v>
      </c>
      <c r="O12" s="203">
        <f>ROUND(M12*SVS_UR,2)</f>
        <v>0</v>
      </c>
    </row>
    <row r="13" spans="1:15" s="26" customFormat="1" ht="13.9" customHeight="1">
      <c r="A13" s="459">
        <f>MAX($A$12:A12)+1</f>
        <v>2</v>
      </c>
      <c r="B13" s="196"/>
      <c r="C13" s="197" t="s">
        <v>1706</v>
      </c>
      <c r="D13" s="197">
        <v>20</v>
      </c>
      <c r="E13" s="196" t="s">
        <v>1758</v>
      </c>
      <c r="F13" s="198" t="s">
        <v>1751</v>
      </c>
      <c r="G13" s="198" t="s">
        <v>46</v>
      </c>
      <c r="H13" s="198">
        <v>4</v>
      </c>
      <c r="I13" s="198">
        <v>0.08</v>
      </c>
      <c r="J13" s="560">
        <v>4</v>
      </c>
      <c r="K13" s="64"/>
      <c r="L13" s="203">
        <f>H13*J13</f>
        <v>16</v>
      </c>
      <c r="M13" s="203">
        <f>IFERROR(L13/K13,0)</f>
        <v>0</v>
      </c>
      <c r="N13" s="561">
        <f>IF(O13&gt;0,O13/J13,0)</f>
        <v>0</v>
      </c>
      <c r="O13" s="203">
        <f>ROUND(M13*SVS_UR,2)</f>
        <v>0</v>
      </c>
    </row>
    <row r="14" spans="1:15" s="26" customFormat="1" ht="13.9" customHeight="1">
      <c r="A14" s="459">
        <f>MAX($A$12:A13)+1</f>
        <v>3</v>
      </c>
      <c r="B14" s="196"/>
      <c r="C14" s="197" t="s">
        <v>1706</v>
      </c>
      <c r="D14" s="197">
        <v>21</v>
      </c>
      <c r="E14" s="196" t="s">
        <v>1758</v>
      </c>
      <c r="F14" s="198" t="s">
        <v>1751</v>
      </c>
      <c r="G14" s="198" t="s">
        <v>46</v>
      </c>
      <c r="H14" s="198">
        <v>4</v>
      </c>
      <c r="I14" s="198">
        <v>0.08</v>
      </c>
      <c r="J14" s="560">
        <v>4</v>
      </c>
      <c r="K14" s="64"/>
      <c r="L14" s="203">
        <f t="shared" ref="L14:L40" si="0">H14*J14</f>
        <v>16</v>
      </c>
      <c r="M14" s="203">
        <f t="shared" ref="M14:M40" si="1">IFERROR(L14/K14,0)</f>
        <v>0</v>
      </c>
      <c r="N14" s="561">
        <f t="shared" ref="N14:N40" si="2">IF(O14&gt;0,O14/J14,0)</f>
        <v>0</v>
      </c>
      <c r="O14" s="203">
        <f t="shared" ref="O14:O40" si="3">ROUND(M14*SVS_UR,2)</f>
        <v>0</v>
      </c>
    </row>
    <row r="15" spans="1:15" s="26" customFormat="1" ht="13.9" customHeight="1">
      <c r="A15" s="459">
        <f>MAX($A$12:A14)+1</f>
        <v>4</v>
      </c>
      <c r="B15" s="196"/>
      <c r="C15" s="197" t="s">
        <v>1706</v>
      </c>
      <c r="D15" s="197">
        <v>22</v>
      </c>
      <c r="E15" s="196" t="s">
        <v>1758</v>
      </c>
      <c r="F15" s="198" t="s">
        <v>1751</v>
      </c>
      <c r="G15" s="198" t="s">
        <v>46</v>
      </c>
      <c r="H15" s="198">
        <v>4</v>
      </c>
      <c r="I15" s="198">
        <v>0.08</v>
      </c>
      <c r="J15" s="560">
        <v>4</v>
      </c>
      <c r="K15" s="64"/>
      <c r="L15" s="203">
        <f t="shared" si="0"/>
        <v>16</v>
      </c>
      <c r="M15" s="203">
        <f t="shared" si="1"/>
        <v>0</v>
      </c>
      <c r="N15" s="561">
        <f t="shared" si="2"/>
        <v>0</v>
      </c>
      <c r="O15" s="203">
        <f t="shared" si="3"/>
        <v>0</v>
      </c>
    </row>
    <row r="16" spans="1:15" s="26" customFormat="1" ht="13.9" customHeight="1">
      <c r="A16" s="459">
        <f>MAX($A$12:A15)+1</f>
        <v>5</v>
      </c>
      <c r="B16" s="196"/>
      <c r="C16" s="197" t="s">
        <v>1710</v>
      </c>
      <c r="D16" s="197" t="s">
        <v>1690</v>
      </c>
      <c r="E16" s="196" t="s">
        <v>229</v>
      </c>
      <c r="F16" s="198" t="s">
        <v>1750</v>
      </c>
      <c r="G16" s="198" t="s">
        <v>82</v>
      </c>
      <c r="H16" s="198">
        <v>22.77</v>
      </c>
      <c r="I16" s="198">
        <v>1</v>
      </c>
      <c r="J16" s="560">
        <v>52.17</v>
      </c>
      <c r="K16" s="64"/>
      <c r="L16" s="203">
        <f t="shared" si="0"/>
        <v>1187.9109000000001</v>
      </c>
      <c r="M16" s="203">
        <f t="shared" si="1"/>
        <v>0</v>
      </c>
      <c r="N16" s="561">
        <f t="shared" si="2"/>
        <v>0</v>
      </c>
      <c r="O16" s="203">
        <f t="shared" si="3"/>
        <v>0</v>
      </c>
    </row>
    <row r="17" spans="1:15" s="26" customFormat="1" ht="13.9" customHeight="1">
      <c r="A17" s="459">
        <f>MAX($A$12:A16)+1</f>
        <v>6</v>
      </c>
      <c r="B17" s="196"/>
      <c r="C17" s="197" t="s">
        <v>1710</v>
      </c>
      <c r="D17" s="197" t="s">
        <v>1691</v>
      </c>
      <c r="E17" s="196" t="s">
        <v>229</v>
      </c>
      <c r="F17" s="198" t="s">
        <v>1750</v>
      </c>
      <c r="G17" s="198" t="s">
        <v>82</v>
      </c>
      <c r="H17" s="198">
        <v>16.89</v>
      </c>
      <c r="I17" s="198">
        <v>1</v>
      </c>
      <c r="J17" s="560">
        <v>52.17</v>
      </c>
      <c r="K17" s="64"/>
      <c r="L17" s="203">
        <f t="shared" si="0"/>
        <v>881.15130000000011</v>
      </c>
      <c r="M17" s="203">
        <f t="shared" si="1"/>
        <v>0</v>
      </c>
      <c r="N17" s="561">
        <f t="shared" si="2"/>
        <v>0</v>
      </c>
      <c r="O17" s="203">
        <f t="shared" si="3"/>
        <v>0</v>
      </c>
    </row>
    <row r="18" spans="1:15" s="26" customFormat="1">
      <c r="A18" s="459">
        <f>MAX($A$12:A17)+1</f>
        <v>7</v>
      </c>
      <c r="B18" s="196"/>
      <c r="C18" s="197" t="s">
        <v>1710</v>
      </c>
      <c r="D18" s="197" t="s">
        <v>1692</v>
      </c>
      <c r="E18" s="196"/>
      <c r="F18" s="198" t="s">
        <v>1750</v>
      </c>
      <c r="G18" s="198" t="s">
        <v>80</v>
      </c>
      <c r="H18" s="198">
        <v>16.89</v>
      </c>
      <c r="I18" s="198">
        <v>1</v>
      </c>
      <c r="J18" s="560">
        <v>52.17</v>
      </c>
      <c r="K18" s="64"/>
      <c r="L18" s="203">
        <f t="shared" si="0"/>
        <v>881.15130000000011</v>
      </c>
      <c r="M18" s="203">
        <f t="shared" si="1"/>
        <v>0</v>
      </c>
      <c r="N18" s="561">
        <f t="shared" si="2"/>
        <v>0</v>
      </c>
      <c r="O18" s="203">
        <f t="shared" si="3"/>
        <v>0</v>
      </c>
    </row>
    <row r="19" spans="1:15" s="26" customFormat="1">
      <c r="A19" s="459">
        <f>MAX($A$12:A18)+1</f>
        <v>8</v>
      </c>
      <c r="B19" s="196"/>
      <c r="C19" s="197" t="s">
        <v>1710</v>
      </c>
      <c r="D19" s="197" t="s">
        <v>1693</v>
      </c>
      <c r="E19" s="196"/>
      <c r="F19" s="198" t="s">
        <v>1750</v>
      </c>
      <c r="G19" s="198" t="s">
        <v>80</v>
      </c>
      <c r="H19" s="198">
        <v>17.37</v>
      </c>
      <c r="I19" s="198">
        <v>1</v>
      </c>
      <c r="J19" s="560">
        <v>52.17</v>
      </c>
      <c r="K19" s="64"/>
      <c r="L19" s="203">
        <f t="shared" si="0"/>
        <v>906.19290000000012</v>
      </c>
      <c r="M19" s="203">
        <f t="shared" si="1"/>
        <v>0</v>
      </c>
      <c r="N19" s="561">
        <f t="shared" si="2"/>
        <v>0</v>
      </c>
      <c r="O19" s="203">
        <f t="shared" si="3"/>
        <v>0</v>
      </c>
    </row>
    <row r="20" spans="1:15" s="26" customFormat="1">
      <c r="A20" s="459">
        <f>MAX($A$12:A19)+1</f>
        <v>9</v>
      </c>
      <c r="B20" s="196"/>
      <c r="C20" s="197" t="s">
        <v>1710</v>
      </c>
      <c r="D20" s="197" t="s">
        <v>1694</v>
      </c>
      <c r="E20" s="196"/>
      <c r="F20" s="198" t="s">
        <v>1750</v>
      </c>
      <c r="G20" s="198" t="s">
        <v>80</v>
      </c>
      <c r="H20" s="198">
        <v>20.03</v>
      </c>
      <c r="I20" s="198">
        <v>1</v>
      </c>
      <c r="J20" s="560">
        <v>52.17</v>
      </c>
      <c r="K20" s="64"/>
      <c r="L20" s="203">
        <f t="shared" si="0"/>
        <v>1044.9651000000001</v>
      </c>
      <c r="M20" s="203">
        <f t="shared" si="1"/>
        <v>0</v>
      </c>
      <c r="N20" s="561">
        <f t="shared" si="2"/>
        <v>0</v>
      </c>
      <c r="O20" s="203">
        <f t="shared" si="3"/>
        <v>0</v>
      </c>
    </row>
    <row r="21" spans="1:15" s="26" customFormat="1">
      <c r="A21" s="459">
        <f>MAX($A$12:A20)+1</f>
        <v>10</v>
      </c>
      <c r="B21" s="196"/>
      <c r="C21" s="197" t="s">
        <v>1710</v>
      </c>
      <c r="D21" s="197" t="s">
        <v>1695</v>
      </c>
      <c r="E21" s="196"/>
      <c r="F21" s="198" t="s">
        <v>1750</v>
      </c>
      <c r="G21" s="198" t="s">
        <v>80</v>
      </c>
      <c r="H21" s="198">
        <v>21.49</v>
      </c>
      <c r="I21" s="198">
        <v>1</v>
      </c>
      <c r="J21" s="560">
        <v>52.17</v>
      </c>
      <c r="K21" s="64"/>
      <c r="L21" s="203">
        <f t="shared" si="0"/>
        <v>1121.1333</v>
      </c>
      <c r="M21" s="203">
        <f t="shared" si="1"/>
        <v>0</v>
      </c>
      <c r="N21" s="561">
        <f t="shared" si="2"/>
        <v>0</v>
      </c>
      <c r="O21" s="203">
        <f t="shared" si="3"/>
        <v>0</v>
      </c>
    </row>
    <row r="22" spans="1:15" s="26" customFormat="1">
      <c r="A22" s="459">
        <f>MAX($A$12:A21)+1</f>
        <v>11</v>
      </c>
      <c r="B22" s="196"/>
      <c r="C22" s="197" t="s">
        <v>1710</v>
      </c>
      <c r="D22" s="197"/>
      <c r="E22" s="196" t="s">
        <v>394</v>
      </c>
      <c r="F22" s="198" t="s">
        <v>1739</v>
      </c>
      <c r="G22" s="198" t="s">
        <v>92</v>
      </c>
      <c r="H22" s="198">
        <v>9.02</v>
      </c>
      <c r="I22" s="198">
        <v>1</v>
      </c>
      <c r="J22" s="560">
        <v>52.17</v>
      </c>
      <c r="K22" s="64"/>
      <c r="L22" s="203">
        <f t="shared" si="0"/>
        <v>470.57339999999999</v>
      </c>
      <c r="M22" s="203">
        <f t="shared" si="1"/>
        <v>0</v>
      </c>
      <c r="N22" s="561">
        <f t="shared" si="2"/>
        <v>0</v>
      </c>
      <c r="O22" s="203">
        <f t="shared" si="3"/>
        <v>0</v>
      </c>
    </row>
    <row r="23" spans="1:15" s="26" customFormat="1">
      <c r="A23" s="459">
        <f>MAX($A$12:A22)+1</f>
        <v>12</v>
      </c>
      <c r="B23" s="196"/>
      <c r="C23" s="197" t="s">
        <v>1710</v>
      </c>
      <c r="D23" s="197"/>
      <c r="E23" s="196" t="s">
        <v>1840</v>
      </c>
      <c r="F23" s="198" t="s">
        <v>1739</v>
      </c>
      <c r="G23" s="198" t="s">
        <v>85</v>
      </c>
      <c r="H23" s="198">
        <v>10</v>
      </c>
      <c r="I23" s="198">
        <v>1</v>
      </c>
      <c r="J23" s="560">
        <v>52.17</v>
      </c>
      <c r="K23" s="64"/>
      <c r="L23" s="203">
        <f t="shared" si="0"/>
        <v>521.70000000000005</v>
      </c>
      <c r="M23" s="203">
        <f t="shared" si="1"/>
        <v>0</v>
      </c>
      <c r="N23" s="561">
        <f t="shared" si="2"/>
        <v>0</v>
      </c>
      <c r="O23" s="203">
        <f t="shared" si="3"/>
        <v>0</v>
      </c>
    </row>
    <row r="24" spans="1:15" s="26" customFormat="1">
      <c r="A24" s="459">
        <f>MAX($A$12:A23)+1</f>
        <v>13</v>
      </c>
      <c r="B24" s="196"/>
      <c r="C24" s="197" t="s">
        <v>1710</v>
      </c>
      <c r="D24" s="197"/>
      <c r="E24" s="196" t="s">
        <v>1702</v>
      </c>
      <c r="F24" s="198" t="s">
        <v>1750</v>
      </c>
      <c r="G24" s="198" t="s">
        <v>83</v>
      </c>
      <c r="H24" s="198">
        <v>7.22</v>
      </c>
      <c r="I24" s="198">
        <v>1</v>
      </c>
      <c r="J24" s="560">
        <v>52.17</v>
      </c>
      <c r="K24" s="64"/>
      <c r="L24" s="203">
        <f t="shared" si="0"/>
        <v>376.66739999999999</v>
      </c>
      <c r="M24" s="203">
        <f t="shared" si="1"/>
        <v>0</v>
      </c>
      <c r="N24" s="561">
        <f t="shared" si="2"/>
        <v>0</v>
      </c>
      <c r="O24" s="203">
        <f t="shared" si="3"/>
        <v>0</v>
      </c>
    </row>
    <row r="25" spans="1:15" s="26" customFormat="1">
      <c r="A25" s="459">
        <f>MAX($A$12:A24)+1</f>
        <v>14</v>
      </c>
      <c r="B25" s="196"/>
      <c r="C25" s="197" t="s">
        <v>1710</v>
      </c>
      <c r="D25" s="197"/>
      <c r="E25" s="196" t="s">
        <v>84</v>
      </c>
      <c r="F25" s="198" t="s">
        <v>1739</v>
      </c>
      <c r="G25" s="198" t="s">
        <v>83</v>
      </c>
      <c r="H25" s="198">
        <v>11.53</v>
      </c>
      <c r="I25" s="198">
        <v>1</v>
      </c>
      <c r="J25" s="560">
        <v>52.17</v>
      </c>
      <c r="K25" s="64"/>
      <c r="L25" s="203">
        <f t="shared" si="0"/>
        <v>601.52009999999996</v>
      </c>
      <c r="M25" s="203">
        <f t="shared" si="1"/>
        <v>0</v>
      </c>
      <c r="N25" s="561">
        <f t="shared" si="2"/>
        <v>0</v>
      </c>
      <c r="O25" s="203">
        <f t="shared" si="3"/>
        <v>0</v>
      </c>
    </row>
    <row r="26" spans="1:15" s="26" customFormat="1">
      <c r="A26" s="459">
        <f>MAX($A$12:A25)+1</f>
        <v>15</v>
      </c>
      <c r="B26" s="196"/>
      <c r="C26" s="197" t="s">
        <v>1710</v>
      </c>
      <c r="D26" s="197"/>
      <c r="E26" s="196" t="s">
        <v>1703</v>
      </c>
      <c r="F26" s="198" t="s">
        <v>1739</v>
      </c>
      <c r="G26" s="198" t="s">
        <v>89</v>
      </c>
      <c r="H26" s="198">
        <v>4.6100000000000003</v>
      </c>
      <c r="I26" s="198">
        <v>1</v>
      </c>
      <c r="J26" s="560">
        <v>52.17</v>
      </c>
      <c r="K26" s="64"/>
      <c r="L26" s="203">
        <f t="shared" si="0"/>
        <v>240.50370000000004</v>
      </c>
      <c r="M26" s="203">
        <f t="shared" si="1"/>
        <v>0</v>
      </c>
      <c r="N26" s="561">
        <f t="shared" si="2"/>
        <v>0</v>
      </c>
      <c r="O26" s="203">
        <f t="shared" si="3"/>
        <v>0</v>
      </c>
    </row>
    <row r="27" spans="1:15" s="26" customFormat="1">
      <c r="A27" s="459">
        <f>MAX($A$12:A26)+1</f>
        <v>16</v>
      </c>
      <c r="B27" s="196"/>
      <c r="C27" s="197" t="s">
        <v>1710</v>
      </c>
      <c r="D27" s="197"/>
      <c r="E27" s="196" t="s">
        <v>1704</v>
      </c>
      <c r="F27" s="198" t="s">
        <v>1739</v>
      </c>
      <c r="G27" s="198" t="s">
        <v>89</v>
      </c>
      <c r="H27" s="198">
        <v>4.59</v>
      </c>
      <c r="I27" s="198">
        <v>1</v>
      </c>
      <c r="J27" s="560">
        <v>52.17</v>
      </c>
      <c r="K27" s="64"/>
      <c r="L27" s="203">
        <f t="shared" si="0"/>
        <v>239.46029999999999</v>
      </c>
      <c r="M27" s="203">
        <f t="shared" si="1"/>
        <v>0</v>
      </c>
      <c r="N27" s="561">
        <f t="shared" si="2"/>
        <v>0</v>
      </c>
      <c r="O27" s="203">
        <f t="shared" si="3"/>
        <v>0</v>
      </c>
    </row>
    <row r="28" spans="1:15" s="26" customFormat="1">
      <c r="A28" s="459">
        <f>MAX($A$12:A27)+1</f>
        <v>17</v>
      </c>
      <c r="B28" s="196"/>
      <c r="C28" s="197" t="s">
        <v>1710</v>
      </c>
      <c r="D28" s="197"/>
      <c r="E28" s="196" t="s">
        <v>1705</v>
      </c>
      <c r="F28" s="198" t="s">
        <v>1750</v>
      </c>
      <c r="G28" s="198" t="s">
        <v>46</v>
      </c>
      <c r="H28" s="198">
        <v>1.48</v>
      </c>
      <c r="I28" s="198">
        <v>0.08</v>
      </c>
      <c r="J28" s="560">
        <v>4</v>
      </c>
      <c r="K28" s="64"/>
      <c r="L28" s="203">
        <f t="shared" si="0"/>
        <v>5.92</v>
      </c>
      <c r="M28" s="203">
        <f t="shared" si="1"/>
        <v>0</v>
      </c>
      <c r="N28" s="561">
        <f t="shared" si="2"/>
        <v>0</v>
      </c>
      <c r="O28" s="203">
        <f t="shared" si="3"/>
        <v>0</v>
      </c>
    </row>
    <row r="29" spans="1:15" s="26" customFormat="1">
      <c r="A29" s="459">
        <f>MAX($A$12:A28)+1</f>
        <v>18</v>
      </c>
      <c r="B29" s="196"/>
      <c r="C29" s="197" t="s">
        <v>1710</v>
      </c>
      <c r="D29" s="197"/>
      <c r="E29" s="196" t="s">
        <v>1707</v>
      </c>
      <c r="F29" s="198" t="s">
        <v>1739</v>
      </c>
      <c r="G29" s="198" t="s">
        <v>93</v>
      </c>
      <c r="H29" s="198">
        <v>4.8099999999999996</v>
      </c>
      <c r="I29" s="198">
        <v>0.08</v>
      </c>
      <c r="J29" s="560">
        <v>4</v>
      </c>
      <c r="K29" s="64"/>
      <c r="L29" s="203">
        <f t="shared" si="0"/>
        <v>19.239999999999998</v>
      </c>
      <c r="M29" s="203">
        <f t="shared" si="1"/>
        <v>0</v>
      </c>
      <c r="N29" s="561">
        <f t="shared" si="2"/>
        <v>0</v>
      </c>
      <c r="O29" s="203">
        <f t="shared" si="3"/>
        <v>0</v>
      </c>
    </row>
    <row r="30" spans="1:15" s="26" customFormat="1">
      <c r="A30" s="459">
        <f>MAX($A$12:A29)+1</f>
        <v>19</v>
      </c>
      <c r="B30" s="196"/>
      <c r="C30" s="197" t="s">
        <v>1710</v>
      </c>
      <c r="D30" s="197"/>
      <c r="E30" s="196" t="s">
        <v>1708</v>
      </c>
      <c r="F30" s="198" t="s">
        <v>1739</v>
      </c>
      <c r="G30" s="198" t="s">
        <v>93</v>
      </c>
      <c r="H30" s="198">
        <v>3.9</v>
      </c>
      <c r="I30" s="198">
        <v>0.08</v>
      </c>
      <c r="J30" s="560">
        <v>4</v>
      </c>
      <c r="K30" s="64"/>
      <c r="L30" s="203">
        <f t="shared" si="0"/>
        <v>15.6</v>
      </c>
      <c r="M30" s="203">
        <f t="shared" si="1"/>
        <v>0</v>
      </c>
      <c r="N30" s="561">
        <f t="shared" si="2"/>
        <v>0</v>
      </c>
      <c r="O30" s="203">
        <f t="shared" si="3"/>
        <v>0</v>
      </c>
    </row>
    <row r="31" spans="1:15" s="26" customFormat="1">
      <c r="A31" s="459">
        <f>MAX($A$12:A30)+1</f>
        <v>20</v>
      </c>
      <c r="B31" s="196"/>
      <c r="C31" s="197" t="s">
        <v>1711</v>
      </c>
      <c r="D31" s="197" t="s">
        <v>1696</v>
      </c>
      <c r="E31" s="196" t="s">
        <v>43</v>
      </c>
      <c r="F31" s="198" t="s">
        <v>1750</v>
      </c>
      <c r="G31" s="198" t="s">
        <v>82</v>
      </c>
      <c r="H31" s="198">
        <v>22.8</v>
      </c>
      <c r="I31" s="198">
        <v>1</v>
      </c>
      <c r="J31" s="560">
        <v>52.17</v>
      </c>
      <c r="K31" s="64"/>
      <c r="L31" s="203">
        <f t="shared" si="0"/>
        <v>1189.4760000000001</v>
      </c>
      <c r="M31" s="203">
        <f t="shared" si="1"/>
        <v>0</v>
      </c>
      <c r="N31" s="561">
        <f t="shared" si="2"/>
        <v>0</v>
      </c>
      <c r="O31" s="203">
        <f t="shared" si="3"/>
        <v>0</v>
      </c>
    </row>
    <row r="32" spans="1:15" s="26" customFormat="1">
      <c r="A32" s="459">
        <f>MAX($A$12:A31)+1</f>
        <v>21</v>
      </c>
      <c r="B32" s="196"/>
      <c r="C32" s="197" t="s">
        <v>1711</v>
      </c>
      <c r="D32" s="197" t="s">
        <v>1697</v>
      </c>
      <c r="E32" s="196"/>
      <c r="F32" s="198" t="s">
        <v>1750</v>
      </c>
      <c r="G32" s="198" t="s">
        <v>80</v>
      </c>
      <c r="H32" s="198">
        <v>16.489999999999998</v>
      </c>
      <c r="I32" s="198">
        <v>1</v>
      </c>
      <c r="J32" s="560">
        <v>52.17</v>
      </c>
      <c r="K32" s="64"/>
      <c r="L32" s="203">
        <f t="shared" si="0"/>
        <v>860.28329999999994</v>
      </c>
      <c r="M32" s="203">
        <f t="shared" si="1"/>
        <v>0</v>
      </c>
      <c r="N32" s="561">
        <f t="shared" si="2"/>
        <v>0</v>
      </c>
      <c r="O32" s="203">
        <f t="shared" si="3"/>
        <v>0</v>
      </c>
    </row>
    <row r="33" spans="1:15" s="26" customFormat="1">
      <c r="A33" s="459">
        <f>MAX($A$12:A32)+1</f>
        <v>22</v>
      </c>
      <c r="B33" s="196"/>
      <c r="C33" s="197" t="s">
        <v>1711</v>
      </c>
      <c r="D33" s="197" t="s">
        <v>1698</v>
      </c>
      <c r="E33" s="196"/>
      <c r="F33" s="198" t="s">
        <v>1750</v>
      </c>
      <c r="G33" s="198" t="s">
        <v>80</v>
      </c>
      <c r="H33" s="198">
        <v>13.73</v>
      </c>
      <c r="I33" s="198">
        <v>1</v>
      </c>
      <c r="J33" s="560">
        <v>52.17</v>
      </c>
      <c r="K33" s="64"/>
      <c r="L33" s="203">
        <f t="shared" si="0"/>
        <v>716.29410000000007</v>
      </c>
      <c r="M33" s="203">
        <f t="shared" si="1"/>
        <v>0</v>
      </c>
      <c r="N33" s="561">
        <f t="shared" si="2"/>
        <v>0</v>
      </c>
      <c r="O33" s="203">
        <f t="shared" si="3"/>
        <v>0</v>
      </c>
    </row>
    <row r="34" spans="1:15" s="26" customFormat="1">
      <c r="A34" s="459">
        <f>MAX($A$12:A33)+1</f>
        <v>23</v>
      </c>
      <c r="B34" s="196"/>
      <c r="C34" s="197" t="s">
        <v>1711</v>
      </c>
      <c r="D34" s="197" t="s">
        <v>1699</v>
      </c>
      <c r="E34" s="196"/>
      <c r="F34" s="198" t="s">
        <v>1750</v>
      </c>
      <c r="G34" s="198" t="s">
        <v>80</v>
      </c>
      <c r="H34" s="198">
        <v>11.5</v>
      </c>
      <c r="I34" s="198">
        <v>1</v>
      </c>
      <c r="J34" s="560">
        <v>52.17</v>
      </c>
      <c r="K34" s="64"/>
      <c r="L34" s="203">
        <f t="shared" si="0"/>
        <v>599.95500000000004</v>
      </c>
      <c r="M34" s="203">
        <f t="shared" si="1"/>
        <v>0</v>
      </c>
      <c r="N34" s="561">
        <f t="shared" si="2"/>
        <v>0</v>
      </c>
      <c r="O34" s="203">
        <f t="shared" si="3"/>
        <v>0</v>
      </c>
    </row>
    <row r="35" spans="1:15" s="26" customFormat="1">
      <c r="A35" s="459">
        <f>MAX($A$12:A34)+1</f>
        <v>24</v>
      </c>
      <c r="B35" s="196"/>
      <c r="C35" s="197" t="s">
        <v>1711</v>
      </c>
      <c r="D35" s="197" t="s">
        <v>1700</v>
      </c>
      <c r="E35" s="196"/>
      <c r="F35" s="198" t="s">
        <v>1750</v>
      </c>
      <c r="G35" s="198" t="s">
        <v>80</v>
      </c>
      <c r="H35" s="198">
        <v>16.57</v>
      </c>
      <c r="I35" s="198">
        <v>1</v>
      </c>
      <c r="J35" s="560">
        <v>52.17</v>
      </c>
      <c r="K35" s="64"/>
      <c r="L35" s="203">
        <f t="shared" si="0"/>
        <v>864.45690000000002</v>
      </c>
      <c r="M35" s="203">
        <f t="shared" si="1"/>
        <v>0</v>
      </c>
      <c r="N35" s="561">
        <f t="shared" si="2"/>
        <v>0</v>
      </c>
      <c r="O35" s="203">
        <f t="shared" si="3"/>
        <v>0</v>
      </c>
    </row>
    <row r="36" spans="1:15" s="26" customFormat="1">
      <c r="A36" s="459">
        <f>MAX($A$12:A35)+1</f>
        <v>25</v>
      </c>
      <c r="B36" s="196"/>
      <c r="C36" s="197" t="s">
        <v>1711</v>
      </c>
      <c r="D36" s="197" t="s">
        <v>1701</v>
      </c>
      <c r="E36" s="196" t="s">
        <v>43</v>
      </c>
      <c r="F36" s="198" t="s">
        <v>1750</v>
      </c>
      <c r="G36" s="198" t="s">
        <v>82</v>
      </c>
      <c r="H36" s="198">
        <v>20.3</v>
      </c>
      <c r="I36" s="198">
        <v>1</v>
      </c>
      <c r="J36" s="560">
        <v>52.17</v>
      </c>
      <c r="K36" s="64"/>
      <c r="L36" s="203">
        <f t="shared" si="0"/>
        <v>1059.0510000000002</v>
      </c>
      <c r="M36" s="203">
        <f t="shared" si="1"/>
        <v>0</v>
      </c>
      <c r="N36" s="561">
        <f t="shared" si="2"/>
        <v>0</v>
      </c>
      <c r="O36" s="203">
        <f t="shared" si="3"/>
        <v>0</v>
      </c>
    </row>
    <row r="37" spans="1:15" s="26" customFormat="1">
      <c r="A37" s="459">
        <f>MAX($A$12:A36)+1</f>
        <v>26</v>
      </c>
      <c r="B37" s="196"/>
      <c r="C37" s="197" t="s">
        <v>1711</v>
      </c>
      <c r="D37" s="197"/>
      <c r="E37" s="196" t="s">
        <v>1702</v>
      </c>
      <c r="F37" s="198" t="s">
        <v>1750</v>
      </c>
      <c r="G37" s="198" t="s">
        <v>83</v>
      </c>
      <c r="H37" s="198">
        <v>10.97</v>
      </c>
      <c r="I37" s="198">
        <v>1</v>
      </c>
      <c r="J37" s="560">
        <v>52.17</v>
      </c>
      <c r="K37" s="64"/>
      <c r="L37" s="203">
        <f t="shared" si="0"/>
        <v>572.30490000000009</v>
      </c>
      <c r="M37" s="203">
        <f t="shared" si="1"/>
        <v>0</v>
      </c>
      <c r="N37" s="561">
        <f t="shared" si="2"/>
        <v>0</v>
      </c>
      <c r="O37" s="203">
        <f t="shared" si="3"/>
        <v>0</v>
      </c>
    </row>
    <row r="38" spans="1:15" s="26" customFormat="1">
      <c r="A38" s="459">
        <f>MAX($A$12:A37)+1</f>
        <v>27</v>
      </c>
      <c r="B38" s="196"/>
      <c r="C38" s="197" t="s">
        <v>1711</v>
      </c>
      <c r="D38" s="197"/>
      <c r="E38" s="196" t="s">
        <v>984</v>
      </c>
      <c r="F38" s="198" t="s">
        <v>1739</v>
      </c>
      <c r="G38" s="198" t="s">
        <v>89</v>
      </c>
      <c r="H38" s="198">
        <v>3.48</v>
      </c>
      <c r="I38" s="198">
        <v>1</v>
      </c>
      <c r="J38" s="560">
        <v>52.17</v>
      </c>
      <c r="K38" s="64"/>
      <c r="L38" s="203">
        <f t="shared" si="0"/>
        <v>181.55160000000001</v>
      </c>
      <c r="M38" s="203">
        <f t="shared" si="1"/>
        <v>0</v>
      </c>
      <c r="N38" s="561">
        <f t="shared" si="2"/>
        <v>0</v>
      </c>
      <c r="O38" s="203">
        <f t="shared" si="3"/>
        <v>0</v>
      </c>
    </row>
    <row r="39" spans="1:15" s="26" customFormat="1">
      <c r="A39" s="459">
        <f>MAX($A$12:A38)+1</f>
        <v>28</v>
      </c>
      <c r="B39" s="196"/>
      <c r="C39" s="197" t="s">
        <v>1711</v>
      </c>
      <c r="D39" s="197"/>
      <c r="E39" s="196" t="s">
        <v>84</v>
      </c>
      <c r="F39" s="198" t="s">
        <v>1739</v>
      </c>
      <c r="G39" s="198" t="s">
        <v>83</v>
      </c>
      <c r="H39" s="198">
        <v>8.26</v>
      </c>
      <c r="I39" s="198">
        <v>1</v>
      </c>
      <c r="J39" s="560">
        <v>52.17</v>
      </c>
      <c r="K39" s="64"/>
      <c r="L39" s="203">
        <f t="shared" si="0"/>
        <v>430.92419999999998</v>
      </c>
      <c r="M39" s="203">
        <f t="shared" si="1"/>
        <v>0</v>
      </c>
      <c r="N39" s="561">
        <f t="shared" si="2"/>
        <v>0</v>
      </c>
      <c r="O39" s="203">
        <f t="shared" si="3"/>
        <v>0</v>
      </c>
    </row>
    <row r="40" spans="1:15" s="26" customFormat="1">
      <c r="A40" s="459">
        <f>MAX($A$12:A39)+1</f>
        <v>29</v>
      </c>
      <c r="B40" s="196"/>
      <c r="C40" s="197" t="s">
        <v>1711</v>
      </c>
      <c r="D40" s="197"/>
      <c r="E40" s="196" t="s">
        <v>1709</v>
      </c>
      <c r="F40" s="198" t="s">
        <v>1739</v>
      </c>
      <c r="G40" s="198" t="s">
        <v>93</v>
      </c>
      <c r="H40" s="198">
        <v>5.16</v>
      </c>
      <c r="I40" s="198">
        <v>0.08</v>
      </c>
      <c r="J40" s="560">
        <v>4</v>
      </c>
      <c r="K40" s="64"/>
      <c r="L40" s="203">
        <f t="shared" si="0"/>
        <v>20.64</v>
      </c>
      <c r="M40" s="203">
        <f t="shared" si="1"/>
        <v>0</v>
      </c>
      <c r="N40" s="561">
        <f t="shared" si="2"/>
        <v>0</v>
      </c>
      <c r="O40" s="203">
        <f t="shared" si="3"/>
        <v>0</v>
      </c>
    </row>
    <row r="41" spans="1:15" s="26" customFormat="1">
      <c r="A41" s="459">
        <f>MAX($A$12:A40)+1</f>
        <v>30</v>
      </c>
      <c r="B41" s="196" t="s">
        <v>177</v>
      </c>
      <c r="C41" s="197" t="s">
        <v>1711</v>
      </c>
      <c r="D41" s="197" t="s">
        <v>177</v>
      </c>
      <c r="E41" s="196" t="s">
        <v>1708</v>
      </c>
      <c r="F41" s="198" t="s">
        <v>1739</v>
      </c>
      <c r="G41" s="198" t="s">
        <v>93</v>
      </c>
      <c r="H41" s="198">
        <v>3.05</v>
      </c>
      <c r="I41" s="198">
        <v>0.08</v>
      </c>
      <c r="J41" s="560">
        <v>4</v>
      </c>
      <c r="K41" s="64"/>
      <c r="L41" s="203">
        <f>H41*J41</f>
        <v>12.2</v>
      </c>
      <c r="M41" s="203">
        <f>IFERROR(L41/K41,0)</f>
        <v>0</v>
      </c>
      <c r="N41" s="561">
        <f>IF(O41&gt;0,O41/J41,0)</f>
        <v>0</v>
      </c>
      <c r="O41" s="203">
        <f>ROUND(M41*SVS_UR,2)</f>
        <v>0</v>
      </c>
    </row>
    <row r="42" spans="1:15" s="26" customFormat="1">
      <c r="A42" s="521" t="s">
        <v>5</v>
      </c>
      <c r="B42" s="522" t="s">
        <v>64</v>
      </c>
      <c r="C42" s="525"/>
      <c r="D42" s="524"/>
      <c r="E42" s="525"/>
      <c r="F42" s="525"/>
      <c r="G42" s="526"/>
      <c r="H42" s="562">
        <f>SUM(H12:H41)</f>
        <v>320.91000000000014</v>
      </c>
      <c r="I42" s="563"/>
      <c r="J42" s="564"/>
      <c r="K42" s="529">
        <f>IFERROR(L42/M42,0)</f>
        <v>0</v>
      </c>
      <c r="L42" s="562">
        <f>SUM(L12:L41)</f>
        <v>15084.826699999998</v>
      </c>
      <c r="M42" s="562">
        <f>SUM(M12:M41)</f>
        <v>0</v>
      </c>
      <c r="N42" s="530"/>
      <c r="O42" s="372">
        <f>SUM(O12:O41)</f>
        <v>0</v>
      </c>
    </row>
    <row r="43" spans="1:15">
      <c r="I43" s="565"/>
      <c r="L43" s="20"/>
    </row>
    <row r="44" spans="1:15">
      <c r="A44" s="531"/>
      <c r="B44" s="532"/>
      <c r="C44" s="533" t="str">
        <f>"weil "&amp;COUNTA($A:$A)-SUBTOTAL(103,$A:$A)&amp;" Zeile(n) Ausgeblendet"</f>
        <v>weil 0 Zeile(n) Ausgeblendet</v>
      </c>
      <c r="D44" s="566" t="str">
        <f>"oder Abgefiltert sind, Teilsummen:"</f>
        <v>oder Abgefiltert sind, Teilsummen:</v>
      </c>
      <c r="E44" s="533"/>
      <c r="F44" s="533"/>
      <c r="G44" s="567"/>
      <c r="H44" s="536">
        <f>SUBTOTAL(109,H12:H41)</f>
        <v>320.91000000000014</v>
      </c>
      <c r="I44" s="531"/>
      <c r="J44" s="533" t="s">
        <v>1843</v>
      </c>
      <c r="K44" s="535">
        <f>SUBTOTAL(103,I12:I41)</f>
        <v>30</v>
      </c>
      <c r="L44" s="536">
        <f>SUBTOTAL(109,L12:L41)</f>
        <v>15084.826699999998</v>
      </c>
      <c r="M44" s="536">
        <f>SUBTOTAL(109,M12:M41)</f>
        <v>0</v>
      </c>
      <c r="N44" s="537"/>
      <c r="O44" s="536">
        <f>SUBTOTAL(109,O12:O41)</f>
        <v>0</v>
      </c>
    </row>
    <row r="45" spans="1:15">
      <c r="H45" s="568"/>
      <c r="I45" s="565"/>
      <c r="L45" s="20"/>
    </row>
    <row r="46" spans="1:15">
      <c r="A46" s="242" t="s">
        <v>26</v>
      </c>
      <c r="B46" s="242"/>
      <c r="C46" s="244"/>
      <c r="D46" s="538"/>
      <c r="E46" s="246"/>
      <c r="F46" s="247"/>
      <c r="G46" s="248"/>
      <c r="H46" s="249"/>
      <c r="I46" s="249"/>
      <c r="J46" s="249"/>
      <c r="K46" s="249"/>
      <c r="L46" s="249"/>
      <c r="M46" s="249"/>
      <c r="N46" s="249"/>
      <c r="O46" s="249"/>
    </row>
    <row r="47" spans="1:15" ht="6" customHeight="1">
      <c r="A47" s="242"/>
      <c r="B47" s="242"/>
      <c r="C47" s="244"/>
      <c r="D47" s="538"/>
      <c r="E47" s="246"/>
      <c r="F47" s="247"/>
      <c r="G47" s="248"/>
      <c r="H47" s="249"/>
      <c r="I47" s="249"/>
      <c r="J47" s="249"/>
      <c r="K47" s="249"/>
      <c r="L47" s="249"/>
      <c r="M47" s="249"/>
      <c r="N47" s="249"/>
      <c r="O47" s="249"/>
    </row>
    <row r="48" spans="1:15">
      <c r="A48" s="16" t="s">
        <v>27</v>
      </c>
      <c r="B48" s="16" t="s">
        <v>28</v>
      </c>
      <c r="D48" s="37" t="s">
        <v>29</v>
      </c>
      <c r="E48" s="155" t="s">
        <v>30</v>
      </c>
      <c r="J48" s="20"/>
      <c r="K48" s="20"/>
      <c r="L48" s="20"/>
      <c r="M48" s="20"/>
      <c r="N48" s="20"/>
      <c r="O48" s="20"/>
    </row>
    <row r="49" spans="1:15">
      <c r="A49" s="16" t="s">
        <v>13</v>
      </c>
      <c r="B49" s="16" t="s">
        <v>31</v>
      </c>
      <c r="D49" s="37" t="s">
        <v>32</v>
      </c>
      <c r="E49" s="155" t="s">
        <v>33</v>
      </c>
      <c r="J49" s="20"/>
      <c r="K49" s="20"/>
      <c r="L49" s="20"/>
      <c r="M49" s="20"/>
      <c r="N49" s="20"/>
      <c r="O49" s="20"/>
    </row>
    <row r="50" spans="1:15">
      <c r="A50" s="16" t="s">
        <v>34</v>
      </c>
      <c r="B50" s="16" t="s">
        <v>35</v>
      </c>
      <c r="D50" s="538" t="s">
        <v>52</v>
      </c>
      <c r="E50" s="252" t="s">
        <v>53</v>
      </c>
      <c r="J50" s="20"/>
      <c r="K50" s="20"/>
      <c r="L50" s="20"/>
      <c r="M50" s="20"/>
      <c r="N50" s="20"/>
      <c r="O50" s="20"/>
    </row>
    <row r="51" spans="1:15">
      <c r="A51" s="16" t="s">
        <v>36</v>
      </c>
      <c r="B51" s="16" t="s">
        <v>37</v>
      </c>
      <c r="D51" s="37" t="s">
        <v>38</v>
      </c>
      <c r="E51" s="18" t="s">
        <v>39</v>
      </c>
      <c r="J51" s="20"/>
      <c r="K51" s="20"/>
      <c r="L51" s="20"/>
      <c r="M51" s="20"/>
      <c r="N51" s="20"/>
      <c r="O51" s="20"/>
    </row>
    <row r="52" spans="1:15">
      <c r="J52" s="20"/>
      <c r="K52" s="20"/>
      <c r="L52" s="20"/>
      <c r="M52" s="20"/>
      <c r="N52" s="20"/>
      <c r="O52" s="20"/>
    </row>
    <row r="53" spans="1:15">
      <c r="I53" s="19"/>
      <c r="J53" s="19"/>
      <c r="K53" s="19"/>
      <c r="L53" s="19"/>
      <c r="M53" s="19"/>
      <c r="N53" s="19"/>
      <c r="O53" s="19"/>
    </row>
  </sheetData>
  <sheetProtection algorithmName="SHA-512" hashValue="m0zmxxL4DV2SBnJ7gdM9Bl41VO1sWo/HPcB+b0wcoRSWYGthIRWWHNCgXWmtMzvoa8cL1zCZL65i5YDUW6mJ6w==" saltValue="1cAY+FEQ/7g8si2r2iD1bQ==" spinCount="100000" sheet="1" objects="1" scenarios="1" formatColumns="0" formatRows="0" autoFilter="0"/>
  <autoFilter ref="A10:O42" xr:uid="{4112C193-0091-4F4D-9B04-668C2E17B7CE}"/>
  <mergeCells count="3">
    <mergeCell ref="G1:K4"/>
    <mergeCell ref="G5:K6"/>
    <mergeCell ref="B7:D8"/>
  </mergeCells>
  <conditionalFormatting sqref="A44:O44">
    <cfRule type="expression" dxfId="28" priority="8">
      <formula>IF(SUBTOTAL(103,$A:$A)=COUNTA($A:$A),TRUE,FALSE)</formula>
    </cfRule>
  </conditionalFormatting>
  <conditionalFormatting sqref="B7">
    <cfRule type="expression" dxfId="27" priority="11">
      <formula>B7&lt;&gt;""</formula>
    </cfRule>
  </conditionalFormatting>
  <conditionalFormatting sqref="B12:I41">
    <cfRule type="expression" dxfId="26" priority="1">
      <formula>AND(NOT(ISBLANK($E$9)),SEARCH($E$9,$B12&amp;$C12&amp;$D12&amp;$E12&amp;$F12&amp;$G12&amp;$H12))</formula>
    </cfRule>
  </conditionalFormatting>
  <conditionalFormatting sqref="G5:K6">
    <cfRule type="expression" dxfId="25" priority="9">
      <formula>$G$5&lt;&gt;""</formula>
    </cfRule>
  </conditionalFormatting>
  <conditionalFormatting sqref="L1:O1">
    <cfRule type="expression" dxfId="24" priority="10">
      <formula>$L$1&lt;&gt;""</formula>
    </cfRule>
  </conditionalFormatting>
  <conditionalFormatting sqref="O4">
    <cfRule type="expression" dxfId="23" priority="7">
      <formula>IF($O$4&gt;$K$8+0.499999,TRUE,FALSE)</formula>
    </cfRule>
  </conditionalFormatting>
  <pageMargins left="0.39370078740157483" right="0.39370078740157483" top="0.39370078740157483" bottom="0.39370078740157483" header="0" footer="0.31496062992125984"/>
  <pageSetup paperSize="9" scale="49" fitToHeight="0" orientation="portrait" r:id="rId1"/>
  <headerFooter>
    <oddFooter>&amp;LPreisblätter&amp;C&amp;A&amp;R&amp;P -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A9C08-414D-448C-9613-E60AEE14C3F2}">
  <sheetPr codeName="Tabelle24">
    <tabColor rgb="FF7030A0"/>
  </sheetPr>
  <dimension ref="A1:N31"/>
  <sheetViews>
    <sheetView showGridLines="0" zoomScaleNormal="100" workbookViewId="0">
      <pane ySplit="9" topLeftCell="A10" activePane="bottomLeft" state="frozen"/>
      <selection activeCell="M1341" sqref="M1341"/>
      <selection pane="bottomLeft" activeCell="A10" sqref="A10"/>
    </sheetView>
  </sheetViews>
  <sheetFormatPr baseColWidth="10" defaultColWidth="11.42578125" defaultRowHeight="12"/>
  <cols>
    <col min="1" max="1" width="6.7109375" style="1" customWidth="1"/>
    <col min="2" max="2" width="42.5703125" style="7" bestFit="1" customWidth="1"/>
    <col min="3" max="3" width="18.28515625" style="1" customWidth="1"/>
    <col min="4" max="4" width="17.85546875" style="4" customWidth="1"/>
    <col min="5" max="5" width="14.28515625" style="2" customWidth="1"/>
    <col min="6" max="7" width="11.85546875" style="2" customWidth="1"/>
    <col min="8" max="8" width="15.28515625" style="2" customWidth="1"/>
    <col min="9" max="9" width="13.28515625" style="2" customWidth="1"/>
    <col min="10" max="10" width="15.5703125" style="2" customWidth="1"/>
    <col min="11" max="11" width="10.28515625" style="2" customWidth="1"/>
    <col min="12" max="12" width="13.28515625" style="2" customWidth="1"/>
    <col min="13" max="13" width="11.5703125" style="2" customWidth="1"/>
    <col min="14" max="14" width="12.7109375" style="2" customWidth="1"/>
    <col min="15" max="16384" width="11.42578125" style="4"/>
  </cols>
  <sheetData>
    <row r="1" spans="1:14" ht="16.5" customHeight="1">
      <c r="A1" s="40"/>
      <c r="B1" s="41" t="str">
        <f>HYPERLINK("#'Zusammenfassung'"&amp;"!A10","Zurück")</f>
        <v>Zurück</v>
      </c>
      <c r="C1" s="569" t="s">
        <v>76</v>
      </c>
      <c r="D1" s="570" t="s">
        <v>96</v>
      </c>
      <c r="E1" s="711"/>
      <c r="F1" s="712"/>
      <c r="G1" s="677"/>
      <c r="H1" s="677"/>
      <c r="I1" s="683"/>
      <c r="J1" s="713" t="str">
        <f>IF(OR(COUNTA(I11:I19)&lt;&gt;COUNTIF(L11:L19,"&gt;0")-COUNTIF(A11:A816,"ZS"),COUNTIF(K11:K19,"&gt;0")&gt;0,$I$7="",$I$6="")=TRUE,"Das Preisblatt ist nicht vollständig ausgefüllt!","")</f>
        <v>Das Preisblatt ist nicht vollständig ausgefüllt!</v>
      </c>
      <c r="K1" s="714"/>
      <c r="L1" s="714"/>
      <c r="M1" s="714"/>
      <c r="N1" s="715"/>
    </row>
    <row r="2" spans="1:14">
      <c r="A2" s="571" t="s">
        <v>17</v>
      </c>
      <c r="B2" s="572" t="str">
        <f>Kunde</f>
        <v>Westfälische Hochschule</v>
      </c>
      <c r="C2" s="573" t="s">
        <v>16</v>
      </c>
      <c r="D2" s="574" t="s">
        <v>6</v>
      </c>
      <c r="E2" s="678"/>
      <c r="F2" s="679"/>
      <c r="G2" s="679"/>
      <c r="H2" s="679"/>
      <c r="I2" s="684"/>
      <c r="J2" s="575"/>
      <c r="K2" s="576"/>
      <c r="L2" s="577" t="str" cm="1">
        <f t="array" aca="1" ref="L2" ca="1">IFERROR(HYPERLINK("#"&amp;"A"&amp;MATCH("GS",INDIRECT("'"&amp;LEFT(MID(CELL("dateiname",A1),FIND("]",CELL("dateiname",A1))+1,255),255)&amp;"'"&amp;"!$A:$A"),0)+10,
"Angebotswert (Reinigung):"),"Angebotswert (Reinigung):")</f>
        <v>Angebotswert (Reinigung):</v>
      </c>
      <c r="M2" s="578"/>
      <c r="N2" s="579">
        <f>N20-SUM(N18)</f>
        <v>0</v>
      </c>
    </row>
    <row r="3" spans="1:14" ht="12.75" customHeight="1">
      <c r="A3" s="580"/>
      <c r="B3" s="581" t="s">
        <v>1733</v>
      </c>
      <c r="C3" s="573" t="s">
        <v>18</v>
      </c>
      <c r="D3" s="582">
        <f>Datum</f>
        <v>46225</v>
      </c>
      <c r="E3" s="678"/>
      <c r="F3" s="679"/>
      <c r="G3" s="679"/>
      <c r="H3" s="679"/>
      <c r="I3" s="684"/>
      <c r="J3" s="575"/>
      <c r="K3" s="576"/>
      <c r="L3" s="577" t="str" cm="1">
        <f t="array" aca="1" ref="L3" ca="1">IFERROR(HYPERLINK("#"&amp;"A"&amp;MATCH("GS",INDIRECT("'"&amp;LEFT(MID(CELL("dateiname",A2),FIND("]",CELL("dateiname",A2))+1,255),255)&amp;"'"&amp;"!$A:$A"),0)+10,
"Angebotswert (Steiger, etc):"),"Angebotswert (Steiger, etc):")</f>
        <v>Angebotswert (Steiger, etc):</v>
      </c>
      <c r="M3" s="578"/>
      <c r="N3" s="583">
        <f>SUM(N18)</f>
        <v>0</v>
      </c>
    </row>
    <row r="4" spans="1:14">
      <c r="A4" s="584"/>
      <c r="C4" s="148" t="s">
        <v>14</v>
      </c>
      <c r="D4" s="254" t="str" cm="1">
        <f t="array" aca="1" ref="D4" ca="1">MID(CELL( "dateiname",A1), FIND("]", CELL("dateiname",A1))+5,1)</f>
        <v>5</v>
      </c>
      <c r="E4" s="678"/>
      <c r="F4" s="679"/>
      <c r="G4" s="679"/>
      <c r="H4" s="679"/>
      <c r="I4" s="684"/>
      <c r="J4" s="585"/>
      <c r="K4" s="586"/>
      <c r="L4" s="586" t="s">
        <v>97</v>
      </c>
      <c r="M4" s="587"/>
      <c r="N4" s="588">
        <f>SUM(N2:N3)</f>
        <v>0</v>
      </c>
    </row>
    <row r="5" spans="1:14">
      <c r="A5" s="584"/>
      <c r="B5" s="7" t="s">
        <v>1681</v>
      </c>
      <c r="C5" s="148" t="s">
        <v>51</v>
      </c>
      <c r="D5" s="51" t="str" cm="1">
        <f t="array" aca="1" ref="D5" ca="1">TRIM(MID(CELL("dateiname",A1),FIND("]",CELL("dateiname",A1))+7,2))</f>
        <v>1</v>
      </c>
      <c r="E5" s="680"/>
      <c r="F5" s="681"/>
      <c r="G5" s="681"/>
      <c r="H5" s="681"/>
      <c r="I5" s="685"/>
      <c r="J5" s="585"/>
      <c r="K5" s="586"/>
      <c r="L5" s="586" t="s">
        <v>10</v>
      </c>
      <c r="M5" s="587"/>
      <c r="N5" s="589">
        <f>M20</f>
        <v>0</v>
      </c>
    </row>
    <row r="6" spans="1:14" ht="15.75">
      <c r="A6" s="584"/>
      <c r="B6" s="7" t="s">
        <v>1756</v>
      </c>
      <c r="C6" s="148" t="s">
        <v>76</v>
      </c>
      <c r="D6" s="51" t="str" cm="1">
        <f t="array" aca="1" ref="D6" ca="1">MID(CELL("dateiname",A2),FIND("]",CELL("dateiname",A2))+9,255)</f>
        <v>GlR</v>
      </c>
      <c r="E6" s="590"/>
      <c r="F6" s="590"/>
      <c r="G6" s="590"/>
      <c r="H6" s="591" t="s">
        <v>98</v>
      </c>
      <c r="I6" s="27"/>
      <c r="J6" s="585"/>
      <c r="K6" s="586"/>
      <c r="L6" s="586" t="s">
        <v>11</v>
      </c>
      <c r="M6" s="587"/>
      <c r="N6" s="592">
        <f>I20</f>
        <v>0</v>
      </c>
    </row>
    <row r="7" spans="1:14" s="12" customFormat="1" ht="15.75">
      <c r="A7" s="593"/>
      <c r="B7" s="594"/>
      <c r="C7" s="595"/>
      <c r="D7" s="596" t="str">
        <f>IF(J1="",IF(N6&gt;I7,"Die angebotene Durchschnittsleistung überschreitet die zulässige Obergrenze der Reinigungsleistung",""),"")</f>
        <v/>
      </c>
      <c r="E7" s="590"/>
      <c r="F7" s="590"/>
      <c r="G7" s="590"/>
      <c r="H7" s="591" t="s">
        <v>99</v>
      </c>
      <c r="I7" s="597">
        <v>20</v>
      </c>
      <c r="L7" s="576" t="s">
        <v>100</v>
      </c>
      <c r="M7" s="586"/>
      <c r="N7" s="598">
        <f>L20</f>
        <v>21731.94</v>
      </c>
    </row>
    <row r="8" spans="1:14" s="12" customFormat="1" ht="12.75">
      <c r="A8" s="593"/>
      <c r="B8" s="599" t="s">
        <v>154</v>
      </c>
      <c r="C8" s="600"/>
      <c r="D8" s="188"/>
      <c r="E8" s="188"/>
      <c r="F8" s="188"/>
      <c r="G8" s="188"/>
      <c r="H8" s="188"/>
      <c r="I8" s="189"/>
      <c r="J8" s="188"/>
      <c r="K8" s="188"/>
      <c r="L8" s="188"/>
      <c r="M8" s="188"/>
      <c r="N8" s="188"/>
    </row>
    <row r="9" spans="1:14" s="13" customFormat="1" ht="24">
      <c r="A9" s="551" t="s">
        <v>1</v>
      </c>
      <c r="B9" s="601" t="s">
        <v>101</v>
      </c>
      <c r="C9" s="551" t="s">
        <v>67</v>
      </c>
      <c r="D9" s="551" t="s">
        <v>102</v>
      </c>
      <c r="E9" s="442" t="s">
        <v>121</v>
      </c>
      <c r="F9" s="442" t="s">
        <v>1717</v>
      </c>
      <c r="G9" s="442" t="s">
        <v>103</v>
      </c>
      <c r="H9" s="442" t="s">
        <v>104</v>
      </c>
      <c r="I9" s="442" t="s">
        <v>105</v>
      </c>
      <c r="J9" s="602" t="s">
        <v>158</v>
      </c>
      <c r="K9" s="442" t="s">
        <v>107</v>
      </c>
      <c r="L9" s="442" t="s">
        <v>106</v>
      </c>
      <c r="M9" s="442" t="s">
        <v>15</v>
      </c>
      <c r="N9" s="442" t="s">
        <v>108</v>
      </c>
    </row>
    <row r="10" spans="1:14" s="15" customFormat="1">
      <c r="A10" s="603"/>
      <c r="B10" s="603" t="s">
        <v>1687</v>
      </c>
      <c r="C10" s="604"/>
      <c r="D10" s="605"/>
      <c r="E10" s="605"/>
      <c r="F10" s="605"/>
      <c r="G10" s="605"/>
      <c r="H10" s="605"/>
      <c r="I10" s="605"/>
      <c r="J10" s="605"/>
      <c r="K10" s="605"/>
      <c r="L10" s="605"/>
      <c r="M10" s="605"/>
      <c r="N10" s="606"/>
    </row>
    <row r="11" spans="1:14" s="14" customFormat="1" ht="24" customHeight="1">
      <c r="A11" s="607">
        <v>1</v>
      </c>
      <c r="B11" s="608"/>
      <c r="C11" s="609" t="s">
        <v>1326</v>
      </c>
      <c r="D11" s="28" t="s">
        <v>118</v>
      </c>
      <c r="E11" s="610" t="s">
        <v>122</v>
      </c>
      <c r="F11" s="611">
        <v>1</v>
      </c>
      <c r="G11" s="610">
        <v>2</v>
      </c>
      <c r="H11" s="610">
        <v>8650.4599999999991</v>
      </c>
      <c r="I11" s="29"/>
      <c r="J11" s="612"/>
      <c r="K11" s="612"/>
      <c r="L11" s="613">
        <f t="shared" ref="L11:L17" si="0">IFERROR(H11*G11*F11,0)</f>
        <v>17300.919999999998</v>
      </c>
      <c r="M11" s="613">
        <f t="shared" ref="M11:M17" si="1">IFERROR(L11/I11,0)</f>
        <v>0</v>
      </c>
      <c r="N11" s="30">
        <f t="shared" ref="N11:N18" si="2">IFERROR(((H11*G11/I11)*SVS_GlR)*F11,0)+IFERROR(ROUND(G11*J11,2),0)</f>
        <v>0</v>
      </c>
    </row>
    <row r="12" spans="1:14" s="14" customFormat="1" ht="24" customHeight="1">
      <c r="A12" s="607">
        <f>MAX($A$11:A11)+1</f>
        <v>2</v>
      </c>
      <c r="B12" s="608"/>
      <c r="C12" s="609" t="s">
        <v>1325</v>
      </c>
      <c r="D12" s="28" t="s">
        <v>118</v>
      </c>
      <c r="E12" s="610" t="s">
        <v>122</v>
      </c>
      <c r="F12" s="611">
        <v>1</v>
      </c>
      <c r="G12" s="610">
        <v>2</v>
      </c>
      <c r="H12" s="610">
        <v>489.48</v>
      </c>
      <c r="I12" s="29"/>
      <c r="J12" s="612"/>
      <c r="K12" s="612"/>
      <c r="L12" s="613">
        <f t="shared" si="0"/>
        <v>978.96</v>
      </c>
      <c r="M12" s="613">
        <f t="shared" si="1"/>
        <v>0</v>
      </c>
      <c r="N12" s="30">
        <f t="shared" si="2"/>
        <v>0</v>
      </c>
    </row>
    <row r="13" spans="1:14" s="14" customFormat="1" ht="24" customHeight="1">
      <c r="A13" s="607">
        <f>MAX($A$11:A12)+1</f>
        <v>3</v>
      </c>
      <c r="B13" s="608"/>
      <c r="C13" s="609" t="s">
        <v>1730</v>
      </c>
      <c r="D13" s="28" t="s">
        <v>119</v>
      </c>
      <c r="E13" s="610" t="s">
        <v>122</v>
      </c>
      <c r="F13" s="611">
        <v>1</v>
      </c>
      <c r="G13" s="610">
        <v>2</v>
      </c>
      <c r="H13" s="610">
        <v>366.12</v>
      </c>
      <c r="I13" s="29"/>
      <c r="J13" s="612"/>
      <c r="K13" s="612"/>
      <c r="L13" s="613">
        <f t="shared" si="0"/>
        <v>732.24</v>
      </c>
      <c r="M13" s="613">
        <f t="shared" si="1"/>
        <v>0</v>
      </c>
      <c r="N13" s="30">
        <f t="shared" si="2"/>
        <v>0</v>
      </c>
    </row>
    <row r="14" spans="1:14" s="14" customFormat="1" ht="24" customHeight="1">
      <c r="A14" s="607">
        <f>MAX($A$11:A13)+1</f>
        <v>4</v>
      </c>
      <c r="B14" s="608"/>
      <c r="C14" s="609" t="s">
        <v>1728</v>
      </c>
      <c r="D14" s="28" t="s">
        <v>120</v>
      </c>
      <c r="E14" s="610" t="s">
        <v>122</v>
      </c>
      <c r="F14" s="611">
        <v>1</v>
      </c>
      <c r="G14" s="610">
        <v>2</v>
      </c>
      <c r="H14" s="610">
        <v>70.11</v>
      </c>
      <c r="I14" s="29"/>
      <c r="J14" s="612"/>
      <c r="K14" s="612"/>
      <c r="L14" s="613">
        <f t="shared" si="0"/>
        <v>140.22</v>
      </c>
      <c r="M14" s="613">
        <f t="shared" si="1"/>
        <v>0</v>
      </c>
      <c r="N14" s="30">
        <f t="shared" si="2"/>
        <v>0</v>
      </c>
    </row>
    <row r="15" spans="1:14" s="14" customFormat="1" ht="24" customHeight="1">
      <c r="A15" s="607">
        <f>MAX($A$11:A14)+1</f>
        <v>5</v>
      </c>
      <c r="B15" s="608"/>
      <c r="C15" s="609" t="s">
        <v>1729</v>
      </c>
      <c r="D15" s="28" t="s">
        <v>124</v>
      </c>
      <c r="E15" s="610" t="s">
        <v>122</v>
      </c>
      <c r="F15" s="611">
        <v>1</v>
      </c>
      <c r="G15" s="610">
        <v>2</v>
      </c>
      <c r="H15" s="610">
        <v>1214.8</v>
      </c>
      <c r="I15" s="29"/>
      <c r="J15" s="612"/>
      <c r="K15" s="612"/>
      <c r="L15" s="613">
        <f t="shared" si="0"/>
        <v>2429.6</v>
      </c>
      <c r="M15" s="613">
        <f t="shared" si="1"/>
        <v>0</v>
      </c>
      <c r="N15" s="30">
        <f t="shared" si="2"/>
        <v>0</v>
      </c>
    </row>
    <row r="16" spans="1:14" s="14" customFormat="1" ht="24" customHeight="1">
      <c r="A16" s="607">
        <f>MAX($A$11:A15)+1</f>
        <v>6</v>
      </c>
      <c r="B16" s="608" t="s">
        <v>1871</v>
      </c>
      <c r="C16" s="609" t="s">
        <v>1869</v>
      </c>
      <c r="D16" s="28" t="s">
        <v>118</v>
      </c>
      <c r="E16" s="610" t="s">
        <v>122</v>
      </c>
      <c r="F16" s="611">
        <v>1</v>
      </c>
      <c r="G16" s="610">
        <v>2</v>
      </c>
      <c r="H16" s="610">
        <v>33</v>
      </c>
      <c r="I16" s="29"/>
      <c r="J16" s="612"/>
      <c r="K16" s="612"/>
      <c r="L16" s="613">
        <f t="shared" si="0"/>
        <v>66</v>
      </c>
      <c r="M16" s="613">
        <f t="shared" si="1"/>
        <v>0</v>
      </c>
      <c r="N16" s="30">
        <f t="shared" si="2"/>
        <v>0</v>
      </c>
    </row>
    <row r="17" spans="1:14" s="14" customFormat="1" ht="24" customHeight="1">
      <c r="A17" s="607">
        <f>MAX($A$11:A16)+1</f>
        <v>7</v>
      </c>
      <c r="B17" s="608" t="s">
        <v>1870</v>
      </c>
      <c r="C17" s="609" t="s">
        <v>1869</v>
      </c>
      <c r="D17" s="28" t="s">
        <v>118</v>
      </c>
      <c r="E17" s="610" t="s">
        <v>122</v>
      </c>
      <c r="F17" s="611">
        <v>1</v>
      </c>
      <c r="G17" s="610">
        <v>2</v>
      </c>
      <c r="H17" s="610">
        <v>42</v>
      </c>
      <c r="I17" s="29"/>
      <c r="J17" s="612"/>
      <c r="K17" s="612"/>
      <c r="L17" s="613">
        <f t="shared" si="0"/>
        <v>84</v>
      </c>
      <c r="M17" s="613">
        <f t="shared" si="1"/>
        <v>0</v>
      </c>
      <c r="N17" s="30">
        <f t="shared" si="2"/>
        <v>0</v>
      </c>
    </row>
    <row r="18" spans="1:14" s="14" customFormat="1" ht="24" customHeight="1">
      <c r="A18" s="607">
        <f>MAX($A$11:A15)+1</f>
        <v>6</v>
      </c>
      <c r="B18" s="7" t="str">
        <f>B10</f>
        <v>Objekt Gelsenkirchen, Neidenburger Straße 43, 45897 Gelsenkirchen</v>
      </c>
      <c r="C18" s="716" t="s">
        <v>159</v>
      </c>
      <c r="D18" s="717"/>
      <c r="E18" s="614"/>
      <c r="F18" s="614"/>
      <c r="G18" s="610">
        <v>2</v>
      </c>
      <c r="H18" s="614"/>
      <c r="I18" s="614"/>
      <c r="J18" s="31"/>
      <c r="K18" s="612"/>
      <c r="L18" s="612"/>
      <c r="M18" s="612"/>
      <c r="N18" s="30">
        <f t="shared" si="2"/>
        <v>0</v>
      </c>
    </row>
    <row r="19" spans="1:14" s="14" customFormat="1">
      <c r="A19" s="615" t="s">
        <v>109</v>
      </c>
      <c r="B19" s="616" t="s">
        <v>160</v>
      </c>
      <c r="C19" s="617" t="str">
        <f>B18</f>
        <v>Objekt Gelsenkirchen, Neidenburger Straße 43, 45897 Gelsenkirchen</v>
      </c>
      <c r="D19" s="618"/>
      <c r="E19" s="618"/>
      <c r="F19" s="618"/>
      <c r="G19" s="618"/>
      <c r="H19" s="619">
        <f>SUM(H11:H18)</f>
        <v>10865.97</v>
      </c>
      <c r="I19" s="618"/>
      <c r="J19" s="620">
        <f>SUM(J11:J18)</f>
        <v>0</v>
      </c>
      <c r="K19" s="621">
        <f>IF(COUNTIF(K11:K18,"ja")&gt;0,IF(J18="",1,0),0)</f>
        <v>0</v>
      </c>
      <c r="L19" s="622">
        <f>SUM(L11:L18)</f>
        <v>21731.94</v>
      </c>
      <c r="M19" s="622">
        <f>SUM(M11:M18)</f>
        <v>0</v>
      </c>
      <c r="N19" s="622">
        <f>SUM(N11:N18)</f>
        <v>0</v>
      </c>
    </row>
    <row r="20" spans="1:14">
      <c r="A20" s="623" t="s">
        <v>5</v>
      </c>
      <c r="B20" s="624" t="s">
        <v>110</v>
      </c>
      <c r="C20" s="625"/>
      <c r="D20" s="626"/>
      <c r="E20" s="626"/>
      <c r="F20" s="626"/>
      <c r="G20" s="627"/>
      <c r="H20" s="622">
        <f>SUM(H11:H19)/2</f>
        <v>10865.97</v>
      </c>
      <c r="I20" s="628">
        <f>IFERROR(L20/M20,0)</f>
        <v>0</v>
      </c>
      <c r="J20" s="620">
        <f>SUM(J11:J19)/2</f>
        <v>0</v>
      </c>
      <c r="K20" s="629"/>
      <c r="L20" s="620">
        <f>SUM(L11:L19)/2</f>
        <v>21731.94</v>
      </c>
      <c r="M20" s="622">
        <f>SUM(M11:M19)/2</f>
        <v>0</v>
      </c>
      <c r="N20" s="630">
        <f>SUM(N11:N19)/2</f>
        <v>0</v>
      </c>
    </row>
    <row r="21" spans="1:14" s="2" customFormat="1">
      <c r="A21" s="1"/>
      <c r="B21" s="7"/>
      <c r="C21" s="1"/>
      <c r="D21" s="1"/>
    </row>
    <row r="22" spans="1:14" s="2" customFormat="1">
      <c r="A22" s="4" t="s">
        <v>111</v>
      </c>
      <c r="B22" s="14"/>
      <c r="C22" s="1"/>
      <c r="D22" s="1"/>
    </row>
    <row r="23" spans="1:14" s="2" customFormat="1" ht="13.5">
      <c r="A23" s="4" t="s">
        <v>112</v>
      </c>
      <c r="B23" s="14"/>
      <c r="C23" s="1"/>
      <c r="D23" s="1"/>
    </row>
    <row r="24" spans="1:14" s="2" customFormat="1">
      <c r="A24" s="1" t="s">
        <v>113</v>
      </c>
      <c r="B24" s="7"/>
      <c r="C24" s="1"/>
      <c r="D24" s="4"/>
    </row>
    <row r="25" spans="1:14" s="2" customFormat="1">
      <c r="A25" s="4" t="s">
        <v>114</v>
      </c>
      <c r="B25" s="14"/>
      <c r="C25" s="1"/>
      <c r="D25" s="1"/>
    </row>
    <row r="26" spans="1:14" s="2" customFormat="1">
      <c r="A26" s="4" t="s">
        <v>1741</v>
      </c>
      <c r="B26" s="7"/>
      <c r="C26" s="1"/>
      <c r="D26" s="4"/>
    </row>
    <row r="27" spans="1:14" s="2" customFormat="1">
      <c r="A27" s="4" t="s">
        <v>1727</v>
      </c>
      <c r="B27" s="7"/>
      <c r="C27" s="1"/>
      <c r="D27" s="4"/>
    </row>
    <row r="28" spans="1:14" s="2" customFormat="1">
      <c r="A28" s="4" t="s">
        <v>26</v>
      </c>
      <c r="B28" s="7"/>
      <c r="C28" s="1"/>
      <c r="D28" s="4"/>
    </row>
    <row r="29" spans="1:14" s="2" customFormat="1">
      <c r="A29" s="4" t="s">
        <v>115</v>
      </c>
      <c r="B29" s="7"/>
      <c r="C29" s="1"/>
      <c r="D29" s="4"/>
    </row>
    <row r="30" spans="1:14" s="2" customFormat="1">
      <c r="A30" s="4" t="s">
        <v>116</v>
      </c>
      <c r="B30" s="7"/>
      <c r="C30" s="1"/>
      <c r="D30" s="4"/>
    </row>
    <row r="31" spans="1:14" s="2" customFormat="1">
      <c r="A31" s="4" t="s">
        <v>117</v>
      </c>
      <c r="B31" s="7"/>
      <c r="C31" s="1"/>
      <c r="D31" s="4"/>
    </row>
  </sheetData>
  <sheetProtection algorithmName="SHA-512" hashValue="DSl5uH58DLdwvDPPKEb/My79NKJ4Ml2z0ZrULZGXo9MQHicIvFdD+u8jgJRDj4aMGiLp2DCs0vd0qBSp/tfZzQ==" saltValue="tAnWaESKPKgKs90Eg5odbA==" spinCount="100000" sheet="1" objects="1" scenarios="1" formatColumns="0" formatRows="0" autoFilter="0"/>
  <autoFilter ref="A9:N20" xr:uid="{00000000-0009-0000-0000-000006000000}"/>
  <mergeCells count="3">
    <mergeCell ref="E1:I5"/>
    <mergeCell ref="J1:N1"/>
    <mergeCell ref="C18:D18"/>
  </mergeCells>
  <phoneticPr fontId="35" type="noConversion"/>
  <conditionalFormatting sqref="A7:D7 A8 C8">
    <cfRule type="expression" dxfId="22" priority="141">
      <formula>$D$7&lt;&gt;""</formula>
    </cfRule>
  </conditionalFormatting>
  <conditionalFormatting sqref="B11:B17">
    <cfRule type="expression" dxfId="21" priority="1178">
      <formula>AND(NOT(ISBLANK($E$9)),SEARCH($E$9,$B11&amp;$C11&amp;$D11&amp;$E11&amp;$F11&amp;$G11&amp;$H11))</formula>
    </cfRule>
    <cfRule type="expression" dxfId="20" priority="1179">
      <formula>IF(OR(IF(AND(ISERROR(FIND("!",_xlfn.FORMULATEXT(XEC301),1))=FALSE,ISERROR(LEFT(_xlfn.FORMULATEXT(XEC301),1)="=")=FALSE),TRUE,FALSE),IF(AND(ISERROR(FIND("!",_xlfn.FORMULATEXT(XED301),1))=FALSE,ISERROR(LEFT(_xlfn.FORMULATEXT(XED301),1)="=")=FALSE),TRUE,FALSE),IF(AND(ISERROR(FIND("!",_xlfn.FORMULATEXT(XEE301),1))=FALSE,ISERROR(LEFT(_xlfn.FORMULATEXT(XEE301),1)="=")=FALSE),TRUE,FALSE),IF(AND(ISERROR(FIND("!",_xlfn.FORMULATEXT(XEF301),1))=FALSE,ISERROR(LEFT(_xlfn.FORMULATEXT(XEF301),1)="=")=FALSE),TRUE,FALSE),IF(AND(ISERROR(FIND("!",_xlfn.FORMULATEXT(XEG301),1))=FALSE,ISERROR(LEFT(_xlfn.FORMULATEXT(XEG301),1)="=")=FALSE),TRUE,FALSE),IF(AND(ISERROR(FIND("!",_xlfn.FORMULATEXT(XEH301),1))=FALSE,ISERROR(LEFT(_xlfn.FORMULATEXT(XEH301),1)="=")=FALSE),TRUE,FALSE),IF(AND(ISERROR(FIND("!",_xlfn.FORMULATEXT(XEI301),1))=FALSE,ISERROR(LEFT(_xlfn.FORMULATEXT(XEI301),1)="=")=FALSE),TRUE,FALSE),IF(AND(ISERROR(FIND("!",_xlfn.FORMULATEXT(XEJ301),1))=FALSE,ISERROR(LEFT(_xlfn.FORMULATEXT(XEJ301),1)="=")=FALSE),TRUE,FALSE))=TRUE,TRUE,FALSE)</formula>
    </cfRule>
    <cfRule type="expression" dxfId="19" priority="1180">
      <formula>IF(OR(IF(AND(ISERROR(FIND("!",_xlfn.FORMULATEXT(XEC309),1))=FALSE,ISERROR(LEFT(_xlfn.FORMULATEXT(XEC309),1)="=")=FALSE),TRUE,FALSE),IF(AND(ISERROR(FIND("!",_xlfn.FORMULATEXT(XED309),1))=FALSE,ISERROR(LEFT(_xlfn.FORMULATEXT(XED309),1)="=")=FALSE),TRUE,FALSE),IF(AND(ISERROR(FIND("!",_xlfn.FORMULATEXT(XEE309),1))=FALSE,ISERROR(LEFT(_xlfn.FORMULATEXT(XEE309),1)="=")=FALSE),TRUE,FALSE),IF(AND(ISERROR(FIND("!",_xlfn.FORMULATEXT(XEF309),1))=FALSE,ISERROR(LEFT(_xlfn.FORMULATEXT(XEF309),1)="=")=FALSE),TRUE,FALSE),IF(AND(ISERROR(FIND("!",_xlfn.FORMULATEXT(XEG309),1))=FALSE,ISERROR(LEFT(_xlfn.FORMULATEXT(XEG309),1)="=")=FALSE),TRUE,FALSE),IF(AND(ISERROR(FIND("!",_xlfn.FORMULATEXT(XEH309),1))=FALSE,ISERROR(LEFT(_xlfn.FORMULATEXT(XEH309),1)="=")=FALSE),TRUE,FALSE),IF(AND(ISERROR(FIND("!",_xlfn.FORMULATEXT(XEI309),1))=FALSE,ISERROR(LEFT(_xlfn.FORMULATEXT(XEI309),1)="=")=FALSE),TRUE,FALSE),IF(AND(ISERROR(FIND("!",_xlfn.FORMULATEXT(XEJ309),1))=FALSE,ISERROR(LEFT(_xlfn.FORMULATEXT(XEJ309),1)="=")=FALSE),TRUE,FALSE))=TRUE,TRUE,FALSE)</formula>
    </cfRule>
  </conditionalFormatting>
  <conditionalFormatting sqref="C11:H17 G18">
    <cfRule type="expression" dxfId="18" priority="140">
      <formula>AND(NOT(ISBLANK($C$8)),SEARCH($C$8,$B11&amp;$C11&amp;$D11&amp;$E11&amp;$G11&amp;$H11))</formula>
    </cfRule>
  </conditionalFormatting>
  <conditionalFormatting sqref="J1">
    <cfRule type="expression" dxfId="17" priority="142">
      <formula>$J$1&lt;&gt;""</formula>
    </cfRule>
  </conditionalFormatting>
  <dataValidations count="2">
    <dataValidation type="list" allowBlank="1" sqref="D11:D18" xr:uid="{B4F07BD8-BBEE-499C-9098-DCC0D37E9492}">
      <formula1>Glas_Reinigung</formula1>
    </dataValidation>
    <dataValidation type="list" allowBlank="1" sqref="E11:E18" xr:uid="{0E969B4E-4A99-41C7-A665-23382FEC5D74}">
      <formula1>Glas_Reinigungsarbeit</formula1>
    </dataValidation>
  </dataValidations>
  <pageMargins left="0.7" right="0.7" top="0.78740157499999996" bottom="0.78740157499999996" header="0.3" footer="0.3"/>
  <pageSetup paperSize="9" scale="42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D6EBE-56C4-4F06-8F98-E8362717B956}">
  <sheetPr>
    <tabColor rgb="FF7030A0"/>
  </sheetPr>
  <dimension ref="A1:N30"/>
  <sheetViews>
    <sheetView showGridLines="0" zoomScaleNormal="100" workbookViewId="0">
      <pane ySplit="9" topLeftCell="A10" activePane="bottomLeft" state="frozen"/>
      <selection activeCell="M1341" sqref="M1341"/>
      <selection pane="bottomLeft" activeCell="A10" sqref="A10"/>
    </sheetView>
  </sheetViews>
  <sheetFormatPr baseColWidth="10" defaultColWidth="11.42578125" defaultRowHeight="12"/>
  <cols>
    <col min="1" max="1" width="6.7109375" style="1" customWidth="1"/>
    <col min="2" max="2" width="42.5703125" style="7" bestFit="1" customWidth="1"/>
    <col min="3" max="3" width="18.28515625" style="1" customWidth="1"/>
    <col min="4" max="4" width="22.7109375" style="4" customWidth="1"/>
    <col min="5" max="5" width="14.28515625" style="2" customWidth="1"/>
    <col min="6" max="7" width="11.85546875" style="2" customWidth="1"/>
    <col min="8" max="8" width="15.28515625" style="2" customWidth="1"/>
    <col min="9" max="9" width="13.28515625" style="2" customWidth="1"/>
    <col min="10" max="10" width="15.5703125" style="2" customWidth="1"/>
    <col min="11" max="11" width="10.28515625" style="2" customWidth="1"/>
    <col min="12" max="12" width="13.28515625" style="2" customWidth="1"/>
    <col min="13" max="13" width="11.5703125" style="2" customWidth="1"/>
    <col min="14" max="14" width="12.7109375" style="2" customWidth="1"/>
    <col min="15" max="16384" width="11.42578125" style="4"/>
  </cols>
  <sheetData>
    <row r="1" spans="1:14" ht="16.5" customHeight="1">
      <c r="A1" s="40"/>
      <c r="B1" s="41" t="str">
        <f>HYPERLINK("#'Zusammenfassung'"&amp;"!A10","Zurück")</f>
        <v>Zurück</v>
      </c>
      <c r="C1" s="569" t="s">
        <v>76</v>
      </c>
      <c r="D1" s="570" t="s">
        <v>1844</v>
      </c>
      <c r="E1" s="711"/>
      <c r="F1" s="712"/>
      <c r="G1" s="677"/>
      <c r="H1" s="677"/>
      <c r="I1" s="683"/>
      <c r="J1" s="713" t="str">
        <f>IF(OR(COUNTA(I10:I18)&lt;&gt;COUNTIF(L10:L18,"&gt;0")-COUNTIF(A10:A815,"ZS"),COUNTIF(K10:K18,"&gt;0")&gt;0,$I$7="",$I$6="")=TRUE,"Das Preisblatt ist nicht vollständig ausgefüllt!","")</f>
        <v>Das Preisblatt ist nicht vollständig ausgefüllt!</v>
      </c>
      <c r="K1" s="714"/>
      <c r="L1" s="714"/>
      <c r="M1" s="714"/>
      <c r="N1" s="715"/>
    </row>
    <row r="2" spans="1:14">
      <c r="A2" s="571" t="s">
        <v>17</v>
      </c>
      <c r="B2" s="572" t="str">
        <f>Kunde</f>
        <v>Westfälische Hochschule</v>
      </c>
      <c r="C2" s="573" t="s">
        <v>16</v>
      </c>
      <c r="D2" s="574" t="s">
        <v>6</v>
      </c>
      <c r="E2" s="678"/>
      <c r="F2" s="679"/>
      <c r="G2" s="679"/>
      <c r="H2" s="679"/>
      <c r="I2" s="684"/>
      <c r="J2" s="575"/>
      <c r="K2" s="576"/>
      <c r="L2" s="577" t="str" cm="1">
        <f t="array" aca="1" ref="L2" ca="1">IFERROR(HYPERLINK("#"&amp;"A"&amp;MATCH("GS",INDIRECT("'"&amp;LEFT(MID(CELL("dateiname",A1),FIND("]",CELL("dateiname",A1))+1,255),255)&amp;"'"&amp;"!$A:$A"),0)+10,
"Angebotswert (Reinigung):"),"Angebotswert (Reinigung):")</f>
        <v>Angebotswert (Reinigung):</v>
      </c>
      <c r="M2" s="578"/>
      <c r="N2" s="579">
        <f>N19-SUM(N16)</f>
        <v>0</v>
      </c>
    </row>
    <row r="3" spans="1:14">
      <c r="A3" s="580"/>
      <c r="B3" s="581" t="s">
        <v>1629</v>
      </c>
      <c r="C3" s="573" t="s">
        <v>18</v>
      </c>
      <c r="D3" s="582">
        <f>Datum</f>
        <v>46225</v>
      </c>
      <c r="E3" s="678"/>
      <c r="F3" s="679"/>
      <c r="G3" s="679"/>
      <c r="H3" s="679"/>
      <c r="I3" s="684"/>
      <c r="J3" s="575"/>
      <c r="K3" s="576"/>
      <c r="L3" s="577" t="str" cm="1">
        <f t="array" aca="1" ref="L3" ca="1">IFERROR(HYPERLINK("#"&amp;"A"&amp;MATCH("GS",INDIRECT("'"&amp;LEFT(MID(CELL("dateiname",A2),FIND("]",CELL("dateiname",A2))+1,255),255)&amp;"'"&amp;"!$A:$A"),0)+10,
"Angebotswert (Steiger, etc):"),"Angebotswert (Steiger, etc):")</f>
        <v>Angebotswert (Steiger, etc):</v>
      </c>
      <c r="M3" s="578"/>
      <c r="N3" s="583">
        <f>SUM(N17)</f>
        <v>0</v>
      </c>
    </row>
    <row r="4" spans="1:14">
      <c r="A4" s="584"/>
      <c r="C4" s="148" t="s">
        <v>14</v>
      </c>
      <c r="D4" s="254" t="str" cm="1">
        <f t="array" aca="1" ref="D4" ca="1">MID(CELL( "dateiname",A1), FIND("]", CELL("dateiname",A1))+5,1)</f>
        <v>6</v>
      </c>
      <c r="E4" s="678"/>
      <c r="F4" s="679"/>
      <c r="G4" s="679"/>
      <c r="H4" s="679"/>
      <c r="I4" s="684"/>
      <c r="J4" s="585"/>
      <c r="K4" s="586"/>
      <c r="L4" s="586" t="s">
        <v>97</v>
      </c>
      <c r="M4" s="587"/>
      <c r="N4" s="588">
        <f>SUM(N2:N3)</f>
        <v>0</v>
      </c>
    </row>
    <row r="5" spans="1:14">
      <c r="A5" s="584"/>
      <c r="B5" s="7" t="s">
        <v>1737</v>
      </c>
      <c r="C5" s="148" t="s">
        <v>51</v>
      </c>
      <c r="D5" s="51" t="str" cm="1">
        <f t="array" aca="1" ref="D5" ca="1">TRIM(MID(CELL("dateiname",A1),FIND("]",CELL("dateiname",A1))+7,2))</f>
        <v>1</v>
      </c>
      <c r="E5" s="680"/>
      <c r="F5" s="681"/>
      <c r="G5" s="681"/>
      <c r="H5" s="681"/>
      <c r="I5" s="685"/>
      <c r="J5" s="585"/>
      <c r="K5" s="586"/>
      <c r="L5" s="586" t="s">
        <v>10</v>
      </c>
      <c r="M5" s="587"/>
      <c r="N5" s="589">
        <f>M19</f>
        <v>0</v>
      </c>
    </row>
    <row r="6" spans="1:14" ht="15.75">
      <c r="A6" s="584"/>
      <c r="B6" s="7" t="s">
        <v>1734</v>
      </c>
      <c r="C6" s="148" t="s">
        <v>76</v>
      </c>
      <c r="D6" s="51" t="str" cm="1">
        <f t="array" aca="1" ref="D6" ca="1">MID(CELL("dateiname",A2),FIND("]",CELL("dateiname",A2))+9,255)</f>
        <v>GlR</v>
      </c>
      <c r="E6" s="590"/>
      <c r="F6" s="590"/>
      <c r="G6" s="590"/>
      <c r="H6" s="591" t="s">
        <v>98</v>
      </c>
      <c r="I6" s="27"/>
      <c r="J6" s="585"/>
      <c r="K6" s="586"/>
      <c r="L6" s="586" t="s">
        <v>11</v>
      </c>
      <c r="M6" s="587"/>
      <c r="N6" s="592">
        <f>I19</f>
        <v>0</v>
      </c>
    </row>
    <row r="7" spans="1:14" s="12" customFormat="1" ht="15.75">
      <c r="A7" s="593"/>
      <c r="B7" s="594"/>
      <c r="C7" s="595"/>
      <c r="D7" s="596" t="str">
        <f>IF(J1="",IF(N6&gt;I7,"Die angebotene Durchschnittsleistung überschreitet die zulässige Obergrenze der Reinigungsleistung",""),"")</f>
        <v/>
      </c>
      <c r="E7" s="590"/>
      <c r="F7" s="590"/>
      <c r="G7" s="590"/>
      <c r="H7" s="591" t="s">
        <v>99</v>
      </c>
      <c r="I7" s="597">
        <v>19</v>
      </c>
      <c r="L7" s="576" t="s">
        <v>100</v>
      </c>
      <c r="M7" s="586"/>
      <c r="N7" s="598">
        <f>L19</f>
        <v>11511.72</v>
      </c>
    </row>
    <row r="8" spans="1:14" s="12" customFormat="1" ht="12.75">
      <c r="A8" s="593"/>
      <c r="B8" s="599" t="s">
        <v>154</v>
      </c>
      <c r="C8" s="600"/>
      <c r="D8" s="188"/>
      <c r="E8" s="188"/>
      <c r="F8" s="188"/>
      <c r="G8" s="188"/>
      <c r="H8" s="188"/>
      <c r="I8" s="189"/>
      <c r="J8" s="188"/>
      <c r="K8" s="188"/>
      <c r="L8" s="188"/>
      <c r="M8" s="188"/>
      <c r="N8" s="188"/>
    </row>
    <row r="9" spans="1:14" s="13" customFormat="1" ht="24">
      <c r="A9" s="551" t="s">
        <v>1</v>
      </c>
      <c r="B9" s="601" t="s">
        <v>101</v>
      </c>
      <c r="C9" s="551" t="s">
        <v>67</v>
      </c>
      <c r="D9" s="551" t="s">
        <v>102</v>
      </c>
      <c r="E9" s="442" t="s">
        <v>121</v>
      </c>
      <c r="F9" s="442" t="s">
        <v>1717</v>
      </c>
      <c r="G9" s="442" t="s">
        <v>103</v>
      </c>
      <c r="H9" s="442" t="s">
        <v>104</v>
      </c>
      <c r="I9" s="442" t="s">
        <v>105</v>
      </c>
      <c r="J9" s="602" t="s">
        <v>158</v>
      </c>
      <c r="K9" s="442" t="s">
        <v>107</v>
      </c>
      <c r="L9" s="442" t="s">
        <v>106</v>
      </c>
      <c r="M9" s="442" t="s">
        <v>15</v>
      </c>
      <c r="N9" s="442" t="s">
        <v>108</v>
      </c>
    </row>
    <row r="10" spans="1:14" s="15" customFormat="1">
      <c r="A10" s="603"/>
      <c r="B10" s="603" t="s">
        <v>1688</v>
      </c>
      <c r="C10" s="604"/>
      <c r="D10" s="605"/>
      <c r="E10" s="605"/>
      <c r="F10" s="605"/>
      <c r="G10" s="605"/>
      <c r="H10" s="605"/>
      <c r="I10" s="605"/>
      <c r="J10" s="605"/>
      <c r="K10" s="605"/>
      <c r="L10" s="605"/>
      <c r="M10" s="605"/>
      <c r="N10" s="606"/>
    </row>
    <row r="11" spans="1:14" s="14" customFormat="1" ht="24" customHeight="1">
      <c r="A11" s="607">
        <f>MAX($A$10:A10)+1</f>
        <v>1</v>
      </c>
      <c r="B11" s="608"/>
      <c r="C11" s="609" t="s">
        <v>1326</v>
      </c>
      <c r="D11" s="28" t="s">
        <v>124</v>
      </c>
      <c r="E11" s="610" t="s">
        <v>122</v>
      </c>
      <c r="F11" s="611">
        <v>1</v>
      </c>
      <c r="G11" s="610">
        <v>2</v>
      </c>
      <c r="H11" s="610">
        <v>4579.12</v>
      </c>
      <c r="I11" s="29"/>
      <c r="J11" s="612"/>
      <c r="K11" s="612"/>
      <c r="L11" s="613">
        <f t="shared" ref="L11:L16" si="0">IFERROR(H11*G11*F11,0)</f>
        <v>9158.24</v>
      </c>
      <c r="M11" s="613">
        <f t="shared" ref="M11:M16" si="1">IFERROR(L11/I11,0)</f>
        <v>0</v>
      </c>
      <c r="N11" s="30">
        <f t="shared" ref="N11:N16" si="2">IFERROR(((H11*G11/I11)*SVS_GlR)*F11,0)+IFERROR(ROUND(G11*J11,2),0)</f>
        <v>0</v>
      </c>
    </row>
    <row r="12" spans="1:14" s="14" customFormat="1" ht="24" customHeight="1">
      <c r="A12" s="607">
        <f>MAX($A$10:A11)+1</f>
        <v>2</v>
      </c>
      <c r="B12" s="608"/>
      <c r="C12" s="609" t="s">
        <v>1325</v>
      </c>
      <c r="D12" s="28" t="s">
        <v>118</v>
      </c>
      <c r="E12" s="610" t="s">
        <v>122</v>
      </c>
      <c r="F12" s="611">
        <v>1</v>
      </c>
      <c r="G12" s="610">
        <v>2</v>
      </c>
      <c r="H12" s="610">
        <v>188.07</v>
      </c>
      <c r="I12" s="29"/>
      <c r="J12" s="612"/>
      <c r="K12" s="612"/>
      <c r="L12" s="613">
        <f t="shared" si="0"/>
        <v>376.14</v>
      </c>
      <c r="M12" s="613">
        <f t="shared" si="1"/>
        <v>0</v>
      </c>
      <c r="N12" s="30">
        <f t="shared" si="2"/>
        <v>0</v>
      </c>
    </row>
    <row r="13" spans="1:14" s="14" customFormat="1" ht="24" customHeight="1">
      <c r="A13" s="607">
        <f>MAX($A$10:A12)+1</f>
        <v>3</v>
      </c>
      <c r="B13" s="608"/>
      <c r="C13" s="609" t="s">
        <v>1326</v>
      </c>
      <c r="D13" s="28" t="s">
        <v>119</v>
      </c>
      <c r="E13" s="610" t="s">
        <v>122</v>
      </c>
      <c r="F13" s="611">
        <v>1</v>
      </c>
      <c r="G13" s="610">
        <v>2</v>
      </c>
      <c r="H13" s="610">
        <v>300.67</v>
      </c>
      <c r="I13" s="29"/>
      <c r="J13" s="612"/>
      <c r="K13" s="612"/>
      <c r="L13" s="613">
        <f t="shared" si="0"/>
        <v>601.34</v>
      </c>
      <c r="M13" s="613">
        <f t="shared" si="1"/>
        <v>0</v>
      </c>
      <c r="N13" s="30">
        <f t="shared" si="2"/>
        <v>0</v>
      </c>
    </row>
    <row r="14" spans="1:14" s="14" customFormat="1" ht="24" customHeight="1">
      <c r="A14" s="607">
        <f>MAX($A$10:A13)+1</f>
        <v>4</v>
      </c>
      <c r="B14" s="608"/>
      <c r="C14" s="609" t="s">
        <v>1326</v>
      </c>
      <c r="D14" s="28" t="s">
        <v>1631</v>
      </c>
      <c r="E14" s="610" t="s">
        <v>122</v>
      </c>
      <c r="F14" s="611">
        <v>1</v>
      </c>
      <c r="G14" s="610">
        <v>2</v>
      </c>
      <c r="H14" s="610">
        <v>298.42</v>
      </c>
      <c r="I14" s="29"/>
      <c r="J14" s="612"/>
      <c r="K14" s="612"/>
      <c r="L14" s="613">
        <f t="shared" si="0"/>
        <v>596.84</v>
      </c>
      <c r="M14" s="613">
        <f t="shared" si="1"/>
        <v>0</v>
      </c>
      <c r="N14" s="30">
        <f t="shared" si="2"/>
        <v>0</v>
      </c>
    </row>
    <row r="15" spans="1:14" s="14" customFormat="1" ht="24" customHeight="1">
      <c r="A15" s="607">
        <f>MAX($A$10:A14)+1</f>
        <v>5</v>
      </c>
      <c r="B15" s="608"/>
      <c r="C15" s="609" t="s">
        <v>1326</v>
      </c>
      <c r="D15" s="28" t="s">
        <v>120</v>
      </c>
      <c r="E15" s="610" t="s">
        <v>122</v>
      </c>
      <c r="F15" s="611">
        <v>1</v>
      </c>
      <c r="G15" s="610">
        <v>2</v>
      </c>
      <c r="H15" s="610">
        <v>320.05</v>
      </c>
      <c r="I15" s="29"/>
      <c r="J15" s="612"/>
      <c r="K15" s="612"/>
      <c r="L15" s="613">
        <f t="shared" si="0"/>
        <v>640.1</v>
      </c>
      <c r="M15" s="613">
        <f t="shared" si="1"/>
        <v>0</v>
      </c>
      <c r="N15" s="30">
        <f t="shared" si="2"/>
        <v>0</v>
      </c>
    </row>
    <row r="16" spans="1:14" s="14" customFormat="1" ht="24" customHeight="1">
      <c r="A16" s="607">
        <f>MAX($A$10:A15)+1</f>
        <v>6</v>
      </c>
      <c r="B16" s="608"/>
      <c r="C16" s="609" t="s">
        <v>1632</v>
      </c>
      <c r="D16" s="28" t="s">
        <v>1633</v>
      </c>
      <c r="E16" s="610" t="s">
        <v>122</v>
      </c>
      <c r="F16" s="611">
        <v>1</v>
      </c>
      <c r="G16" s="610">
        <v>1</v>
      </c>
      <c r="H16" s="610">
        <v>139.06</v>
      </c>
      <c r="I16" s="29"/>
      <c r="J16" s="612"/>
      <c r="K16" s="612"/>
      <c r="L16" s="613">
        <f t="shared" si="0"/>
        <v>139.06</v>
      </c>
      <c r="M16" s="613">
        <f t="shared" si="1"/>
        <v>0</v>
      </c>
      <c r="N16" s="30">
        <f t="shared" si="2"/>
        <v>0</v>
      </c>
    </row>
    <row r="17" spans="1:14" s="14" customFormat="1" ht="24" customHeight="1">
      <c r="A17" s="607">
        <f>MAX($A$10:A16)+1</f>
        <v>7</v>
      </c>
      <c r="B17" s="7" t="str">
        <f>B10</f>
        <v>Objekt Recklinghausen, August-Schmidt-Ring 10, 45665 Recklinghausen</v>
      </c>
      <c r="C17" s="716" t="s">
        <v>159</v>
      </c>
      <c r="D17" s="717"/>
      <c r="E17" s="614"/>
      <c r="F17" s="614"/>
      <c r="G17" s="610">
        <v>2</v>
      </c>
      <c r="H17" s="614"/>
      <c r="I17" s="614"/>
      <c r="J17" s="31"/>
      <c r="K17" s="612"/>
      <c r="L17" s="612"/>
      <c r="M17" s="612"/>
      <c r="N17" s="30">
        <f>IFERROR(((H17*G17/I17)*SVS_GlR)*F17,0)+IFERROR(ROUND(G17*J17,2),0)</f>
        <v>0</v>
      </c>
    </row>
    <row r="18" spans="1:14" s="14" customFormat="1">
      <c r="A18" s="615" t="s">
        <v>109</v>
      </c>
      <c r="B18" s="616" t="s">
        <v>160</v>
      </c>
      <c r="C18" s="617" t="str">
        <f>B17</f>
        <v>Objekt Recklinghausen, August-Schmidt-Ring 10, 45665 Recklinghausen</v>
      </c>
      <c r="D18" s="618"/>
      <c r="E18" s="618"/>
      <c r="F18" s="618"/>
      <c r="G18" s="618"/>
      <c r="H18" s="619">
        <f>SUM(H11:H17)</f>
        <v>5825.39</v>
      </c>
      <c r="I18" s="618"/>
      <c r="J18" s="620">
        <f>SUM(J11:J17)</f>
        <v>0</v>
      </c>
      <c r="K18" s="621">
        <f>IF(COUNTIF(K11:K17,"ja")&gt;0,IF(J17="",1,0),0)</f>
        <v>0</v>
      </c>
      <c r="L18" s="622">
        <f>SUM(L11:L17)</f>
        <v>11511.72</v>
      </c>
      <c r="M18" s="622">
        <f>SUM(M11:M17)</f>
        <v>0</v>
      </c>
      <c r="N18" s="622">
        <f>SUM(N11:N17)</f>
        <v>0</v>
      </c>
    </row>
    <row r="19" spans="1:14">
      <c r="A19" s="623" t="s">
        <v>5</v>
      </c>
      <c r="B19" s="624" t="s">
        <v>110</v>
      </c>
      <c r="C19" s="625"/>
      <c r="D19" s="626"/>
      <c r="E19" s="626"/>
      <c r="F19" s="626"/>
      <c r="G19" s="627"/>
      <c r="H19" s="622">
        <f>SUM(H10:H18)/2</f>
        <v>5825.39</v>
      </c>
      <c r="I19" s="628">
        <f>IFERROR(L19/M19,0)</f>
        <v>0</v>
      </c>
      <c r="J19" s="620">
        <f>SUM(J10:J18)/2</f>
        <v>0</v>
      </c>
      <c r="K19" s="629"/>
      <c r="L19" s="620">
        <f>SUM(L10:L18)/2</f>
        <v>11511.72</v>
      </c>
      <c r="M19" s="622">
        <f>SUM(M10:M18)/2</f>
        <v>0</v>
      </c>
      <c r="N19" s="630">
        <f>SUM(N10:N18)/2</f>
        <v>0</v>
      </c>
    </row>
    <row r="20" spans="1:14" s="2" customFormat="1">
      <c r="A20" s="1"/>
      <c r="B20" s="7"/>
      <c r="C20" s="1"/>
      <c r="D20" s="1"/>
    </row>
    <row r="21" spans="1:14" s="2" customFormat="1">
      <c r="A21" s="4" t="s">
        <v>111</v>
      </c>
      <c r="B21" s="14"/>
      <c r="C21" s="1"/>
      <c r="D21" s="1"/>
    </row>
    <row r="22" spans="1:14" s="2" customFormat="1" ht="13.5">
      <c r="A22" s="4" t="s">
        <v>112</v>
      </c>
      <c r="B22" s="14"/>
      <c r="C22" s="1"/>
      <c r="D22" s="1"/>
    </row>
    <row r="23" spans="1:14" s="2" customFormat="1">
      <c r="A23" s="1" t="s">
        <v>113</v>
      </c>
      <c r="B23" s="7"/>
      <c r="C23" s="1"/>
      <c r="D23" s="4"/>
    </row>
    <row r="24" spans="1:14" s="2" customFormat="1">
      <c r="A24" s="4" t="s">
        <v>114</v>
      </c>
      <c r="B24" s="14"/>
      <c r="C24" s="1"/>
      <c r="D24" s="1"/>
    </row>
    <row r="25" spans="1:14" s="2" customFormat="1">
      <c r="A25" s="4" t="s">
        <v>1742</v>
      </c>
      <c r="B25" s="7"/>
      <c r="C25" s="1"/>
      <c r="D25" s="4"/>
    </row>
    <row r="26" spans="1:14" s="2" customFormat="1">
      <c r="A26" s="4" t="s">
        <v>1727</v>
      </c>
      <c r="B26" s="7"/>
      <c r="C26" s="1"/>
      <c r="D26" s="4"/>
    </row>
    <row r="27" spans="1:14" s="2" customFormat="1">
      <c r="A27" s="4" t="s">
        <v>26</v>
      </c>
      <c r="B27" s="7"/>
      <c r="C27" s="1"/>
      <c r="D27" s="4"/>
    </row>
    <row r="28" spans="1:14" s="2" customFormat="1">
      <c r="A28" s="4" t="s">
        <v>115</v>
      </c>
      <c r="B28" s="7"/>
      <c r="C28" s="1"/>
      <c r="D28" s="4"/>
    </row>
    <row r="29" spans="1:14" s="2" customFormat="1">
      <c r="A29" s="4" t="s">
        <v>116</v>
      </c>
      <c r="B29" s="7"/>
      <c r="C29" s="1"/>
      <c r="D29" s="4"/>
    </row>
    <row r="30" spans="1:14" s="2" customFormat="1">
      <c r="A30" s="4" t="s">
        <v>117</v>
      </c>
      <c r="B30" s="7"/>
      <c r="C30" s="1"/>
      <c r="D30" s="4"/>
    </row>
  </sheetData>
  <sheetProtection algorithmName="SHA-512" hashValue="OwvVDHe4ALR2e66mABUDdwJn1eZuQgZwS0yWX8obrflEsFHpnJOx1eus9KtYrO2umt3H6EMtEcomyZ5JY0asPQ==" saltValue="BhDM/UX1FXm8AhyKrc1n/Q==" spinCount="100000" sheet="1" objects="1" scenarios="1" formatColumns="0" formatRows="0" autoFilter="0"/>
  <autoFilter ref="A9:N19" xr:uid="{00000000-0009-0000-0000-000006000000}"/>
  <mergeCells count="3">
    <mergeCell ref="E1:I5"/>
    <mergeCell ref="J1:N1"/>
    <mergeCell ref="C17:D17"/>
  </mergeCells>
  <conditionalFormatting sqref="A7:D7 A8 C8">
    <cfRule type="expression" dxfId="16" priority="8">
      <formula>$D$7&lt;&gt;""</formula>
    </cfRule>
  </conditionalFormatting>
  <conditionalFormatting sqref="B11:B16">
    <cfRule type="expression" dxfId="15" priority="1169">
      <formula>AND(NOT(ISBLANK($E$9)),SEARCH($E$9,$B11&amp;$C11&amp;$D11&amp;$E11&amp;$F11&amp;$G11&amp;$H11))</formula>
    </cfRule>
    <cfRule type="expression" dxfId="14" priority="1170">
      <formula>IF(OR(IF(AND(ISERROR(FIND("!",_xlfn.FORMULATEXT(XEC316),1))=FALSE,ISERROR(LEFT(_xlfn.FORMULATEXT(XEC316),1)="=")=FALSE),TRUE,FALSE),IF(AND(ISERROR(FIND("!",_xlfn.FORMULATEXT(XED316),1))=FALSE,ISERROR(LEFT(_xlfn.FORMULATEXT(XED316),1)="=")=FALSE),TRUE,FALSE),IF(AND(ISERROR(FIND("!",_xlfn.FORMULATEXT(XEE316),1))=FALSE,ISERROR(LEFT(_xlfn.FORMULATEXT(XEE316),1)="=")=FALSE),TRUE,FALSE),IF(AND(ISERROR(FIND("!",_xlfn.FORMULATEXT(XEF316),1))=FALSE,ISERROR(LEFT(_xlfn.FORMULATEXT(XEF316),1)="=")=FALSE),TRUE,FALSE),IF(AND(ISERROR(FIND("!",_xlfn.FORMULATEXT(XEG316),1))=FALSE,ISERROR(LEFT(_xlfn.FORMULATEXT(XEG316),1)="=")=FALSE),TRUE,FALSE),IF(AND(ISERROR(FIND("!",_xlfn.FORMULATEXT(XEH316),1))=FALSE,ISERROR(LEFT(_xlfn.FORMULATEXT(XEH316),1)="=")=FALSE),TRUE,FALSE),IF(AND(ISERROR(FIND("!",_xlfn.FORMULATEXT(XEI316),1))=FALSE,ISERROR(LEFT(_xlfn.FORMULATEXT(XEI316),1)="=")=FALSE),TRUE,FALSE),IF(AND(ISERROR(FIND("!",_xlfn.FORMULATEXT(XEJ316),1))=FALSE,ISERROR(LEFT(_xlfn.FORMULATEXT(XEJ316),1)="=")=FALSE),TRUE,FALSE))=TRUE,TRUE,FALSE)</formula>
    </cfRule>
    <cfRule type="expression" dxfId="13" priority="1171">
      <formula>IF(OR(IF(AND(ISERROR(FIND("!",_xlfn.FORMULATEXT(XEC324),1))=FALSE,ISERROR(LEFT(_xlfn.FORMULATEXT(XEC324),1)="=")=FALSE),TRUE,FALSE),IF(AND(ISERROR(FIND("!",_xlfn.FORMULATEXT(XED324),1))=FALSE,ISERROR(LEFT(_xlfn.FORMULATEXT(XED324),1)="=")=FALSE),TRUE,FALSE),IF(AND(ISERROR(FIND("!",_xlfn.FORMULATEXT(XEE324),1))=FALSE,ISERROR(LEFT(_xlfn.FORMULATEXT(XEE324),1)="=")=FALSE),TRUE,FALSE),IF(AND(ISERROR(FIND("!",_xlfn.FORMULATEXT(XEF324),1))=FALSE,ISERROR(LEFT(_xlfn.FORMULATEXT(XEF324),1)="=")=FALSE),TRUE,FALSE),IF(AND(ISERROR(FIND("!",_xlfn.FORMULATEXT(XEG324),1))=FALSE,ISERROR(LEFT(_xlfn.FORMULATEXT(XEG324),1)="=")=FALSE),TRUE,FALSE),IF(AND(ISERROR(FIND("!",_xlfn.FORMULATEXT(XEH324),1))=FALSE,ISERROR(LEFT(_xlfn.FORMULATEXT(XEH324),1)="=")=FALSE),TRUE,FALSE),IF(AND(ISERROR(FIND("!",_xlfn.FORMULATEXT(XEI324),1))=FALSE,ISERROR(LEFT(_xlfn.FORMULATEXT(XEI324),1)="=")=FALSE),TRUE,FALSE),IF(AND(ISERROR(FIND("!",_xlfn.FORMULATEXT(XEJ324),1))=FALSE,ISERROR(LEFT(_xlfn.FORMULATEXT(XEJ324),1)="=")=FALSE),TRUE,FALSE))=TRUE,TRUE,FALSE)</formula>
    </cfRule>
  </conditionalFormatting>
  <conditionalFormatting sqref="C11:H11 C12:F16 H12:H16 G12:G17">
    <cfRule type="expression" dxfId="12" priority="7">
      <formula>AND(NOT(ISBLANK($C$8)),SEARCH($C$8,$B11&amp;$C11&amp;$D11&amp;$E11&amp;$G11&amp;$H11))</formula>
    </cfRule>
  </conditionalFormatting>
  <conditionalFormatting sqref="J1">
    <cfRule type="expression" dxfId="11" priority="9">
      <formula>$J$1&lt;&gt;""</formula>
    </cfRule>
  </conditionalFormatting>
  <dataValidations count="2">
    <dataValidation type="list" allowBlank="1" sqref="D11:D17" xr:uid="{837E881B-50BD-4CE4-A3BC-057621B74C67}">
      <formula1>Glas_Reinigung</formula1>
    </dataValidation>
    <dataValidation type="list" allowBlank="1" sqref="E11:E17" xr:uid="{2498B245-5589-4DEF-A67C-264307104A08}">
      <formula1>Glas_Reinigungsarbeit</formula1>
    </dataValidation>
  </dataValidations>
  <pageMargins left="0.7" right="0.7" top="0.78740157499999996" bottom="0.78740157499999996" header="0.3" footer="0.3"/>
  <pageSetup paperSize="9" scale="4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68C0-823D-4B83-BD86-04630E965C37}">
  <sheetPr>
    <tabColor rgb="FF7030A0"/>
  </sheetPr>
  <dimension ref="A1:N32"/>
  <sheetViews>
    <sheetView showGridLines="0" zoomScaleNormal="100" workbookViewId="0">
      <pane ySplit="9" topLeftCell="A10" activePane="bottomLeft" state="frozen"/>
      <selection activeCell="M1341" sqref="M1341"/>
      <selection pane="bottomLeft" activeCell="K22" sqref="K22"/>
    </sheetView>
  </sheetViews>
  <sheetFormatPr baseColWidth="10" defaultColWidth="11.42578125" defaultRowHeight="12"/>
  <cols>
    <col min="1" max="1" width="6.7109375" style="1" customWidth="1"/>
    <col min="2" max="2" width="40.42578125" style="7" customWidth="1"/>
    <col min="3" max="3" width="16.85546875" style="1" customWidth="1"/>
    <col min="4" max="4" width="23" style="4" customWidth="1"/>
    <col min="5" max="5" width="14.28515625" style="2" customWidth="1"/>
    <col min="6" max="7" width="11.85546875" style="2" customWidth="1"/>
    <col min="8" max="8" width="15.28515625" style="2" customWidth="1"/>
    <col min="9" max="9" width="13.28515625" style="2" customWidth="1"/>
    <col min="10" max="10" width="15.5703125" style="2" customWidth="1"/>
    <col min="11" max="11" width="10.28515625" style="2" customWidth="1"/>
    <col min="12" max="12" width="13.28515625" style="2" customWidth="1"/>
    <col min="13" max="13" width="11.5703125" style="2" customWidth="1"/>
    <col min="14" max="14" width="12.7109375" style="2" customWidth="1"/>
    <col min="15" max="16384" width="11.42578125" style="4"/>
  </cols>
  <sheetData>
    <row r="1" spans="1:14" ht="16.5" customHeight="1">
      <c r="A1" s="40"/>
      <c r="B1" s="41" t="str">
        <f>HYPERLINK("#'Zusammenfassung'"&amp;"!A10","Zurück")</f>
        <v>Zurück</v>
      </c>
      <c r="C1" s="569" t="s">
        <v>76</v>
      </c>
      <c r="D1" s="570" t="s">
        <v>1841</v>
      </c>
      <c r="E1" s="711"/>
      <c r="F1" s="712"/>
      <c r="G1" s="677"/>
      <c r="H1" s="677"/>
      <c r="I1" s="683"/>
      <c r="J1" s="713" t="str">
        <f>IF(OR(COUNTA(I12:I16)&lt;&gt;COUNTIF(L12:L16,"&gt;0")-COUNTIF(A10:A816,"ZS"),COUNTIF(K12:K16,"&gt;0")&gt;0,$I$7="",$I$6="")=TRUE,"Das Preisblatt ist nicht vollständig ausgefüllt!","")</f>
        <v>Das Preisblatt ist nicht vollständig ausgefüllt!</v>
      </c>
      <c r="K1" s="714"/>
      <c r="L1" s="714"/>
      <c r="M1" s="714"/>
      <c r="N1" s="715"/>
    </row>
    <row r="2" spans="1:14">
      <c r="A2" s="571" t="s">
        <v>17</v>
      </c>
      <c r="B2" s="572" t="str">
        <f>Kunde</f>
        <v>Westfälische Hochschule</v>
      </c>
      <c r="C2" s="573" t="s">
        <v>16</v>
      </c>
      <c r="D2" s="574" t="s">
        <v>6</v>
      </c>
      <c r="E2" s="678"/>
      <c r="F2" s="679"/>
      <c r="G2" s="679"/>
      <c r="H2" s="679"/>
      <c r="I2" s="684"/>
      <c r="J2" s="575"/>
      <c r="K2" s="576"/>
      <c r="L2" s="577" t="str" cm="1">
        <f t="array" aca="1" ref="L2" ca="1">IFERROR(HYPERLINK("#"&amp;"A"&amp;MATCH("GS",INDIRECT("'"&amp;LEFT(MID(CELL("dateiname",A1),FIND("]",CELL("dateiname",A1))+1,255),255)&amp;"'"&amp;"!$A:$A"),0)+10,
"Angebotswert (Reinigung):"),"Angebotswert (Reinigung):")</f>
        <v>Angebotswert (Reinigung):</v>
      </c>
      <c r="M2" s="578"/>
      <c r="N2" s="579">
        <f>N18-SUM(N16)</f>
        <v>0</v>
      </c>
    </row>
    <row r="3" spans="1:14">
      <c r="A3" s="580"/>
      <c r="B3" s="581" t="s">
        <v>1714</v>
      </c>
      <c r="C3" s="573" t="s">
        <v>18</v>
      </c>
      <c r="D3" s="582">
        <f>Datum</f>
        <v>46225</v>
      </c>
      <c r="E3" s="678"/>
      <c r="F3" s="679"/>
      <c r="G3" s="679"/>
      <c r="H3" s="679"/>
      <c r="I3" s="684"/>
      <c r="J3" s="575"/>
      <c r="K3" s="576"/>
      <c r="L3" s="577" t="str" cm="1">
        <f t="array" aca="1" ref="L3" ca="1">IFERROR(HYPERLINK("#"&amp;"A"&amp;MATCH("GS",INDIRECT("'"&amp;LEFT(MID(CELL("dateiname",A2),FIND("]",CELL("dateiname",A2))+1,255),255)&amp;"'"&amp;"!$A:$A"),0)+10,
"Angebotswert (Steiger, etc):"),"Angebotswert (Steiger, etc):")</f>
        <v>Angebotswert (Steiger, etc):</v>
      </c>
      <c r="M3" s="578"/>
      <c r="N3" s="583">
        <f>SUM(N16)</f>
        <v>0</v>
      </c>
    </row>
    <row r="4" spans="1:14">
      <c r="A4" s="584"/>
      <c r="C4" s="148" t="s">
        <v>14</v>
      </c>
      <c r="D4" s="254" t="str" cm="1">
        <f t="array" aca="1" ref="D4" ca="1">MID(CELL( "dateiname",A1), FIND("]", CELL("dateiname",A1))+5,1)</f>
        <v>7</v>
      </c>
      <c r="E4" s="678"/>
      <c r="F4" s="679"/>
      <c r="G4" s="679"/>
      <c r="H4" s="679"/>
      <c r="I4" s="684"/>
      <c r="J4" s="585"/>
      <c r="K4" s="586"/>
      <c r="L4" s="586" t="s">
        <v>97</v>
      </c>
      <c r="M4" s="587"/>
      <c r="N4" s="588">
        <f>SUM(N2:N3)</f>
        <v>0</v>
      </c>
    </row>
    <row r="5" spans="1:14">
      <c r="A5" s="584"/>
      <c r="B5" s="7" t="s">
        <v>1683</v>
      </c>
      <c r="C5" s="148" t="s">
        <v>51</v>
      </c>
      <c r="D5" s="51" t="str" cm="1">
        <f t="array" aca="1" ref="D5" ca="1">TRIM(MID(CELL("dateiname",A1),FIND("]",CELL("dateiname",A1))+7,2))</f>
        <v>1</v>
      </c>
      <c r="E5" s="680"/>
      <c r="F5" s="681"/>
      <c r="G5" s="681"/>
      <c r="H5" s="681"/>
      <c r="I5" s="685"/>
      <c r="J5" s="585"/>
      <c r="K5" s="586"/>
      <c r="L5" s="586" t="s">
        <v>10</v>
      </c>
      <c r="M5" s="587"/>
      <c r="N5" s="589">
        <f>M18</f>
        <v>0</v>
      </c>
    </row>
    <row r="6" spans="1:14" ht="15.75">
      <c r="A6" s="584"/>
      <c r="B6" s="7" t="s">
        <v>1735</v>
      </c>
      <c r="C6" s="148" t="s">
        <v>76</v>
      </c>
      <c r="D6" s="51" t="str" cm="1">
        <f t="array" aca="1" ref="D6" ca="1">MID(CELL("dateiname",A2),FIND("]",CELL("dateiname",A2))+9,255)</f>
        <v>GlR</v>
      </c>
      <c r="E6" s="590"/>
      <c r="F6" s="590"/>
      <c r="G6" s="590"/>
      <c r="H6" s="591" t="s">
        <v>98</v>
      </c>
      <c r="I6" s="27"/>
      <c r="J6" s="585"/>
      <c r="K6" s="586"/>
      <c r="L6" s="586" t="s">
        <v>11</v>
      </c>
      <c r="M6" s="587"/>
      <c r="N6" s="592">
        <f>I18</f>
        <v>0</v>
      </c>
    </row>
    <row r="7" spans="1:14" s="12" customFormat="1" ht="15.75">
      <c r="A7" s="593"/>
      <c r="B7" s="594"/>
      <c r="C7" s="595"/>
      <c r="D7" s="596" t="str">
        <f>IF(J1="",IF(N6&gt;I7,"Die angebotene Durchschnittsleistung überschreitet die zulässige Obergrenze der Reinigungsleistung",""),"")</f>
        <v/>
      </c>
      <c r="E7" s="590"/>
      <c r="F7" s="590"/>
      <c r="G7" s="590"/>
      <c r="H7" s="591" t="s">
        <v>99</v>
      </c>
      <c r="I7" s="597">
        <v>21</v>
      </c>
      <c r="L7" s="576" t="s">
        <v>100</v>
      </c>
      <c r="M7" s="586"/>
      <c r="N7" s="598">
        <f>L18</f>
        <v>29390</v>
      </c>
    </row>
    <row r="8" spans="1:14" s="12" customFormat="1" ht="12.75">
      <c r="A8" s="593"/>
      <c r="B8" s="599" t="s">
        <v>154</v>
      </c>
      <c r="C8" s="600"/>
      <c r="D8" s="188"/>
      <c r="E8" s="188"/>
      <c r="F8" s="188"/>
      <c r="G8" s="188"/>
      <c r="H8" s="188"/>
      <c r="I8" s="189"/>
      <c r="J8" s="188"/>
      <c r="K8" s="188"/>
      <c r="L8" s="188"/>
      <c r="M8" s="188"/>
      <c r="N8" s="188"/>
    </row>
    <row r="9" spans="1:14" s="13" customFormat="1" ht="24">
      <c r="A9" s="551" t="s">
        <v>1</v>
      </c>
      <c r="B9" s="601" t="s">
        <v>101</v>
      </c>
      <c r="C9" s="551" t="s">
        <v>67</v>
      </c>
      <c r="D9" s="551" t="s">
        <v>102</v>
      </c>
      <c r="E9" s="442" t="s">
        <v>121</v>
      </c>
      <c r="F9" s="442" t="s">
        <v>1717</v>
      </c>
      <c r="G9" s="442" t="s">
        <v>103</v>
      </c>
      <c r="H9" s="442" t="s">
        <v>104</v>
      </c>
      <c r="I9" s="442" t="s">
        <v>105</v>
      </c>
      <c r="J9" s="602" t="s">
        <v>158</v>
      </c>
      <c r="K9" s="442" t="s">
        <v>107</v>
      </c>
      <c r="L9" s="442" t="s">
        <v>106</v>
      </c>
      <c r="M9" s="442" t="s">
        <v>15</v>
      </c>
      <c r="N9" s="442" t="s">
        <v>108</v>
      </c>
    </row>
    <row r="10" spans="1:14" s="15" customFormat="1">
      <c r="A10" s="603"/>
      <c r="B10" s="603" t="s">
        <v>1715</v>
      </c>
      <c r="C10" s="604"/>
      <c r="D10" s="605"/>
      <c r="E10" s="605"/>
      <c r="F10" s="605"/>
      <c r="G10" s="605"/>
      <c r="H10" s="605"/>
      <c r="I10" s="605"/>
      <c r="J10" s="605"/>
      <c r="K10" s="605"/>
      <c r="L10" s="605"/>
      <c r="M10" s="605"/>
      <c r="N10" s="606"/>
    </row>
    <row r="11" spans="1:14" s="14" customFormat="1" ht="24" customHeight="1">
      <c r="A11" s="607">
        <f>MAX($A$10:A10)+1</f>
        <v>1</v>
      </c>
      <c r="B11" s="608"/>
      <c r="C11" s="609" t="s">
        <v>1731</v>
      </c>
      <c r="D11" s="28" t="s">
        <v>124</v>
      </c>
      <c r="E11" s="610" t="s">
        <v>123</v>
      </c>
      <c r="F11" s="611">
        <v>1</v>
      </c>
      <c r="G11" s="610">
        <v>1</v>
      </c>
      <c r="H11" s="610">
        <v>2450</v>
      </c>
      <c r="I11" s="29"/>
      <c r="J11" s="612"/>
      <c r="K11" s="612"/>
      <c r="L11" s="613">
        <f>IFERROR(H11*G11*F11,0)</f>
        <v>2450</v>
      </c>
      <c r="M11" s="613">
        <f>IFERROR(L11/I11,0)</f>
        <v>0</v>
      </c>
      <c r="N11" s="30">
        <f t="shared" ref="N11:N16" si="0">IFERROR(((H11*G11/I11)*SVS_GlR)*F11,0)+IFERROR(ROUND(G11*J11,2),0)</f>
        <v>0</v>
      </c>
    </row>
    <row r="12" spans="1:14" s="14" customFormat="1" ht="24" customHeight="1">
      <c r="A12" s="607">
        <f>MAX($A$10:A11)+1</f>
        <v>2</v>
      </c>
      <c r="B12" s="608"/>
      <c r="C12" s="609" t="s">
        <v>1732</v>
      </c>
      <c r="D12" s="28" t="s">
        <v>1678</v>
      </c>
      <c r="E12" s="610" t="s">
        <v>123</v>
      </c>
      <c r="F12" s="611">
        <v>1</v>
      </c>
      <c r="G12" s="610">
        <v>2</v>
      </c>
      <c r="H12" s="610">
        <v>7050</v>
      </c>
      <c r="I12" s="29"/>
      <c r="J12" s="612"/>
      <c r="K12" s="612"/>
      <c r="L12" s="613">
        <f>IFERROR(H12*G12*F12,0)</f>
        <v>14100</v>
      </c>
      <c r="M12" s="613">
        <f>IFERROR(L12/I12,0)</f>
        <v>0</v>
      </c>
      <c r="N12" s="30">
        <f t="shared" si="0"/>
        <v>0</v>
      </c>
    </row>
    <row r="13" spans="1:14" s="14" customFormat="1" ht="24" customHeight="1">
      <c r="A13" s="607">
        <f>MAX($A$10:A12)+1</f>
        <v>3</v>
      </c>
      <c r="B13" s="608"/>
      <c r="C13" s="609" t="s">
        <v>1678</v>
      </c>
      <c r="D13" s="28" t="s">
        <v>119</v>
      </c>
      <c r="E13" s="610" t="s">
        <v>123</v>
      </c>
      <c r="F13" s="611">
        <v>1</v>
      </c>
      <c r="G13" s="610">
        <v>2</v>
      </c>
      <c r="H13" s="610">
        <v>5600</v>
      </c>
      <c r="I13" s="29"/>
      <c r="J13" s="612"/>
      <c r="K13" s="612"/>
      <c r="L13" s="613">
        <f>IFERROR(H13*G13*F13,0)</f>
        <v>11200</v>
      </c>
      <c r="M13" s="613">
        <f>IFERROR(L13/I13,0)</f>
        <v>0</v>
      </c>
      <c r="N13" s="30">
        <f t="shared" si="0"/>
        <v>0</v>
      </c>
    </row>
    <row r="14" spans="1:14" s="14" customFormat="1" ht="24">
      <c r="A14" s="607">
        <f>MAX($A$10:A13)+1</f>
        <v>4</v>
      </c>
      <c r="B14" s="608"/>
      <c r="C14" s="609" t="s">
        <v>1679</v>
      </c>
      <c r="D14" s="28" t="s">
        <v>119</v>
      </c>
      <c r="E14" s="610" t="s">
        <v>122</v>
      </c>
      <c r="F14" s="611">
        <v>1</v>
      </c>
      <c r="G14" s="610">
        <v>2</v>
      </c>
      <c r="H14" s="610">
        <v>530</v>
      </c>
      <c r="I14" s="29"/>
      <c r="J14" s="612"/>
      <c r="K14" s="612"/>
      <c r="L14" s="613">
        <f>IFERROR(H14*G14*F14,0)</f>
        <v>1060</v>
      </c>
      <c r="M14" s="613">
        <f>IFERROR(L14/I14,0)</f>
        <v>0</v>
      </c>
      <c r="N14" s="30">
        <f t="shared" si="0"/>
        <v>0</v>
      </c>
    </row>
    <row r="15" spans="1:14" s="14" customFormat="1" ht="26.45" customHeight="1">
      <c r="A15" s="607">
        <f>MAX($A$10:A14)+1</f>
        <v>5</v>
      </c>
      <c r="B15" s="608"/>
      <c r="C15" s="609" t="s">
        <v>1680</v>
      </c>
      <c r="D15" s="28" t="s">
        <v>119</v>
      </c>
      <c r="E15" s="610" t="s">
        <v>122</v>
      </c>
      <c r="F15" s="611">
        <v>1</v>
      </c>
      <c r="G15" s="610">
        <v>2</v>
      </c>
      <c r="H15" s="610">
        <v>290</v>
      </c>
      <c r="I15" s="29"/>
      <c r="J15" s="612"/>
      <c r="K15" s="612"/>
      <c r="L15" s="613">
        <f>IFERROR(H15*G15*F15,0)</f>
        <v>580</v>
      </c>
      <c r="M15" s="613">
        <f>IFERROR(L15/I15,0)</f>
        <v>0</v>
      </c>
      <c r="N15" s="30">
        <f t="shared" si="0"/>
        <v>0</v>
      </c>
    </row>
    <row r="16" spans="1:14" s="14" customFormat="1" ht="24" customHeight="1">
      <c r="A16" s="607">
        <f>MAX($A$10:A15)+1</f>
        <v>6</v>
      </c>
      <c r="B16" s="7" t="str">
        <f>B10</f>
        <v>Objekt Bocholt, Münsterstraße 265, 46397 Bocholt</v>
      </c>
      <c r="C16" s="716" t="s">
        <v>159</v>
      </c>
      <c r="D16" s="717"/>
      <c r="E16" s="614"/>
      <c r="F16" s="614"/>
      <c r="G16" s="610">
        <v>2</v>
      </c>
      <c r="H16" s="614"/>
      <c r="I16" s="614"/>
      <c r="J16" s="31"/>
      <c r="K16" s="612"/>
      <c r="L16" s="612"/>
      <c r="M16" s="612"/>
      <c r="N16" s="30">
        <f t="shared" si="0"/>
        <v>0</v>
      </c>
    </row>
    <row r="17" spans="1:14" s="14" customFormat="1">
      <c r="A17" s="615"/>
      <c r="B17" s="616" t="s">
        <v>160</v>
      </c>
      <c r="C17" s="617" t="str">
        <f>B16</f>
        <v>Objekt Bocholt, Münsterstraße 265, 46397 Bocholt</v>
      </c>
      <c r="D17" s="618"/>
      <c r="E17" s="618"/>
      <c r="F17" s="618"/>
      <c r="G17" s="618"/>
      <c r="H17" s="619">
        <f>SUM(H11:H16)</f>
        <v>15920</v>
      </c>
      <c r="I17" s="618"/>
      <c r="J17" s="620">
        <f>SUM(J11:J16)</f>
        <v>0</v>
      </c>
      <c r="K17" s="621">
        <f>IF(COUNTIF(K11:K16,"ja")&gt;0,IF(J16="",1,0),0)</f>
        <v>0</v>
      </c>
      <c r="L17" s="622">
        <f>SUM(L11:L16)</f>
        <v>29390</v>
      </c>
      <c r="M17" s="622">
        <f>SUM(M11:M16)</f>
        <v>0</v>
      </c>
      <c r="N17" s="622">
        <f>SUM(N11:N16)</f>
        <v>0</v>
      </c>
    </row>
    <row r="18" spans="1:14">
      <c r="A18" s="623" t="s">
        <v>5</v>
      </c>
      <c r="B18" s="624" t="s">
        <v>110</v>
      </c>
      <c r="C18" s="625"/>
      <c r="D18" s="626"/>
      <c r="E18" s="626"/>
      <c r="F18" s="626"/>
      <c r="G18" s="627"/>
      <c r="H18" s="622">
        <f>SUM(H10:H17)/2</f>
        <v>15920</v>
      </c>
      <c r="I18" s="628">
        <f>IFERROR(L18/M18,0)</f>
        <v>0</v>
      </c>
      <c r="J18" s="620">
        <f>SUM(J10:J17)/2</f>
        <v>0</v>
      </c>
      <c r="K18" s="629"/>
      <c r="L18" s="620">
        <f>SUM(L10:L17)/2</f>
        <v>29390</v>
      </c>
      <c r="M18" s="622">
        <f>SUM(M10:M17)/2</f>
        <v>0</v>
      </c>
      <c r="N18" s="630">
        <f>SUM(N10:N17)/2</f>
        <v>0</v>
      </c>
    </row>
    <row r="19" spans="1:14" s="2" customFormat="1">
      <c r="A19" s="1"/>
      <c r="B19" s="7"/>
      <c r="C19" s="1"/>
      <c r="D19" s="1"/>
    </row>
    <row r="20" spans="1:14" s="2" customFormat="1">
      <c r="A20" s="4" t="s">
        <v>111</v>
      </c>
      <c r="B20" s="14"/>
      <c r="C20" s="1"/>
      <c r="D20" s="1"/>
    </row>
    <row r="21" spans="1:14" s="2" customFormat="1" ht="13.5">
      <c r="A21" s="4" t="s">
        <v>112</v>
      </c>
      <c r="B21" s="14"/>
      <c r="C21" s="1"/>
      <c r="D21" s="1"/>
    </row>
    <row r="22" spans="1:14" s="2" customFormat="1">
      <c r="A22" s="1" t="s">
        <v>113</v>
      </c>
      <c r="B22" s="7"/>
      <c r="C22" s="1"/>
      <c r="D22" s="4"/>
    </row>
    <row r="23" spans="1:14" s="2" customFormat="1">
      <c r="A23" s="4" t="s">
        <v>114</v>
      </c>
      <c r="B23" s="14"/>
      <c r="C23" s="1"/>
      <c r="D23" s="1"/>
    </row>
    <row r="24" spans="1:14" s="2" customFormat="1">
      <c r="A24" s="4" t="s">
        <v>1742</v>
      </c>
      <c r="B24" s="7"/>
      <c r="C24" s="1"/>
      <c r="D24" s="4"/>
    </row>
    <row r="25" spans="1:14" s="2" customFormat="1">
      <c r="A25" s="4" t="s">
        <v>1727</v>
      </c>
      <c r="B25" s="7"/>
      <c r="C25" s="1"/>
      <c r="D25" s="4"/>
    </row>
    <row r="26" spans="1:14" s="2" customFormat="1">
      <c r="A26" s="4" t="s">
        <v>1845</v>
      </c>
      <c r="B26" s="7"/>
      <c r="C26" s="1"/>
      <c r="D26" s="4"/>
    </row>
    <row r="27" spans="1:14" s="2" customFormat="1">
      <c r="A27" s="4"/>
      <c r="B27" s="7"/>
      <c r="C27" s="1"/>
      <c r="D27" s="4"/>
    </row>
    <row r="28" spans="1:14" s="2" customFormat="1">
      <c r="A28" s="4" t="s">
        <v>26</v>
      </c>
      <c r="B28" s="7"/>
      <c r="C28" s="1"/>
      <c r="D28" s="4"/>
    </row>
    <row r="29" spans="1:14" s="2" customFormat="1">
      <c r="A29" s="4" t="s">
        <v>115</v>
      </c>
      <c r="B29" s="7"/>
      <c r="C29" s="1"/>
      <c r="D29" s="4"/>
    </row>
    <row r="30" spans="1:14" s="2" customFormat="1">
      <c r="A30" s="4" t="s">
        <v>116</v>
      </c>
      <c r="B30" s="7"/>
      <c r="C30" s="1"/>
      <c r="D30" s="4"/>
    </row>
    <row r="31" spans="1:14" s="2" customFormat="1">
      <c r="A31" s="4" t="s">
        <v>117</v>
      </c>
      <c r="B31" s="7"/>
      <c r="C31" s="1"/>
      <c r="D31" s="4"/>
    </row>
    <row r="32" spans="1:14">
      <c r="A32" s="1" t="s">
        <v>1846</v>
      </c>
    </row>
  </sheetData>
  <sheetProtection algorithmName="SHA-512" hashValue="xsIjGwUNu5yiLQMjapYm6LOXDhkHC5Mk+a1wnvL/zIa/322E140EWq2FVjrh2HOhN4Uhklu3vot9Z6KODpP/4g==" saltValue="bRcEoV+pan1vvtgj/NLC8w==" spinCount="100000" sheet="1" objects="1" scenarios="1" formatColumns="0" formatRows="0" autoFilter="0"/>
  <autoFilter ref="A9:N18" xr:uid="{00000000-0009-0000-0000-000006000000}"/>
  <mergeCells count="3">
    <mergeCell ref="E1:I5"/>
    <mergeCell ref="J1:N1"/>
    <mergeCell ref="C16:D16"/>
  </mergeCells>
  <conditionalFormatting sqref="A7:D7 A8 C8">
    <cfRule type="expression" dxfId="10" priority="8">
      <formula>$D$7&lt;&gt;""</formula>
    </cfRule>
  </conditionalFormatting>
  <conditionalFormatting sqref="B11:B15">
    <cfRule type="expression" dxfId="9" priority="1175">
      <formula>AND(NOT(ISBLANK($E$9)),SEARCH($E$9,$B11&amp;$C11&amp;$D11&amp;$E11&amp;$F11&amp;$G11&amp;$H11))</formula>
    </cfRule>
    <cfRule type="expression" dxfId="8" priority="1176">
      <formula>IF(OR(IF(AND(ISERROR(FIND("!",_xlfn.FORMULATEXT(XEC309),1))=FALSE,ISERROR(LEFT(_xlfn.FORMULATEXT(XEC309),1)="=")=FALSE),TRUE,FALSE),IF(AND(ISERROR(FIND("!",_xlfn.FORMULATEXT(XED309),1))=FALSE,ISERROR(LEFT(_xlfn.FORMULATEXT(XED309),1)="=")=FALSE),TRUE,FALSE),IF(AND(ISERROR(FIND("!",_xlfn.FORMULATEXT(XEE309),1))=FALSE,ISERROR(LEFT(_xlfn.FORMULATEXT(XEE309),1)="=")=FALSE),TRUE,FALSE),IF(AND(ISERROR(FIND("!",_xlfn.FORMULATEXT(XEF309),1))=FALSE,ISERROR(LEFT(_xlfn.FORMULATEXT(XEF309),1)="=")=FALSE),TRUE,FALSE),IF(AND(ISERROR(FIND("!",_xlfn.FORMULATEXT(XEG309),1))=FALSE,ISERROR(LEFT(_xlfn.FORMULATEXT(XEG309),1)="=")=FALSE),TRUE,FALSE),IF(AND(ISERROR(FIND("!",_xlfn.FORMULATEXT(XEH309),1))=FALSE,ISERROR(LEFT(_xlfn.FORMULATEXT(XEH309),1)="=")=FALSE),TRUE,FALSE),IF(AND(ISERROR(FIND("!",_xlfn.FORMULATEXT(XEI309),1))=FALSE,ISERROR(LEFT(_xlfn.FORMULATEXT(XEI309),1)="=")=FALSE),TRUE,FALSE),IF(AND(ISERROR(FIND("!",_xlfn.FORMULATEXT(XEJ309),1))=FALSE,ISERROR(LEFT(_xlfn.FORMULATEXT(XEJ309),1)="=")=FALSE),TRUE,FALSE))=TRUE,TRUE,FALSE)</formula>
    </cfRule>
    <cfRule type="expression" dxfId="7" priority="1177">
      <formula>IF(OR(IF(AND(ISERROR(FIND("!",_xlfn.FORMULATEXT(XEC317),1))=FALSE,ISERROR(LEFT(_xlfn.FORMULATEXT(XEC317),1)="=")=FALSE),TRUE,FALSE),IF(AND(ISERROR(FIND("!",_xlfn.FORMULATEXT(XED317),1))=FALSE,ISERROR(LEFT(_xlfn.FORMULATEXT(XED317),1)="=")=FALSE),TRUE,FALSE),IF(AND(ISERROR(FIND("!",_xlfn.FORMULATEXT(XEE317),1))=FALSE,ISERROR(LEFT(_xlfn.FORMULATEXT(XEE317),1)="=")=FALSE),TRUE,FALSE),IF(AND(ISERROR(FIND("!",_xlfn.FORMULATEXT(XEF317),1))=FALSE,ISERROR(LEFT(_xlfn.FORMULATEXT(XEF317),1)="=")=FALSE),TRUE,FALSE),IF(AND(ISERROR(FIND("!",_xlfn.FORMULATEXT(XEG317),1))=FALSE,ISERROR(LEFT(_xlfn.FORMULATEXT(XEG317),1)="=")=FALSE),TRUE,FALSE),IF(AND(ISERROR(FIND("!",_xlfn.FORMULATEXT(XEH317),1))=FALSE,ISERROR(LEFT(_xlfn.FORMULATEXT(XEH317),1)="=")=FALSE),TRUE,FALSE),IF(AND(ISERROR(FIND("!",_xlfn.FORMULATEXT(XEI317),1))=FALSE,ISERROR(LEFT(_xlfn.FORMULATEXT(XEI317),1)="=")=FALSE),TRUE,FALSE),IF(AND(ISERROR(FIND("!",_xlfn.FORMULATEXT(XEJ317),1))=FALSE,ISERROR(LEFT(_xlfn.FORMULATEXT(XEJ317),1)="=")=FALSE),TRUE,FALSE))=TRUE,TRUE,FALSE)</formula>
    </cfRule>
  </conditionalFormatting>
  <conditionalFormatting sqref="C11:F15 H11:H15 G11:G16">
    <cfRule type="expression" dxfId="6" priority="7">
      <formula>AND(NOT(ISBLANK($C$8)),SEARCH($C$8,$B11&amp;$C11&amp;$D11&amp;$E11&amp;$G11&amp;$H11))</formula>
    </cfRule>
  </conditionalFormatting>
  <conditionalFormatting sqref="J1">
    <cfRule type="expression" dxfId="5" priority="9">
      <formula>$J$1&lt;&gt;""</formula>
    </cfRule>
  </conditionalFormatting>
  <dataValidations count="2">
    <dataValidation type="list" allowBlank="1" sqref="E11:E16" xr:uid="{CE753C2C-8FC7-4871-9EF5-222161CA1757}">
      <formula1>Glas_Reinigungsarbeit</formula1>
    </dataValidation>
    <dataValidation type="list" allowBlank="1" sqref="D11:D16" xr:uid="{E7A23C41-FC14-4E6D-9B13-23F71680C5F6}">
      <formula1>Glas_Reinigung</formula1>
    </dataValidation>
  </dataValidations>
  <pageMargins left="0.7" right="0.7" top="0.78740157499999996" bottom="0.78740157499999996" header="0.3" footer="0.3"/>
  <pageSetup paperSize="9" scale="4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E527-4626-445E-BAA8-C1016235237B}">
  <sheetPr>
    <tabColor rgb="FF7030A0"/>
  </sheetPr>
  <dimension ref="A1:N43"/>
  <sheetViews>
    <sheetView showGridLines="0" zoomScaleNormal="100" workbookViewId="0">
      <pane ySplit="9" topLeftCell="A10" activePane="bottomLeft" state="frozen"/>
      <selection activeCell="M1341" sqref="M1341"/>
      <selection pane="bottomLeft" activeCell="A10" sqref="A10"/>
    </sheetView>
  </sheetViews>
  <sheetFormatPr baseColWidth="10" defaultColWidth="11.42578125" defaultRowHeight="12"/>
  <cols>
    <col min="1" max="1" width="6.7109375" style="1" customWidth="1"/>
    <col min="2" max="2" width="42.5703125" style="7" bestFit="1" customWidth="1"/>
    <col min="3" max="3" width="18.28515625" style="1" customWidth="1"/>
    <col min="4" max="4" width="17.85546875" style="4" customWidth="1"/>
    <col min="5" max="5" width="14.28515625" style="2" customWidth="1"/>
    <col min="6" max="7" width="11.85546875" style="2" customWidth="1"/>
    <col min="8" max="8" width="15.28515625" style="2" customWidth="1"/>
    <col min="9" max="9" width="13.28515625" style="2" customWidth="1"/>
    <col min="10" max="10" width="15.5703125" style="2" customWidth="1"/>
    <col min="11" max="11" width="10.28515625" style="2" customWidth="1"/>
    <col min="12" max="12" width="13.28515625" style="2" customWidth="1"/>
    <col min="13" max="13" width="11.5703125" style="2" customWidth="1"/>
    <col min="14" max="14" width="12.7109375" style="2" customWidth="1"/>
    <col min="15" max="16384" width="11.42578125" style="4"/>
  </cols>
  <sheetData>
    <row r="1" spans="1:14" ht="16.5" customHeight="1">
      <c r="A1" s="40"/>
      <c r="B1" s="41" t="str">
        <f>HYPERLINK("#'Zusammenfassung'"&amp;"!A10","Zurück")</f>
        <v>Zurück</v>
      </c>
      <c r="C1" s="569" t="s">
        <v>76</v>
      </c>
      <c r="D1" s="570" t="s">
        <v>96</v>
      </c>
      <c r="E1" s="711"/>
      <c r="F1" s="712"/>
      <c r="G1" s="677"/>
      <c r="H1" s="677"/>
      <c r="I1" s="683"/>
      <c r="J1" s="713" t="str">
        <f>IF(OR(COUNTA(I10:I31)&lt;&gt;COUNTIF(L10:L31,"&gt;0")-COUNTIF(A10:A828,"ZS"),COUNTIF(K10:K31,"&gt;0")&gt;0,$I$7="",$I$6="")=TRUE,"Das Preisblatt ist nicht vollständig ausgefüllt!","")</f>
        <v>Das Preisblatt ist nicht vollständig ausgefüllt!</v>
      </c>
      <c r="K1" s="714"/>
      <c r="L1" s="714"/>
      <c r="M1" s="714"/>
      <c r="N1" s="715"/>
    </row>
    <row r="2" spans="1:14">
      <c r="A2" s="571" t="s">
        <v>17</v>
      </c>
      <c r="B2" s="572" t="str">
        <f>Kunde</f>
        <v>Westfälische Hochschule</v>
      </c>
      <c r="C2" s="573" t="s">
        <v>16</v>
      </c>
      <c r="D2" s="574" t="s">
        <v>6</v>
      </c>
      <c r="E2" s="678"/>
      <c r="F2" s="679"/>
      <c r="G2" s="679"/>
      <c r="H2" s="679"/>
      <c r="I2" s="684"/>
      <c r="J2" s="575"/>
      <c r="K2" s="576"/>
      <c r="L2" s="577" t="str" cm="1">
        <f t="array" aca="1" ref="L2" ca="1">IFERROR(HYPERLINK("#"&amp;"A"&amp;MATCH("GS",INDIRECT("'"&amp;LEFT(MID(CELL("dateiname",A1),FIND("]",CELL("dateiname",A1))+1,255),255)&amp;"'"&amp;"!$A:$A"),0)+10,
"Angebotswert (Reinigung):"),"Angebotswert (Reinigung):")</f>
        <v>Angebotswert (Reinigung):</v>
      </c>
      <c r="M2" s="578"/>
      <c r="N2" s="579">
        <f>N32-SUM(N16)</f>
        <v>0</v>
      </c>
    </row>
    <row r="3" spans="1:14">
      <c r="A3" s="580"/>
      <c r="B3" s="581" t="s">
        <v>1684</v>
      </c>
      <c r="C3" s="573" t="s">
        <v>18</v>
      </c>
      <c r="D3" s="582">
        <f>Datum</f>
        <v>46225</v>
      </c>
      <c r="E3" s="678"/>
      <c r="F3" s="679"/>
      <c r="G3" s="679"/>
      <c r="H3" s="679"/>
      <c r="I3" s="684"/>
      <c r="J3" s="575"/>
      <c r="K3" s="576"/>
      <c r="L3" s="577" t="str" cm="1">
        <f t="array" aca="1" ref="L3" ca="1">IFERROR(HYPERLINK("#"&amp;"A"&amp;MATCH("GS",INDIRECT("'"&amp;LEFT(MID(CELL("dateiname",A2),FIND("]",CELL("dateiname",A2))+1,255),255)&amp;"'"&amp;"!$A:$A"),0)+10,
"Angebotswert (Steiger, etc):"),"Angebotswert (Steiger, etc):")</f>
        <v>Angebotswert (Steiger, etc):</v>
      </c>
      <c r="M3" s="578"/>
      <c r="N3" s="583">
        <f>SUM(N30)</f>
        <v>0</v>
      </c>
    </row>
    <row r="4" spans="1:14">
      <c r="A4" s="584"/>
      <c r="C4" s="148" t="s">
        <v>14</v>
      </c>
      <c r="D4" s="254" t="str" cm="1">
        <f t="array" aca="1" ref="D4" ca="1">MID(CELL( "dateiname",A1), FIND("]", CELL("dateiname",A1))+5,1)</f>
        <v>8</v>
      </c>
      <c r="E4" s="678"/>
      <c r="F4" s="679"/>
      <c r="G4" s="679"/>
      <c r="H4" s="679"/>
      <c r="I4" s="684"/>
      <c r="J4" s="585"/>
      <c r="K4" s="586"/>
      <c r="L4" s="586" t="s">
        <v>97</v>
      </c>
      <c r="M4" s="587"/>
      <c r="N4" s="588">
        <f>SUM(N2:N3)</f>
        <v>0</v>
      </c>
    </row>
    <row r="5" spans="1:14">
      <c r="A5" s="584"/>
      <c r="B5" s="7" t="s">
        <v>1685</v>
      </c>
      <c r="C5" s="148" t="s">
        <v>51</v>
      </c>
      <c r="D5" s="51" t="str" cm="1">
        <f t="array" aca="1" ref="D5" ca="1">TRIM(MID(CELL("dateiname",A1),FIND("]",CELL("dateiname",A1))+7,2))</f>
        <v>1</v>
      </c>
      <c r="E5" s="680"/>
      <c r="F5" s="681"/>
      <c r="G5" s="681"/>
      <c r="H5" s="681"/>
      <c r="I5" s="685"/>
      <c r="J5" s="585"/>
      <c r="K5" s="586"/>
      <c r="L5" s="586" t="s">
        <v>10</v>
      </c>
      <c r="M5" s="587"/>
      <c r="N5" s="589">
        <f>M32</f>
        <v>0</v>
      </c>
    </row>
    <row r="6" spans="1:14" ht="15.75">
      <c r="A6" s="584"/>
      <c r="B6" s="7" t="s">
        <v>1736</v>
      </c>
      <c r="C6" s="148" t="s">
        <v>76</v>
      </c>
      <c r="D6" s="51" t="str" cm="1">
        <f t="array" aca="1" ref="D6" ca="1">MID(CELL("dateiname",A2),FIND("]",CELL("dateiname",A2))+9,255)</f>
        <v>GlR</v>
      </c>
      <c r="E6" s="590"/>
      <c r="F6" s="590"/>
      <c r="G6" s="590"/>
      <c r="H6" s="591" t="s">
        <v>98</v>
      </c>
      <c r="I6" s="27"/>
      <c r="J6" s="585"/>
      <c r="K6" s="586"/>
      <c r="L6" s="586" t="s">
        <v>11</v>
      </c>
      <c r="M6" s="587"/>
      <c r="N6" s="592">
        <f>I32</f>
        <v>0</v>
      </c>
    </row>
    <row r="7" spans="1:14" s="12" customFormat="1" ht="15.75">
      <c r="A7" s="593"/>
      <c r="B7" s="594"/>
      <c r="C7" s="595"/>
      <c r="D7" s="596" t="str">
        <f>IF(J1="",IF(N6&gt;I7,"Die angebotene Durchschnittsleistung überschreitet die zulässige Obergrenze der Reinigungsleistung",""),"")</f>
        <v/>
      </c>
      <c r="E7" s="590"/>
      <c r="F7" s="590"/>
      <c r="G7" s="590"/>
      <c r="H7" s="591" t="s">
        <v>99</v>
      </c>
      <c r="I7" s="597">
        <v>21</v>
      </c>
      <c r="L7" s="576" t="s">
        <v>100</v>
      </c>
      <c r="M7" s="586"/>
      <c r="N7" s="598">
        <f>L32</f>
        <v>316.12</v>
      </c>
    </row>
    <row r="8" spans="1:14" s="12" customFormat="1" ht="12.75">
      <c r="A8" s="593"/>
      <c r="B8" s="599" t="s">
        <v>154</v>
      </c>
      <c r="C8" s="600"/>
      <c r="D8" s="188"/>
      <c r="E8" s="188"/>
      <c r="F8" s="188"/>
      <c r="G8" s="188"/>
      <c r="H8" s="188"/>
      <c r="I8" s="189"/>
      <c r="J8" s="188"/>
      <c r="K8" s="188"/>
      <c r="L8" s="188"/>
      <c r="M8" s="188"/>
      <c r="N8" s="188"/>
    </row>
    <row r="9" spans="1:14" s="13" customFormat="1" ht="24">
      <c r="A9" s="551" t="s">
        <v>1</v>
      </c>
      <c r="B9" s="601" t="s">
        <v>101</v>
      </c>
      <c r="C9" s="551" t="s">
        <v>67</v>
      </c>
      <c r="D9" s="551" t="s">
        <v>102</v>
      </c>
      <c r="E9" s="442" t="s">
        <v>121</v>
      </c>
      <c r="F9" s="442" t="s">
        <v>1717</v>
      </c>
      <c r="G9" s="442" t="s">
        <v>103</v>
      </c>
      <c r="H9" s="442" t="s">
        <v>104</v>
      </c>
      <c r="I9" s="442" t="s">
        <v>105</v>
      </c>
      <c r="J9" s="602" t="s">
        <v>158</v>
      </c>
      <c r="K9" s="442" t="s">
        <v>107</v>
      </c>
      <c r="L9" s="442" t="s">
        <v>106</v>
      </c>
      <c r="M9" s="442" t="s">
        <v>15</v>
      </c>
      <c r="N9" s="442" t="s">
        <v>108</v>
      </c>
    </row>
    <row r="10" spans="1:14" s="15" customFormat="1">
      <c r="A10" s="603"/>
      <c r="B10" s="603" t="s">
        <v>1689</v>
      </c>
      <c r="C10" s="604"/>
      <c r="D10" s="605"/>
      <c r="E10" s="605"/>
      <c r="F10" s="605"/>
      <c r="G10" s="605"/>
      <c r="H10" s="605"/>
      <c r="I10" s="605"/>
      <c r="J10" s="605"/>
      <c r="K10" s="605"/>
      <c r="L10" s="605"/>
      <c r="M10" s="605"/>
      <c r="N10" s="606"/>
    </row>
    <row r="11" spans="1:14" s="14" customFormat="1" ht="24" customHeight="1">
      <c r="A11" s="607">
        <f>MAX($A$10:A10)+1</f>
        <v>1</v>
      </c>
      <c r="B11" s="608" t="s">
        <v>1690</v>
      </c>
      <c r="C11" s="609" t="s">
        <v>1326</v>
      </c>
      <c r="D11" s="28" t="s">
        <v>118</v>
      </c>
      <c r="E11" s="610" t="s">
        <v>122</v>
      </c>
      <c r="F11" s="611">
        <v>2</v>
      </c>
      <c r="G11" s="610">
        <v>4</v>
      </c>
      <c r="H11" s="610">
        <v>2.8849999999999998</v>
      </c>
      <c r="I11" s="29"/>
      <c r="J11" s="612"/>
      <c r="K11" s="612"/>
      <c r="L11" s="613">
        <f>IFERROR(H11*G11*F11,0)</f>
        <v>23.08</v>
      </c>
      <c r="M11" s="613">
        <f t="shared" ref="M11:M29" si="0">IFERROR(L11/I11,0)</f>
        <v>0</v>
      </c>
      <c r="N11" s="30">
        <f t="shared" ref="N11:N29" si="1">IFERROR(((H11*G11/I11)*SVS_GlR)*F11,0)+IFERROR(ROUND(G11*J11,2),0)</f>
        <v>0</v>
      </c>
    </row>
    <row r="12" spans="1:14" s="14" customFormat="1" ht="24" customHeight="1">
      <c r="A12" s="607">
        <f>MAX($A$10:A11)+1</f>
        <v>2</v>
      </c>
      <c r="B12" s="608" t="s">
        <v>1690</v>
      </c>
      <c r="C12" s="609" t="s">
        <v>1325</v>
      </c>
      <c r="D12" s="28" t="s">
        <v>119</v>
      </c>
      <c r="E12" s="610" t="s">
        <v>122</v>
      </c>
      <c r="F12" s="611">
        <v>1</v>
      </c>
      <c r="G12" s="610">
        <v>4</v>
      </c>
      <c r="H12" s="610">
        <v>3.64</v>
      </c>
      <c r="I12" s="29"/>
      <c r="J12" s="612"/>
      <c r="K12" s="612"/>
      <c r="L12" s="613">
        <f t="shared" ref="L12:L29" si="2">IFERROR(H12*G12*F12,0)</f>
        <v>14.56</v>
      </c>
      <c r="M12" s="613">
        <f t="shared" si="0"/>
        <v>0</v>
      </c>
      <c r="N12" s="30">
        <f t="shared" si="1"/>
        <v>0</v>
      </c>
    </row>
    <row r="13" spans="1:14" s="14" customFormat="1" ht="24" customHeight="1">
      <c r="A13" s="607">
        <f>MAX($A$10:A12)+1</f>
        <v>3</v>
      </c>
      <c r="B13" s="608" t="s">
        <v>1691</v>
      </c>
      <c r="C13" s="609" t="s">
        <v>1326</v>
      </c>
      <c r="D13" s="28" t="s">
        <v>118</v>
      </c>
      <c r="E13" s="610" t="s">
        <v>122</v>
      </c>
      <c r="F13" s="611">
        <v>1</v>
      </c>
      <c r="G13" s="610">
        <v>4</v>
      </c>
      <c r="H13" s="610">
        <v>3.54</v>
      </c>
      <c r="I13" s="29"/>
      <c r="J13" s="612"/>
      <c r="K13" s="612"/>
      <c r="L13" s="613">
        <f t="shared" si="2"/>
        <v>14.16</v>
      </c>
      <c r="M13" s="613">
        <f t="shared" si="0"/>
        <v>0</v>
      </c>
      <c r="N13" s="30">
        <f t="shared" si="1"/>
        <v>0</v>
      </c>
    </row>
    <row r="14" spans="1:14" s="14" customFormat="1" ht="24" customHeight="1">
      <c r="A14" s="607">
        <f>MAX($A$10:A13)+1</f>
        <v>4</v>
      </c>
      <c r="B14" s="608" t="s">
        <v>1692</v>
      </c>
      <c r="C14" s="609" t="s">
        <v>1326</v>
      </c>
      <c r="D14" s="28" t="s">
        <v>118</v>
      </c>
      <c r="E14" s="610" t="s">
        <v>122</v>
      </c>
      <c r="F14" s="611">
        <v>2</v>
      </c>
      <c r="G14" s="610">
        <v>4</v>
      </c>
      <c r="H14" s="610">
        <v>3.15</v>
      </c>
      <c r="I14" s="29"/>
      <c r="J14" s="612"/>
      <c r="K14" s="612"/>
      <c r="L14" s="613">
        <f t="shared" si="2"/>
        <v>25.2</v>
      </c>
      <c r="M14" s="613">
        <f t="shared" si="0"/>
        <v>0</v>
      </c>
      <c r="N14" s="30">
        <f t="shared" si="1"/>
        <v>0</v>
      </c>
    </row>
    <row r="15" spans="1:14" s="14" customFormat="1" ht="24" customHeight="1">
      <c r="A15" s="607">
        <f>MAX($A$10:A14)+1</f>
        <v>5</v>
      </c>
      <c r="B15" s="608" t="s">
        <v>1693</v>
      </c>
      <c r="C15" s="609" t="s">
        <v>1326</v>
      </c>
      <c r="D15" s="28" t="s">
        <v>118</v>
      </c>
      <c r="E15" s="610" t="s">
        <v>122</v>
      </c>
      <c r="F15" s="611">
        <v>2</v>
      </c>
      <c r="G15" s="610">
        <v>4</v>
      </c>
      <c r="H15" s="610">
        <v>2.34</v>
      </c>
      <c r="I15" s="29"/>
      <c r="J15" s="612"/>
      <c r="K15" s="612"/>
      <c r="L15" s="613">
        <f t="shared" si="2"/>
        <v>18.72</v>
      </c>
      <c r="M15" s="613">
        <f t="shared" si="0"/>
        <v>0</v>
      </c>
      <c r="N15" s="30">
        <f t="shared" si="1"/>
        <v>0</v>
      </c>
    </row>
    <row r="16" spans="1:14" s="14" customFormat="1" ht="24" customHeight="1">
      <c r="A16" s="607">
        <f>MAX($A$10:A15)+1</f>
        <v>6</v>
      </c>
      <c r="B16" s="608" t="s">
        <v>1694</v>
      </c>
      <c r="C16" s="609" t="s">
        <v>1326</v>
      </c>
      <c r="D16" s="28" t="s">
        <v>118</v>
      </c>
      <c r="E16" s="610" t="s">
        <v>122</v>
      </c>
      <c r="F16" s="611">
        <v>1</v>
      </c>
      <c r="G16" s="610">
        <v>4</v>
      </c>
      <c r="H16" s="610">
        <v>3.51</v>
      </c>
      <c r="I16" s="29"/>
      <c r="J16" s="612"/>
      <c r="K16" s="612"/>
      <c r="L16" s="613">
        <f t="shared" si="2"/>
        <v>14.04</v>
      </c>
      <c r="M16" s="613">
        <f t="shared" si="0"/>
        <v>0</v>
      </c>
      <c r="N16" s="30">
        <f t="shared" si="1"/>
        <v>0</v>
      </c>
    </row>
    <row r="17" spans="1:14" s="14" customFormat="1" ht="24" customHeight="1">
      <c r="A17" s="607">
        <f>MAX($A$10:A16)+1</f>
        <v>7</v>
      </c>
      <c r="B17" s="608" t="s">
        <v>1695</v>
      </c>
      <c r="C17" s="609" t="s">
        <v>1326</v>
      </c>
      <c r="D17" s="28" t="s">
        <v>118</v>
      </c>
      <c r="E17" s="610" t="s">
        <v>122</v>
      </c>
      <c r="F17" s="611">
        <v>1</v>
      </c>
      <c r="G17" s="610">
        <v>4</v>
      </c>
      <c r="H17" s="610">
        <v>4.1900000000000004</v>
      </c>
      <c r="I17" s="29"/>
      <c r="J17" s="612"/>
      <c r="K17" s="612"/>
      <c r="L17" s="613">
        <f t="shared" si="2"/>
        <v>16.760000000000002</v>
      </c>
      <c r="M17" s="613">
        <f t="shared" si="0"/>
        <v>0</v>
      </c>
      <c r="N17" s="30">
        <f t="shared" si="1"/>
        <v>0</v>
      </c>
    </row>
    <row r="18" spans="1:14" s="14" customFormat="1" ht="24" customHeight="1">
      <c r="A18" s="607">
        <f>MAX($A$10:A17)+1</f>
        <v>8</v>
      </c>
      <c r="B18" s="608" t="s">
        <v>1695</v>
      </c>
      <c r="C18" s="609" t="s">
        <v>1325</v>
      </c>
      <c r="D18" s="28" t="s">
        <v>119</v>
      </c>
      <c r="E18" s="610" t="s">
        <v>122</v>
      </c>
      <c r="F18" s="611">
        <v>1</v>
      </c>
      <c r="G18" s="610">
        <v>4</v>
      </c>
      <c r="H18" s="610">
        <v>3.08</v>
      </c>
      <c r="I18" s="29"/>
      <c r="J18" s="612"/>
      <c r="K18" s="612"/>
      <c r="L18" s="613">
        <f t="shared" si="2"/>
        <v>12.32</v>
      </c>
      <c r="M18" s="613">
        <f t="shared" si="0"/>
        <v>0</v>
      </c>
      <c r="N18" s="30">
        <f t="shared" si="1"/>
        <v>0</v>
      </c>
    </row>
    <row r="19" spans="1:14" s="14" customFormat="1" ht="24" customHeight="1">
      <c r="A19" s="607">
        <f>MAX($A$10:A18)+1</f>
        <v>9</v>
      </c>
      <c r="B19" s="608" t="s">
        <v>1712</v>
      </c>
      <c r="C19" s="609" t="s">
        <v>1326</v>
      </c>
      <c r="D19" s="28" t="s">
        <v>118</v>
      </c>
      <c r="E19" s="610" t="s">
        <v>122</v>
      </c>
      <c r="F19" s="611">
        <v>1</v>
      </c>
      <c r="G19" s="610">
        <v>4</v>
      </c>
      <c r="H19" s="610">
        <v>3.15</v>
      </c>
      <c r="I19" s="29"/>
      <c r="J19" s="612"/>
      <c r="K19" s="612"/>
      <c r="L19" s="613">
        <f t="shared" si="2"/>
        <v>12.6</v>
      </c>
      <c r="M19" s="613">
        <f t="shared" si="0"/>
        <v>0</v>
      </c>
      <c r="N19" s="30">
        <f t="shared" si="1"/>
        <v>0</v>
      </c>
    </row>
    <row r="20" spans="1:14" s="14" customFormat="1" ht="24" customHeight="1">
      <c r="A20" s="607">
        <f>MAX($A$10:A19)+1</f>
        <v>10</v>
      </c>
      <c r="B20" s="608" t="s">
        <v>1637</v>
      </c>
      <c r="C20" s="609" t="s">
        <v>1326</v>
      </c>
      <c r="D20" s="28" t="s">
        <v>1740</v>
      </c>
      <c r="E20" s="610" t="s">
        <v>123</v>
      </c>
      <c r="F20" s="611">
        <v>1</v>
      </c>
      <c r="G20" s="610">
        <v>4</v>
      </c>
      <c r="H20" s="610">
        <v>1.2</v>
      </c>
      <c r="I20" s="29"/>
      <c r="J20" s="612"/>
      <c r="K20" s="612"/>
      <c r="L20" s="613">
        <f t="shared" si="2"/>
        <v>4.8</v>
      </c>
      <c r="M20" s="613">
        <f t="shared" si="0"/>
        <v>0</v>
      </c>
      <c r="N20" s="30">
        <f t="shared" si="1"/>
        <v>0</v>
      </c>
    </row>
    <row r="21" spans="1:14" s="14" customFormat="1" ht="24" customHeight="1">
      <c r="A21" s="607">
        <f>MAX($A$10:A20)+1</f>
        <v>11</v>
      </c>
      <c r="B21" s="608" t="s">
        <v>1696</v>
      </c>
      <c r="C21" s="609" t="s">
        <v>1326</v>
      </c>
      <c r="D21" s="28" t="s">
        <v>118</v>
      </c>
      <c r="E21" s="610" t="s">
        <v>122</v>
      </c>
      <c r="F21" s="611">
        <v>2</v>
      </c>
      <c r="G21" s="610">
        <v>4</v>
      </c>
      <c r="H21" s="610">
        <v>5.5350000000000001</v>
      </c>
      <c r="I21" s="29"/>
      <c r="J21" s="612"/>
      <c r="K21" s="612"/>
      <c r="L21" s="613">
        <f t="shared" si="2"/>
        <v>44.28</v>
      </c>
      <c r="M21" s="613">
        <f t="shared" si="0"/>
        <v>0</v>
      </c>
      <c r="N21" s="30">
        <f t="shared" si="1"/>
        <v>0</v>
      </c>
    </row>
    <row r="22" spans="1:14" s="14" customFormat="1" ht="24" customHeight="1">
      <c r="A22" s="607">
        <f>MAX($A$10:A21)+1</f>
        <v>12</v>
      </c>
      <c r="B22" s="608" t="s">
        <v>1697</v>
      </c>
      <c r="C22" s="609" t="s">
        <v>1326</v>
      </c>
      <c r="D22" s="28" t="s">
        <v>118</v>
      </c>
      <c r="E22" s="610" t="s">
        <v>122</v>
      </c>
      <c r="F22" s="611">
        <v>2</v>
      </c>
      <c r="G22" s="610">
        <v>4</v>
      </c>
      <c r="H22" s="610">
        <v>2.6</v>
      </c>
      <c r="I22" s="29"/>
      <c r="J22" s="612"/>
      <c r="K22" s="612"/>
      <c r="L22" s="613">
        <f t="shared" si="2"/>
        <v>20.8</v>
      </c>
      <c r="M22" s="613">
        <f t="shared" si="0"/>
        <v>0</v>
      </c>
      <c r="N22" s="30">
        <f t="shared" si="1"/>
        <v>0</v>
      </c>
    </row>
    <row r="23" spans="1:14" s="14" customFormat="1" ht="24" customHeight="1">
      <c r="A23" s="607">
        <f>MAX($A$10:A22)+1</f>
        <v>13</v>
      </c>
      <c r="B23" s="608" t="s">
        <v>1697</v>
      </c>
      <c r="C23" s="609" t="s">
        <v>1325</v>
      </c>
      <c r="D23" s="28" t="s">
        <v>119</v>
      </c>
      <c r="E23" s="610" t="s">
        <v>122</v>
      </c>
      <c r="F23" s="611">
        <v>1</v>
      </c>
      <c r="G23" s="610">
        <v>4</v>
      </c>
      <c r="H23" s="610">
        <v>3.2</v>
      </c>
      <c r="I23" s="29"/>
      <c r="J23" s="612"/>
      <c r="K23" s="612"/>
      <c r="L23" s="613">
        <f t="shared" si="2"/>
        <v>12.8</v>
      </c>
      <c r="M23" s="613">
        <f t="shared" si="0"/>
        <v>0</v>
      </c>
      <c r="N23" s="30">
        <f t="shared" si="1"/>
        <v>0</v>
      </c>
    </row>
    <row r="24" spans="1:14" s="14" customFormat="1" ht="24" customHeight="1">
      <c r="A24" s="607">
        <f>MAX($A$10:A23)+1</f>
        <v>14</v>
      </c>
      <c r="B24" s="608" t="s">
        <v>1698</v>
      </c>
      <c r="C24" s="609" t="s">
        <v>1326</v>
      </c>
      <c r="D24" s="28" t="s">
        <v>118</v>
      </c>
      <c r="E24" s="610" t="s">
        <v>122</v>
      </c>
      <c r="F24" s="611">
        <v>2</v>
      </c>
      <c r="G24" s="610">
        <v>4</v>
      </c>
      <c r="H24" s="610">
        <v>2.2000000000000002</v>
      </c>
      <c r="I24" s="29"/>
      <c r="J24" s="612"/>
      <c r="K24" s="612"/>
      <c r="L24" s="613">
        <f t="shared" si="2"/>
        <v>17.600000000000001</v>
      </c>
      <c r="M24" s="613">
        <f t="shared" si="0"/>
        <v>0</v>
      </c>
      <c r="N24" s="30">
        <f t="shared" si="1"/>
        <v>0</v>
      </c>
    </row>
    <row r="25" spans="1:14" s="14" customFormat="1" ht="24" customHeight="1">
      <c r="A25" s="607">
        <f>MAX($A$10:A24)+1</f>
        <v>15</v>
      </c>
      <c r="B25" s="608" t="s">
        <v>1699</v>
      </c>
      <c r="C25" s="609" t="s">
        <v>1326</v>
      </c>
      <c r="D25" s="28" t="s">
        <v>118</v>
      </c>
      <c r="E25" s="610" t="s">
        <v>122</v>
      </c>
      <c r="F25" s="611">
        <v>2</v>
      </c>
      <c r="G25" s="610">
        <v>4</v>
      </c>
      <c r="H25" s="610">
        <v>2.0499999999999998</v>
      </c>
      <c r="I25" s="29"/>
      <c r="J25" s="612"/>
      <c r="K25" s="612"/>
      <c r="L25" s="613">
        <f t="shared" si="2"/>
        <v>16.399999999999999</v>
      </c>
      <c r="M25" s="613">
        <f t="shared" si="0"/>
        <v>0</v>
      </c>
      <c r="N25" s="30">
        <f t="shared" si="1"/>
        <v>0</v>
      </c>
    </row>
    <row r="26" spans="1:14" s="14" customFormat="1" ht="24" customHeight="1">
      <c r="A26" s="607">
        <f>MAX($A$10:A25)+1</f>
        <v>16</v>
      </c>
      <c r="B26" s="608" t="s">
        <v>1700</v>
      </c>
      <c r="C26" s="609" t="s">
        <v>1326</v>
      </c>
      <c r="D26" s="28" t="s">
        <v>118</v>
      </c>
      <c r="E26" s="610" t="s">
        <v>122</v>
      </c>
      <c r="F26" s="611">
        <v>1</v>
      </c>
      <c r="G26" s="610">
        <v>4</v>
      </c>
      <c r="H26" s="610">
        <v>2.09</v>
      </c>
      <c r="I26" s="29"/>
      <c r="J26" s="612"/>
      <c r="K26" s="612"/>
      <c r="L26" s="613">
        <f t="shared" si="2"/>
        <v>8.36</v>
      </c>
      <c r="M26" s="613">
        <f t="shared" si="0"/>
        <v>0</v>
      </c>
      <c r="N26" s="30">
        <f t="shared" si="1"/>
        <v>0</v>
      </c>
    </row>
    <row r="27" spans="1:14" s="14" customFormat="1" ht="24" customHeight="1">
      <c r="A27" s="607">
        <f>MAX($A$10:A26)+1</f>
        <v>17</v>
      </c>
      <c r="B27" s="608" t="s">
        <v>1701</v>
      </c>
      <c r="C27" s="609" t="s">
        <v>1326</v>
      </c>
      <c r="D27" s="28" t="s">
        <v>118</v>
      </c>
      <c r="E27" s="610" t="s">
        <v>122</v>
      </c>
      <c r="F27" s="611">
        <v>1</v>
      </c>
      <c r="G27" s="610">
        <v>4</v>
      </c>
      <c r="H27" s="610">
        <v>4.28</v>
      </c>
      <c r="I27" s="29"/>
      <c r="J27" s="612"/>
      <c r="K27" s="612"/>
      <c r="L27" s="613">
        <f t="shared" si="2"/>
        <v>17.12</v>
      </c>
      <c r="M27" s="613">
        <f t="shared" si="0"/>
        <v>0</v>
      </c>
      <c r="N27" s="30">
        <f t="shared" si="1"/>
        <v>0</v>
      </c>
    </row>
    <row r="28" spans="1:14" s="14" customFormat="1" ht="24" customHeight="1">
      <c r="A28" s="607">
        <f>MAX($A$10:A27)+1</f>
        <v>18</v>
      </c>
      <c r="B28" s="608" t="s">
        <v>1701</v>
      </c>
      <c r="C28" s="609" t="s">
        <v>1325</v>
      </c>
      <c r="D28" s="28" t="s">
        <v>118</v>
      </c>
      <c r="E28" s="610" t="s">
        <v>122</v>
      </c>
      <c r="F28" s="611">
        <v>1</v>
      </c>
      <c r="G28" s="610">
        <v>4</v>
      </c>
      <c r="H28" s="610">
        <v>3.64</v>
      </c>
      <c r="I28" s="29"/>
      <c r="J28" s="612"/>
      <c r="K28" s="612"/>
      <c r="L28" s="613">
        <f t="shared" si="2"/>
        <v>14.56</v>
      </c>
      <c r="M28" s="613">
        <f t="shared" si="0"/>
        <v>0</v>
      </c>
      <c r="N28" s="30">
        <f t="shared" si="1"/>
        <v>0</v>
      </c>
    </row>
    <row r="29" spans="1:14" s="14" customFormat="1" ht="24" customHeight="1">
      <c r="A29" s="607">
        <f>MAX($A$10:A28)+1</f>
        <v>19</v>
      </c>
      <c r="B29" s="608" t="s">
        <v>1713</v>
      </c>
      <c r="C29" s="609" t="s">
        <v>1326</v>
      </c>
      <c r="D29" s="28" t="s">
        <v>118</v>
      </c>
      <c r="E29" s="610" t="s">
        <v>122</v>
      </c>
      <c r="F29" s="611">
        <v>1</v>
      </c>
      <c r="G29" s="610">
        <v>4</v>
      </c>
      <c r="H29" s="610">
        <v>1.99</v>
      </c>
      <c r="I29" s="29"/>
      <c r="J29" s="612"/>
      <c r="K29" s="612"/>
      <c r="L29" s="613">
        <f t="shared" si="2"/>
        <v>7.96</v>
      </c>
      <c r="M29" s="613">
        <f t="shared" si="0"/>
        <v>0</v>
      </c>
      <c r="N29" s="30">
        <f t="shared" si="1"/>
        <v>0</v>
      </c>
    </row>
    <row r="30" spans="1:14" s="14" customFormat="1" ht="24" customHeight="1">
      <c r="A30" s="607">
        <f>MAX($A$10:A29)+1</f>
        <v>20</v>
      </c>
      <c r="B30" s="7" t="str">
        <f>B10</f>
        <v>Objekt Bochum, Buscheyplatz 13, 44801 Bochum</v>
      </c>
      <c r="C30" s="716" t="s">
        <v>159</v>
      </c>
      <c r="D30" s="717"/>
      <c r="E30" s="614"/>
      <c r="F30" s="614"/>
      <c r="G30" s="614"/>
      <c r="H30" s="614"/>
      <c r="I30" s="614"/>
      <c r="J30" s="31"/>
      <c r="K30" s="612"/>
      <c r="L30" s="612"/>
      <c r="M30" s="612"/>
      <c r="N30" s="30">
        <f>IFERROR(((G30*#REF!/I30)*SVS_GlR)*F30,0)+IFERROR(ROUND(#REF!*J30,2),0)</f>
        <v>0</v>
      </c>
    </row>
    <row r="31" spans="1:14" s="14" customFormat="1">
      <c r="A31" s="615" t="s">
        <v>109</v>
      </c>
      <c r="B31" s="616" t="s">
        <v>160</v>
      </c>
      <c r="C31" s="617" t="str">
        <f>B30</f>
        <v>Objekt Bochum, Buscheyplatz 13, 44801 Bochum</v>
      </c>
      <c r="D31" s="618"/>
      <c r="E31" s="618"/>
      <c r="F31" s="618"/>
      <c r="G31" s="618"/>
      <c r="H31" s="619">
        <f>SUM(H11:H30)</f>
        <v>58.27</v>
      </c>
      <c r="I31" s="618"/>
      <c r="J31" s="620">
        <f>SUM(J11:J30)</f>
        <v>0</v>
      </c>
      <c r="K31" s="621">
        <f>IF(COUNTIF(K11:K30,"ja")&gt;0,IF(J30="",1,0),0)</f>
        <v>0</v>
      </c>
      <c r="L31" s="622">
        <f>SUM(L11:L30)</f>
        <v>316.12</v>
      </c>
      <c r="M31" s="622">
        <f>SUM(M11:M30)</f>
        <v>0</v>
      </c>
      <c r="N31" s="622">
        <f>SUM(N11:N30)</f>
        <v>0</v>
      </c>
    </row>
    <row r="32" spans="1:14">
      <c r="A32" s="623" t="s">
        <v>5</v>
      </c>
      <c r="B32" s="624" t="s">
        <v>110</v>
      </c>
      <c r="C32" s="625"/>
      <c r="D32" s="626"/>
      <c r="E32" s="626"/>
      <c r="F32" s="626"/>
      <c r="G32" s="627"/>
      <c r="H32" s="622">
        <f>SUM(H10:H31)/2</f>
        <v>58.27</v>
      </c>
      <c r="I32" s="628">
        <f>IFERROR(L32/M32,0)</f>
        <v>0</v>
      </c>
      <c r="J32" s="620">
        <f>SUM(J10:J31)/2</f>
        <v>0</v>
      </c>
      <c r="K32" s="629"/>
      <c r="L32" s="620">
        <f>SUM(L10:L31)/2</f>
        <v>316.12</v>
      </c>
      <c r="M32" s="622">
        <f>SUM(M10:M31)/2</f>
        <v>0</v>
      </c>
      <c r="N32" s="630">
        <f>SUM(N10:N31)/2</f>
        <v>0</v>
      </c>
    </row>
    <row r="33" spans="1:4" s="2" customFormat="1">
      <c r="A33" s="1"/>
      <c r="B33" s="7"/>
      <c r="C33" s="1"/>
      <c r="D33" s="1"/>
    </row>
    <row r="34" spans="1:4" s="2" customFormat="1">
      <c r="A34" s="4" t="s">
        <v>111</v>
      </c>
      <c r="B34" s="14"/>
      <c r="C34" s="1"/>
      <c r="D34" s="1"/>
    </row>
    <row r="35" spans="1:4" s="2" customFormat="1" ht="13.5">
      <c r="A35" s="4" t="s">
        <v>112</v>
      </c>
      <c r="B35" s="14"/>
      <c r="C35" s="1"/>
      <c r="D35" s="1"/>
    </row>
    <row r="36" spans="1:4" s="2" customFormat="1">
      <c r="A36" s="1" t="s">
        <v>113</v>
      </c>
      <c r="B36" s="7"/>
      <c r="C36" s="1"/>
      <c r="D36" s="4"/>
    </row>
    <row r="37" spans="1:4" s="2" customFormat="1">
      <c r="A37" s="4" t="s">
        <v>114</v>
      </c>
      <c r="B37" s="14"/>
      <c r="C37" s="1"/>
      <c r="D37" s="1"/>
    </row>
    <row r="38" spans="1:4" s="2" customFormat="1">
      <c r="A38" s="4" t="s">
        <v>1742</v>
      </c>
      <c r="B38" s="7"/>
      <c r="C38" s="1"/>
      <c r="D38" s="4"/>
    </row>
    <row r="39" spans="1:4" s="2" customFormat="1">
      <c r="A39" s="4" t="s">
        <v>1727</v>
      </c>
      <c r="B39" s="7"/>
      <c r="C39" s="1"/>
      <c r="D39" s="4"/>
    </row>
    <row r="40" spans="1:4" s="2" customFormat="1">
      <c r="A40" s="4" t="s">
        <v>26</v>
      </c>
      <c r="B40" s="7"/>
      <c r="C40" s="1"/>
      <c r="D40" s="4"/>
    </row>
    <row r="41" spans="1:4" s="2" customFormat="1">
      <c r="A41" s="4" t="s">
        <v>115</v>
      </c>
      <c r="B41" s="7"/>
      <c r="C41" s="1"/>
      <c r="D41" s="4"/>
    </row>
    <row r="42" spans="1:4" s="2" customFormat="1">
      <c r="A42" s="4" t="s">
        <v>116</v>
      </c>
      <c r="B42" s="7"/>
      <c r="C42" s="1"/>
      <c r="D42" s="4"/>
    </row>
    <row r="43" spans="1:4" s="2" customFormat="1">
      <c r="A43" s="4" t="s">
        <v>117</v>
      </c>
      <c r="B43" s="7"/>
      <c r="C43" s="1"/>
      <c r="D43" s="4"/>
    </row>
  </sheetData>
  <sheetProtection algorithmName="SHA-512" hashValue="nDDMqkfMpv7feVZqnhydpNUyFrobbK3JwCplQ7Eh3SPZNMBMeQoLVi+g+GXgy6jlQYPIY6YOCN9K5/ihoKDSxw==" saltValue="7J1kyzWZgbceKkyDblrHtg==" spinCount="100000" sheet="1" objects="1" scenarios="1" formatColumns="0" formatRows="0" autoFilter="0"/>
  <autoFilter ref="A9:N32" xr:uid="{00000000-0009-0000-0000-000006000000}"/>
  <mergeCells count="3">
    <mergeCell ref="E1:I5"/>
    <mergeCell ref="J1:N1"/>
    <mergeCell ref="C30:D30"/>
  </mergeCells>
  <conditionalFormatting sqref="A7:D7 A8 C8">
    <cfRule type="expression" dxfId="4" priority="8">
      <formula>$D$7&lt;&gt;""</formula>
    </cfRule>
  </conditionalFormatting>
  <conditionalFormatting sqref="B11:B29">
    <cfRule type="expression" dxfId="3" priority="10">
      <formula>AND(NOT(ISBLANK($E$9)),SEARCH($E$9,$B11&amp;$C11&amp;$D11&amp;$E11&amp;$F11&amp;$G11&amp;$H11))</formula>
    </cfRule>
    <cfRule type="expression" dxfId="2" priority="11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C11:H29">
    <cfRule type="expression" dxfId="1" priority="7">
      <formula>AND(NOT(ISBLANK($C$8)),SEARCH($C$8,$B11&amp;$C11&amp;$D11&amp;$E11&amp;$G11&amp;$H11))</formula>
    </cfRule>
  </conditionalFormatting>
  <conditionalFormatting sqref="J1">
    <cfRule type="expression" dxfId="0" priority="9">
      <formula>$J$1&lt;&gt;""</formula>
    </cfRule>
  </conditionalFormatting>
  <dataValidations count="2">
    <dataValidation type="list" allowBlank="1" sqref="E11:E30" xr:uid="{3A14770A-93AD-4F2E-9649-EDD207570C51}">
      <formula1>Glas_Reinigungsarbeit</formula1>
    </dataValidation>
    <dataValidation type="list" allowBlank="1" sqref="D11:D30" xr:uid="{C68D311B-96F5-4A28-AA20-644675CE116A}">
      <formula1>Glas_Reinigung</formula1>
    </dataValidation>
  </dataValidations>
  <pageMargins left="0.7" right="0.7" top="0.78740157499999996" bottom="0.78740157499999996" header="0.3" footer="0.3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2060-50D9-492A-A092-304D8CBF7B36}">
  <sheetPr codeName="Tabelle22">
    <tabColor rgb="FFC6EFCE"/>
    <pageSetUpPr fitToPage="1"/>
  </sheetPr>
  <dimension ref="A1:S1351"/>
  <sheetViews>
    <sheetView showGridLines="0" tabSelected="1" zoomScaleNormal="100" workbookViewId="0">
      <pane ySplit="10" topLeftCell="A1214" activePane="bottomLeft" state="frozen"/>
      <selection activeCell="M1341" sqref="M1341"/>
      <selection pane="bottomLeft" activeCell="L1337" sqref="L1337"/>
    </sheetView>
  </sheetViews>
  <sheetFormatPr baseColWidth="10" defaultColWidth="11.42578125" defaultRowHeight="12.75"/>
  <cols>
    <col min="1" max="1" width="5.85546875" style="16" customWidth="1"/>
    <col min="2" max="2" width="9.7109375" style="22" customWidth="1"/>
    <col min="3" max="3" width="10.42578125" style="23" customWidth="1"/>
    <col min="4" max="4" width="22.28515625" style="36" customWidth="1"/>
    <col min="5" max="5" width="21.5703125" style="18" customWidth="1"/>
    <col min="6" max="6" width="19.140625" style="18" customWidth="1"/>
    <col min="7" max="7" width="43.5703125" style="18" bestFit="1" customWidth="1"/>
    <col min="8" max="8" width="5.140625" style="22" customWidth="1"/>
    <col min="9" max="9" width="10.42578125" style="20" customWidth="1"/>
    <col min="10" max="10" width="11.5703125" style="21" customWidth="1"/>
    <col min="11" max="11" width="11" style="20" customWidth="1"/>
    <col min="12" max="13" width="12.7109375" style="18" customWidth="1"/>
    <col min="14" max="14" width="11" style="20" customWidth="1"/>
    <col min="15" max="16" width="12.7109375" style="18" customWidth="1"/>
    <col min="17" max="18" width="14.28515625" style="18" customWidth="1"/>
    <col min="19" max="19" width="14.28515625" style="24" customWidth="1"/>
  </cols>
  <sheetData>
    <row r="1" spans="1:19" ht="16.5" customHeight="1">
      <c r="A1" s="40"/>
      <c r="B1" s="41" t="str">
        <f>HYPERLINK("#'Zusammenfassung'"&amp;"!A10","Zurück")</f>
        <v>Zurück</v>
      </c>
      <c r="C1" s="42"/>
      <c r="D1" s="147"/>
      <c r="E1" s="148" t="s">
        <v>76</v>
      </c>
      <c r="F1" s="149" t="s">
        <v>0</v>
      </c>
      <c r="G1" s="643"/>
      <c r="H1" s="638"/>
      <c r="I1" s="638"/>
      <c r="J1" s="639"/>
      <c r="K1" s="650" t="s">
        <v>150</v>
      </c>
      <c r="L1" s="651"/>
      <c r="M1" s="652"/>
      <c r="N1" s="656" t="s">
        <v>151</v>
      </c>
      <c r="O1" s="651"/>
      <c r="P1" s="652"/>
      <c r="Q1" s="150" t="str">
        <f>IF(OR(COUNTIF(J12:J1336,"&gt;0")&lt;&gt;COUNTIF(Q12:Q1336,"&gt;0")-COUNTIF(A11:A2262,"ZS"),$K$7="",$N$7=""),"Das Preisblatt ist nicht vollständig ausgefüllt!","")</f>
        <v>Das Preisblatt ist nicht vollständig ausgefüllt!</v>
      </c>
      <c r="R1" s="151"/>
      <c r="S1" s="152"/>
    </row>
    <row r="2" spans="1:19">
      <c r="A2" s="153" t="s">
        <v>17</v>
      </c>
      <c r="B2" s="154" t="str" cm="1">
        <f t="array" ref="B2">Kunde</f>
        <v>Westfälische Hochschule</v>
      </c>
      <c r="C2" s="155"/>
      <c r="E2" s="156" t="s">
        <v>16</v>
      </c>
      <c r="F2" s="157" t="s">
        <v>6</v>
      </c>
      <c r="G2" s="644"/>
      <c r="H2" s="645"/>
      <c r="I2" s="645"/>
      <c r="J2" s="646"/>
      <c r="K2" s="653"/>
      <c r="L2" s="654"/>
      <c r="M2" s="655"/>
      <c r="N2" s="653"/>
      <c r="O2" s="654"/>
      <c r="P2" s="655"/>
      <c r="Q2" s="158" t="str" cm="1">
        <f t="array" aca="1" ref="Q2" ca="1">IFERROR(HYPERLINK("#"&amp;"A"&amp;MATCH("GS",INDIRECT("'"&amp;LEFT(MID(CELL("dateiname",F1),FIND("]",CELL("dateiname",F1))+1,255),255)&amp;"'"&amp;"!$A:$A"),0)+10,
"Angebotswert:"),"Angebotswert:")</f>
        <v>Angebotswert:</v>
      </c>
      <c r="R2" s="159"/>
      <c r="S2" s="160" t="e">
        <f>S1336</f>
        <v>#DIV/0!</v>
      </c>
    </row>
    <row r="3" spans="1:19">
      <c r="A3" s="153"/>
      <c r="B3" s="161" t="s">
        <v>1322</v>
      </c>
      <c r="C3" s="162"/>
      <c r="D3" s="163"/>
      <c r="E3" s="156" t="s">
        <v>18</v>
      </c>
      <c r="F3" s="164">
        <f>Datum</f>
        <v>46225</v>
      </c>
      <c r="G3" s="644"/>
      <c r="H3" s="645"/>
      <c r="I3" s="645"/>
      <c r="J3" s="646"/>
      <c r="K3" s="653"/>
      <c r="L3" s="654"/>
      <c r="M3" s="655"/>
      <c r="N3" s="653"/>
      <c r="O3" s="654"/>
      <c r="P3" s="655"/>
      <c r="Q3" s="165" t="s">
        <v>10</v>
      </c>
      <c r="R3" s="159"/>
      <c r="S3" s="43">
        <f>R1336</f>
        <v>0</v>
      </c>
    </row>
    <row r="4" spans="1:19">
      <c r="A4" s="153"/>
      <c r="B4" s="161"/>
      <c r="C4" s="162"/>
      <c r="D4" s="163"/>
      <c r="E4" s="148" t="s">
        <v>79</v>
      </c>
      <c r="F4" s="149" t="str" cm="1">
        <f t="array" aca="1" ref="F4" ca="1">LEFT(MID(CELL( "dateiname",A1), FIND("]", CELL("dateiname", A1))+5, 1),1)</f>
        <v>1</v>
      </c>
      <c r="G4" s="644"/>
      <c r="H4" s="645"/>
      <c r="I4" s="645"/>
      <c r="J4" s="646"/>
      <c r="K4" s="653"/>
      <c r="L4" s="654"/>
      <c r="M4" s="655"/>
      <c r="N4" s="653"/>
      <c r="O4" s="654"/>
      <c r="P4" s="655"/>
      <c r="Q4" s="165" t="s">
        <v>11</v>
      </c>
      <c r="R4" s="159"/>
      <c r="S4" s="166">
        <f>J1336</f>
        <v>0</v>
      </c>
    </row>
    <row r="5" spans="1:19">
      <c r="A5" s="153"/>
      <c r="B5" s="167" t="s">
        <v>1681</v>
      </c>
      <c r="C5" s="162"/>
      <c r="E5" s="148" t="s">
        <v>49</v>
      </c>
      <c r="F5" s="44" t="str" cm="1">
        <f t="array" aca="1" ref="F5" ca="1">LEFT(MID(CELL( "dateiname",A2), FIND("]", CELL("dateiname", A2))+7,1),1)</f>
        <v>1</v>
      </c>
      <c r="G5" s="644"/>
      <c r="H5" s="645"/>
      <c r="I5" s="645"/>
      <c r="J5" s="646"/>
      <c r="K5" s="653"/>
      <c r="L5" s="654"/>
      <c r="M5" s="655"/>
      <c r="N5" s="653"/>
      <c r="O5" s="654"/>
      <c r="P5" s="655"/>
      <c r="Q5" s="168" t="s">
        <v>7</v>
      </c>
      <c r="R5" s="169"/>
      <c r="S5" s="170">
        <f>I1336</f>
        <v>51943.50999999998</v>
      </c>
    </row>
    <row r="6" spans="1:19">
      <c r="A6" s="171"/>
      <c r="B6" s="172">
        <v>45897</v>
      </c>
      <c r="C6" s="173" t="s">
        <v>1323</v>
      </c>
      <c r="D6" s="174"/>
      <c r="E6" s="148" t="s">
        <v>76</v>
      </c>
      <c r="F6" s="44" t="str" cm="1">
        <f t="array" aca="1" ref="F6" ca="1">(MID(CELL("dateiname",A3),FIND("]",CELL("dateiname",A3))+9,255))</f>
        <v>UR</v>
      </c>
      <c r="G6" s="644"/>
      <c r="H6" s="645"/>
      <c r="I6" s="645"/>
      <c r="J6" s="646"/>
      <c r="K6" s="634" t="s">
        <v>98</v>
      </c>
      <c r="L6" s="635"/>
      <c r="M6" s="635"/>
      <c r="N6" s="635"/>
      <c r="O6" s="635"/>
      <c r="P6" s="636"/>
      <c r="Q6" s="168" t="s">
        <v>8</v>
      </c>
      <c r="R6" s="169"/>
      <c r="S6" s="170">
        <f>Q1336</f>
        <v>7817361.8049000017</v>
      </c>
    </row>
    <row r="7" spans="1:19" ht="12.75" customHeight="1">
      <c r="A7" s="175"/>
      <c r="B7" s="637" t="e">
        <f>IF(AND(ROUND(SUM(I11:I1336)/2,2)=ROUND(I1336,2),ROUND(SUM(Q11:Q1336)/2,2)=ROUND(Q1336,2),ROUND(SUM(R11:R1336)/2,2)=ROUND(R1336,2),ROUND(SUM(S11:S1336)/2,2)=ROUND(S1336,2)),"","SUMMENFEHLER")</f>
        <v>#DIV/0!</v>
      </c>
      <c r="C7" s="638"/>
      <c r="D7" s="639"/>
      <c r="E7" s="176" t="s">
        <v>66</v>
      </c>
      <c r="F7" s="177" t="s">
        <v>1324</v>
      </c>
      <c r="G7" s="647"/>
      <c r="H7" s="648"/>
      <c r="I7" s="648"/>
      <c r="J7" s="649"/>
      <c r="K7" s="657"/>
      <c r="L7" s="658"/>
      <c r="M7" s="659"/>
      <c r="N7" s="657"/>
      <c r="O7" s="658"/>
      <c r="P7" s="659"/>
      <c r="Q7" s="168" t="s">
        <v>9</v>
      </c>
      <c r="R7" s="169"/>
      <c r="S7" s="45">
        <f>IFERROR(S2/S6,0)</f>
        <v>0</v>
      </c>
    </row>
    <row r="8" spans="1:19" ht="12.75" customHeight="1">
      <c r="A8" s="640" t="str">
        <f>IF(Q1="",IF(S4&gt;J8,"Die angebotene Durchschnittsleistung überschreitet die zulässige Obergrenze der Reinigungsleistung",""),"")</f>
        <v/>
      </c>
      <c r="B8" s="641"/>
      <c r="C8" s="641"/>
      <c r="D8" s="641"/>
      <c r="E8" s="642"/>
      <c r="F8" s="178"/>
      <c r="G8" s="179"/>
      <c r="H8" s="180"/>
      <c r="I8" s="181" t="s">
        <v>60</v>
      </c>
      <c r="J8" s="182">
        <v>275</v>
      </c>
      <c r="K8" s="660"/>
      <c r="L8" s="661"/>
      <c r="M8" s="662"/>
      <c r="N8" s="660"/>
      <c r="O8" s="661"/>
      <c r="P8" s="662"/>
      <c r="Q8" s="168" t="s">
        <v>41</v>
      </c>
      <c r="R8" s="169"/>
      <c r="S8" s="46">
        <f>COUNTA(K12:K1336)</f>
        <v>1044</v>
      </c>
    </row>
    <row r="9" spans="1:19" ht="12.75" customHeight="1">
      <c r="A9" s="183"/>
      <c r="B9" s="184"/>
      <c r="C9" s="185"/>
      <c r="D9" s="186" t="s">
        <v>154</v>
      </c>
      <c r="E9" s="187"/>
      <c r="F9" s="188"/>
      <c r="G9" s="188"/>
      <c r="H9" s="188"/>
      <c r="I9" s="188"/>
      <c r="J9" s="189"/>
      <c r="K9" s="47"/>
      <c r="L9" s="47"/>
      <c r="M9" s="47"/>
      <c r="N9" s="47"/>
      <c r="O9" s="47"/>
      <c r="P9" s="47"/>
      <c r="Q9" s="189"/>
      <c r="R9" s="189"/>
      <c r="S9" s="48"/>
    </row>
    <row r="10" spans="1:19" ht="27" customHeight="1">
      <c r="A10" s="190" t="s">
        <v>1</v>
      </c>
      <c r="B10" s="191" t="s">
        <v>65</v>
      </c>
      <c r="C10" s="192" t="s">
        <v>3</v>
      </c>
      <c r="D10" s="193" t="s">
        <v>125</v>
      </c>
      <c r="E10" s="194" t="s">
        <v>2</v>
      </c>
      <c r="F10" s="194" t="s">
        <v>67</v>
      </c>
      <c r="G10" s="194" t="s">
        <v>19</v>
      </c>
      <c r="H10" s="194" t="s">
        <v>4</v>
      </c>
      <c r="I10" s="194" t="s">
        <v>20</v>
      </c>
      <c r="J10" s="194" t="s">
        <v>149</v>
      </c>
      <c r="K10" s="194" t="s">
        <v>152</v>
      </c>
      <c r="L10" s="194" t="s">
        <v>21</v>
      </c>
      <c r="M10" s="194" t="s">
        <v>153</v>
      </c>
      <c r="N10" s="194" t="s">
        <v>152</v>
      </c>
      <c r="O10" s="194" t="s">
        <v>21</v>
      </c>
      <c r="P10" s="194" t="s">
        <v>153</v>
      </c>
      <c r="Q10" s="194" t="s">
        <v>23</v>
      </c>
      <c r="R10" s="194" t="s">
        <v>15</v>
      </c>
      <c r="S10" s="194" t="s">
        <v>25</v>
      </c>
    </row>
    <row r="11" spans="1:19">
      <c r="A11" s="195">
        <v>1</v>
      </c>
      <c r="B11" s="196" t="s">
        <v>70</v>
      </c>
      <c r="C11" s="197">
        <v>-1</v>
      </c>
      <c r="D11" s="197" t="s">
        <v>178</v>
      </c>
      <c r="E11" s="196" t="s">
        <v>179</v>
      </c>
      <c r="F11" s="198" t="s">
        <v>174</v>
      </c>
      <c r="G11" s="198" t="s">
        <v>1317</v>
      </c>
      <c r="H11" s="198" t="s">
        <v>46</v>
      </c>
      <c r="I11" s="199">
        <v>77.75</v>
      </c>
      <c r="J11" s="64"/>
      <c r="K11" s="200">
        <v>0.02</v>
      </c>
      <c r="L11" s="201">
        <v>1</v>
      </c>
      <c r="M11" s="201" t="e" cm="1">
        <f t="array" ref="M11">IF($K11&gt;0,SVS_UR_VZ*$I11/$J11,0)</f>
        <v>#DIV/0!</v>
      </c>
      <c r="N11" s="202"/>
      <c r="O11" s="202"/>
      <c r="P11" s="202"/>
      <c r="Q11" s="203">
        <f t="shared" ref="Q11" si="0">I11*SUM(L11,O11)</f>
        <v>77.75</v>
      </c>
      <c r="R11" s="203">
        <f t="shared" ref="R11" si="1">IFERROR(Q11/J11,0)</f>
        <v>0</v>
      </c>
      <c r="S11" s="203" t="e">
        <f t="shared" ref="S11" si="2">ROUND(SUM(L11*M11,O11*P11),2)</f>
        <v>#DIV/0!</v>
      </c>
    </row>
    <row r="12" spans="1:19" s="11" customFormat="1">
      <c r="A12" s="195">
        <f>MAX($A$11:A11)+1</f>
        <v>2</v>
      </c>
      <c r="B12" s="196" t="s">
        <v>70</v>
      </c>
      <c r="C12" s="197">
        <v>-1</v>
      </c>
      <c r="D12" s="197" t="s">
        <v>180</v>
      </c>
      <c r="E12" s="196" t="s">
        <v>179</v>
      </c>
      <c r="F12" s="198" t="s">
        <v>174</v>
      </c>
      <c r="G12" s="198" t="s">
        <v>1317</v>
      </c>
      <c r="H12" s="198" t="s">
        <v>46</v>
      </c>
      <c r="I12" s="199">
        <v>21.65</v>
      </c>
      <c r="J12" s="64"/>
      <c r="K12" s="200">
        <v>0.02</v>
      </c>
      <c r="L12" s="201">
        <v>1</v>
      </c>
      <c r="M12" s="201" t="e" cm="1">
        <f t="array" ref="M12">IF($K12&gt;0,SVS_UR_VZ*$I12/$J12,0)</f>
        <v>#DIV/0!</v>
      </c>
      <c r="N12" s="202"/>
      <c r="O12" s="202"/>
      <c r="P12" s="202"/>
      <c r="Q12" s="203">
        <f t="shared" ref="Q12:Q75" si="3">I12*SUM(L12,O12)</f>
        <v>21.65</v>
      </c>
      <c r="R12" s="203">
        <f t="shared" ref="R12:R75" si="4">IFERROR(Q12/J12,0)</f>
        <v>0</v>
      </c>
      <c r="S12" s="203" t="e">
        <f t="shared" ref="S12:S75" si="5">ROUND(SUM(L12*M12,O12*P12),2)</f>
        <v>#DIV/0!</v>
      </c>
    </row>
    <row r="13" spans="1:19" s="11" customFormat="1">
      <c r="A13" s="195">
        <f>MAX($A$11:A12)+1</f>
        <v>3</v>
      </c>
      <c r="B13" s="196" t="s">
        <v>70</v>
      </c>
      <c r="C13" s="197">
        <v>-1</v>
      </c>
      <c r="D13" s="197" t="s">
        <v>181</v>
      </c>
      <c r="E13" s="196" t="s">
        <v>182</v>
      </c>
      <c r="F13" s="198" t="s">
        <v>171</v>
      </c>
      <c r="G13" s="198" t="s">
        <v>1311</v>
      </c>
      <c r="H13" s="198" t="s">
        <v>89</v>
      </c>
      <c r="I13" s="199">
        <v>8.8699999999999992</v>
      </c>
      <c r="J13" s="64"/>
      <c r="K13" s="200">
        <v>5</v>
      </c>
      <c r="L13" s="201">
        <v>146.6</v>
      </c>
      <c r="M13" s="201" t="e" cm="1">
        <f t="array" ref="M13">IF($K13&gt;0,SVS_UR_VZ*$I13/$J13,0)</f>
        <v>#DIV/0!</v>
      </c>
      <c r="N13" s="204">
        <v>5</v>
      </c>
      <c r="O13" s="205">
        <v>101.25</v>
      </c>
      <c r="P13" s="205" t="e">
        <f>IF($K13&gt;0,SVS_UR_VFZ*$I13/$J13,0)</f>
        <v>#DIV/0!</v>
      </c>
      <c r="Q13" s="203">
        <f t="shared" si="3"/>
        <v>2198.4294999999997</v>
      </c>
      <c r="R13" s="203">
        <f t="shared" si="4"/>
        <v>0</v>
      </c>
      <c r="S13" s="203" t="e">
        <f t="shared" si="5"/>
        <v>#DIV/0!</v>
      </c>
    </row>
    <row r="14" spans="1:19" s="11" customFormat="1" ht="12" customHeight="1">
      <c r="A14" s="195">
        <f>MAX($A$11:A13)+1</f>
        <v>4</v>
      </c>
      <c r="B14" s="196" t="s">
        <v>70</v>
      </c>
      <c r="C14" s="197">
        <v>-1</v>
      </c>
      <c r="D14" s="197" t="s">
        <v>185</v>
      </c>
      <c r="E14" s="196" t="s">
        <v>186</v>
      </c>
      <c r="F14" s="198" t="s">
        <v>171</v>
      </c>
      <c r="G14" s="198" t="s">
        <v>1311</v>
      </c>
      <c r="H14" s="198" t="s">
        <v>89</v>
      </c>
      <c r="I14" s="199">
        <v>6.85</v>
      </c>
      <c r="J14" s="64"/>
      <c r="K14" s="200">
        <v>5</v>
      </c>
      <c r="L14" s="201">
        <v>146.6</v>
      </c>
      <c r="M14" s="201" t="e" cm="1">
        <f t="array" ref="M14">IF($K14&gt;0,SVS_UR_VZ*$I14/$J14,0)</f>
        <v>#DIV/0!</v>
      </c>
      <c r="N14" s="204">
        <v>5</v>
      </c>
      <c r="O14" s="205">
        <v>101.25</v>
      </c>
      <c r="P14" s="205" t="e" cm="1">
        <f t="array" ref="P14">IF($K14&gt;0,SVS_UR_VFZ*$I14/$J14,0)</f>
        <v>#DIV/0!</v>
      </c>
      <c r="Q14" s="203">
        <f t="shared" si="3"/>
        <v>1697.7724999999998</v>
      </c>
      <c r="R14" s="203">
        <f t="shared" si="4"/>
        <v>0</v>
      </c>
      <c r="S14" s="203" t="e">
        <f t="shared" si="5"/>
        <v>#DIV/0!</v>
      </c>
    </row>
    <row r="15" spans="1:19" s="11" customFormat="1">
      <c r="A15" s="195">
        <f>MAX($A$11:A14)+1</f>
        <v>5</v>
      </c>
      <c r="B15" s="196" t="s">
        <v>70</v>
      </c>
      <c r="C15" s="197">
        <v>-1</v>
      </c>
      <c r="D15" s="197" t="s">
        <v>187</v>
      </c>
      <c r="E15" s="196" t="s">
        <v>86</v>
      </c>
      <c r="F15" s="198" t="s">
        <v>173</v>
      </c>
      <c r="G15" s="198" t="s">
        <v>1311</v>
      </c>
      <c r="H15" s="198" t="s">
        <v>85</v>
      </c>
      <c r="I15" s="199">
        <v>27.42</v>
      </c>
      <c r="J15" s="64"/>
      <c r="K15" s="200">
        <v>0.23</v>
      </c>
      <c r="L15" s="207">
        <v>9</v>
      </c>
      <c r="M15" s="201" t="e" cm="1">
        <f t="array" ref="M15">IF($K15&gt;0,SVS_UR_VZ*$I15/$J15,0)</f>
        <v>#DIV/0!</v>
      </c>
      <c r="N15" s="204">
        <v>0.23</v>
      </c>
      <c r="O15" s="205">
        <v>3</v>
      </c>
      <c r="P15" s="205" t="e" cm="1">
        <f t="array" ref="P15">IF($K15&gt;0,SVS_UR_VFZ*$I15/$J15,0)</f>
        <v>#DIV/0!</v>
      </c>
      <c r="Q15" s="203">
        <f t="shared" si="3"/>
        <v>329.04</v>
      </c>
      <c r="R15" s="203">
        <f t="shared" si="4"/>
        <v>0</v>
      </c>
      <c r="S15" s="203" t="e">
        <f t="shared" si="5"/>
        <v>#DIV/0!</v>
      </c>
    </row>
    <row r="16" spans="1:19" s="11" customFormat="1">
      <c r="A16" s="195">
        <f>MAX($A$11:A15)+1</f>
        <v>6</v>
      </c>
      <c r="B16" s="196" t="s">
        <v>70</v>
      </c>
      <c r="C16" s="197">
        <v>-1</v>
      </c>
      <c r="D16" s="197" t="s">
        <v>188</v>
      </c>
      <c r="E16" s="196" t="s">
        <v>189</v>
      </c>
      <c r="F16" s="198" t="s">
        <v>171</v>
      </c>
      <c r="G16" s="198" t="s">
        <v>1317</v>
      </c>
      <c r="H16" s="198" t="s">
        <v>83</v>
      </c>
      <c r="I16" s="199">
        <v>24.83</v>
      </c>
      <c r="J16" s="64"/>
      <c r="K16" s="200">
        <v>5</v>
      </c>
      <c r="L16" s="201">
        <v>146.6</v>
      </c>
      <c r="M16" s="201" t="e" cm="1">
        <f t="array" ref="M16">IF($K16&gt;0,SVS_UR_VZ*$I16/$J16,0)</f>
        <v>#DIV/0!</v>
      </c>
      <c r="N16" s="208">
        <v>5</v>
      </c>
      <c r="O16" s="209">
        <v>101.25</v>
      </c>
      <c r="P16" s="209" t="e" cm="1">
        <f t="array" ref="P16">IF($K16&gt;0,SVS_UR_VFZ*$I16/$J16,0)</f>
        <v>#DIV/0!</v>
      </c>
      <c r="Q16" s="203">
        <f t="shared" si="3"/>
        <v>6154.1154999999999</v>
      </c>
      <c r="R16" s="203">
        <f t="shared" si="4"/>
        <v>0</v>
      </c>
      <c r="S16" s="203" t="e">
        <f t="shared" si="5"/>
        <v>#DIV/0!</v>
      </c>
    </row>
    <row r="17" spans="1:19" s="11" customFormat="1">
      <c r="A17" s="195">
        <f>MAX($A$11:A16)+1</f>
        <v>7</v>
      </c>
      <c r="B17" s="196" t="s">
        <v>70</v>
      </c>
      <c r="C17" s="197">
        <v>-1</v>
      </c>
      <c r="D17" s="197" t="s">
        <v>190</v>
      </c>
      <c r="E17" s="196" t="s">
        <v>189</v>
      </c>
      <c r="F17" s="198" t="s">
        <v>171</v>
      </c>
      <c r="G17" s="198" t="s">
        <v>1317</v>
      </c>
      <c r="H17" s="198" t="s">
        <v>83</v>
      </c>
      <c r="I17" s="199">
        <v>8.32</v>
      </c>
      <c r="J17" s="64"/>
      <c r="K17" s="200">
        <v>5</v>
      </c>
      <c r="L17" s="201">
        <v>146.6</v>
      </c>
      <c r="M17" s="201" t="e" cm="1">
        <f t="array" ref="M17">IF($K17&gt;0,SVS_UR_VZ*$I17/$J17,0)</f>
        <v>#DIV/0!</v>
      </c>
      <c r="N17" s="208">
        <v>5</v>
      </c>
      <c r="O17" s="209">
        <v>101.25</v>
      </c>
      <c r="P17" s="209" t="e" cm="1">
        <f t="array" ref="P17">IF($K17&gt;0,SVS_UR_VFZ*$I17/$J17,0)</f>
        <v>#DIV/0!</v>
      </c>
      <c r="Q17" s="203">
        <f t="shared" si="3"/>
        <v>2062.1120000000001</v>
      </c>
      <c r="R17" s="203">
        <f t="shared" si="4"/>
        <v>0</v>
      </c>
      <c r="S17" s="203" t="e">
        <f t="shared" si="5"/>
        <v>#DIV/0!</v>
      </c>
    </row>
    <row r="18" spans="1:19" s="11" customFormat="1">
      <c r="A18" s="195">
        <f>MAX($A$11:A17)+1</f>
        <v>8</v>
      </c>
      <c r="B18" s="196" t="s">
        <v>70</v>
      </c>
      <c r="C18" s="197">
        <v>-1</v>
      </c>
      <c r="D18" s="197" t="s">
        <v>193</v>
      </c>
      <c r="E18" s="196" t="s">
        <v>88</v>
      </c>
      <c r="F18" s="198" t="s">
        <v>170</v>
      </c>
      <c r="G18" s="198" t="s">
        <v>75</v>
      </c>
      <c r="H18" s="198" t="s">
        <v>87</v>
      </c>
      <c r="I18" s="199">
        <v>3.75</v>
      </c>
      <c r="J18" s="64"/>
      <c r="K18" s="200">
        <v>3</v>
      </c>
      <c r="L18" s="201">
        <v>87.96</v>
      </c>
      <c r="M18" s="201" t="e" cm="1">
        <f t="array" ref="M18">IF($K18&gt;0,SVS_UR_VZ*$I18/$J18,0)</f>
        <v>#DIV/0!</v>
      </c>
      <c r="N18" s="208">
        <v>3</v>
      </c>
      <c r="O18" s="209">
        <v>60.75</v>
      </c>
      <c r="P18" s="209" t="e" cm="1">
        <f t="array" ref="P18">IF($K18&gt;0,SVS_UR_VFZ*$I18/$J18,0)</f>
        <v>#DIV/0!</v>
      </c>
      <c r="Q18" s="203">
        <f t="shared" si="3"/>
        <v>557.66249999999991</v>
      </c>
      <c r="R18" s="203">
        <f t="shared" si="4"/>
        <v>0</v>
      </c>
      <c r="S18" s="203" t="e">
        <f t="shared" si="5"/>
        <v>#DIV/0!</v>
      </c>
    </row>
    <row r="19" spans="1:19" s="11" customFormat="1">
      <c r="A19" s="195">
        <f>MAX($A$11:A18)+1</f>
        <v>9</v>
      </c>
      <c r="B19" s="196" t="s">
        <v>70</v>
      </c>
      <c r="C19" s="197">
        <v>-1</v>
      </c>
      <c r="D19" s="197" t="s">
        <v>252</v>
      </c>
      <c r="E19" s="196" t="s">
        <v>213</v>
      </c>
      <c r="F19" s="198" t="s">
        <v>176</v>
      </c>
      <c r="G19" s="198" t="s">
        <v>1317</v>
      </c>
      <c r="H19" s="198" t="s">
        <v>47</v>
      </c>
      <c r="I19" s="199">
        <v>43.74</v>
      </c>
      <c r="J19" s="64"/>
      <c r="K19" s="200">
        <v>0.08</v>
      </c>
      <c r="L19" s="201">
        <v>3</v>
      </c>
      <c r="M19" s="201" t="e" cm="1">
        <f t="array" ref="M19">IF($K19&gt;0,SVS_UR_VZ*$I19/$J19,0)</f>
        <v>#DIV/0!</v>
      </c>
      <c r="N19" s="208">
        <v>0.08</v>
      </c>
      <c r="O19" s="209">
        <v>1</v>
      </c>
      <c r="P19" s="209" t="e" cm="1">
        <f t="array" ref="P19">IF($K19&gt;0,SVS_UR_VFZ*$I19/$J19,0)</f>
        <v>#DIV/0!</v>
      </c>
      <c r="Q19" s="203">
        <f t="shared" si="3"/>
        <v>174.96</v>
      </c>
      <c r="R19" s="203">
        <f t="shared" si="4"/>
        <v>0</v>
      </c>
      <c r="S19" s="203" t="e">
        <f t="shared" si="5"/>
        <v>#DIV/0!</v>
      </c>
    </row>
    <row r="20" spans="1:19" s="11" customFormat="1">
      <c r="A20" s="195">
        <f>MAX($A$11:A19)+1</f>
        <v>10</v>
      </c>
      <c r="B20" s="196" t="s">
        <v>70</v>
      </c>
      <c r="C20" s="197">
        <v>-1</v>
      </c>
      <c r="D20" s="197" t="s">
        <v>258</v>
      </c>
      <c r="E20" s="196" t="s">
        <v>189</v>
      </c>
      <c r="F20" s="198" t="s">
        <v>171</v>
      </c>
      <c r="G20" s="198" t="s">
        <v>1759</v>
      </c>
      <c r="H20" s="198" t="s">
        <v>83</v>
      </c>
      <c r="I20" s="199">
        <v>119.94</v>
      </c>
      <c r="J20" s="64"/>
      <c r="K20" s="210">
        <v>5</v>
      </c>
      <c r="L20" s="211">
        <v>146.6</v>
      </c>
      <c r="M20" s="211" t="e" cm="1">
        <f t="array" ref="M20">IF($K20&gt;0,SVS_UR_VZ*$I20/$J20,0)</f>
        <v>#DIV/0!</v>
      </c>
      <c r="N20" s="204">
        <v>5</v>
      </c>
      <c r="O20" s="205">
        <v>101.25</v>
      </c>
      <c r="P20" s="205" t="e" cm="1">
        <f t="array" ref="P20">IF($K20&gt;0,SVS_UR_VFZ*$I20/$J20,0)</f>
        <v>#DIV/0!</v>
      </c>
      <c r="Q20" s="203">
        <f t="shared" si="3"/>
        <v>29727.128999999997</v>
      </c>
      <c r="R20" s="203">
        <f t="shared" si="4"/>
        <v>0</v>
      </c>
      <c r="S20" s="203" t="e">
        <f t="shared" si="5"/>
        <v>#DIV/0!</v>
      </c>
    </row>
    <row r="21" spans="1:19" s="11" customFormat="1">
      <c r="A21" s="195">
        <f>MAX($A$11:A20)+1</f>
        <v>11</v>
      </c>
      <c r="B21" s="196" t="s">
        <v>70</v>
      </c>
      <c r="C21" s="197">
        <v>-1</v>
      </c>
      <c r="D21" s="197" t="s">
        <v>259</v>
      </c>
      <c r="E21" s="196" t="s">
        <v>189</v>
      </c>
      <c r="F21" s="198" t="s">
        <v>171</v>
      </c>
      <c r="G21" s="198" t="s">
        <v>75</v>
      </c>
      <c r="H21" s="198" t="s">
        <v>83</v>
      </c>
      <c r="I21" s="199">
        <v>186.02</v>
      </c>
      <c r="J21" s="64"/>
      <c r="K21" s="210">
        <v>5</v>
      </c>
      <c r="L21" s="211">
        <v>146.6</v>
      </c>
      <c r="M21" s="211" t="e" cm="1">
        <f t="array" ref="M21">IF($K21&gt;0,SVS_UR_VZ*$I21/$J21,0)</f>
        <v>#DIV/0!</v>
      </c>
      <c r="N21" s="204">
        <v>5</v>
      </c>
      <c r="O21" s="205">
        <v>101.25</v>
      </c>
      <c r="P21" s="205" t="e" cm="1">
        <f t="array" ref="P21">IF($K21&gt;0,SVS_UR_VFZ*$I21/$J21,0)</f>
        <v>#DIV/0!</v>
      </c>
      <c r="Q21" s="203">
        <f t="shared" si="3"/>
        <v>46105.057000000001</v>
      </c>
      <c r="R21" s="203">
        <f t="shared" si="4"/>
        <v>0</v>
      </c>
      <c r="S21" s="203" t="e">
        <f t="shared" si="5"/>
        <v>#DIV/0!</v>
      </c>
    </row>
    <row r="22" spans="1:19" s="11" customFormat="1">
      <c r="A22" s="195">
        <f>MAX($A$11:A21)+1</f>
        <v>12</v>
      </c>
      <c r="B22" s="196" t="s">
        <v>70</v>
      </c>
      <c r="C22" s="197">
        <v>-1</v>
      </c>
      <c r="D22" s="197" t="s">
        <v>260</v>
      </c>
      <c r="E22" s="196" t="s">
        <v>189</v>
      </c>
      <c r="F22" s="198" t="s">
        <v>171</v>
      </c>
      <c r="G22" s="198" t="s">
        <v>75</v>
      </c>
      <c r="H22" s="198" t="s">
        <v>83</v>
      </c>
      <c r="I22" s="199">
        <v>120.9</v>
      </c>
      <c r="J22" s="64"/>
      <c r="K22" s="210">
        <v>5</v>
      </c>
      <c r="L22" s="211">
        <v>146.6</v>
      </c>
      <c r="M22" s="211" t="e" cm="1">
        <f t="array" ref="M22">IF($K22&gt;0,SVS_UR_VZ*$I22/$J22,0)</f>
        <v>#DIV/0!</v>
      </c>
      <c r="N22" s="204">
        <v>5</v>
      </c>
      <c r="O22" s="205">
        <v>101.25</v>
      </c>
      <c r="P22" s="205" t="e" cm="1">
        <f t="array" ref="P22">IF($K22&gt;0,SVS_UR_VFZ*$I22/$J22,0)</f>
        <v>#DIV/0!</v>
      </c>
      <c r="Q22" s="203">
        <f t="shared" si="3"/>
        <v>29965.065000000002</v>
      </c>
      <c r="R22" s="203">
        <f t="shared" si="4"/>
        <v>0</v>
      </c>
      <c r="S22" s="203" t="e">
        <f t="shared" si="5"/>
        <v>#DIV/0!</v>
      </c>
    </row>
    <row r="23" spans="1:19" s="11" customFormat="1">
      <c r="A23" s="195">
        <f>MAX($A$11:A22)+1</f>
        <v>13</v>
      </c>
      <c r="B23" s="196" t="s">
        <v>70</v>
      </c>
      <c r="C23" s="197">
        <v>-1</v>
      </c>
      <c r="D23" s="197" t="s">
        <v>261</v>
      </c>
      <c r="E23" s="196" t="s">
        <v>189</v>
      </c>
      <c r="F23" s="198" t="s">
        <v>171</v>
      </c>
      <c r="G23" s="198" t="s">
        <v>75</v>
      </c>
      <c r="H23" s="198" t="s">
        <v>83</v>
      </c>
      <c r="I23" s="199">
        <v>229.85</v>
      </c>
      <c r="J23" s="64"/>
      <c r="K23" s="200">
        <v>5</v>
      </c>
      <c r="L23" s="201">
        <v>146.6</v>
      </c>
      <c r="M23" s="201" t="e" cm="1">
        <f t="array" ref="M23">IF($K23&gt;0,SVS_UR_VZ*$I23/$J23,0)</f>
        <v>#DIV/0!</v>
      </c>
      <c r="N23" s="208">
        <v>5</v>
      </c>
      <c r="O23" s="209">
        <v>101.25</v>
      </c>
      <c r="P23" s="209" t="e" cm="1">
        <f t="array" ref="P23">IF($K23&gt;0,SVS_UR_VFZ*$I23/$J23,0)</f>
        <v>#DIV/0!</v>
      </c>
      <c r="Q23" s="203">
        <f t="shared" si="3"/>
        <v>56968.322499999995</v>
      </c>
      <c r="R23" s="203">
        <f t="shared" si="4"/>
        <v>0</v>
      </c>
      <c r="S23" s="203" t="e">
        <f t="shared" si="5"/>
        <v>#DIV/0!</v>
      </c>
    </row>
    <row r="24" spans="1:19" s="11" customFormat="1">
      <c r="A24" s="195">
        <f>MAX($A$11:A23)+1</f>
        <v>14</v>
      </c>
      <c r="B24" s="196" t="s">
        <v>70</v>
      </c>
      <c r="C24" s="197">
        <v>-1</v>
      </c>
      <c r="D24" s="197" t="s">
        <v>262</v>
      </c>
      <c r="E24" s="196" t="s">
        <v>189</v>
      </c>
      <c r="F24" s="198" t="s">
        <v>171</v>
      </c>
      <c r="G24" s="198" t="s">
        <v>1317</v>
      </c>
      <c r="H24" s="198" t="s">
        <v>83</v>
      </c>
      <c r="I24" s="199">
        <v>72.459999999999994</v>
      </c>
      <c r="J24" s="64"/>
      <c r="K24" s="200">
        <v>5</v>
      </c>
      <c r="L24" s="201">
        <v>146.6</v>
      </c>
      <c r="M24" s="201" t="e" cm="1">
        <f t="array" ref="M24">IF($K24&gt;0,SVS_UR_VZ*$I24/$J24,0)</f>
        <v>#DIV/0!</v>
      </c>
      <c r="N24" s="208">
        <v>5</v>
      </c>
      <c r="O24" s="209">
        <v>101.25</v>
      </c>
      <c r="P24" s="209" t="e" cm="1">
        <f t="array" ref="P24">IF($K24&gt;0,SVS_UR_VFZ*$I24/$J24,0)</f>
        <v>#DIV/0!</v>
      </c>
      <c r="Q24" s="203">
        <f t="shared" si="3"/>
        <v>17959.210999999999</v>
      </c>
      <c r="R24" s="203">
        <f t="shared" si="4"/>
        <v>0</v>
      </c>
      <c r="S24" s="203" t="e">
        <f t="shared" si="5"/>
        <v>#DIV/0!</v>
      </c>
    </row>
    <row r="25" spans="1:19" s="11" customFormat="1">
      <c r="A25" s="195">
        <f>MAX($A$11:A24)+1</f>
        <v>15</v>
      </c>
      <c r="B25" s="196" t="s">
        <v>70</v>
      </c>
      <c r="C25" s="197">
        <v>-1</v>
      </c>
      <c r="D25" s="197" t="s">
        <v>269</v>
      </c>
      <c r="E25" s="196" t="s">
        <v>192</v>
      </c>
      <c r="F25" s="198" t="s">
        <v>174</v>
      </c>
      <c r="G25" s="198" t="s">
        <v>1759</v>
      </c>
      <c r="H25" s="198" t="s">
        <v>47</v>
      </c>
      <c r="I25" s="199">
        <v>490.19</v>
      </c>
      <c r="J25" s="64"/>
      <c r="K25" s="200">
        <v>0.02</v>
      </c>
      <c r="L25" s="201">
        <v>1</v>
      </c>
      <c r="M25" s="201" t="e" cm="1">
        <f t="array" ref="M25">IF($K25&gt;0,SVS_UR_VZ*$I25/$J25,0)</f>
        <v>#DIV/0!</v>
      </c>
      <c r="N25" s="202"/>
      <c r="O25" s="202"/>
      <c r="P25" s="202"/>
      <c r="Q25" s="203">
        <f t="shared" si="3"/>
        <v>490.19</v>
      </c>
      <c r="R25" s="203">
        <f t="shared" si="4"/>
        <v>0</v>
      </c>
      <c r="S25" s="203" t="e">
        <f t="shared" si="5"/>
        <v>#DIV/0!</v>
      </c>
    </row>
    <row r="26" spans="1:19" s="11" customFormat="1">
      <c r="A26" s="195">
        <f>MAX($A$11:A25)+1</f>
        <v>16</v>
      </c>
      <c r="B26" s="196" t="s">
        <v>70</v>
      </c>
      <c r="C26" s="197">
        <v>-1</v>
      </c>
      <c r="D26" s="197" t="s">
        <v>291</v>
      </c>
      <c r="E26" s="196" t="s">
        <v>292</v>
      </c>
      <c r="F26" s="198" t="s">
        <v>171</v>
      </c>
      <c r="G26" s="198" t="s">
        <v>1311</v>
      </c>
      <c r="H26" s="198" t="s">
        <v>90</v>
      </c>
      <c r="I26" s="199">
        <v>23.21</v>
      </c>
      <c r="J26" s="64"/>
      <c r="K26" s="200">
        <v>5</v>
      </c>
      <c r="L26" s="201">
        <v>146.6</v>
      </c>
      <c r="M26" s="201" t="e" cm="1">
        <f t="array" ref="M26">IF($K26&gt;0,SVS_UR_VZ*$I26/$J26,0)</f>
        <v>#DIV/0!</v>
      </c>
      <c r="N26" s="208">
        <v>5</v>
      </c>
      <c r="O26" s="209">
        <v>101.25</v>
      </c>
      <c r="P26" s="209" t="e" cm="1">
        <f t="array" ref="P26">IF($K26&gt;0,SVS_UR_VFZ*$I26/$J26,0)</f>
        <v>#DIV/0!</v>
      </c>
      <c r="Q26" s="203">
        <f t="shared" si="3"/>
        <v>5752.5985000000001</v>
      </c>
      <c r="R26" s="203">
        <f t="shared" si="4"/>
        <v>0</v>
      </c>
      <c r="S26" s="203" t="e">
        <f t="shared" si="5"/>
        <v>#DIV/0!</v>
      </c>
    </row>
    <row r="27" spans="1:19" s="11" customFormat="1">
      <c r="A27" s="195">
        <f>MAX($A$11:A26)+1</f>
        <v>17</v>
      </c>
      <c r="B27" s="196" t="s">
        <v>70</v>
      </c>
      <c r="C27" s="197">
        <v>-1</v>
      </c>
      <c r="D27" s="197" t="s">
        <v>293</v>
      </c>
      <c r="E27" s="196" t="s">
        <v>294</v>
      </c>
      <c r="F27" s="198" t="s">
        <v>171</v>
      </c>
      <c r="G27" s="198" t="s">
        <v>1311</v>
      </c>
      <c r="H27" s="198" t="s">
        <v>90</v>
      </c>
      <c r="I27" s="199">
        <v>16.52</v>
      </c>
      <c r="J27" s="64"/>
      <c r="K27" s="200">
        <v>5</v>
      </c>
      <c r="L27" s="201">
        <v>146.6</v>
      </c>
      <c r="M27" s="201" t="e" cm="1">
        <f t="array" ref="M27">IF($K27&gt;0,SVS_UR_VZ*$I27/$J27,0)</f>
        <v>#DIV/0!</v>
      </c>
      <c r="N27" s="208">
        <v>5</v>
      </c>
      <c r="O27" s="209">
        <v>101.25</v>
      </c>
      <c r="P27" s="209" t="e" cm="1">
        <f t="array" ref="P27">IF($K27&gt;0,SVS_UR_VFZ*$I27/$J27,0)</f>
        <v>#DIV/0!</v>
      </c>
      <c r="Q27" s="203">
        <f t="shared" si="3"/>
        <v>4094.482</v>
      </c>
      <c r="R27" s="203">
        <f t="shared" si="4"/>
        <v>0</v>
      </c>
      <c r="S27" s="203" t="e">
        <f t="shared" si="5"/>
        <v>#DIV/0!</v>
      </c>
    </row>
    <row r="28" spans="1:19" s="11" customFormat="1">
      <c r="A28" s="195">
        <f>MAX($A$11:A27)+1</f>
        <v>18</v>
      </c>
      <c r="B28" s="196" t="s">
        <v>70</v>
      </c>
      <c r="C28" s="197">
        <v>-1</v>
      </c>
      <c r="D28" s="197" t="s">
        <v>295</v>
      </c>
      <c r="E28" s="196" t="s">
        <v>186</v>
      </c>
      <c r="F28" s="198" t="s">
        <v>171</v>
      </c>
      <c r="G28" s="198" t="s">
        <v>1311</v>
      </c>
      <c r="H28" s="198" t="s">
        <v>89</v>
      </c>
      <c r="I28" s="199">
        <v>10.130000000000001</v>
      </c>
      <c r="J28" s="64"/>
      <c r="K28" s="200">
        <v>5</v>
      </c>
      <c r="L28" s="201">
        <v>146.6</v>
      </c>
      <c r="M28" s="201" t="e" cm="1">
        <f t="array" ref="M28">IF($K28&gt;0,SVS_UR_VZ*$I28/$J28,0)</f>
        <v>#DIV/0!</v>
      </c>
      <c r="N28" s="208">
        <v>5</v>
      </c>
      <c r="O28" s="209">
        <v>101.25</v>
      </c>
      <c r="P28" s="209" t="e" cm="1">
        <f t="array" ref="P28">IF($K28&gt;0,SVS_UR_VFZ*$I28/$J28,0)</f>
        <v>#DIV/0!</v>
      </c>
      <c r="Q28" s="203">
        <f t="shared" si="3"/>
        <v>2510.7205000000004</v>
      </c>
      <c r="R28" s="203">
        <f t="shared" si="4"/>
        <v>0</v>
      </c>
      <c r="S28" s="203" t="e">
        <f t="shared" si="5"/>
        <v>#DIV/0!</v>
      </c>
    </row>
    <row r="29" spans="1:19" s="11" customFormat="1">
      <c r="A29" s="195">
        <f>MAX($A$11:A28)+1</f>
        <v>19</v>
      </c>
      <c r="B29" s="196" t="s">
        <v>70</v>
      </c>
      <c r="C29" s="197">
        <v>-1</v>
      </c>
      <c r="D29" s="197" t="s">
        <v>307</v>
      </c>
      <c r="E29" s="196" t="s">
        <v>182</v>
      </c>
      <c r="F29" s="198" t="s">
        <v>171</v>
      </c>
      <c r="G29" s="198" t="s">
        <v>1311</v>
      </c>
      <c r="H29" s="198" t="s">
        <v>89</v>
      </c>
      <c r="I29" s="199">
        <v>5.5</v>
      </c>
      <c r="J29" s="64"/>
      <c r="K29" s="200">
        <v>5</v>
      </c>
      <c r="L29" s="201">
        <v>146.6</v>
      </c>
      <c r="M29" s="201" t="e" cm="1">
        <f t="array" ref="M29">IF($K29&gt;0,SVS_UR_VZ*$I29/$J29,0)</f>
        <v>#DIV/0!</v>
      </c>
      <c r="N29" s="208">
        <v>5</v>
      </c>
      <c r="O29" s="209">
        <v>101.25</v>
      </c>
      <c r="P29" s="209" t="e" cm="1">
        <f t="array" ref="P29">IF($K29&gt;0,SVS_UR_VFZ*$I29/$J29,0)</f>
        <v>#DIV/0!</v>
      </c>
      <c r="Q29" s="203">
        <f t="shared" si="3"/>
        <v>1363.175</v>
      </c>
      <c r="R29" s="203">
        <f t="shared" si="4"/>
        <v>0</v>
      </c>
      <c r="S29" s="203" t="e">
        <f t="shared" si="5"/>
        <v>#DIV/0!</v>
      </c>
    </row>
    <row r="30" spans="1:19" s="11" customFormat="1">
      <c r="A30" s="195">
        <f>MAX($A$11:A29)+1</f>
        <v>20</v>
      </c>
      <c r="B30" s="196" t="s">
        <v>70</v>
      </c>
      <c r="C30" s="197">
        <v>-1</v>
      </c>
      <c r="D30" s="197" t="s">
        <v>308</v>
      </c>
      <c r="E30" s="196" t="s">
        <v>217</v>
      </c>
      <c r="F30" s="198" t="s">
        <v>171</v>
      </c>
      <c r="G30" s="198" t="s">
        <v>1311</v>
      </c>
      <c r="H30" s="198" t="s">
        <v>89</v>
      </c>
      <c r="I30" s="199">
        <v>5.5</v>
      </c>
      <c r="J30" s="64"/>
      <c r="K30" s="200">
        <v>5</v>
      </c>
      <c r="L30" s="201">
        <v>146.6</v>
      </c>
      <c r="M30" s="201" t="e" cm="1">
        <f t="array" ref="M30">IF($K30&gt;0,SVS_UR_VZ*$I30/$J30,0)</f>
        <v>#DIV/0!</v>
      </c>
      <c r="N30" s="208">
        <v>5</v>
      </c>
      <c r="O30" s="209">
        <v>101.25</v>
      </c>
      <c r="P30" s="209" t="e" cm="1">
        <f t="array" ref="P30">IF($K30&gt;0,SVS_UR_VFZ*$I30/$J30,0)</f>
        <v>#DIV/0!</v>
      </c>
      <c r="Q30" s="203">
        <f t="shared" si="3"/>
        <v>1363.175</v>
      </c>
      <c r="R30" s="203">
        <f t="shared" si="4"/>
        <v>0</v>
      </c>
      <c r="S30" s="203" t="e">
        <f t="shared" si="5"/>
        <v>#DIV/0!</v>
      </c>
    </row>
    <row r="31" spans="1:19" s="11" customFormat="1">
      <c r="A31" s="195">
        <f>MAX($A$11:A30)+1</f>
        <v>21</v>
      </c>
      <c r="B31" s="196" t="s">
        <v>70</v>
      </c>
      <c r="C31" s="197">
        <v>-1</v>
      </c>
      <c r="D31" s="197" t="s">
        <v>309</v>
      </c>
      <c r="E31" s="196" t="s">
        <v>310</v>
      </c>
      <c r="F31" s="198" t="s">
        <v>171</v>
      </c>
      <c r="G31" s="198" t="s">
        <v>1311</v>
      </c>
      <c r="H31" s="198" t="s">
        <v>89</v>
      </c>
      <c r="I31" s="199">
        <v>6.82</v>
      </c>
      <c r="J31" s="64"/>
      <c r="K31" s="200">
        <v>5</v>
      </c>
      <c r="L31" s="201">
        <v>146.6</v>
      </c>
      <c r="M31" s="201" t="e" cm="1">
        <f t="array" ref="M31">IF($K31&gt;0,SVS_UR_VZ*$I31/$J31,0)</f>
        <v>#DIV/0!</v>
      </c>
      <c r="N31" s="208">
        <v>5</v>
      </c>
      <c r="O31" s="209">
        <v>101.25</v>
      </c>
      <c r="P31" s="209" t="e" cm="1">
        <f t="array" ref="P31">IF($K31&gt;0,SVS_UR_VFZ*$I31/$J31,0)</f>
        <v>#DIV/0!</v>
      </c>
      <c r="Q31" s="203">
        <f t="shared" si="3"/>
        <v>1690.337</v>
      </c>
      <c r="R31" s="203">
        <f t="shared" si="4"/>
        <v>0</v>
      </c>
      <c r="S31" s="203" t="e">
        <f t="shared" si="5"/>
        <v>#DIV/0!</v>
      </c>
    </row>
    <row r="32" spans="1:19" s="11" customFormat="1">
      <c r="A32" s="195">
        <f>MAX($A$11:A31)+1</f>
        <v>22</v>
      </c>
      <c r="B32" s="196" t="s">
        <v>70</v>
      </c>
      <c r="C32" s="197">
        <v>-1</v>
      </c>
      <c r="D32" s="197" t="s">
        <v>311</v>
      </c>
      <c r="E32" s="196" t="s">
        <v>312</v>
      </c>
      <c r="F32" s="198" t="s">
        <v>171</v>
      </c>
      <c r="G32" s="198" t="s">
        <v>1311</v>
      </c>
      <c r="H32" s="198" t="s">
        <v>89</v>
      </c>
      <c r="I32" s="199">
        <v>6.05</v>
      </c>
      <c r="J32" s="64"/>
      <c r="K32" s="200">
        <v>5</v>
      </c>
      <c r="L32" s="201">
        <v>146.6</v>
      </c>
      <c r="M32" s="201" t="e" cm="1">
        <f t="array" ref="M32">IF($K32&gt;0,SVS_UR_VZ*$I32/$J32,0)</f>
        <v>#DIV/0!</v>
      </c>
      <c r="N32" s="208">
        <v>5</v>
      </c>
      <c r="O32" s="209">
        <v>101.25</v>
      </c>
      <c r="P32" s="209" t="e" cm="1">
        <f t="array" ref="P32">IF($K32&gt;0,SVS_UR_VFZ*$I32/$J32,0)</f>
        <v>#DIV/0!</v>
      </c>
      <c r="Q32" s="203">
        <f t="shared" si="3"/>
        <v>1499.4924999999998</v>
      </c>
      <c r="R32" s="203">
        <f t="shared" si="4"/>
        <v>0</v>
      </c>
      <c r="S32" s="203" t="e">
        <f t="shared" si="5"/>
        <v>#DIV/0!</v>
      </c>
    </row>
    <row r="33" spans="1:19" s="11" customFormat="1">
      <c r="A33" s="195">
        <f>MAX($A$11:A32)+1</f>
        <v>23</v>
      </c>
      <c r="B33" s="196" t="s">
        <v>70</v>
      </c>
      <c r="C33" s="197">
        <v>-1</v>
      </c>
      <c r="D33" s="197" t="s">
        <v>314</v>
      </c>
      <c r="E33" s="196" t="s">
        <v>182</v>
      </c>
      <c r="F33" s="198" t="s">
        <v>221</v>
      </c>
      <c r="G33" s="198" t="s">
        <v>1311</v>
      </c>
      <c r="H33" s="198" t="s">
        <v>89</v>
      </c>
      <c r="I33" s="199">
        <v>24.51</v>
      </c>
      <c r="J33" s="64"/>
      <c r="K33" s="200">
        <v>10</v>
      </c>
      <c r="L33" s="201">
        <v>293.2</v>
      </c>
      <c r="M33" s="201" t="e" cm="1">
        <f t="array" ref="M33">IF($K33&gt;0,SVS_UR_VZ*$I33/$J33,0)</f>
        <v>#DIV/0!</v>
      </c>
      <c r="N33" s="208">
        <v>5</v>
      </c>
      <c r="O33" s="208">
        <v>101.25</v>
      </c>
      <c r="P33" s="209" t="e" cm="1">
        <f t="array" ref="P33">IF($K33&gt;0,SVS_UR_VFZ*$I33/$J33,0)</f>
        <v>#DIV/0!</v>
      </c>
      <c r="Q33" s="203">
        <f t="shared" si="3"/>
        <v>9667.9695000000011</v>
      </c>
      <c r="R33" s="203">
        <f t="shared" si="4"/>
        <v>0</v>
      </c>
      <c r="S33" s="203" t="e">
        <f t="shared" si="5"/>
        <v>#DIV/0!</v>
      </c>
    </row>
    <row r="34" spans="1:19" s="11" customFormat="1">
      <c r="A34" s="195">
        <f>MAX($A$11:A33)+1</f>
        <v>24</v>
      </c>
      <c r="B34" s="196" t="s">
        <v>70</v>
      </c>
      <c r="C34" s="197">
        <v>-1</v>
      </c>
      <c r="D34" s="197" t="s">
        <v>315</v>
      </c>
      <c r="E34" s="196" t="s">
        <v>217</v>
      </c>
      <c r="F34" s="198" t="s">
        <v>221</v>
      </c>
      <c r="G34" s="198" t="s">
        <v>1311</v>
      </c>
      <c r="H34" s="198" t="s">
        <v>89</v>
      </c>
      <c r="I34" s="199">
        <v>25.61</v>
      </c>
      <c r="J34" s="64"/>
      <c r="K34" s="200">
        <v>10</v>
      </c>
      <c r="L34" s="201">
        <v>293.2</v>
      </c>
      <c r="M34" s="201" t="e" cm="1">
        <f t="array" ref="M34">IF($K34&gt;0,SVS_UR_VZ*$I34/$J34,0)</f>
        <v>#DIV/0!</v>
      </c>
      <c r="N34" s="208">
        <v>5</v>
      </c>
      <c r="O34" s="208">
        <v>101.25</v>
      </c>
      <c r="P34" s="209" t="e" cm="1">
        <f t="array" ref="P34">IF($K34&gt;0,SVS_UR_VFZ*$I34/$J34,0)</f>
        <v>#DIV/0!</v>
      </c>
      <c r="Q34" s="203">
        <f t="shared" si="3"/>
        <v>10101.8645</v>
      </c>
      <c r="R34" s="203">
        <f t="shared" si="4"/>
        <v>0</v>
      </c>
      <c r="S34" s="203" t="e">
        <f t="shared" si="5"/>
        <v>#DIV/0!</v>
      </c>
    </row>
    <row r="35" spans="1:19" s="11" customFormat="1">
      <c r="A35" s="195">
        <f>MAX($A$11:A34)+1</f>
        <v>25</v>
      </c>
      <c r="B35" s="196" t="s">
        <v>70</v>
      </c>
      <c r="C35" s="197">
        <v>-1</v>
      </c>
      <c r="D35" s="197" t="s">
        <v>316</v>
      </c>
      <c r="E35" s="196" t="s">
        <v>86</v>
      </c>
      <c r="F35" s="198" t="s">
        <v>171</v>
      </c>
      <c r="G35" s="198" t="s">
        <v>1311</v>
      </c>
      <c r="H35" s="198" t="s">
        <v>85</v>
      </c>
      <c r="I35" s="199">
        <v>22.2</v>
      </c>
      <c r="J35" s="64"/>
      <c r="K35" s="200">
        <v>5</v>
      </c>
      <c r="L35" s="201">
        <v>146.6</v>
      </c>
      <c r="M35" s="201" t="e" cm="1">
        <f t="array" ref="M35">IF($K35&gt;0,SVS_UR_VZ*$I35/$J35,0)</f>
        <v>#DIV/0!</v>
      </c>
      <c r="N35" s="208">
        <v>5</v>
      </c>
      <c r="O35" s="209">
        <v>101.25</v>
      </c>
      <c r="P35" s="209" t="e" cm="1">
        <f t="array" ref="P35">IF($K35&gt;0,SVS_UR_VFZ*$I35/$J35,0)</f>
        <v>#DIV/0!</v>
      </c>
      <c r="Q35" s="203">
        <f t="shared" si="3"/>
        <v>5502.2699999999995</v>
      </c>
      <c r="R35" s="203">
        <f t="shared" si="4"/>
        <v>0</v>
      </c>
      <c r="S35" s="203" t="e">
        <f t="shared" si="5"/>
        <v>#DIV/0!</v>
      </c>
    </row>
    <row r="36" spans="1:19" s="11" customFormat="1">
      <c r="A36" s="195">
        <f>MAX($A$11:A35)+1</f>
        <v>26</v>
      </c>
      <c r="B36" s="196" t="s">
        <v>70</v>
      </c>
      <c r="C36" s="197">
        <v>-1</v>
      </c>
      <c r="D36" s="197" t="s">
        <v>317</v>
      </c>
      <c r="E36" s="196" t="s">
        <v>86</v>
      </c>
      <c r="F36" s="198" t="s">
        <v>171</v>
      </c>
      <c r="G36" s="198" t="s">
        <v>1311</v>
      </c>
      <c r="H36" s="198" t="s">
        <v>85</v>
      </c>
      <c r="I36" s="199">
        <v>13.83</v>
      </c>
      <c r="J36" s="64"/>
      <c r="K36" s="200">
        <v>5</v>
      </c>
      <c r="L36" s="201">
        <v>146.6</v>
      </c>
      <c r="M36" s="201" t="e" cm="1">
        <f t="array" ref="M36">IF($K36&gt;0,SVS_UR_VZ*$I36/$J36,0)</f>
        <v>#DIV/0!</v>
      </c>
      <c r="N36" s="208">
        <v>5</v>
      </c>
      <c r="O36" s="209">
        <v>101.25</v>
      </c>
      <c r="P36" s="209" t="e" cm="1">
        <f t="array" ref="P36">IF($K36&gt;0,SVS_UR_VFZ*$I36/$J36,0)</f>
        <v>#DIV/0!</v>
      </c>
      <c r="Q36" s="203">
        <f t="shared" si="3"/>
        <v>3427.7655</v>
      </c>
      <c r="R36" s="203">
        <f t="shared" si="4"/>
        <v>0</v>
      </c>
      <c r="S36" s="203" t="e">
        <f t="shared" si="5"/>
        <v>#DIV/0!</v>
      </c>
    </row>
    <row r="37" spans="1:19" s="11" customFormat="1">
      <c r="A37" s="195">
        <f>MAX($A$11:A36)+1</f>
        <v>27</v>
      </c>
      <c r="B37" s="196" t="s">
        <v>70</v>
      </c>
      <c r="C37" s="197">
        <v>-1</v>
      </c>
      <c r="D37" s="197" t="s">
        <v>318</v>
      </c>
      <c r="E37" s="196" t="s">
        <v>189</v>
      </c>
      <c r="F37" s="198" t="s">
        <v>171</v>
      </c>
      <c r="G37" s="198" t="s">
        <v>1317</v>
      </c>
      <c r="H37" s="198" t="s">
        <v>83</v>
      </c>
      <c r="I37" s="199">
        <v>32.159999999999997</v>
      </c>
      <c r="J37" s="64"/>
      <c r="K37" s="200">
        <v>5</v>
      </c>
      <c r="L37" s="201">
        <v>146.6</v>
      </c>
      <c r="M37" s="201" t="e" cm="1">
        <f t="array" ref="M37">IF($K37&gt;0,SVS_UR_VZ*$I37/$J37,0)</f>
        <v>#DIV/0!</v>
      </c>
      <c r="N37" s="208">
        <v>5</v>
      </c>
      <c r="O37" s="209">
        <v>101.25</v>
      </c>
      <c r="P37" s="209" t="e" cm="1">
        <f t="array" ref="P37">IF($K37&gt;0,SVS_UR_VFZ*$I37/$J37,0)</f>
        <v>#DIV/0!</v>
      </c>
      <c r="Q37" s="203">
        <f t="shared" si="3"/>
        <v>7970.8559999999989</v>
      </c>
      <c r="R37" s="203">
        <f t="shared" si="4"/>
        <v>0</v>
      </c>
      <c r="S37" s="203" t="e">
        <f t="shared" si="5"/>
        <v>#DIV/0!</v>
      </c>
    </row>
    <row r="38" spans="1:19" s="11" customFormat="1">
      <c r="A38" s="195">
        <f>MAX($A$11:A37)+1</f>
        <v>28</v>
      </c>
      <c r="B38" s="196" t="s">
        <v>70</v>
      </c>
      <c r="C38" s="197">
        <v>-1</v>
      </c>
      <c r="D38" s="197" t="s">
        <v>319</v>
      </c>
      <c r="E38" s="196" t="s">
        <v>189</v>
      </c>
      <c r="F38" s="198" t="s">
        <v>171</v>
      </c>
      <c r="G38" s="198" t="s">
        <v>1317</v>
      </c>
      <c r="H38" s="198" t="s">
        <v>83</v>
      </c>
      <c r="I38" s="199">
        <v>13.72</v>
      </c>
      <c r="J38" s="64"/>
      <c r="K38" s="200">
        <v>5</v>
      </c>
      <c r="L38" s="201">
        <v>146.6</v>
      </c>
      <c r="M38" s="201" t="e" cm="1">
        <f t="array" ref="M38">IF($K38&gt;0,SVS_UR_VZ*$I38/$J38,0)</f>
        <v>#DIV/0!</v>
      </c>
      <c r="N38" s="208">
        <v>5</v>
      </c>
      <c r="O38" s="209">
        <v>101.25</v>
      </c>
      <c r="P38" s="209" t="e" cm="1">
        <f t="array" ref="P38">IF($K38&gt;0,SVS_UR_VFZ*$I38/$J38,0)</f>
        <v>#DIV/0!</v>
      </c>
      <c r="Q38" s="203">
        <f t="shared" si="3"/>
        <v>3400.502</v>
      </c>
      <c r="R38" s="203">
        <f t="shared" si="4"/>
        <v>0</v>
      </c>
      <c r="S38" s="203" t="e">
        <f t="shared" si="5"/>
        <v>#DIV/0!</v>
      </c>
    </row>
    <row r="39" spans="1:19" s="11" customFormat="1">
      <c r="A39" s="195">
        <f>MAX($A$11:A38)+1</f>
        <v>29</v>
      </c>
      <c r="B39" s="196" t="s">
        <v>70</v>
      </c>
      <c r="C39" s="197">
        <v>-1</v>
      </c>
      <c r="D39" s="197" t="s">
        <v>320</v>
      </c>
      <c r="E39" s="196" t="s">
        <v>189</v>
      </c>
      <c r="F39" s="198" t="s">
        <v>171</v>
      </c>
      <c r="G39" s="198" t="s">
        <v>1317</v>
      </c>
      <c r="H39" s="198" t="s">
        <v>83</v>
      </c>
      <c r="I39" s="199">
        <v>20.53</v>
      </c>
      <c r="J39" s="64"/>
      <c r="K39" s="200">
        <v>5</v>
      </c>
      <c r="L39" s="201">
        <v>146.6</v>
      </c>
      <c r="M39" s="201" t="e" cm="1">
        <f t="array" ref="M39">IF($K39&gt;0,SVS_UR_VZ*$I39/$J39,0)</f>
        <v>#DIV/0!</v>
      </c>
      <c r="N39" s="208">
        <v>5</v>
      </c>
      <c r="O39" s="209">
        <v>101.25</v>
      </c>
      <c r="P39" s="209" t="e" cm="1">
        <f t="array" ref="P39">IF($K39&gt;0,SVS_UR_VFZ*$I39/$J39,0)</f>
        <v>#DIV/0!</v>
      </c>
      <c r="Q39" s="203">
        <f t="shared" si="3"/>
        <v>5088.3604999999998</v>
      </c>
      <c r="R39" s="203">
        <f t="shared" si="4"/>
        <v>0</v>
      </c>
      <c r="S39" s="203" t="e">
        <f t="shared" si="5"/>
        <v>#DIV/0!</v>
      </c>
    </row>
    <row r="40" spans="1:19" s="11" customFormat="1">
      <c r="A40" s="195">
        <f>MAX($A$11:A39)+1</f>
        <v>30</v>
      </c>
      <c r="B40" s="196" t="s">
        <v>70</v>
      </c>
      <c r="C40" s="197">
        <v>-1</v>
      </c>
      <c r="D40" s="197" t="s">
        <v>321</v>
      </c>
      <c r="E40" s="196" t="s">
        <v>189</v>
      </c>
      <c r="F40" s="198" t="s">
        <v>171</v>
      </c>
      <c r="G40" s="198" t="s">
        <v>1317</v>
      </c>
      <c r="H40" s="198" t="s">
        <v>83</v>
      </c>
      <c r="I40" s="199">
        <v>48.22</v>
      </c>
      <c r="J40" s="64"/>
      <c r="K40" s="200">
        <v>5</v>
      </c>
      <c r="L40" s="201">
        <v>146.6</v>
      </c>
      <c r="M40" s="201" t="e" cm="1">
        <f t="array" ref="M40">IF($K40&gt;0,SVS_UR_VZ*$I40/$J40,0)</f>
        <v>#DIV/0!</v>
      </c>
      <c r="N40" s="208">
        <v>5</v>
      </c>
      <c r="O40" s="209">
        <v>101.25</v>
      </c>
      <c r="P40" s="209" t="e" cm="1">
        <f t="array" ref="P40">IF($K40&gt;0,SVS_UR_VFZ*$I40/$J40,0)</f>
        <v>#DIV/0!</v>
      </c>
      <c r="Q40" s="203">
        <f t="shared" si="3"/>
        <v>11951.326999999999</v>
      </c>
      <c r="R40" s="203">
        <f t="shared" si="4"/>
        <v>0</v>
      </c>
      <c r="S40" s="203" t="e">
        <f t="shared" si="5"/>
        <v>#DIV/0!</v>
      </c>
    </row>
    <row r="41" spans="1:19" s="11" customFormat="1">
      <c r="A41" s="195">
        <f>MAX($A$11:A40)+1</f>
        <v>31</v>
      </c>
      <c r="B41" s="196" t="s">
        <v>70</v>
      </c>
      <c r="C41" s="197">
        <v>-1</v>
      </c>
      <c r="D41" s="197" t="s">
        <v>322</v>
      </c>
      <c r="E41" s="196" t="s">
        <v>189</v>
      </c>
      <c r="F41" s="198" t="s">
        <v>169</v>
      </c>
      <c r="G41" s="198" t="s">
        <v>1317</v>
      </c>
      <c r="H41" s="198" t="s">
        <v>83</v>
      </c>
      <c r="I41" s="199">
        <v>45</v>
      </c>
      <c r="J41" s="64"/>
      <c r="K41" s="200">
        <v>1</v>
      </c>
      <c r="L41" s="201">
        <v>30.4</v>
      </c>
      <c r="M41" s="201" t="e" cm="1">
        <f t="array" ref="M41">IF($K41&gt;0,SVS_UR_VZ*$I41/$J41,0)</f>
        <v>#DIV/0!</v>
      </c>
      <c r="N41" s="208">
        <v>1</v>
      </c>
      <c r="O41" s="209">
        <v>21.68</v>
      </c>
      <c r="P41" s="209" t="e" cm="1">
        <f t="array" ref="P41">IF($K41&gt;0,SVS_UR_VFZ*$I41/$J41,0)</f>
        <v>#DIV/0!</v>
      </c>
      <c r="Q41" s="203">
        <f t="shared" si="3"/>
        <v>2343.6</v>
      </c>
      <c r="R41" s="203">
        <f t="shared" si="4"/>
        <v>0</v>
      </c>
      <c r="S41" s="203" t="e">
        <f t="shared" si="5"/>
        <v>#DIV/0!</v>
      </c>
    </row>
    <row r="42" spans="1:19" s="11" customFormat="1">
      <c r="A42" s="195">
        <f>MAX($A$11:A41)+1</f>
        <v>32</v>
      </c>
      <c r="B42" s="196" t="s">
        <v>70</v>
      </c>
      <c r="C42" s="197">
        <v>-1</v>
      </c>
      <c r="D42" s="197" t="s">
        <v>324</v>
      </c>
      <c r="E42" s="196" t="s">
        <v>325</v>
      </c>
      <c r="F42" s="198" t="s">
        <v>169</v>
      </c>
      <c r="G42" s="198" t="s">
        <v>75</v>
      </c>
      <c r="H42" s="198" t="s">
        <v>87</v>
      </c>
      <c r="I42" s="199">
        <v>7.39</v>
      </c>
      <c r="J42" s="64"/>
      <c r="K42" s="200">
        <v>1</v>
      </c>
      <c r="L42" s="201">
        <v>30.4</v>
      </c>
      <c r="M42" s="201" t="e" cm="1">
        <f t="array" ref="M42">IF($K42&gt;0,SVS_UR_VZ*$I42/$J42,0)</f>
        <v>#DIV/0!</v>
      </c>
      <c r="N42" s="208">
        <v>1</v>
      </c>
      <c r="O42" s="209">
        <v>21.68</v>
      </c>
      <c r="P42" s="209" t="e" cm="1">
        <f t="array" ref="P42">IF($K42&gt;0,SVS_UR_VFZ*$I42/$J42,0)</f>
        <v>#DIV/0!</v>
      </c>
      <c r="Q42" s="203">
        <f t="shared" si="3"/>
        <v>384.87119999999999</v>
      </c>
      <c r="R42" s="203">
        <f t="shared" si="4"/>
        <v>0</v>
      </c>
      <c r="S42" s="203" t="e">
        <f t="shared" si="5"/>
        <v>#DIV/0!</v>
      </c>
    </row>
    <row r="43" spans="1:19" s="11" customFormat="1">
      <c r="A43" s="195">
        <f>MAX($A$11:A42)+1</f>
        <v>33</v>
      </c>
      <c r="B43" s="196" t="s">
        <v>70</v>
      </c>
      <c r="C43" s="197">
        <v>-1</v>
      </c>
      <c r="D43" s="197" t="s">
        <v>328</v>
      </c>
      <c r="E43" s="196" t="s">
        <v>192</v>
      </c>
      <c r="F43" s="198" t="s">
        <v>174</v>
      </c>
      <c r="G43" s="198" t="s">
        <v>1759</v>
      </c>
      <c r="H43" s="198" t="s">
        <v>47</v>
      </c>
      <c r="I43" s="199">
        <v>223.89</v>
      </c>
      <c r="J43" s="64"/>
      <c r="K43" s="200">
        <v>0.02</v>
      </c>
      <c r="L43" s="201">
        <v>1</v>
      </c>
      <c r="M43" s="201" t="e" cm="1">
        <f t="array" ref="M43">IF($K43&gt;0,SVS_UR_VZ*$I43/$J43,0)</f>
        <v>#DIV/0!</v>
      </c>
      <c r="N43" s="202"/>
      <c r="O43" s="202"/>
      <c r="P43" s="202"/>
      <c r="Q43" s="203">
        <f t="shared" si="3"/>
        <v>223.89</v>
      </c>
      <c r="R43" s="203">
        <f t="shared" si="4"/>
        <v>0</v>
      </c>
      <c r="S43" s="203" t="e">
        <f t="shared" si="5"/>
        <v>#DIV/0!</v>
      </c>
    </row>
    <row r="44" spans="1:19" s="11" customFormat="1">
      <c r="A44" s="195">
        <f>MAX($A$11:A43)+1</f>
        <v>34</v>
      </c>
      <c r="B44" s="196" t="s">
        <v>70</v>
      </c>
      <c r="C44" s="197">
        <v>-1</v>
      </c>
      <c r="D44" s="197" t="s">
        <v>329</v>
      </c>
      <c r="E44" s="196" t="s">
        <v>192</v>
      </c>
      <c r="F44" s="198" t="s">
        <v>174</v>
      </c>
      <c r="G44" s="198" t="s">
        <v>1759</v>
      </c>
      <c r="H44" s="198" t="s">
        <v>47</v>
      </c>
      <c r="I44" s="199">
        <v>82.62</v>
      </c>
      <c r="J44" s="64"/>
      <c r="K44" s="200">
        <v>0.02</v>
      </c>
      <c r="L44" s="201">
        <v>1</v>
      </c>
      <c r="M44" s="201" t="e" cm="1">
        <f t="array" ref="M44">IF($K44&gt;0,SVS_UR_VZ*$I44/$J44,0)</f>
        <v>#DIV/0!</v>
      </c>
      <c r="N44" s="202"/>
      <c r="O44" s="202"/>
      <c r="P44" s="202"/>
      <c r="Q44" s="203">
        <f t="shared" si="3"/>
        <v>82.62</v>
      </c>
      <c r="R44" s="203">
        <f t="shared" si="4"/>
        <v>0</v>
      </c>
      <c r="S44" s="203" t="e">
        <f t="shared" si="5"/>
        <v>#DIV/0!</v>
      </c>
    </row>
    <row r="45" spans="1:19" s="11" customFormat="1">
      <c r="A45" s="195">
        <f>MAX($A$11:A44)+1</f>
        <v>35</v>
      </c>
      <c r="B45" s="196" t="s">
        <v>70</v>
      </c>
      <c r="C45" s="197">
        <v>-1</v>
      </c>
      <c r="D45" s="197" t="s">
        <v>330</v>
      </c>
      <c r="E45" s="196" t="s">
        <v>192</v>
      </c>
      <c r="F45" s="198" t="s">
        <v>174</v>
      </c>
      <c r="G45" s="198" t="s">
        <v>1759</v>
      </c>
      <c r="H45" s="198" t="s">
        <v>47</v>
      </c>
      <c r="I45" s="199">
        <v>45.07</v>
      </c>
      <c r="J45" s="64"/>
      <c r="K45" s="200">
        <v>0.02</v>
      </c>
      <c r="L45" s="201">
        <v>1</v>
      </c>
      <c r="M45" s="201" t="e" cm="1">
        <f t="array" ref="M45">IF($K45&gt;0,SVS_UR_VZ*$I45/$J45,0)</f>
        <v>#DIV/0!</v>
      </c>
      <c r="N45" s="202"/>
      <c r="O45" s="202"/>
      <c r="P45" s="202"/>
      <c r="Q45" s="203">
        <f t="shared" si="3"/>
        <v>45.07</v>
      </c>
      <c r="R45" s="203">
        <f t="shared" si="4"/>
        <v>0</v>
      </c>
      <c r="S45" s="203" t="e">
        <f t="shared" si="5"/>
        <v>#DIV/0!</v>
      </c>
    </row>
    <row r="46" spans="1:19" s="11" customFormat="1">
      <c r="A46" s="195">
        <f>MAX($A$11:A45)+1</f>
        <v>36</v>
      </c>
      <c r="B46" s="196" t="s">
        <v>70</v>
      </c>
      <c r="C46" s="197">
        <v>-1</v>
      </c>
      <c r="D46" s="197" t="s">
        <v>374</v>
      </c>
      <c r="E46" s="196" t="s">
        <v>81</v>
      </c>
      <c r="F46" s="198" t="s">
        <v>1375</v>
      </c>
      <c r="G46" s="198" t="s">
        <v>1313</v>
      </c>
      <c r="H46" s="198" t="s">
        <v>80</v>
      </c>
      <c r="I46" s="199">
        <v>16.53</v>
      </c>
      <c r="J46" s="64"/>
      <c r="K46" s="200">
        <v>3</v>
      </c>
      <c r="L46" s="201">
        <v>87.96</v>
      </c>
      <c r="M46" s="201" t="e" cm="1">
        <f t="array" ref="M46">IF($K46&gt;0,SVS_UR_VZ*$I46/$J46,0)</f>
        <v>#DIV/0!</v>
      </c>
      <c r="N46" s="208">
        <v>3</v>
      </c>
      <c r="O46" s="209">
        <v>60.75</v>
      </c>
      <c r="P46" s="209" t="e" cm="1">
        <f t="array" ref="P46">IF($K46&gt;0,SVS_UR_VFZ*$I46/$J46,0)</f>
        <v>#DIV/0!</v>
      </c>
      <c r="Q46" s="203">
        <f t="shared" si="3"/>
        <v>2458.1762999999996</v>
      </c>
      <c r="R46" s="203">
        <f t="shared" si="4"/>
        <v>0</v>
      </c>
      <c r="S46" s="203" t="e">
        <f t="shared" si="5"/>
        <v>#DIV/0!</v>
      </c>
    </row>
    <row r="47" spans="1:19" s="11" customFormat="1">
      <c r="A47" s="195">
        <f>MAX($A$11:A46)+1</f>
        <v>37</v>
      </c>
      <c r="B47" s="196" t="s">
        <v>70</v>
      </c>
      <c r="C47" s="197">
        <v>-1</v>
      </c>
      <c r="D47" s="197" t="s">
        <v>375</v>
      </c>
      <c r="E47" s="196" t="s">
        <v>81</v>
      </c>
      <c r="F47" s="198" t="s">
        <v>1375</v>
      </c>
      <c r="G47" s="198" t="s">
        <v>1313</v>
      </c>
      <c r="H47" s="198" t="s">
        <v>80</v>
      </c>
      <c r="I47" s="199">
        <v>16.53</v>
      </c>
      <c r="J47" s="64"/>
      <c r="K47" s="200">
        <v>3</v>
      </c>
      <c r="L47" s="201">
        <v>87.96</v>
      </c>
      <c r="M47" s="201" t="e" cm="1">
        <f t="array" ref="M47">IF($K47&gt;0,SVS_UR_VZ*$I47/$J47,0)</f>
        <v>#DIV/0!</v>
      </c>
      <c r="N47" s="208">
        <v>3</v>
      </c>
      <c r="O47" s="209">
        <v>60.75</v>
      </c>
      <c r="P47" s="209" t="e" cm="1">
        <f t="array" ref="P47">IF($K47&gt;0,SVS_UR_VFZ*$I47/$J47,0)</f>
        <v>#DIV/0!</v>
      </c>
      <c r="Q47" s="203">
        <f t="shared" si="3"/>
        <v>2458.1762999999996</v>
      </c>
      <c r="R47" s="203">
        <f t="shared" si="4"/>
        <v>0</v>
      </c>
      <c r="S47" s="203" t="e">
        <f t="shared" si="5"/>
        <v>#DIV/0!</v>
      </c>
    </row>
    <row r="48" spans="1:19" s="11" customFormat="1">
      <c r="A48" s="195">
        <f>MAX($A$11:A47)+1</f>
        <v>38</v>
      </c>
      <c r="B48" s="196" t="s">
        <v>70</v>
      </c>
      <c r="C48" s="197">
        <v>-1</v>
      </c>
      <c r="D48" s="197" t="s">
        <v>376</v>
      </c>
      <c r="E48" s="196" t="s">
        <v>81</v>
      </c>
      <c r="F48" s="198" t="s">
        <v>1375</v>
      </c>
      <c r="G48" s="198" t="s">
        <v>1313</v>
      </c>
      <c r="H48" s="198" t="s">
        <v>80</v>
      </c>
      <c r="I48" s="199">
        <v>16.53</v>
      </c>
      <c r="J48" s="64"/>
      <c r="K48" s="200">
        <v>3</v>
      </c>
      <c r="L48" s="201">
        <v>87.96</v>
      </c>
      <c r="M48" s="201" t="e" cm="1">
        <f t="array" ref="M48">IF($K48&gt;0,SVS_UR_VZ*$I48/$J48,0)</f>
        <v>#DIV/0!</v>
      </c>
      <c r="N48" s="208">
        <v>3</v>
      </c>
      <c r="O48" s="209">
        <v>60.75</v>
      </c>
      <c r="P48" s="209" t="e" cm="1">
        <f t="array" ref="P48">IF($K48&gt;0,SVS_UR_VFZ*$I48/$J48,0)</f>
        <v>#DIV/0!</v>
      </c>
      <c r="Q48" s="203">
        <f t="shared" si="3"/>
        <v>2458.1762999999996</v>
      </c>
      <c r="R48" s="203">
        <f t="shared" si="4"/>
        <v>0</v>
      </c>
      <c r="S48" s="203" t="e">
        <f t="shared" si="5"/>
        <v>#DIV/0!</v>
      </c>
    </row>
    <row r="49" spans="1:19" s="11" customFormat="1">
      <c r="A49" s="195">
        <f>MAX($A$11:A48)+1</f>
        <v>39</v>
      </c>
      <c r="B49" s="196" t="s">
        <v>70</v>
      </c>
      <c r="C49" s="197">
        <v>-1</v>
      </c>
      <c r="D49" s="197" t="s">
        <v>377</v>
      </c>
      <c r="E49" s="196" t="s">
        <v>81</v>
      </c>
      <c r="F49" s="198" t="s">
        <v>1375</v>
      </c>
      <c r="G49" s="198" t="s">
        <v>1313</v>
      </c>
      <c r="H49" s="198" t="s">
        <v>80</v>
      </c>
      <c r="I49" s="199">
        <v>16.53</v>
      </c>
      <c r="J49" s="64"/>
      <c r="K49" s="200">
        <v>3</v>
      </c>
      <c r="L49" s="201">
        <v>87.96</v>
      </c>
      <c r="M49" s="201" t="e" cm="1">
        <f t="array" ref="M49">IF($K49&gt;0,SVS_UR_VZ*$I49/$J49,0)</f>
        <v>#DIV/0!</v>
      </c>
      <c r="N49" s="208">
        <v>3</v>
      </c>
      <c r="O49" s="209">
        <v>60.75</v>
      </c>
      <c r="P49" s="209" t="e" cm="1">
        <f t="array" ref="P49">IF($K49&gt;0,SVS_UR_VFZ*$I49/$J49,0)</f>
        <v>#DIV/0!</v>
      </c>
      <c r="Q49" s="203">
        <f t="shared" si="3"/>
        <v>2458.1762999999996</v>
      </c>
      <c r="R49" s="203">
        <f t="shared" si="4"/>
        <v>0</v>
      </c>
      <c r="S49" s="203" t="e">
        <f t="shared" si="5"/>
        <v>#DIV/0!</v>
      </c>
    </row>
    <row r="50" spans="1:19" s="11" customFormat="1">
      <c r="A50" s="195">
        <f>MAX($A$11:A49)+1</f>
        <v>40</v>
      </c>
      <c r="B50" s="196" t="s">
        <v>70</v>
      </c>
      <c r="C50" s="197">
        <v>-1</v>
      </c>
      <c r="D50" s="197" t="s">
        <v>378</v>
      </c>
      <c r="E50" s="196" t="s">
        <v>81</v>
      </c>
      <c r="F50" s="198" t="s">
        <v>1375</v>
      </c>
      <c r="G50" s="198" t="s">
        <v>1313</v>
      </c>
      <c r="H50" s="198" t="s">
        <v>80</v>
      </c>
      <c r="I50" s="199">
        <v>16.53</v>
      </c>
      <c r="J50" s="64"/>
      <c r="K50" s="200">
        <v>3</v>
      </c>
      <c r="L50" s="201">
        <v>87.96</v>
      </c>
      <c r="M50" s="201" t="e" cm="1">
        <f t="array" ref="M50">IF($K50&gt;0,SVS_UR_VZ*$I50/$J50,0)</f>
        <v>#DIV/0!</v>
      </c>
      <c r="N50" s="208">
        <v>3</v>
      </c>
      <c r="O50" s="209">
        <v>60.75</v>
      </c>
      <c r="P50" s="209" t="e" cm="1">
        <f t="array" ref="P50">IF($K50&gt;0,SVS_UR_VFZ*$I50/$J50,0)</f>
        <v>#DIV/0!</v>
      </c>
      <c r="Q50" s="203">
        <f t="shared" si="3"/>
        <v>2458.1762999999996</v>
      </c>
      <c r="R50" s="203">
        <f t="shared" si="4"/>
        <v>0</v>
      </c>
      <c r="S50" s="203" t="e">
        <f t="shared" si="5"/>
        <v>#DIV/0!</v>
      </c>
    </row>
    <row r="51" spans="1:19" s="11" customFormat="1">
      <c r="A51" s="195">
        <f>MAX($A$11:A50)+1</f>
        <v>41</v>
      </c>
      <c r="B51" s="196" t="s">
        <v>70</v>
      </c>
      <c r="C51" s="197">
        <v>-1</v>
      </c>
      <c r="D51" s="197" t="s">
        <v>379</v>
      </c>
      <c r="E51" s="196" t="s">
        <v>81</v>
      </c>
      <c r="F51" s="198" t="s">
        <v>1375</v>
      </c>
      <c r="G51" s="198" t="s">
        <v>1313</v>
      </c>
      <c r="H51" s="198" t="s">
        <v>80</v>
      </c>
      <c r="I51" s="199">
        <v>16.47</v>
      </c>
      <c r="J51" s="64"/>
      <c r="K51" s="200">
        <v>3</v>
      </c>
      <c r="L51" s="201">
        <v>87.96</v>
      </c>
      <c r="M51" s="201" t="e" cm="1">
        <f t="array" ref="M51">IF($K51&gt;0,SVS_UR_VZ*$I51/$J51,0)</f>
        <v>#DIV/0!</v>
      </c>
      <c r="N51" s="208">
        <v>3</v>
      </c>
      <c r="O51" s="209">
        <v>60.75</v>
      </c>
      <c r="P51" s="209" t="e" cm="1">
        <f t="array" ref="P51">IF($K51&gt;0,SVS_UR_VFZ*$I51/$J51,0)</f>
        <v>#DIV/0!</v>
      </c>
      <c r="Q51" s="203">
        <f t="shared" si="3"/>
        <v>2449.2536999999993</v>
      </c>
      <c r="R51" s="203">
        <f t="shared" si="4"/>
        <v>0</v>
      </c>
      <c r="S51" s="203" t="e">
        <f t="shared" si="5"/>
        <v>#DIV/0!</v>
      </c>
    </row>
    <row r="52" spans="1:19" s="11" customFormat="1">
      <c r="A52" s="195">
        <f>MAX($A$11:A51)+1</f>
        <v>42</v>
      </c>
      <c r="B52" s="196" t="s">
        <v>70</v>
      </c>
      <c r="C52" s="197">
        <v>-1</v>
      </c>
      <c r="D52" s="197" t="s">
        <v>380</v>
      </c>
      <c r="E52" s="196" t="s">
        <v>81</v>
      </c>
      <c r="F52" s="198" t="s">
        <v>1375</v>
      </c>
      <c r="G52" s="198" t="s">
        <v>1313</v>
      </c>
      <c r="H52" s="198" t="s">
        <v>80</v>
      </c>
      <c r="I52" s="199">
        <v>29.12</v>
      </c>
      <c r="J52" s="64"/>
      <c r="K52" s="200">
        <v>3</v>
      </c>
      <c r="L52" s="201">
        <v>87.96</v>
      </c>
      <c r="M52" s="201" t="e" cm="1">
        <f t="array" ref="M52">IF($K52&gt;0,SVS_UR_VZ*$I52/$J52,0)</f>
        <v>#DIV/0!</v>
      </c>
      <c r="N52" s="208">
        <v>3</v>
      </c>
      <c r="O52" s="209">
        <v>60.75</v>
      </c>
      <c r="P52" s="209" t="e" cm="1">
        <f t="array" ref="P52">IF($K52&gt;0,SVS_UR_VFZ*$I52/$J52,0)</f>
        <v>#DIV/0!</v>
      </c>
      <c r="Q52" s="203">
        <f t="shared" si="3"/>
        <v>4330.4351999999999</v>
      </c>
      <c r="R52" s="203">
        <f t="shared" si="4"/>
        <v>0</v>
      </c>
      <c r="S52" s="203" t="e">
        <f t="shared" si="5"/>
        <v>#DIV/0!</v>
      </c>
    </row>
    <row r="53" spans="1:19" s="11" customFormat="1">
      <c r="A53" s="195">
        <f>MAX($A$11:A52)+1</f>
        <v>43</v>
      </c>
      <c r="B53" s="196" t="s">
        <v>70</v>
      </c>
      <c r="C53" s="197">
        <v>-1</v>
      </c>
      <c r="D53" s="197" t="s">
        <v>381</v>
      </c>
      <c r="E53" s="196" t="s">
        <v>81</v>
      </c>
      <c r="F53" s="198" t="s">
        <v>1375</v>
      </c>
      <c r="G53" s="198" t="s">
        <v>1313</v>
      </c>
      <c r="H53" s="198" t="s">
        <v>80</v>
      </c>
      <c r="I53" s="199">
        <v>19.32</v>
      </c>
      <c r="J53" s="64"/>
      <c r="K53" s="200">
        <v>3</v>
      </c>
      <c r="L53" s="201">
        <v>87.96</v>
      </c>
      <c r="M53" s="201" t="e" cm="1">
        <f t="array" ref="M53">IF($K53&gt;0,SVS_UR_VZ*$I53/$J53,0)</f>
        <v>#DIV/0!</v>
      </c>
      <c r="N53" s="208">
        <v>3</v>
      </c>
      <c r="O53" s="209">
        <v>60.75</v>
      </c>
      <c r="P53" s="209" t="e" cm="1">
        <f t="array" ref="P53">IF($K53&gt;0,SVS_UR_VFZ*$I53/$J53,0)</f>
        <v>#DIV/0!</v>
      </c>
      <c r="Q53" s="203">
        <f t="shared" si="3"/>
        <v>2873.0771999999997</v>
      </c>
      <c r="R53" s="203">
        <f t="shared" si="4"/>
        <v>0</v>
      </c>
      <c r="S53" s="203" t="e">
        <f t="shared" si="5"/>
        <v>#DIV/0!</v>
      </c>
    </row>
    <row r="54" spans="1:19" s="11" customFormat="1">
      <c r="A54" s="195">
        <f>MAX($A$11:A53)+1</f>
        <v>44</v>
      </c>
      <c r="B54" s="196" t="s">
        <v>70</v>
      </c>
      <c r="C54" s="197">
        <v>-1</v>
      </c>
      <c r="D54" s="197" t="s">
        <v>382</v>
      </c>
      <c r="E54" s="196" t="s">
        <v>81</v>
      </c>
      <c r="F54" s="198" t="s">
        <v>1375</v>
      </c>
      <c r="G54" s="198" t="s">
        <v>1313</v>
      </c>
      <c r="H54" s="198" t="s">
        <v>80</v>
      </c>
      <c r="I54" s="199">
        <v>16.53</v>
      </c>
      <c r="J54" s="64"/>
      <c r="K54" s="200">
        <v>3</v>
      </c>
      <c r="L54" s="201">
        <v>87.96</v>
      </c>
      <c r="M54" s="201" t="e" cm="1">
        <f t="array" ref="M54">IF($K54&gt;0,SVS_UR_VZ*$I54/$J54,0)</f>
        <v>#DIV/0!</v>
      </c>
      <c r="N54" s="208">
        <v>3</v>
      </c>
      <c r="O54" s="209">
        <v>60.75</v>
      </c>
      <c r="P54" s="209" t="e" cm="1">
        <f t="array" ref="P54">IF($K54&gt;0,SVS_UR_VFZ*$I54/$J54,0)</f>
        <v>#DIV/0!</v>
      </c>
      <c r="Q54" s="203">
        <f t="shared" si="3"/>
        <v>2458.1762999999996</v>
      </c>
      <c r="R54" s="203">
        <f t="shared" si="4"/>
        <v>0</v>
      </c>
      <c r="S54" s="203" t="e">
        <f t="shared" si="5"/>
        <v>#DIV/0!</v>
      </c>
    </row>
    <row r="55" spans="1:19" s="11" customFormat="1">
      <c r="A55" s="195">
        <f>MAX($A$11:A54)+1</f>
        <v>45</v>
      </c>
      <c r="B55" s="196" t="s">
        <v>70</v>
      </c>
      <c r="C55" s="197">
        <v>-1</v>
      </c>
      <c r="D55" s="197" t="s">
        <v>383</v>
      </c>
      <c r="E55" s="196" t="s">
        <v>81</v>
      </c>
      <c r="F55" s="198" t="s">
        <v>1375</v>
      </c>
      <c r="G55" s="198" t="s">
        <v>1313</v>
      </c>
      <c r="H55" s="198" t="s">
        <v>80</v>
      </c>
      <c r="I55" s="199">
        <v>15.96</v>
      </c>
      <c r="J55" s="64"/>
      <c r="K55" s="200">
        <v>3</v>
      </c>
      <c r="L55" s="201">
        <v>87.96</v>
      </c>
      <c r="M55" s="201" t="e" cm="1">
        <f t="array" ref="M55">IF($K55&gt;0,SVS_UR_VZ*$I55/$J55,0)</f>
        <v>#DIV/0!</v>
      </c>
      <c r="N55" s="208">
        <v>3</v>
      </c>
      <c r="O55" s="209">
        <v>60.75</v>
      </c>
      <c r="P55" s="209" t="e" cm="1">
        <f t="array" ref="P55">IF($K55&gt;0,SVS_UR_VFZ*$I55/$J55,0)</f>
        <v>#DIV/0!</v>
      </c>
      <c r="Q55" s="203">
        <f t="shared" si="3"/>
        <v>2373.4115999999999</v>
      </c>
      <c r="R55" s="203">
        <f t="shared" si="4"/>
        <v>0</v>
      </c>
      <c r="S55" s="203" t="e">
        <f t="shared" si="5"/>
        <v>#DIV/0!</v>
      </c>
    </row>
    <row r="56" spans="1:19" s="11" customFormat="1">
      <c r="A56" s="195">
        <f>MAX($A$11:A55)+1</f>
        <v>46</v>
      </c>
      <c r="B56" s="196" t="s">
        <v>70</v>
      </c>
      <c r="C56" s="197">
        <v>-1</v>
      </c>
      <c r="D56" s="197" t="s">
        <v>384</v>
      </c>
      <c r="E56" s="196" t="s">
        <v>81</v>
      </c>
      <c r="F56" s="198" t="s">
        <v>1375</v>
      </c>
      <c r="G56" s="198" t="s">
        <v>1313</v>
      </c>
      <c r="H56" s="198" t="s">
        <v>80</v>
      </c>
      <c r="I56" s="199">
        <v>30.7</v>
      </c>
      <c r="J56" s="64"/>
      <c r="K56" s="200">
        <v>3</v>
      </c>
      <c r="L56" s="201">
        <v>87.96</v>
      </c>
      <c r="M56" s="201" t="e" cm="1">
        <f t="array" ref="M56">IF($K56&gt;0,SVS_UR_VZ*$I56/$J56,0)</f>
        <v>#DIV/0!</v>
      </c>
      <c r="N56" s="208">
        <v>3</v>
      </c>
      <c r="O56" s="209">
        <v>60.75</v>
      </c>
      <c r="P56" s="209" t="e" cm="1">
        <f t="array" ref="P56">IF($K56&gt;0,SVS_UR_VFZ*$I56/$J56,0)</f>
        <v>#DIV/0!</v>
      </c>
      <c r="Q56" s="203">
        <f t="shared" si="3"/>
        <v>4565.396999999999</v>
      </c>
      <c r="R56" s="203">
        <f t="shared" si="4"/>
        <v>0</v>
      </c>
      <c r="S56" s="203" t="e">
        <f t="shared" si="5"/>
        <v>#DIV/0!</v>
      </c>
    </row>
    <row r="57" spans="1:19" s="11" customFormat="1">
      <c r="A57" s="195">
        <f>MAX($A$11:A56)+1</f>
        <v>47</v>
      </c>
      <c r="B57" s="196" t="s">
        <v>70</v>
      </c>
      <c r="C57" s="197">
        <v>-1</v>
      </c>
      <c r="D57" s="197" t="s">
        <v>385</v>
      </c>
      <c r="E57" s="196" t="s">
        <v>81</v>
      </c>
      <c r="F57" s="198" t="s">
        <v>1375</v>
      </c>
      <c r="G57" s="198" t="s">
        <v>1313</v>
      </c>
      <c r="H57" s="198" t="s">
        <v>80</v>
      </c>
      <c r="I57" s="199">
        <v>15.08</v>
      </c>
      <c r="J57" s="64"/>
      <c r="K57" s="200">
        <v>3</v>
      </c>
      <c r="L57" s="201">
        <v>87.96</v>
      </c>
      <c r="M57" s="201" t="e" cm="1">
        <f t="array" ref="M57">IF($K57&gt;0,SVS_UR_VZ*$I57/$J57,0)</f>
        <v>#DIV/0!</v>
      </c>
      <c r="N57" s="208">
        <v>3</v>
      </c>
      <c r="O57" s="209">
        <v>60.75</v>
      </c>
      <c r="P57" s="209" t="e" cm="1">
        <f t="array" ref="P57">IF($K57&gt;0,SVS_UR_VFZ*$I57/$J57,0)</f>
        <v>#DIV/0!</v>
      </c>
      <c r="Q57" s="203">
        <f t="shared" si="3"/>
        <v>2242.5467999999996</v>
      </c>
      <c r="R57" s="203">
        <f t="shared" si="4"/>
        <v>0</v>
      </c>
      <c r="S57" s="203" t="e">
        <f t="shared" si="5"/>
        <v>#DIV/0!</v>
      </c>
    </row>
    <row r="58" spans="1:19" s="11" customFormat="1">
      <c r="A58" s="195">
        <f>MAX($A$11:A57)+1</f>
        <v>48</v>
      </c>
      <c r="B58" s="196" t="s">
        <v>70</v>
      </c>
      <c r="C58" s="197">
        <v>-1</v>
      </c>
      <c r="D58" s="197" t="s">
        <v>386</v>
      </c>
      <c r="E58" s="196" t="s">
        <v>43</v>
      </c>
      <c r="F58" s="198" t="s">
        <v>1375</v>
      </c>
      <c r="G58" s="198" t="s">
        <v>1313</v>
      </c>
      <c r="H58" s="198" t="s">
        <v>82</v>
      </c>
      <c r="I58" s="199">
        <v>33.28</v>
      </c>
      <c r="J58" s="64"/>
      <c r="K58" s="200">
        <v>3</v>
      </c>
      <c r="L58" s="201">
        <v>87.96</v>
      </c>
      <c r="M58" s="201" t="e" cm="1">
        <f t="array" ref="M58">IF($K58&gt;0,SVS_UR_VZ*$I58/$J58,0)</f>
        <v>#DIV/0!</v>
      </c>
      <c r="N58" s="208">
        <v>3</v>
      </c>
      <c r="O58" s="209">
        <v>60.75</v>
      </c>
      <c r="P58" s="209" t="e" cm="1">
        <f t="array" ref="P58">IF($K58&gt;0,SVS_UR_VFZ*$I58/$J58,0)</f>
        <v>#DIV/0!</v>
      </c>
      <c r="Q58" s="203">
        <f t="shared" si="3"/>
        <v>4949.0687999999991</v>
      </c>
      <c r="R58" s="203">
        <f t="shared" si="4"/>
        <v>0</v>
      </c>
      <c r="S58" s="203" t="e">
        <f t="shared" si="5"/>
        <v>#DIV/0!</v>
      </c>
    </row>
    <row r="59" spans="1:19" s="11" customFormat="1">
      <c r="A59" s="195">
        <f>MAX($A$11:A58)+1</f>
        <v>49</v>
      </c>
      <c r="B59" s="196" t="s">
        <v>70</v>
      </c>
      <c r="C59" s="197">
        <v>-1</v>
      </c>
      <c r="D59" s="197" t="s">
        <v>388</v>
      </c>
      <c r="E59" s="196" t="s">
        <v>389</v>
      </c>
      <c r="F59" s="198" t="s">
        <v>169</v>
      </c>
      <c r="G59" s="198" t="s">
        <v>1317</v>
      </c>
      <c r="H59" s="198" t="s">
        <v>80</v>
      </c>
      <c r="I59" s="199">
        <v>42.62</v>
      </c>
      <c r="J59" s="64"/>
      <c r="K59" s="200">
        <v>1</v>
      </c>
      <c r="L59" s="201">
        <v>30.4</v>
      </c>
      <c r="M59" s="201" t="e" cm="1">
        <f t="array" ref="M59">IF($K59&gt;0,SVS_UR_VZ*$I59/$J59,0)</f>
        <v>#DIV/0!</v>
      </c>
      <c r="N59" s="208">
        <v>1</v>
      </c>
      <c r="O59" s="209">
        <v>21.68</v>
      </c>
      <c r="P59" s="209" t="e" cm="1">
        <f t="array" ref="P59">IF($K59&gt;0,SVS_UR_VFZ*$I59/$J59,0)</f>
        <v>#DIV/0!</v>
      </c>
      <c r="Q59" s="203">
        <f t="shared" si="3"/>
        <v>2219.6495999999997</v>
      </c>
      <c r="R59" s="203">
        <f t="shared" si="4"/>
        <v>0</v>
      </c>
      <c r="S59" s="203" t="e">
        <f t="shared" si="5"/>
        <v>#DIV/0!</v>
      </c>
    </row>
    <row r="60" spans="1:19" s="11" customFormat="1">
      <c r="A60" s="195">
        <f>MAX($A$11:A59)+1</f>
        <v>50</v>
      </c>
      <c r="B60" s="196" t="s">
        <v>70</v>
      </c>
      <c r="C60" s="197">
        <v>-1</v>
      </c>
      <c r="D60" s="197" t="s">
        <v>390</v>
      </c>
      <c r="E60" s="196" t="s">
        <v>217</v>
      </c>
      <c r="F60" s="198" t="s">
        <v>171</v>
      </c>
      <c r="G60" s="198" t="s">
        <v>1311</v>
      </c>
      <c r="H60" s="198" t="s">
        <v>89</v>
      </c>
      <c r="I60" s="199">
        <v>10.92</v>
      </c>
      <c r="J60" s="64"/>
      <c r="K60" s="200">
        <v>5</v>
      </c>
      <c r="L60" s="201">
        <v>146.6</v>
      </c>
      <c r="M60" s="201" t="e" cm="1">
        <f t="array" ref="M60">IF($K60&gt;0,SVS_UR_VZ*$I60/$J60,0)</f>
        <v>#DIV/0!</v>
      </c>
      <c r="N60" s="208">
        <v>5</v>
      </c>
      <c r="O60" s="209">
        <v>101.25</v>
      </c>
      <c r="P60" s="209" t="e" cm="1">
        <f t="array" ref="P60">IF($K60&gt;0,SVS_UR_VFZ*$I60/$J60,0)</f>
        <v>#DIV/0!</v>
      </c>
      <c r="Q60" s="203">
        <f t="shared" si="3"/>
        <v>2706.5219999999999</v>
      </c>
      <c r="R60" s="203">
        <f t="shared" si="4"/>
        <v>0</v>
      </c>
      <c r="S60" s="203" t="e">
        <f t="shared" si="5"/>
        <v>#DIV/0!</v>
      </c>
    </row>
    <row r="61" spans="1:19" s="11" customFormat="1">
      <c r="A61" s="195">
        <f>MAX($A$11:A60)+1</f>
        <v>51</v>
      </c>
      <c r="B61" s="196" t="s">
        <v>70</v>
      </c>
      <c r="C61" s="197">
        <v>-1</v>
      </c>
      <c r="D61" s="197" t="s">
        <v>391</v>
      </c>
      <c r="E61" s="196" t="s">
        <v>182</v>
      </c>
      <c r="F61" s="198" t="s">
        <v>171</v>
      </c>
      <c r="G61" s="198" t="s">
        <v>1311</v>
      </c>
      <c r="H61" s="198" t="s">
        <v>89</v>
      </c>
      <c r="I61" s="199">
        <v>10.92</v>
      </c>
      <c r="J61" s="64"/>
      <c r="K61" s="200">
        <v>5</v>
      </c>
      <c r="L61" s="201">
        <v>146.6</v>
      </c>
      <c r="M61" s="201" t="e" cm="1">
        <f t="array" ref="M61">IF($K61&gt;0,SVS_UR_VZ*$I61/$J61,0)</f>
        <v>#DIV/0!</v>
      </c>
      <c r="N61" s="208">
        <v>5</v>
      </c>
      <c r="O61" s="209">
        <v>101.25</v>
      </c>
      <c r="P61" s="209" t="e" cm="1">
        <f t="array" ref="P61">IF($K61&gt;0,SVS_UR_VFZ*$I61/$J61,0)</f>
        <v>#DIV/0!</v>
      </c>
      <c r="Q61" s="203">
        <f t="shared" si="3"/>
        <v>2706.5219999999999</v>
      </c>
      <c r="R61" s="203">
        <f t="shared" si="4"/>
        <v>0</v>
      </c>
      <c r="S61" s="203" t="e">
        <f t="shared" si="5"/>
        <v>#DIV/0!</v>
      </c>
    </row>
    <row r="62" spans="1:19" s="11" customFormat="1">
      <c r="A62" s="195">
        <f>MAX($A$11:A61)+1</f>
        <v>52</v>
      </c>
      <c r="B62" s="196" t="s">
        <v>70</v>
      </c>
      <c r="C62" s="197">
        <v>-1</v>
      </c>
      <c r="D62" s="197" t="s">
        <v>393</v>
      </c>
      <c r="E62" s="196" t="s">
        <v>394</v>
      </c>
      <c r="F62" s="198" t="s">
        <v>171</v>
      </c>
      <c r="G62" s="198" t="s">
        <v>75</v>
      </c>
      <c r="H62" s="198" t="s">
        <v>92</v>
      </c>
      <c r="I62" s="199">
        <v>9.58</v>
      </c>
      <c r="J62" s="64"/>
      <c r="K62" s="200">
        <v>5</v>
      </c>
      <c r="L62" s="201">
        <v>146.6</v>
      </c>
      <c r="M62" s="201" t="e" cm="1">
        <f t="array" ref="M62">IF($K62&gt;0,SVS_UR_VZ*$I62/$J62,0)</f>
        <v>#DIV/0!</v>
      </c>
      <c r="N62" s="208">
        <v>5</v>
      </c>
      <c r="O62" s="209">
        <v>101.25</v>
      </c>
      <c r="P62" s="209" t="e" cm="1">
        <f t="array" ref="P62">IF($K62&gt;0,SVS_UR_VFZ*$I62/$J62,0)</f>
        <v>#DIV/0!</v>
      </c>
      <c r="Q62" s="203">
        <f t="shared" si="3"/>
        <v>2374.4029999999998</v>
      </c>
      <c r="R62" s="203">
        <f t="shared" si="4"/>
        <v>0</v>
      </c>
      <c r="S62" s="203" t="e">
        <f t="shared" si="5"/>
        <v>#DIV/0!</v>
      </c>
    </row>
    <row r="63" spans="1:19" s="11" customFormat="1">
      <c r="A63" s="195">
        <f>MAX($A$11:A62)+1</f>
        <v>53</v>
      </c>
      <c r="B63" s="196" t="s">
        <v>70</v>
      </c>
      <c r="C63" s="197">
        <v>-1</v>
      </c>
      <c r="D63" s="197" t="s">
        <v>396</v>
      </c>
      <c r="E63" s="196" t="s">
        <v>397</v>
      </c>
      <c r="F63" s="198" t="s">
        <v>174</v>
      </c>
      <c r="G63" s="198" t="s">
        <v>1317</v>
      </c>
      <c r="H63" s="198" t="s">
        <v>46</v>
      </c>
      <c r="I63" s="199">
        <v>36.47</v>
      </c>
      <c r="J63" s="64"/>
      <c r="K63" s="200">
        <v>0.02</v>
      </c>
      <c r="L63" s="201">
        <v>1</v>
      </c>
      <c r="M63" s="201" t="e" cm="1">
        <f t="array" ref="M63">IF($K63&gt;0,SVS_UR_VZ*$I63/$J63,0)</f>
        <v>#DIV/0!</v>
      </c>
      <c r="N63" s="202"/>
      <c r="O63" s="202"/>
      <c r="P63" s="202"/>
      <c r="Q63" s="203">
        <f t="shared" si="3"/>
        <v>36.47</v>
      </c>
      <c r="R63" s="203">
        <f t="shared" si="4"/>
        <v>0</v>
      </c>
      <c r="S63" s="203" t="e">
        <f t="shared" si="5"/>
        <v>#DIV/0!</v>
      </c>
    </row>
    <row r="64" spans="1:19" s="11" customFormat="1">
      <c r="A64" s="195">
        <f>MAX($A$11:A63)+1</f>
        <v>54</v>
      </c>
      <c r="B64" s="196" t="s">
        <v>70</v>
      </c>
      <c r="C64" s="197">
        <v>-1</v>
      </c>
      <c r="D64" s="197" t="s">
        <v>398</v>
      </c>
      <c r="E64" s="196" t="s">
        <v>399</v>
      </c>
      <c r="F64" s="198" t="s">
        <v>174</v>
      </c>
      <c r="G64" s="198" t="s">
        <v>1317</v>
      </c>
      <c r="H64" s="198" t="s">
        <v>46</v>
      </c>
      <c r="I64" s="199">
        <v>11.58</v>
      </c>
      <c r="J64" s="64"/>
      <c r="K64" s="200">
        <v>0.02</v>
      </c>
      <c r="L64" s="201">
        <v>1</v>
      </c>
      <c r="M64" s="201" t="e" cm="1">
        <f t="array" ref="M64">IF($K64&gt;0,SVS_UR_VZ*$I64/$J64,0)</f>
        <v>#DIV/0!</v>
      </c>
      <c r="N64" s="202"/>
      <c r="O64" s="202"/>
      <c r="P64" s="202"/>
      <c r="Q64" s="203">
        <f t="shared" si="3"/>
        <v>11.58</v>
      </c>
      <c r="R64" s="203">
        <f t="shared" si="4"/>
        <v>0</v>
      </c>
      <c r="S64" s="203" t="e">
        <f t="shared" si="5"/>
        <v>#DIV/0!</v>
      </c>
    </row>
    <row r="65" spans="1:19" s="11" customFormat="1">
      <c r="A65" s="195">
        <f>MAX($A$11:A64)+1</f>
        <v>55</v>
      </c>
      <c r="B65" s="196" t="s">
        <v>70</v>
      </c>
      <c r="C65" s="197">
        <v>-1</v>
      </c>
      <c r="D65" s="197" t="s">
        <v>400</v>
      </c>
      <c r="E65" s="196" t="s">
        <v>401</v>
      </c>
      <c r="F65" s="198" t="s">
        <v>174</v>
      </c>
      <c r="G65" s="198" t="s">
        <v>1317</v>
      </c>
      <c r="H65" s="198" t="s">
        <v>46</v>
      </c>
      <c r="I65" s="199">
        <v>27.82</v>
      </c>
      <c r="J65" s="64"/>
      <c r="K65" s="200">
        <v>0.02</v>
      </c>
      <c r="L65" s="201">
        <v>1</v>
      </c>
      <c r="M65" s="201" t="e" cm="1">
        <f t="array" ref="M65">IF($K65&gt;0,SVS_UR_VZ*$I65/$J65,0)</f>
        <v>#DIV/0!</v>
      </c>
      <c r="N65" s="202"/>
      <c r="O65" s="202"/>
      <c r="P65" s="202"/>
      <c r="Q65" s="203">
        <f t="shared" si="3"/>
        <v>27.82</v>
      </c>
      <c r="R65" s="203">
        <f t="shared" si="4"/>
        <v>0</v>
      </c>
      <c r="S65" s="203" t="e">
        <f t="shared" si="5"/>
        <v>#DIV/0!</v>
      </c>
    </row>
    <row r="66" spans="1:19" s="11" customFormat="1">
      <c r="A66" s="195">
        <f>MAX($A$11:A65)+1</f>
        <v>56</v>
      </c>
      <c r="B66" s="196" t="s">
        <v>70</v>
      </c>
      <c r="C66" s="197">
        <v>-1</v>
      </c>
      <c r="D66" s="197" t="s">
        <v>402</v>
      </c>
      <c r="E66" s="196" t="s">
        <v>86</v>
      </c>
      <c r="F66" s="198" t="s">
        <v>171</v>
      </c>
      <c r="G66" s="198" t="s">
        <v>1311</v>
      </c>
      <c r="H66" s="198" t="s">
        <v>85</v>
      </c>
      <c r="I66" s="199">
        <v>16.88</v>
      </c>
      <c r="J66" s="64"/>
      <c r="K66" s="200">
        <v>5</v>
      </c>
      <c r="L66" s="201">
        <v>146.6</v>
      </c>
      <c r="M66" s="201" t="e" cm="1">
        <f t="array" ref="M66">IF($K66&gt;0,SVS_UR_VZ*$I66/$J66,0)</f>
        <v>#DIV/0!</v>
      </c>
      <c r="N66" s="208">
        <v>5</v>
      </c>
      <c r="O66" s="209">
        <v>101.25</v>
      </c>
      <c r="P66" s="209" t="e" cm="1">
        <f t="array" ref="P66">IF($K66&gt;0,SVS_UR_VFZ*$I66/$J66,0)</f>
        <v>#DIV/0!</v>
      </c>
      <c r="Q66" s="203">
        <f t="shared" si="3"/>
        <v>4183.7079999999996</v>
      </c>
      <c r="R66" s="203">
        <f t="shared" si="4"/>
        <v>0</v>
      </c>
      <c r="S66" s="203" t="e">
        <f t="shared" si="5"/>
        <v>#DIV/0!</v>
      </c>
    </row>
    <row r="67" spans="1:19" s="11" customFormat="1">
      <c r="A67" s="195">
        <f>MAX($A$11:A66)+1</f>
        <v>57</v>
      </c>
      <c r="B67" s="196" t="s">
        <v>70</v>
      </c>
      <c r="C67" s="197">
        <v>-1</v>
      </c>
      <c r="D67" s="197" t="s">
        <v>403</v>
      </c>
      <c r="E67" s="196" t="s">
        <v>189</v>
      </c>
      <c r="F67" s="198" t="s">
        <v>171</v>
      </c>
      <c r="G67" s="198" t="s">
        <v>1313</v>
      </c>
      <c r="H67" s="198" t="s">
        <v>83</v>
      </c>
      <c r="I67" s="199">
        <v>140.88</v>
      </c>
      <c r="J67" s="64"/>
      <c r="K67" s="200">
        <v>5</v>
      </c>
      <c r="L67" s="201">
        <v>146.6</v>
      </c>
      <c r="M67" s="201" t="e" cm="1">
        <f t="array" ref="M67">IF($K67&gt;0,SVS_UR_VZ*$I67/$J67,0)</f>
        <v>#DIV/0!</v>
      </c>
      <c r="N67" s="208">
        <v>5</v>
      </c>
      <c r="O67" s="209">
        <v>101.25</v>
      </c>
      <c r="P67" s="209" t="e" cm="1">
        <f t="array" ref="P67">IF($K67&gt;0,SVS_UR_VFZ*$I67/$J67,0)</f>
        <v>#DIV/0!</v>
      </c>
      <c r="Q67" s="203">
        <f t="shared" si="3"/>
        <v>34917.108</v>
      </c>
      <c r="R67" s="203">
        <f t="shared" si="4"/>
        <v>0</v>
      </c>
      <c r="S67" s="203" t="e">
        <f t="shared" si="5"/>
        <v>#DIV/0!</v>
      </c>
    </row>
    <row r="68" spans="1:19" s="11" customFormat="1">
      <c r="A68" s="195">
        <f>MAX($A$11:A67)+1</f>
        <v>58</v>
      </c>
      <c r="B68" s="196" t="s">
        <v>70</v>
      </c>
      <c r="C68" s="197">
        <v>-1</v>
      </c>
      <c r="D68" s="197" t="s">
        <v>466</v>
      </c>
      <c r="E68" s="196" t="s">
        <v>467</v>
      </c>
      <c r="F68" s="198" t="s">
        <v>169</v>
      </c>
      <c r="G68" s="198" t="s">
        <v>1317</v>
      </c>
      <c r="H68" s="198" t="s">
        <v>44</v>
      </c>
      <c r="I68" s="199">
        <v>66.569999999999993</v>
      </c>
      <c r="J68" s="64"/>
      <c r="K68" s="200">
        <v>1</v>
      </c>
      <c r="L68" s="201">
        <v>30.4</v>
      </c>
      <c r="M68" s="201" t="e" cm="1">
        <f t="array" ref="M68">IF($K68&gt;0,SVS_UR_VZ*$I68/$J68,0)</f>
        <v>#DIV/0!</v>
      </c>
      <c r="N68" s="208">
        <v>1</v>
      </c>
      <c r="O68" s="209">
        <v>21.68</v>
      </c>
      <c r="P68" s="209" t="e" cm="1">
        <f t="array" ref="P68">IF($K68&gt;0,SVS_UR_VFZ*$I68/$J68,0)</f>
        <v>#DIV/0!</v>
      </c>
      <c r="Q68" s="203">
        <f t="shared" si="3"/>
        <v>3466.9655999999995</v>
      </c>
      <c r="R68" s="203">
        <f t="shared" si="4"/>
        <v>0</v>
      </c>
      <c r="S68" s="203" t="e">
        <f t="shared" si="5"/>
        <v>#DIV/0!</v>
      </c>
    </row>
    <row r="69" spans="1:19" s="11" customFormat="1">
      <c r="A69" s="195">
        <f>MAX($A$11:A68)+1</f>
        <v>59</v>
      </c>
      <c r="B69" s="196" t="s">
        <v>70</v>
      </c>
      <c r="C69" s="197">
        <v>-1</v>
      </c>
      <c r="D69" s="197" t="s">
        <v>468</v>
      </c>
      <c r="E69" s="196" t="s">
        <v>179</v>
      </c>
      <c r="F69" s="198" t="s">
        <v>173</v>
      </c>
      <c r="G69" s="198" t="s">
        <v>1317</v>
      </c>
      <c r="H69" s="198" t="s">
        <v>46</v>
      </c>
      <c r="I69" s="199">
        <v>42.65</v>
      </c>
      <c r="J69" s="64"/>
      <c r="K69" s="210">
        <v>0.23</v>
      </c>
      <c r="L69" s="211">
        <v>9</v>
      </c>
      <c r="M69" s="211" t="e" cm="1">
        <f t="array" ref="M69">IF($K69&gt;0,SVS_UR_VZ*$I69/$J69,0)</f>
        <v>#DIV/0!</v>
      </c>
      <c r="N69" s="204">
        <v>0.23</v>
      </c>
      <c r="O69" s="205">
        <v>3</v>
      </c>
      <c r="P69" s="205" t="e" cm="1">
        <f t="array" ref="P69">IF($K69&gt;0,SVS_UR_VFZ*$I69/$J69,0)</f>
        <v>#DIV/0!</v>
      </c>
      <c r="Q69" s="203">
        <f t="shared" si="3"/>
        <v>511.79999999999995</v>
      </c>
      <c r="R69" s="203">
        <f t="shared" si="4"/>
        <v>0</v>
      </c>
      <c r="S69" s="203" t="e">
        <f t="shared" si="5"/>
        <v>#DIV/0!</v>
      </c>
    </row>
    <row r="70" spans="1:19" s="11" customFormat="1">
      <c r="A70" s="195">
        <f>MAX($A$11:A69)+1</f>
        <v>60</v>
      </c>
      <c r="B70" s="196" t="s">
        <v>70</v>
      </c>
      <c r="C70" s="197">
        <v>-1</v>
      </c>
      <c r="D70" s="197" t="s">
        <v>469</v>
      </c>
      <c r="E70" s="196" t="s">
        <v>81</v>
      </c>
      <c r="F70" s="198" t="s">
        <v>1375</v>
      </c>
      <c r="G70" s="198" t="s">
        <v>1313</v>
      </c>
      <c r="H70" s="198" t="s">
        <v>80</v>
      </c>
      <c r="I70" s="199">
        <v>20.54</v>
      </c>
      <c r="J70" s="64"/>
      <c r="K70" s="210">
        <v>3</v>
      </c>
      <c r="L70" s="211">
        <v>87.96</v>
      </c>
      <c r="M70" s="211" t="e" cm="1">
        <f t="array" ref="M70">IF($K70&gt;0,SVS_UR_VZ*$I70/$J70,0)</f>
        <v>#DIV/0!</v>
      </c>
      <c r="N70" s="204">
        <v>3</v>
      </c>
      <c r="O70" s="205">
        <v>60.75</v>
      </c>
      <c r="P70" s="205" t="e" cm="1">
        <f t="array" ref="P70">IF($K70&gt;0,SVS_UR_VFZ*$I70/$J70,0)</f>
        <v>#DIV/0!</v>
      </c>
      <c r="Q70" s="203">
        <f t="shared" si="3"/>
        <v>3054.5033999999996</v>
      </c>
      <c r="R70" s="203">
        <f t="shared" si="4"/>
        <v>0</v>
      </c>
      <c r="S70" s="203" t="e">
        <f t="shared" si="5"/>
        <v>#DIV/0!</v>
      </c>
    </row>
    <row r="71" spans="1:19" s="11" customFormat="1">
      <c r="A71" s="195">
        <f>MAX($A$11:A70)+1</f>
        <v>61</v>
      </c>
      <c r="B71" s="196" t="s">
        <v>70</v>
      </c>
      <c r="C71" s="197">
        <v>-1</v>
      </c>
      <c r="D71" s="197" t="s">
        <v>470</v>
      </c>
      <c r="E71" s="196" t="s">
        <v>471</v>
      </c>
      <c r="F71" s="198" t="s">
        <v>169</v>
      </c>
      <c r="G71" s="198" t="s">
        <v>1315</v>
      </c>
      <c r="H71" s="198" t="s">
        <v>94</v>
      </c>
      <c r="I71" s="199">
        <v>120.64</v>
      </c>
      <c r="J71" s="64"/>
      <c r="K71" s="210">
        <v>1</v>
      </c>
      <c r="L71" s="211">
        <v>30.4</v>
      </c>
      <c r="M71" s="211" t="e" cm="1">
        <f t="array" ref="M71">IF($K71&gt;0,SVS_UR_VZ*$I71/$J71,0)</f>
        <v>#DIV/0!</v>
      </c>
      <c r="N71" s="204">
        <v>1</v>
      </c>
      <c r="O71" s="205">
        <v>21.68</v>
      </c>
      <c r="P71" s="205" t="e" cm="1">
        <f t="array" ref="P71">IF($K71&gt;0,SVS_UR_VFZ*$I71/$J71,0)</f>
        <v>#DIV/0!</v>
      </c>
      <c r="Q71" s="203">
        <f t="shared" si="3"/>
        <v>6282.9312</v>
      </c>
      <c r="R71" s="203">
        <f t="shared" si="4"/>
        <v>0</v>
      </c>
      <c r="S71" s="203" t="e">
        <f t="shared" si="5"/>
        <v>#DIV/0!</v>
      </c>
    </row>
    <row r="72" spans="1:19" s="11" customFormat="1">
      <c r="A72" s="195">
        <f>MAX($A$11:A71)+1</f>
        <v>62</v>
      </c>
      <c r="B72" s="196" t="s">
        <v>70</v>
      </c>
      <c r="C72" s="197">
        <v>-1</v>
      </c>
      <c r="D72" s="197" t="s">
        <v>472</v>
      </c>
      <c r="E72" s="196" t="s">
        <v>95</v>
      </c>
      <c r="F72" s="198" t="s">
        <v>173</v>
      </c>
      <c r="G72" s="198" t="s">
        <v>1317</v>
      </c>
      <c r="H72" s="198" t="s">
        <v>48</v>
      </c>
      <c r="I72" s="199">
        <v>44.59</v>
      </c>
      <c r="J72" s="64"/>
      <c r="K72" s="210">
        <v>0.23</v>
      </c>
      <c r="L72" s="211">
        <v>9</v>
      </c>
      <c r="M72" s="211" t="e" cm="1">
        <f t="array" ref="M72">IF($K72&gt;0,SVS_UR_VZ*$I72/$J72,0)</f>
        <v>#DIV/0!</v>
      </c>
      <c r="N72" s="204">
        <v>0.23</v>
      </c>
      <c r="O72" s="205">
        <v>3</v>
      </c>
      <c r="P72" s="205" t="e" cm="1">
        <f t="array" ref="P72">IF($K72&gt;0,SVS_UR_VFZ*$I72/$J72,0)</f>
        <v>#DIV/0!</v>
      </c>
      <c r="Q72" s="203">
        <f t="shared" si="3"/>
        <v>535.08000000000004</v>
      </c>
      <c r="R72" s="203">
        <f t="shared" si="4"/>
        <v>0</v>
      </c>
      <c r="S72" s="203" t="e">
        <f t="shared" si="5"/>
        <v>#DIV/0!</v>
      </c>
    </row>
    <row r="73" spans="1:19" s="11" customFormat="1">
      <c r="A73" s="195">
        <f>MAX($A$11:A72)+1</f>
        <v>63</v>
      </c>
      <c r="B73" s="196" t="s">
        <v>70</v>
      </c>
      <c r="C73" s="197">
        <v>-1</v>
      </c>
      <c r="D73" s="197" t="s">
        <v>474</v>
      </c>
      <c r="E73" s="196" t="s">
        <v>81</v>
      </c>
      <c r="F73" s="198" t="s">
        <v>1375</v>
      </c>
      <c r="G73" s="198" t="s">
        <v>1313</v>
      </c>
      <c r="H73" s="198" t="s">
        <v>80</v>
      </c>
      <c r="I73" s="199">
        <v>20.260000000000002</v>
      </c>
      <c r="J73" s="64"/>
      <c r="K73" s="210">
        <v>3</v>
      </c>
      <c r="L73" s="211">
        <v>87.96</v>
      </c>
      <c r="M73" s="211" t="e" cm="1">
        <f t="array" ref="M73">IF($K73&gt;0,SVS_UR_VZ*$I73/$J73,0)</f>
        <v>#DIV/0!</v>
      </c>
      <c r="N73" s="204">
        <v>3</v>
      </c>
      <c r="O73" s="205">
        <v>60.75</v>
      </c>
      <c r="P73" s="205" t="e" cm="1">
        <f t="array" ref="P73">IF($K73&gt;0,SVS_UR_VFZ*$I73/$J73,0)</f>
        <v>#DIV/0!</v>
      </c>
      <c r="Q73" s="203">
        <f t="shared" si="3"/>
        <v>3012.8645999999999</v>
      </c>
      <c r="R73" s="203">
        <f t="shared" si="4"/>
        <v>0</v>
      </c>
      <c r="S73" s="203" t="e">
        <f t="shared" si="5"/>
        <v>#DIV/0!</v>
      </c>
    </row>
    <row r="74" spans="1:19" s="11" customFormat="1">
      <c r="A74" s="195">
        <f>MAX($A$11:A73)+1</f>
        <v>64</v>
      </c>
      <c r="B74" s="196" t="s">
        <v>70</v>
      </c>
      <c r="C74" s="197">
        <v>-1</v>
      </c>
      <c r="D74" s="197" t="s">
        <v>475</v>
      </c>
      <c r="E74" s="196" t="s">
        <v>476</v>
      </c>
      <c r="F74" s="198" t="s">
        <v>169</v>
      </c>
      <c r="G74" s="198" t="s">
        <v>75</v>
      </c>
      <c r="H74" s="198" t="s">
        <v>48</v>
      </c>
      <c r="I74" s="199">
        <v>51.98</v>
      </c>
      <c r="J74" s="64"/>
      <c r="K74" s="210">
        <v>1</v>
      </c>
      <c r="L74" s="211">
        <v>30.4</v>
      </c>
      <c r="M74" s="211" t="e" cm="1">
        <f t="array" ref="M74">IF($K74&gt;0,SVS_UR_VZ*$I74/$J74,0)</f>
        <v>#DIV/0!</v>
      </c>
      <c r="N74" s="204">
        <v>1</v>
      </c>
      <c r="O74" s="205">
        <v>21.68</v>
      </c>
      <c r="P74" s="205" t="e" cm="1">
        <f t="array" ref="P74">IF($K74&gt;0,SVS_UR_VFZ*$I74/$J74,0)</f>
        <v>#DIV/0!</v>
      </c>
      <c r="Q74" s="203">
        <f t="shared" si="3"/>
        <v>2707.1183999999998</v>
      </c>
      <c r="R74" s="203">
        <f t="shared" si="4"/>
        <v>0</v>
      </c>
      <c r="S74" s="203" t="e">
        <f t="shared" si="5"/>
        <v>#DIV/0!</v>
      </c>
    </row>
    <row r="75" spans="1:19" s="11" customFormat="1">
      <c r="A75" s="195">
        <f>MAX($A$11:A74)+1</f>
        <v>65</v>
      </c>
      <c r="B75" s="196" t="s">
        <v>70</v>
      </c>
      <c r="C75" s="197">
        <v>-1</v>
      </c>
      <c r="D75" s="197" t="s">
        <v>477</v>
      </c>
      <c r="E75" s="196" t="s">
        <v>478</v>
      </c>
      <c r="F75" s="198" t="s">
        <v>172</v>
      </c>
      <c r="G75" s="198" t="s">
        <v>1315</v>
      </c>
      <c r="H75" s="198" t="s">
        <v>94</v>
      </c>
      <c r="I75" s="199">
        <v>21.94</v>
      </c>
      <c r="J75" s="64"/>
      <c r="K75" s="210">
        <v>2</v>
      </c>
      <c r="L75" s="211">
        <v>58.64</v>
      </c>
      <c r="M75" s="211" t="e" cm="1">
        <f t="array" ref="M75">IF($K75&gt;0,SVS_UR_VZ*$I75/$J75,0)</f>
        <v>#DIV/0!</v>
      </c>
      <c r="N75" s="204">
        <v>2</v>
      </c>
      <c r="O75" s="205">
        <v>40.5</v>
      </c>
      <c r="P75" s="205" t="e" cm="1">
        <f t="array" ref="P75">IF($K75&gt;0,SVS_UR_VFZ*$I75/$J75,0)</f>
        <v>#DIV/0!</v>
      </c>
      <c r="Q75" s="203">
        <f t="shared" si="3"/>
        <v>2175.1316000000002</v>
      </c>
      <c r="R75" s="203">
        <f t="shared" si="4"/>
        <v>0</v>
      </c>
      <c r="S75" s="203" t="e">
        <f t="shared" si="5"/>
        <v>#DIV/0!</v>
      </c>
    </row>
    <row r="76" spans="1:19" s="11" customFormat="1">
      <c r="A76" s="195">
        <f>MAX($A$11:A75)+1</f>
        <v>66</v>
      </c>
      <c r="B76" s="196" t="s">
        <v>70</v>
      </c>
      <c r="C76" s="197">
        <v>-1</v>
      </c>
      <c r="D76" s="197" t="s">
        <v>479</v>
      </c>
      <c r="E76" s="196" t="s">
        <v>81</v>
      </c>
      <c r="F76" s="198" t="s">
        <v>1375</v>
      </c>
      <c r="G76" s="198" t="s">
        <v>1313</v>
      </c>
      <c r="H76" s="198" t="s">
        <v>80</v>
      </c>
      <c r="I76" s="199">
        <v>14.4</v>
      </c>
      <c r="J76" s="64"/>
      <c r="K76" s="210">
        <v>3</v>
      </c>
      <c r="L76" s="211">
        <v>87.96</v>
      </c>
      <c r="M76" s="211" t="e" cm="1">
        <f t="array" ref="M76">IF($K76&gt;0,SVS_UR_VZ*$I76/$J76,0)</f>
        <v>#DIV/0!</v>
      </c>
      <c r="N76" s="204">
        <v>3</v>
      </c>
      <c r="O76" s="205">
        <v>60.75</v>
      </c>
      <c r="P76" s="205" t="e" cm="1">
        <f t="array" ref="P76">IF($K76&gt;0,SVS_UR_VFZ*$I76/$J76,0)</f>
        <v>#DIV/0!</v>
      </c>
      <c r="Q76" s="203">
        <f t="shared" ref="Q76:Q130" si="6">I76*SUM(L76,O76)</f>
        <v>2141.424</v>
      </c>
      <c r="R76" s="203">
        <f t="shared" ref="R76:R130" si="7">IFERROR(Q76/J76,0)</f>
        <v>0</v>
      </c>
      <c r="S76" s="203" t="e">
        <f t="shared" ref="S76:S130" si="8">ROUND(SUM(L76*M76,O76*P76),2)</f>
        <v>#DIV/0!</v>
      </c>
    </row>
    <row r="77" spans="1:19" s="11" customFormat="1">
      <c r="A77" s="195">
        <f>MAX($A$11:A76)+1</f>
        <v>67</v>
      </c>
      <c r="B77" s="196" t="s">
        <v>70</v>
      </c>
      <c r="C77" s="197">
        <v>-1</v>
      </c>
      <c r="D77" s="197" t="s">
        <v>480</v>
      </c>
      <c r="E77" s="196" t="s">
        <v>471</v>
      </c>
      <c r="F77" s="198" t="s">
        <v>169</v>
      </c>
      <c r="G77" s="198" t="s">
        <v>1315</v>
      </c>
      <c r="H77" s="198" t="s">
        <v>94</v>
      </c>
      <c r="I77" s="199">
        <v>20.260000000000002</v>
      </c>
      <c r="J77" s="64"/>
      <c r="K77" s="200">
        <v>1</v>
      </c>
      <c r="L77" s="201">
        <v>30.4</v>
      </c>
      <c r="M77" s="201" t="e" cm="1">
        <f t="array" ref="M77">IF($K77&gt;0,SVS_UR_VZ*$I77/$J77,0)</f>
        <v>#DIV/0!</v>
      </c>
      <c r="N77" s="208">
        <v>1</v>
      </c>
      <c r="O77" s="209">
        <v>21.68</v>
      </c>
      <c r="P77" s="209" t="e" cm="1">
        <f t="array" ref="P77">IF($K77&gt;0,SVS_UR_VFZ*$I77/$J77,0)</f>
        <v>#DIV/0!</v>
      </c>
      <c r="Q77" s="203">
        <f t="shared" si="6"/>
        <v>1055.1408000000001</v>
      </c>
      <c r="R77" s="203">
        <f t="shared" si="7"/>
        <v>0</v>
      </c>
      <c r="S77" s="203" t="e">
        <f t="shared" si="8"/>
        <v>#DIV/0!</v>
      </c>
    </row>
    <row r="78" spans="1:19" s="11" customFormat="1">
      <c r="A78" s="195">
        <f>MAX($A$11:A77)+1</f>
        <v>68</v>
      </c>
      <c r="B78" s="196" t="s">
        <v>70</v>
      </c>
      <c r="C78" s="197">
        <v>-1</v>
      </c>
      <c r="D78" s="197" t="s">
        <v>481</v>
      </c>
      <c r="E78" s="196" t="s">
        <v>81</v>
      </c>
      <c r="F78" s="198" t="s">
        <v>1375</v>
      </c>
      <c r="G78" s="198" t="s">
        <v>1313</v>
      </c>
      <c r="H78" s="198" t="s">
        <v>80</v>
      </c>
      <c r="I78" s="199">
        <v>14.53</v>
      </c>
      <c r="J78" s="64"/>
      <c r="K78" s="200">
        <v>3</v>
      </c>
      <c r="L78" s="201">
        <v>87.96</v>
      </c>
      <c r="M78" s="201" t="e" cm="1">
        <f t="array" ref="M78">IF($K78&gt;0,SVS_UR_VZ*$I78/$J78,0)</f>
        <v>#DIV/0!</v>
      </c>
      <c r="N78" s="208">
        <v>3</v>
      </c>
      <c r="O78" s="209">
        <v>60.75</v>
      </c>
      <c r="P78" s="209" t="e" cm="1">
        <f t="array" ref="P78">IF($K78&gt;0,SVS_UR_VFZ*$I78/$J78,0)</f>
        <v>#DIV/0!</v>
      </c>
      <c r="Q78" s="203">
        <f t="shared" si="6"/>
        <v>2160.7562999999996</v>
      </c>
      <c r="R78" s="203">
        <f t="shared" si="7"/>
        <v>0</v>
      </c>
      <c r="S78" s="203" t="e">
        <f t="shared" si="8"/>
        <v>#DIV/0!</v>
      </c>
    </row>
    <row r="79" spans="1:19" s="11" customFormat="1">
      <c r="A79" s="195">
        <f>MAX($A$11:A78)+1</f>
        <v>69</v>
      </c>
      <c r="B79" s="196" t="s">
        <v>70</v>
      </c>
      <c r="C79" s="197">
        <v>-1</v>
      </c>
      <c r="D79" s="197" t="s">
        <v>482</v>
      </c>
      <c r="E79" s="196" t="s">
        <v>471</v>
      </c>
      <c r="F79" s="198" t="s">
        <v>169</v>
      </c>
      <c r="G79" s="198" t="s">
        <v>1315</v>
      </c>
      <c r="H79" s="198" t="s">
        <v>94</v>
      </c>
      <c r="I79" s="199">
        <v>21.94</v>
      </c>
      <c r="J79" s="64"/>
      <c r="K79" s="200">
        <v>1</v>
      </c>
      <c r="L79" s="201">
        <v>30.4</v>
      </c>
      <c r="M79" s="201" t="e" cm="1">
        <f t="array" ref="M79">IF($K79&gt;0,SVS_UR_VZ*$I79/$J79,0)</f>
        <v>#DIV/0!</v>
      </c>
      <c r="N79" s="208">
        <v>1</v>
      </c>
      <c r="O79" s="209">
        <v>21.68</v>
      </c>
      <c r="P79" s="209" t="e" cm="1">
        <f t="array" ref="P79">IF($K79&gt;0,SVS_UR_VFZ*$I79/$J79,0)</f>
        <v>#DIV/0!</v>
      </c>
      <c r="Q79" s="203">
        <f t="shared" si="6"/>
        <v>1142.6351999999999</v>
      </c>
      <c r="R79" s="203">
        <f t="shared" si="7"/>
        <v>0</v>
      </c>
      <c r="S79" s="203" t="e">
        <f t="shared" si="8"/>
        <v>#DIV/0!</v>
      </c>
    </row>
    <row r="80" spans="1:19" s="11" customFormat="1">
      <c r="A80" s="195">
        <f>MAX($A$11:A79)+1</f>
        <v>70</v>
      </c>
      <c r="B80" s="196" t="s">
        <v>70</v>
      </c>
      <c r="C80" s="197">
        <v>-1</v>
      </c>
      <c r="D80" s="197" t="s">
        <v>483</v>
      </c>
      <c r="E80" s="196" t="s">
        <v>81</v>
      </c>
      <c r="F80" s="198" t="s">
        <v>1375</v>
      </c>
      <c r="G80" s="198" t="s">
        <v>1313</v>
      </c>
      <c r="H80" s="198" t="s">
        <v>80</v>
      </c>
      <c r="I80" s="199">
        <v>14.53</v>
      </c>
      <c r="J80" s="64"/>
      <c r="K80" s="200">
        <v>3</v>
      </c>
      <c r="L80" s="201">
        <v>87.96</v>
      </c>
      <c r="M80" s="201" t="e" cm="1">
        <f t="array" ref="M80">IF($K80&gt;0,SVS_UR_VZ*$I80/$J80,0)</f>
        <v>#DIV/0!</v>
      </c>
      <c r="N80" s="208">
        <v>3</v>
      </c>
      <c r="O80" s="209">
        <v>60.75</v>
      </c>
      <c r="P80" s="209" t="e" cm="1">
        <f t="array" ref="P80">IF($K80&gt;0,SVS_UR_VFZ*$I80/$J80,0)</f>
        <v>#DIV/0!</v>
      </c>
      <c r="Q80" s="203">
        <f t="shared" si="6"/>
        <v>2160.7562999999996</v>
      </c>
      <c r="R80" s="203">
        <f t="shared" si="7"/>
        <v>0</v>
      </c>
      <c r="S80" s="203" t="e">
        <f t="shared" si="8"/>
        <v>#DIV/0!</v>
      </c>
    </row>
    <row r="81" spans="1:19" s="11" customFormat="1">
      <c r="A81" s="195">
        <f>MAX($A$11:A80)+1</f>
        <v>71</v>
      </c>
      <c r="B81" s="196" t="s">
        <v>70</v>
      </c>
      <c r="C81" s="197">
        <v>-1</v>
      </c>
      <c r="D81" s="197" t="s">
        <v>484</v>
      </c>
      <c r="E81" s="196" t="s">
        <v>81</v>
      </c>
      <c r="F81" s="198" t="s">
        <v>1375</v>
      </c>
      <c r="G81" s="198" t="s">
        <v>1313</v>
      </c>
      <c r="H81" s="198" t="s">
        <v>80</v>
      </c>
      <c r="I81" s="199">
        <v>23.64</v>
      </c>
      <c r="J81" s="64"/>
      <c r="K81" s="200">
        <v>3</v>
      </c>
      <c r="L81" s="201">
        <v>87.96</v>
      </c>
      <c r="M81" s="201" t="e" cm="1">
        <f t="array" ref="M81">IF($K81&gt;0,SVS_UR_VZ*$I81/$J81,0)</f>
        <v>#DIV/0!</v>
      </c>
      <c r="N81" s="208">
        <v>3</v>
      </c>
      <c r="O81" s="209">
        <v>60.75</v>
      </c>
      <c r="P81" s="209" t="e" cm="1">
        <f t="array" ref="P81">IF($K81&gt;0,SVS_UR_VFZ*$I81/$J81,0)</f>
        <v>#DIV/0!</v>
      </c>
      <c r="Q81" s="203">
        <f t="shared" si="6"/>
        <v>3515.5043999999998</v>
      </c>
      <c r="R81" s="203">
        <f t="shared" si="7"/>
        <v>0</v>
      </c>
      <c r="S81" s="203" t="e">
        <f t="shared" si="8"/>
        <v>#DIV/0!</v>
      </c>
    </row>
    <row r="82" spans="1:19" s="11" customFormat="1">
      <c r="A82" s="195">
        <f>MAX($A$11:A81)+1</f>
        <v>72</v>
      </c>
      <c r="B82" s="196" t="s">
        <v>70</v>
      </c>
      <c r="C82" s="197">
        <v>-1</v>
      </c>
      <c r="D82" s="197" t="s">
        <v>485</v>
      </c>
      <c r="E82" s="196" t="s">
        <v>471</v>
      </c>
      <c r="F82" s="198" t="s">
        <v>169</v>
      </c>
      <c r="G82" s="198" t="s">
        <v>1315</v>
      </c>
      <c r="H82" s="198" t="s">
        <v>94</v>
      </c>
      <c r="I82" s="199">
        <v>20.27</v>
      </c>
      <c r="J82" s="64"/>
      <c r="K82" s="210">
        <v>1</v>
      </c>
      <c r="L82" s="211">
        <v>30.4</v>
      </c>
      <c r="M82" s="211" t="e" cm="1">
        <f t="array" ref="M82">IF($K82&gt;0,SVS_UR_VZ*$I82/$J82,0)</f>
        <v>#DIV/0!</v>
      </c>
      <c r="N82" s="204">
        <v>1</v>
      </c>
      <c r="O82" s="205">
        <v>21.68</v>
      </c>
      <c r="P82" s="205" t="e" cm="1">
        <f t="array" ref="P82">IF($K82&gt;0,SVS_UR_VFZ*$I82/$J82,0)</f>
        <v>#DIV/0!</v>
      </c>
      <c r="Q82" s="203">
        <f t="shared" si="6"/>
        <v>1055.6615999999999</v>
      </c>
      <c r="R82" s="203">
        <f t="shared" si="7"/>
        <v>0</v>
      </c>
      <c r="S82" s="203" t="e">
        <f t="shared" si="8"/>
        <v>#DIV/0!</v>
      </c>
    </row>
    <row r="83" spans="1:19" s="11" customFormat="1">
      <c r="A83" s="195">
        <f>MAX($A$11:A82)+1</f>
        <v>73</v>
      </c>
      <c r="B83" s="196" t="s">
        <v>70</v>
      </c>
      <c r="C83" s="197">
        <v>-1</v>
      </c>
      <c r="D83" s="197" t="s">
        <v>486</v>
      </c>
      <c r="E83" s="196" t="s">
        <v>81</v>
      </c>
      <c r="F83" s="198" t="s">
        <v>1375</v>
      </c>
      <c r="G83" s="198" t="s">
        <v>1313</v>
      </c>
      <c r="H83" s="198" t="s">
        <v>80</v>
      </c>
      <c r="I83" s="199">
        <v>14.11</v>
      </c>
      <c r="J83" s="64"/>
      <c r="K83" s="210">
        <v>3</v>
      </c>
      <c r="L83" s="211">
        <v>87.96</v>
      </c>
      <c r="M83" s="211" t="e" cm="1">
        <f t="array" ref="M83">IF($K83&gt;0,SVS_UR_VZ*$I83/$J83,0)</f>
        <v>#DIV/0!</v>
      </c>
      <c r="N83" s="204">
        <v>3</v>
      </c>
      <c r="O83" s="205">
        <v>60.75</v>
      </c>
      <c r="P83" s="205" t="e" cm="1">
        <f t="array" ref="P83">IF($K83&gt;0,SVS_UR_VFZ*$I83/$J83,0)</f>
        <v>#DIV/0!</v>
      </c>
      <c r="Q83" s="203">
        <f t="shared" si="6"/>
        <v>2098.2980999999995</v>
      </c>
      <c r="R83" s="203">
        <f t="shared" si="7"/>
        <v>0</v>
      </c>
      <c r="S83" s="203" t="e">
        <f t="shared" si="8"/>
        <v>#DIV/0!</v>
      </c>
    </row>
    <row r="84" spans="1:19" s="11" customFormat="1">
      <c r="A84" s="195">
        <f>MAX($A$11:A83)+1</f>
        <v>74</v>
      </c>
      <c r="B84" s="196" t="s">
        <v>70</v>
      </c>
      <c r="C84" s="197">
        <v>-1</v>
      </c>
      <c r="D84" s="197" t="s">
        <v>487</v>
      </c>
      <c r="E84" s="196" t="s">
        <v>81</v>
      </c>
      <c r="F84" s="198" t="s">
        <v>1375</v>
      </c>
      <c r="G84" s="198" t="s">
        <v>1313</v>
      </c>
      <c r="H84" s="198" t="s">
        <v>80</v>
      </c>
      <c r="I84" s="199">
        <v>13.62</v>
      </c>
      <c r="J84" s="64"/>
      <c r="K84" s="210">
        <v>3</v>
      </c>
      <c r="L84" s="211">
        <v>87.96</v>
      </c>
      <c r="M84" s="211" t="e" cm="1">
        <f t="array" ref="M84">IF($K84&gt;0,SVS_UR_VZ*$I84/$J84,0)</f>
        <v>#DIV/0!</v>
      </c>
      <c r="N84" s="204">
        <v>3</v>
      </c>
      <c r="O84" s="205">
        <v>60.75</v>
      </c>
      <c r="P84" s="205" t="e" cm="1">
        <f t="array" ref="P84">IF($K84&gt;0,SVS_UR_VFZ*$I84/$J84,0)</f>
        <v>#DIV/0!</v>
      </c>
      <c r="Q84" s="203">
        <f t="shared" si="6"/>
        <v>2025.4301999999996</v>
      </c>
      <c r="R84" s="203">
        <f t="shared" si="7"/>
        <v>0</v>
      </c>
      <c r="S84" s="203" t="e">
        <f t="shared" si="8"/>
        <v>#DIV/0!</v>
      </c>
    </row>
    <row r="85" spans="1:19" s="11" customFormat="1">
      <c r="A85" s="195">
        <f>MAX($A$11:A84)+1</f>
        <v>75</v>
      </c>
      <c r="B85" s="196" t="s">
        <v>70</v>
      </c>
      <c r="C85" s="197">
        <v>-1</v>
      </c>
      <c r="D85" s="197" t="s">
        <v>488</v>
      </c>
      <c r="E85" s="196" t="s">
        <v>471</v>
      </c>
      <c r="F85" s="198" t="s">
        <v>169</v>
      </c>
      <c r="G85" s="198" t="s">
        <v>75</v>
      </c>
      <c r="H85" s="198" t="s">
        <v>94</v>
      </c>
      <c r="I85" s="199">
        <v>21.94</v>
      </c>
      <c r="J85" s="64"/>
      <c r="K85" s="210">
        <v>1</v>
      </c>
      <c r="L85" s="211">
        <v>30.4</v>
      </c>
      <c r="M85" s="211" t="e" cm="1">
        <f t="array" ref="M85">IF($K85&gt;0,SVS_UR_VZ*$I85/$J85,0)</f>
        <v>#DIV/0!</v>
      </c>
      <c r="N85" s="204">
        <v>1</v>
      </c>
      <c r="O85" s="205">
        <v>21.68</v>
      </c>
      <c r="P85" s="205" t="e" cm="1">
        <f t="array" ref="P85">IF($K85&gt;0,SVS_UR_VFZ*$I85/$J85,0)</f>
        <v>#DIV/0!</v>
      </c>
      <c r="Q85" s="203">
        <f t="shared" si="6"/>
        <v>1142.6351999999999</v>
      </c>
      <c r="R85" s="203">
        <f t="shared" si="7"/>
        <v>0</v>
      </c>
      <c r="S85" s="203" t="e">
        <f t="shared" si="8"/>
        <v>#DIV/0!</v>
      </c>
    </row>
    <row r="86" spans="1:19" s="11" customFormat="1">
      <c r="A86" s="195">
        <f>MAX($A$11:A85)+1</f>
        <v>76</v>
      </c>
      <c r="B86" s="196" t="s">
        <v>70</v>
      </c>
      <c r="C86" s="197">
        <v>-1</v>
      </c>
      <c r="D86" s="197" t="s">
        <v>489</v>
      </c>
      <c r="E86" s="196" t="s">
        <v>81</v>
      </c>
      <c r="F86" s="198" t="s">
        <v>1375</v>
      </c>
      <c r="G86" s="198" t="s">
        <v>1313</v>
      </c>
      <c r="H86" s="198" t="s">
        <v>80</v>
      </c>
      <c r="I86" s="199">
        <v>14.53</v>
      </c>
      <c r="J86" s="64"/>
      <c r="K86" s="210">
        <v>3</v>
      </c>
      <c r="L86" s="211">
        <v>87.96</v>
      </c>
      <c r="M86" s="211" t="e" cm="1">
        <f t="array" ref="M86">IF($K86&gt;0,SVS_UR_VZ*$I86/$J86,0)</f>
        <v>#DIV/0!</v>
      </c>
      <c r="N86" s="204">
        <v>3</v>
      </c>
      <c r="O86" s="205">
        <v>60.75</v>
      </c>
      <c r="P86" s="205" t="e" cm="1">
        <f t="array" ref="P86">IF($K86&gt;0,SVS_UR_VFZ*$I86/$J86,0)</f>
        <v>#DIV/0!</v>
      </c>
      <c r="Q86" s="203">
        <f t="shared" si="6"/>
        <v>2160.7562999999996</v>
      </c>
      <c r="R86" s="203">
        <f t="shared" si="7"/>
        <v>0</v>
      </c>
      <c r="S86" s="203" t="e">
        <f t="shared" si="8"/>
        <v>#DIV/0!</v>
      </c>
    </row>
    <row r="87" spans="1:19" s="11" customFormat="1">
      <c r="A87" s="195">
        <f>MAX($A$11:A86)+1</f>
        <v>77</v>
      </c>
      <c r="B87" s="196" t="s">
        <v>70</v>
      </c>
      <c r="C87" s="197">
        <v>-1</v>
      </c>
      <c r="D87" s="197" t="s">
        <v>490</v>
      </c>
      <c r="E87" s="196" t="s">
        <v>81</v>
      </c>
      <c r="F87" s="198" t="s">
        <v>1375</v>
      </c>
      <c r="G87" s="198" t="s">
        <v>1313</v>
      </c>
      <c r="H87" s="198" t="s">
        <v>80</v>
      </c>
      <c r="I87" s="199">
        <v>16.63</v>
      </c>
      <c r="J87" s="64"/>
      <c r="K87" s="210">
        <v>3</v>
      </c>
      <c r="L87" s="211">
        <v>87.96</v>
      </c>
      <c r="M87" s="211" t="e" cm="1">
        <f t="array" ref="M87">IF($K87&gt;0,SVS_UR_VZ*$I87/$J87,0)</f>
        <v>#DIV/0!</v>
      </c>
      <c r="N87" s="204">
        <v>3</v>
      </c>
      <c r="O87" s="205">
        <v>60.75</v>
      </c>
      <c r="P87" s="205" t="e" cm="1">
        <f t="array" ref="P87">IF($K87&gt;0,SVS_UR_VFZ*$I87/$J87,0)</f>
        <v>#DIV/0!</v>
      </c>
      <c r="Q87" s="203">
        <f t="shared" si="6"/>
        <v>2473.0472999999997</v>
      </c>
      <c r="R87" s="203">
        <f t="shared" si="7"/>
        <v>0</v>
      </c>
      <c r="S87" s="203" t="e">
        <f t="shared" si="8"/>
        <v>#DIV/0!</v>
      </c>
    </row>
    <row r="88" spans="1:19" s="11" customFormat="1">
      <c r="A88" s="195">
        <f>MAX($A$11:A87)+1</f>
        <v>78</v>
      </c>
      <c r="B88" s="196" t="s">
        <v>70</v>
      </c>
      <c r="C88" s="197">
        <v>-1</v>
      </c>
      <c r="D88" s="197" t="s">
        <v>491</v>
      </c>
      <c r="E88" s="196" t="s">
        <v>81</v>
      </c>
      <c r="F88" s="198" t="s">
        <v>1375</v>
      </c>
      <c r="G88" s="198" t="s">
        <v>1313</v>
      </c>
      <c r="H88" s="198" t="s">
        <v>80</v>
      </c>
      <c r="I88" s="199">
        <v>21.94</v>
      </c>
      <c r="J88" s="64"/>
      <c r="K88" s="210">
        <v>3</v>
      </c>
      <c r="L88" s="211">
        <v>87.96</v>
      </c>
      <c r="M88" s="211" t="e" cm="1">
        <f t="array" ref="M88">IF($K88&gt;0,SVS_UR_VZ*$I88/$J88,0)</f>
        <v>#DIV/0!</v>
      </c>
      <c r="N88" s="204">
        <v>3</v>
      </c>
      <c r="O88" s="205">
        <v>60.75</v>
      </c>
      <c r="P88" s="205" t="e" cm="1">
        <f t="array" ref="P88">IF($K88&gt;0,SVS_UR_VFZ*$I88/$J88,0)</f>
        <v>#DIV/0!</v>
      </c>
      <c r="Q88" s="203">
        <f t="shared" si="6"/>
        <v>3262.6973999999996</v>
      </c>
      <c r="R88" s="203">
        <f t="shared" si="7"/>
        <v>0</v>
      </c>
      <c r="S88" s="203" t="e">
        <f t="shared" si="8"/>
        <v>#DIV/0!</v>
      </c>
    </row>
    <row r="89" spans="1:19" s="11" customFormat="1">
      <c r="A89" s="195">
        <f>MAX($A$11:A88)+1</f>
        <v>79</v>
      </c>
      <c r="B89" s="196" t="s">
        <v>70</v>
      </c>
      <c r="C89" s="197">
        <v>-1</v>
      </c>
      <c r="D89" s="197" t="s">
        <v>492</v>
      </c>
      <c r="E89" s="196" t="s">
        <v>81</v>
      </c>
      <c r="F89" s="198" t="s">
        <v>1375</v>
      </c>
      <c r="G89" s="198" t="s">
        <v>1313</v>
      </c>
      <c r="H89" s="198" t="s">
        <v>80</v>
      </c>
      <c r="I89" s="199">
        <v>21.75</v>
      </c>
      <c r="J89" s="64"/>
      <c r="K89" s="200">
        <v>3</v>
      </c>
      <c r="L89" s="201">
        <v>87.96</v>
      </c>
      <c r="M89" s="201" t="e" cm="1">
        <f t="array" ref="M89">IF($K89&gt;0,SVS_UR_VZ*$I89/$J89,0)</f>
        <v>#DIV/0!</v>
      </c>
      <c r="N89" s="208">
        <v>3</v>
      </c>
      <c r="O89" s="209">
        <v>60.75</v>
      </c>
      <c r="P89" s="209" t="e" cm="1">
        <f t="array" ref="P89">IF($K89&gt;0,SVS_UR_VFZ*$I89/$J89,0)</f>
        <v>#DIV/0!</v>
      </c>
      <c r="Q89" s="203">
        <f t="shared" si="6"/>
        <v>3234.4424999999997</v>
      </c>
      <c r="R89" s="203">
        <f t="shared" si="7"/>
        <v>0</v>
      </c>
      <c r="S89" s="203" t="e">
        <f t="shared" si="8"/>
        <v>#DIV/0!</v>
      </c>
    </row>
    <row r="90" spans="1:19" s="11" customFormat="1">
      <c r="A90" s="195">
        <f>MAX($A$11:A89)+1</f>
        <v>80</v>
      </c>
      <c r="B90" s="196" t="s">
        <v>70</v>
      </c>
      <c r="C90" s="197">
        <v>-1</v>
      </c>
      <c r="D90" s="197" t="s">
        <v>493</v>
      </c>
      <c r="E90" s="196" t="s">
        <v>229</v>
      </c>
      <c r="F90" s="198" t="s">
        <v>1747</v>
      </c>
      <c r="G90" s="198" t="s">
        <v>75</v>
      </c>
      <c r="H90" s="198" t="s">
        <v>70</v>
      </c>
      <c r="I90" s="199">
        <v>81.66</v>
      </c>
      <c r="J90" s="64"/>
      <c r="K90" s="200">
        <v>5</v>
      </c>
      <c r="L90" s="201">
        <v>146.6</v>
      </c>
      <c r="M90" s="201" t="e" cm="1">
        <f t="array" ref="M90">IF($K90&gt;0,SVS_UR_VZ*$I90/$J90,0)</f>
        <v>#DIV/0!</v>
      </c>
      <c r="N90" s="208">
        <v>2</v>
      </c>
      <c r="O90" s="209">
        <v>40.5</v>
      </c>
      <c r="P90" s="209" t="e" cm="1">
        <f t="array" ref="P90">IF($K90&gt;0,SVS_UR_VFZ*$I90/$J90,0)</f>
        <v>#DIV/0!</v>
      </c>
      <c r="Q90" s="203">
        <f t="shared" si="6"/>
        <v>15278.585999999999</v>
      </c>
      <c r="R90" s="203">
        <f t="shared" si="7"/>
        <v>0</v>
      </c>
      <c r="S90" s="203" t="e">
        <f t="shared" si="8"/>
        <v>#DIV/0!</v>
      </c>
    </row>
    <row r="91" spans="1:19" s="11" customFormat="1">
      <c r="A91" s="195">
        <f>MAX($A$11:A90)+1</f>
        <v>81</v>
      </c>
      <c r="B91" s="196" t="s">
        <v>70</v>
      </c>
      <c r="C91" s="197">
        <v>-1</v>
      </c>
      <c r="D91" s="197" t="s">
        <v>494</v>
      </c>
      <c r="E91" s="196" t="s">
        <v>217</v>
      </c>
      <c r="F91" s="198" t="s">
        <v>221</v>
      </c>
      <c r="G91" s="198" t="s">
        <v>1311</v>
      </c>
      <c r="H91" s="198" t="s">
        <v>89</v>
      </c>
      <c r="I91" s="199">
        <v>10.27</v>
      </c>
      <c r="J91" s="64"/>
      <c r="K91" s="200">
        <v>10</v>
      </c>
      <c r="L91" s="201">
        <v>293.2</v>
      </c>
      <c r="M91" s="201" t="e" cm="1">
        <f t="array" ref="M91">IF($K91&gt;0,SVS_UR_VZ*$I91/$J91,0)</f>
        <v>#DIV/0!</v>
      </c>
      <c r="N91" s="208">
        <v>5</v>
      </c>
      <c r="O91" s="208">
        <v>101.25</v>
      </c>
      <c r="P91" s="209" t="e" cm="1">
        <f t="array" ref="P91">IF($K91&gt;0,SVS_UR_VFZ*$I91/$J91,0)</f>
        <v>#DIV/0!</v>
      </c>
      <c r="Q91" s="203">
        <f t="shared" si="6"/>
        <v>4051.0014999999999</v>
      </c>
      <c r="R91" s="203">
        <f t="shared" si="7"/>
        <v>0</v>
      </c>
      <c r="S91" s="203" t="e">
        <f t="shared" si="8"/>
        <v>#DIV/0!</v>
      </c>
    </row>
    <row r="92" spans="1:19" s="11" customFormat="1">
      <c r="A92" s="195">
        <f>MAX($A$11:A91)+1</f>
        <v>82</v>
      </c>
      <c r="B92" s="196" t="s">
        <v>70</v>
      </c>
      <c r="C92" s="197">
        <v>-1</v>
      </c>
      <c r="D92" s="197" t="s">
        <v>495</v>
      </c>
      <c r="E92" s="196" t="s">
        <v>182</v>
      </c>
      <c r="F92" s="198" t="s">
        <v>221</v>
      </c>
      <c r="G92" s="198" t="s">
        <v>1311</v>
      </c>
      <c r="H92" s="198" t="s">
        <v>89</v>
      </c>
      <c r="I92" s="199">
        <v>12.12</v>
      </c>
      <c r="J92" s="64"/>
      <c r="K92" s="200">
        <v>10</v>
      </c>
      <c r="L92" s="201">
        <v>293.2</v>
      </c>
      <c r="M92" s="201" t="e" cm="1">
        <f t="array" ref="M92">IF($K92&gt;0,SVS_UR_VZ*$I92/$J92,0)</f>
        <v>#DIV/0!</v>
      </c>
      <c r="N92" s="208">
        <v>5</v>
      </c>
      <c r="O92" s="208">
        <v>101.25</v>
      </c>
      <c r="P92" s="209" t="e" cm="1">
        <f t="array" ref="P92">IF($K92&gt;0,SVS_UR_VFZ*$I92/$J92,0)</f>
        <v>#DIV/0!</v>
      </c>
      <c r="Q92" s="203">
        <f t="shared" si="6"/>
        <v>4780.7339999999995</v>
      </c>
      <c r="R92" s="203">
        <f t="shared" si="7"/>
        <v>0</v>
      </c>
      <c r="S92" s="203" t="e">
        <f t="shared" si="8"/>
        <v>#DIV/0!</v>
      </c>
    </row>
    <row r="93" spans="1:19" s="11" customFormat="1">
      <c r="A93" s="195">
        <f>MAX($A$11:A92)+1</f>
        <v>83</v>
      </c>
      <c r="B93" s="196" t="s">
        <v>70</v>
      </c>
      <c r="C93" s="197">
        <v>-1</v>
      </c>
      <c r="D93" s="197" t="s">
        <v>496</v>
      </c>
      <c r="E93" s="196" t="s">
        <v>219</v>
      </c>
      <c r="F93" s="198" t="s">
        <v>169</v>
      </c>
      <c r="G93" s="198" t="s">
        <v>1311</v>
      </c>
      <c r="H93" s="198" t="s">
        <v>89</v>
      </c>
      <c r="I93" s="199">
        <v>4.5</v>
      </c>
      <c r="J93" s="64"/>
      <c r="K93" s="200">
        <v>1</v>
      </c>
      <c r="L93" s="201">
        <v>30.4</v>
      </c>
      <c r="M93" s="201" t="e" cm="1">
        <f t="array" ref="M93">IF($K93&gt;0,SVS_UR_VZ*$I93/$J93,0)</f>
        <v>#DIV/0!</v>
      </c>
      <c r="N93" s="208">
        <v>1</v>
      </c>
      <c r="O93" s="209">
        <v>21.68</v>
      </c>
      <c r="P93" s="209" t="e" cm="1">
        <f t="array" ref="P93">IF($K93&gt;0,SVS_UR_VFZ*$I93/$J93,0)</f>
        <v>#DIV/0!</v>
      </c>
      <c r="Q93" s="203">
        <f t="shared" si="6"/>
        <v>234.35999999999999</v>
      </c>
      <c r="R93" s="203">
        <f t="shared" si="7"/>
        <v>0</v>
      </c>
      <c r="S93" s="203" t="e">
        <f t="shared" si="8"/>
        <v>#DIV/0!</v>
      </c>
    </row>
    <row r="94" spans="1:19" s="11" customFormat="1">
      <c r="A94" s="195">
        <f>MAX($A$11:A93)+1</f>
        <v>84</v>
      </c>
      <c r="B94" s="196" t="s">
        <v>70</v>
      </c>
      <c r="C94" s="197">
        <v>-1</v>
      </c>
      <c r="D94" s="197" t="s">
        <v>498</v>
      </c>
      <c r="E94" s="196" t="s">
        <v>86</v>
      </c>
      <c r="F94" s="198" t="s">
        <v>171</v>
      </c>
      <c r="G94" s="198" t="s">
        <v>1311</v>
      </c>
      <c r="H94" s="198" t="s">
        <v>85</v>
      </c>
      <c r="I94" s="199">
        <v>23.82</v>
      </c>
      <c r="J94" s="64"/>
      <c r="K94" s="200">
        <v>5</v>
      </c>
      <c r="L94" s="201">
        <v>146.6</v>
      </c>
      <c r="M94" s="201" t="e" cm="1">
        <f t="array" ref="M94">IF($K94&gt;0,SVS_UR_VZ*$I94/$J94,0)</f>
        <v>#DIV/0!</v>
      </c>
      <c r="N94" s="208">
        <v>5</v>
      </c>
      <c r="O94" s="209">
        <v>101.25</v>
      </c>
      <c r="P94" s="209" t="e" cm="1">
        <f t="array" ref="P94">IF($K94&gt;0,SVS_UR_VFZ*$I94/$J94,0)</f>
        <v>#DIV/0!</v>
      </c>
      <c r="Q94" s="203">
        <f t="shared" si="6"/>
        <v>5903.7870000000003</v>
      </c>
      <c r="R94" s="203">
        <f t="shared" si="7"/>
        <v>0</v>
      </c>
      <c r="S94" s="203" t="e">
        <f t="shared" si="8"/>
        <v>#DIV/0!</v>
      </c>
    </row>
    <row r="95" spans="1:19" s="11" customFormat="1">
      <c r="A95" s="195">
        <f>MAX($A$11:A94)+1</f>
        <v>85</v>
      </c>
      <c r="B95" s="196" t="s">
        <v>70</v>
      </c>
      <c r="C95" s="197">
        <v>-1</v>
      </c>
      <c r="D95" s="197" t="s">
        <v>499</v>
      </c>
      <c r="E95" s="196" t="s">
        <v>86</v>
      </c>
      <c r="F95" s="198" t="s">
        <v>171</v>
      </c>
      <c r="G95" s="198" t="s">
        <v>1311</v>
      </c>
      <c r="H95" s="198" t="s">
        <v>85</v>
      </c>
      <c r="I95" s="199">
        <v>24.62</v>
      </c>
      <c r="J95" s="64"/>
      <c r="K95" s="200">
        <v>5</v>
      </c>
      <c r="L95" s="201">
        <v>146.6</v>
      </c>
      <c r="M95" s="201" t="e" cm="1">
        <f t="array" ref="M95">IF($K95&gt;0,SVS_UR_VZ*$I95/$J95,0)</f>
        <v>#DIV/0!</v>
      </c>
      <c r="N95" s="208">
        <v>5</v>
      </c>
      <c r="O95" s="209">
        <v>101.25</v>
      </c>
      <c r="P95" s="209" t="e" cm="1">
        <f t="array" ref="P95">IF($K95&gt;0,SVS_UR_VFZ*$I95/$J95,0)</f>
        <v>#DIV/0!</v>
      </c>
      <c r="Q95" s="203">
        <f t="shared" si="6"/>
        <v>6102.067</v>
      </c>
      <c r="R95" s="203">
        <f t="shared" si="7"/>
        <v>0</v>
      </c>
      <c r="S95" s="203" t="e">
        <f t="shared" si="8"/>
        <v>#DIV/0!</v>
      </c>
    </row>
    <row r="96" spans="1:19" s="11" customFormat="1">
      <c r="A96" s="195">
        <f>MAX($A$11:A95)+1</f>
        <v>86</v>
      </c>
      <c r="B96" s="196" t="s">
        <v>70</v>
      </c>
      <c r="C96" s="197">
        <v>-1</v>
      </c>
      <c r="D96" s="197" t="s">
        <v>500</v>
      </c>
      <c r="E96" s="196" t="s">
        <v>189</v>
      </c>
      <c r="F96" s="198" t="s">
        <v>171</v>
      </c>
      <c r="G96" s="198" t="s">
        <v>75</v>
      </c>
      <c r="H96" s="198" t="s">
        <v>83</v>
      </c>
      <c r="I96" s="199">
        <v>153.85</v>
      </c>
      <c r="J96" s="64"/>
      <c r="K96" s="200">
        <v>5</v>
      </c>
      <c r="L96" s="201">
        <v>146.6</v>
      </c>
      <c r="M96" s="201" t="e" cm="1">
        <f t="array" ref="M96">IF($K96&gt;0,SVS_UR_VZ*$I96/$J96,0)</f>
        <v>#DIV/0!</v>
      </c>
      <c r="N96" s="208">
        <v>5</v>
      </c>
      <c r="O96" s="209">
        <v>101.25</v>
      </c>
      <c r="P96" s="209" t="e" cm="1">
        <f t="array" ref="P96">IF($K96&gt;0,SVS_UR_VFZ*$I96/$J96,0)</f>
        <v>#DIV/0!</v>
      </c>
      <c r="Q96" s="203">
        <f t="shared" si="6"/>
        <v>38131.722499999996</v>
      </c>
      <c r="R96" s="203">
        <f t="shared" si="7"/>
        <v>0</v>
      </c>
      <c r="S96" s="203" t="e">
        <f t="shared" si="8"/>
        <v>#DIV/0!</v>
      </c>
    </row>
    <row r="97" spans="1:19" s="11" customFormat="1">
      <c r="A97" s="195">
        <f>MAX($A$11:A96)+1</f>
        <v>87</v>
      </c>
      <c r="B97" s="196" t="s">
        <v>70</v>
      </c>
      <c r="C97" s="197">
        <v>-1</v>
      </c>
      <c r="D97" s="197" t="s">
        <v>502</v>
      </c>
      <c r="E97" s="196" t="s">
        <v>88</v>
      </c>
      <c r="F97" s="198" t="s">
        <v>170</v>
      </c>
      <c r="G97" s="198" t="s">
        <v>75</v>
      </c>
      <c r="H97" s="198" t="s">
        <v>87</v>
      </c>
      <c r="I97" s="199">
        <v>2.39</v>
      </c>
      <c r="J97" s="64"/>
      <c r="K97" s="200">
        <v>3</v>
      </c>
      <c r="L97" s="201">
        <v>87.96</v>
      </c>
      <c r="M97" s="201" t="e" cm="1">
        <f t="array" ref="M97">IF($K97&gt;0,SVS_UR_VZ*$I97/$J97,0)</f>
        <v>#DIV/0!</v>
      </c>
      <c r="N97" s="208">
        <v>3</v>
      </c>
      <c r="O97" s="209">
        <v>60.75</v>
      </c>
      <c r="P97" s="209" t="e" cm="1">
        <f t="array" ref="P97">IF($K97&gt;0,SVS_UR_VFZ*$I97/$J97,0)</f>
        <v>#DIV/0!</v>
      </c>
      <c r="Q97" s="203">
        <f t="shared" si="6"/>
        <v>355.41689999999994</v>
      </c>
      <c r="R97" s="203">
        <f t="shared" si="7"/>
        <v>0</v>
      </c>
      <c r="S97" s="203" t="e">
        <f t="shared" si="8"/>
        <v>#DIV/0!</v>
      </c>
    </row>
    <row r="98" spans="1:19" s="11" customFormat="1">
      <c r="A98" s="195">
        <f>MAX($A$11:A97)+1</f>
        <v>88</v>
      </c>
      <c r="B98" s="196" t="s">
        <v>70</v>
      </c>
      <c r="C98" s="197">
        <v>-1</v>
      </c>
      <c r="D98" s="197" t="s">
        <v>611</v>
      </c>
      <c r="E98" s="196" t="s">
        <v>192</v>
      </c>
      <c r="F98" s="198" t="s">
        <v>174</v>
      </c>
      <c r="G98" s="198" t="s">
        <v>1759</v>
      </c>
      <c r="H98" s="198" t="s">
        <v>47</v>
      </c>
      <c r="I98" s="199">
        <v>36.03</v>
      </c>
      <c r="J98" s="64"/>
      <c r="K98" s="200">
        <v>0.02</v>
      </c>
      <c r="L98" s="201">
        <v>1</v>
      </c>
      <c r="M98" s="201" t="e" cm="1">
        <f t="array" ref="M98">IF($K98&gt;0,SVS_UR_VZ*$I98/$J98,0)</f>
        <v>#DIV/0!</v>
      </c>
      <c r="N98" s="202"/>
      <c r="O98" s="202"/>
      <c r="P98" s="202"/>
      <c r="Q98" s="203">
        <f t="shared" si="6"/>
        <v>36.03</v>
      </c>
      <c r="R98" s="203">
        <f t="shared" si="7"/>
        <v>0</v>
      </c>
      <c r="S98" s="203" t="e">
        <f t="shared" si="8"/>
        <v>#DIV/0!</v>
      </c>
    </row>
    <row r="99" spans="1:19" s="11" customFormat="1">
      <c r="A99" s="195">
        <f>MAX($A$11:A98)+1</f>
        <v>89</v>
      </c>
      <c r="B99" s="196" t="s">
        <v>70</v>
      </c>
      <c r="C99" s="197">
        <v>-1</v>
      </c>
      <c r="D99" s="197" t="s">
        <v>612</v>
      </c>
      <c r="E99" s="196" t="s">
        <v>471</v>
      </c>
      <c r="F99" s="198" t="s">
        <v>172</v>
      </c>
      <c r="G99" s="198" t="s">
        <v>75</v>
      </c>
      <c r="H99" s="198" t="s">
        <v>94</v>
      </c>
      <c r="I99" s="199">
        <v>50.6</v>
      </c>
      <c r="J99" s="64"/>
      <c r="K99" s="200">
        <v>2</v>
      </c>
      <c r="L99" s="201">
        <v>58.64</v>
      </c>
      <c r="M99" s="201" t="e" cm="1">
        <f t="array" ref="M99">IF($K99&gt;0,SVS_UR_VZ*$I99/$J99,0)</f>
        <v>#DIV/0!</v>
      </c>
      <c r="N99" s="208">
        <v>2</v>
      </c>
      <c r="O99" s="209">
        <v>40.5</v>
      </c>
      <c r="P99" s="209" t="e" cm="1">
        <f t="array" ref="P99">IF($K99&gt;0,SVS_UR_VFZ*$I99/$J99,0)</f>
        <v>#DIV/0!</v>
      </c>
      <c r="Q99" s="203">
        <f t="shared" si="6"/>
        <v>5016.4840000000004</v>
      </c>
      <c r="R99" s="203">
        <f t="shared" si="7"/>
        <v>0</v>
      </c>
      <c r="S99" s="203" t="e">
        <f t="shared" si="8"/>
        <v>#DIV/0!</v>
      </c>
    </row>
    <row r="100" spans="1:19" s="11" customFormat="1">
      <c r="A100" s="195">
        <f>MAX($A$11:A99)+1</f>
        <v>90</v>
      </c>
      <c r="B100" s="196" t="s">
        <v>70</v>
      </c>
      <c r="C100" s="197">
        <v>-1</v>
      </c>
      <c r="D100" s="197" t="s">
        <v>613</v>
      </c>
      <c r="E100" s="196" t="s">
        <v>471</v>
      </c>
      <c r="F100" s="198" t="s">
        <v>172</v>
      </c>
      <c r="G100" s="198" t="s">
        <v>75</v>
      </c>
      <c r="H100" s="198" t="s">
        <v>94</v>
      </c>
      <c r="I100" s="199">
        <v>63.78</v>
      </c>
      <c r="J100" s="64"/>
      <c r="K100" s="200">
        <v>2</v>
      </c>
      <c r="L100" s="201">
        <v>58.64</v>
      </c>
      <c r="M100" s="201" t="e" cm="1">
        <f t="array" ref="M100">IF($K100&gt;0,SVS_UR_VZ*$I100/$J100,0)</f>
        <v>#DIV/0!</v>
      </c>
      <c r="N100" s="208">
        <v>2</v>
      </c>
      <c r="O100" s="209">
        <v>40.5</v>
      </c>
      <c r="P100" s="209" t="e" cm="1">
        <f t="array" ref="P100">IF($K100&gt;0,SVS_UR_VFZ*$I100/$J100,0)</f>
        <v>#DIV/0!</v>
      </c>
      <c r="Q100" s="203">
        <f t="shared" si="6"/>
        <v>6323.1491999999998</v>
      </c>
      <c r="R100" s="203">
        <f t="shared" si="7"/>
        <v>0</v>
      </c>
      <c r="S100" s="203" t="e">
        <f t="shared" si="8"/>
        <v>#DIV/0!</v>
      </c>
    </row>
    <row r="101" spans="1:19" s="11" customFormat="1">
      <c r="A101" s="195">
        <f>MAX($A$11:A100)+1</f>
        <v>91</v>
      </c>
      <c r="B101" s="196" t="s">
        <v>70</v>
      </c>
      <c r="C101" s="197">
        <v>-1</v>
      </c>
      <c r="D101" s="197" t="s">
        <v>614</v>
      </c>
      <c r="E101" s="196" t="s">
        <v>471</v>
      </c>
      <c r="F101" s="198" t="s">
        <v>172</v>
      </c>
      <c r="G101" s="198" t="s">
        <v>75</v>
      </c>
      <c r="H101" s="198" t="s">
        <v>94</v>
      </c>
      <c r="I101" s="199">
        <v>65.23</v>
      </c>
      <c r="J101" s="64"/>
      <c r="K101" s="200">
        <v>2</v>
      </c>
      <c r="L101" s="201">
        <v>58.64</v>
      </c>
      <c r="M101" s="201" t="e" cm="1">
        <f t="array" ref="M101">IF($K101&gt;0,SVS_UR_VZ*$I101/$J101,0)</f>
        <v>#DIV/0!</v>
      </c>
      <c r="N101" s="208">
        <v>2</v>
      </c>
      <c r="O101" s="209">
        <v>40.5</v>
      </c>
      <c r="P101" s="209" t="e" cm="1">
        <f t="array" ref="P101">IF($K101&gt;0,SVS_UR_VFZ*$I101/$J101,0)</f>
        <v>#DIV/0!</v>
      </c>
      <c r="Q101" s="203">
        <f t="shared" si="6"/>
        <v>6466.9022000000004</v>
      </c>
      <c r="R101" s="203">
        <f t="shared" si="7"/>
        <v>0</v>
      </c>
      <c r="S101" s="203" t="e">
        <f t="shared" si="8"/>
        <v>#DIV/0!</v>
      </c>
    </row>
    <row r="102" spans="1:19" s="11" customFormat="1">
      <c r="A102" s="195">
        <f>MAX($A$11:A101)+1</f>
        <v>92</v>
      </c>
      <c r="B102" s="196" t="s">
        <v>70</v>
      </c>
      <c r="C102" s="197">
        <v>-1</v>
      </c>
      <c r="D102" s="197" t="s">
        <v>615</v>
      </c>
      <c r="E102" s="196" t="s">
        <v>471</v>
      </c>
      <c r="F102" s="198" t="s">
        <v>172</v>
      </c>
      <c r="G102" s="198" t="s">
        <v>75</v>
      </c>
      <c r="H102" s="198" t="s">
        <v>94</v>
      </c>
      <c r="I102" s="199">
        <v>14.49</v>
      </c>
      <c r="J102" s="64"/>
      <c r="K102" s="200">
        <v>2</v>
      </c>
      <c r="L102" s="201">
        <v>58.64</v>
      </c>
      <c r="M102" s="201" t="e" cm="1">
        <f t="array" ref="M102">IF($K102&gt;0,SVS_UR_VZ*$I102/$J102,0)</f>
        <v>#DIV/0!</v>
      </c>
      <c r="N102" s="208">
        <v>2</v>
      </c>
      <c r="O102" s="209">
        <v>40.5</v>
      </c>
      <c r="P102" s="209" t="e" cm="1">
        <f t="array" ref="P102">IF($K102&gt;0,SVS_UR_VFZ*$I102/$J102,0)</f>
        <v>#DIV/0!</v>
      </c>
      <c r="Q102" s="203">
        <f t="shared" si="6"/>
        <v>1436.5386000000001</v>
      </c>
      <c r="R102" s="203">
        <f t="shared" si="7"/>
        <v>0</v>
      </c>
      <c r="S102" s="203" t="e">
        <f t="shared" si="8"/>
        <v>#DIV/0!</v>
      </c>
    </row>
    <row r="103" spans="1:19" s="11" customFormat="1">
      <c r="A103" s="195">
        <f>MAX($A$11:A102)+1</f>
        <v>93</v>
      </c>
      <c r="B103" s="196" t="s">
        <v>70</v>
      </c>
      <c r="C103" s="197">
        <v>-1</v>
      </c>
      <c r="D103" s="197" t="s">
        <v>616</v>
      </c>
      <c r="E103" s="196" t="s">
        <v>471</v>
      </c>
      <c r="F103" s="198" t="s">
        <v>172</v>
      </c>
      <c r="G103" s="198" t="s">
        <v>75</v>
      </c>
      <c r="H103" s="198" t="s">
        <v>94</v>
      </c>
      <c r="I103" s="199">
        <v>62.86</v>
      </c>
      <c r="J103" s="64"/>
      <c r="K103" s="200">
        <v>2</v>
      </c>
      <c r="L103" s="201">
        <v>58.64</v>
      </c>
      <c r="M103" s="201" t="e" cm="1">
        <f t="array" ref="M103">IF($K103&gt;0,SVS_UR_VZ*$I103/$J103,0)</f>
        <v>#DIV/0!</v>
      </c>
      <c r="N103" s="208">
        <v>2</v>
      </c>
      <c r="O103" s="209">
        <v>40.5</v>
      </c>
      <c r="P103" s="209" t="e" cm="1">
        <f t="array" ref="P103">IF($K103&gt;0,SVS_UR_VFZ*$I103/$J103,0)</f>
        <v>#DIV/0!</v>
      </c>
      <c r="Q103" s="203">
        <f t="shared" si="6"/>
        <v>6231.9404000000004</v>
      </c>
      <c r="R103" s="203">
        <f t="shared" si="7"/>
        <v>0</v>
      </c>
      <c r="S103" s="203" t="e">
        <f t="shared" si="8"/>
        <v>#DIV/0!</v>
      </c>
    </row>
    <row r="104" spans="1:19" s="11" customFormat="1">
      <c r="A104" s="195">
        <f>MAX($A$11:A103)+1</f>
        <v>94</v>
      </c>
      <c r="B104" s="196" t="s">
        <v>70</v>
      </c>
      <c r="C104" s="197">
        <v>-1</v>
      </c>
      <c r="D104" s="197" t="s">
        <v>617</v>
      </c>
      <c r="E104" s="196" t="s">
        <v>81</v>
      </c>
      <c r="F104" s="198" t="s">
        <v>1375</v>
      </c>
      <c r="G104" s="198" t="s">
        <v>1313</v>
      </c>
      <c r="H104" s="198" t="s">
        <v>80</v>
      </c>
      <c r="I104" s="199">
        <v>24.82</v>
      </c>
      <c r="J104" s="64"/>
      <c r="K104" s="200">
        <v>3</v>
      </c>
      <c r="L104" s="201">
        <v>87.96</v>
      </c>
      <c r="M104" s="201" t="e" cm="1">
        <f t="array" ref="M104">IF($K104&gt;0,SVS_UR_VZ*$I104/$J104,0)</f>
        <v>#DIV/0!</v>
      </c>
      <c r="N104" s="208">
        <v>3</v>
      </c>
      <c r="O104" s="209">
        <v>60.75</v>
      </c>
      <c r="P104" s="209" t="e" cm="1">
        <f t="array" ref="P104">IF($K104&gt;0,SVS_UR_VFZ*$I104/$J104,0)</f>
        <v>#DIV/0!</v>
      </c>
      <c r="Q104" s="203">
        <f t="shared" si="6"/>
        <v>3690.9821999999995</v>
      </c>
      <c r="R104" s="203">
        <f t="shared" si="7"/>
        <v>0</v>
      </c>
      <c r="S104" s="203" t="e">
        <f t="shared" si="8"/>
        <v>#DIV/0!</v>
      </c>
    </row>
    <row r="105" spans="1:19" s="11" customFormat="1">
      <c r="A105" s="195">
        <f>MAX($A$11:A104)+1</f>
        <v>95</v>
      </c>
      <c r="B105" s="196" t="s">
        <v>70</v>
      </c>
      <c r="C105" s="197">
        <v>-1</v>
      </c>
      <c r="D105" s="197" t="s">
        <v>618</v>
      </c>
      <c r="E105" s="196" t="s">
        <v>471</v>
      </c>
      <c r="F105" s="198" t="s">
        <v>172</v>
      </c>
      <c r="G105" s="198" t="s">
        <v>75</v>
      </c>
      <c r="H105" s="198" t="s">
        <v>94</v>
      </c>
      <c r="I105" s="199">
        <v>23.9</v>
      </c>
      <c r="J105" s="64"/>
      <c r="K105" s="210">
        <v>2</v>
      </c>
      <c r="L105" s="211">
        <v>58.64</v>
      </c>
      <c r="M105" s="211" t="e" cm="1">
        <f t="array" ref="M105">IF($K105&gt;0,SVS_UR_VZ*$I105/$J105,0)</f>
        <v>#DIV/0!</v>
      </c>
      <c r="N105" s="204">
        <v>2</v>
      </c>
      <c r="O105" s="205">
        <v>40.5</v>
      </c>
      <c r="P105" s="205" t="e" cm="1">
        <f t="array" ref="P105">IF($K105&gt;0,SVS_UR_VFZ*$I105/$J105,0)</f>
        <v>#DIV/0!</v>
      </c>
      <c r="Q105" s="203">
        <f t="shared" si="6"/>
        <v>2369.4459999999999</v>
      </c>
      <c r="R105" s="203">
        <f t="shared" si="7"/>
        <v>0</v>
      </c>
      <c r="S105" s="203" t="e">
        <f t="shared" si="8"/>
        <v>#DIV/0!</v>
      </c>
    </row>
    <row r="106" spans="1:19" s="11" customFormat="1">
      <c r="A106" s="195">
        <f>MAX($A$11:A105)+1</f>
        <v>96</v>
      </c>
      <c r="B106" s="196" t="s">
        <v>70</v>
      </c>
      <c r="C106" s="197">
        <v>-1</v>
      </c>
      <c r="D106" s="197" t="s">
        <v>619</v>
      </c>
      <c r="E106" s="196" t="s">
        <v>471</v>
      </c>
      <c r="F106" s="198" t="s">
        <v>172</v>
      </c>
      <c r="G106" s="198" t="s">
        <v>75</v>
      </c>
      <c r="H106" s="198" t="s">
        <v>94</v>
      </c>
      <c r="I106" s="199">
        <v>40.78</v>
      </c>
      <c r="J106" s="64"/>
      <c r="K106" s="210">
        <v>2</v>
      </c>
      <c r="L106" s="211">
        <v>58.64</v>
      </c>
      <c r="M106" s="211" t="e" cm="1">
        <f t="array" ref="M106">IF($K106&gt;0,SVS_UR_VZ*$I106/$J106,0)</f>
        <v>#DIV/0!</v>
      </c>
      <c r="N106" s="204">
        <v>2</v>
      </c>
      <c r="O106" s="205">
        <v>40.5</v>
      </c>
      <c r="P106" s="205" t="e" cm="1">
        <f t="array" ref="P106">IF($K106&gt;0,SVS_UR_VFZ*$I106/$J106,0)</f>
        <v>#DIV/0!</v>
      </c>
      <c r="Q106" s="203">
        <f t="shared" si="6"/>
        <v>4042.9292</v>
      </c>
      <c r="R106" s="203">
        <f t="shared" si="7"/>
        <v>0</v>
      </c>
      <c r="S106" s="203" t="e">
        <f t="shared" si="8"/>
        <v>#DIV/0!</v>
      </c>
    </row>
    <row r="107" spans="1:19" s="11" customFormat="1">
      <c r="A107" s="195">
        <f>MAX($A$11:A106)+1</f>
        <v>97</v>
      </c>
      <c r="B107" s="196" t="s">
        <v>70</v>
      </c>
      <c r="C107" s="197">
        <v>-1</v>
      </c>
      <c r="D107" s="197" t="s">
        <v>620</v>
      </c>
      <c r="E107" s="196" t="s">
        <v>81</v>
      </c>
      <c r="F107" s="198" t="s">
        <v>1375</v>
      </c>
      <c r="G107" s="198" t="s">
        <v>1313</v>
      </c>
      <c r="H107" s="198" t="s">
        <v>80</v>
      </c>
      <c r="I107" s="199">
        <v>27</v>
      </c>
      <c r="J107" s="64"/>
      <c r="K107" s="210">
        <v>3</v>
      </c>
      <c r="L107" s="211">
        <v>87.96</v>
      </c>
      <c r="M107" s="211" t="e" cm="1">
        <f t="array" ref="M107">IF($K107&gt;0,SVS_UR_VZ*$I107/$J107,0)</f>
        <v>#DIV/0!</v>
      </c>
      <c r="N107" s="204">
        <v>3</v>
      </c>
      <c r="O107" s="205">
        <v>60.75</v>
      </c>
      <c r="P107" s="205" t="e" cm="1">
        <f t="array" ref="P107">IF($K107&gt;0,SVS_UR_VFZ*$I107/$J107,0)</f>
        <v>#DIV/0!</v>
      </c>
      <c r="Q107" s="203">
        <f t="shared" si="6"/>
        <v>4015.1699999999996</v>
      </c>
      <c r="R107" s="203">
        <f t="shared" si="7"/>
        <v>0</v>
      </c>
      <c r="S107" s="203" t="e">
        <f t="shared" si="8"/>
        <v>#DIV/0!</v>
      </c>
    </row>
    <row r="108" spans="1:19" s="11" customFormat="1">
      <c r="A108" s="195">
        <f>MAX($A$11:A107)+1</f>
        <v>98</v>
      </c>
      <c r="B108" s="196" t="s">
        <v>70</v>
      </c>
      <c r="C108" s="197">
        <v>-1</v>
      </c>
      <c r="D108" s="197" t="s">
        <v>621</v>
      </c>
      <c r="E108" s="196" t="s">
        <v>81</v>
      </c>
      <c r="F108" s="198" t="s">
        <v>1375</v>
      </c>
      <c r="G108" s="198" t="s">
        <v>1313</v>
      </c>
      <c r="H108" s="198" t="s">
        <v>80</v>
      </c>
      <c r="I108" s="199">
        <v>37.79</v>
      </c>
      <c r="J108" s="64"/>
      <c r="K108" s="210">
        <v>3</v>
      </c>
      <c r="L108" s="211">
        <v>87.96</v>
      </c>
      <c r="M108" s="211" t="e" cm="1">
        <f t="array" ref="M108">IF($K108&gt;0,SVS_UR_VZ*$I108/$J108,0)</f>
        <v>#DIV/0!</v>
      </c>
      <c r="N108" s="204">
        <v>3</v>
      </c>
      <c r="O108" s="205">
        <v>60.75</v>
      </c>
      <c r="P108" s="205" t="e" cm="1">
        <f t="array" ref="P108">IF($K108&gt;0,SVS_UR_VFZ*$I108/$J108,0)</f>
        <v>#DIV/0!</v>
      </c>
      <c r="Q108" s="203">
        <f t="shared" si="6"/>
        <v>5619.7508999999991</v>
      </c>
      <c r="R108" s="203">
        <f t="shared" si="7"/>
        <v>0</v>
      </c>
      <c r="S108" s="203" t="e">
        <f t="shared" si="8"/>
        <v>#DIV/0!</v>
      </c>
    </row>
    <row r="109" spans="1:19" s="11" customFormat="1">
      <c r="A109" s="195">
        <f>MAX($A$11:A108)+1</f>
        <v>99</v>
      </c>
      <c r="B109" s="196" t="s">
        <v>70</v>
      </c>
      <c r="C109" s="197">
        <v>-1</v>
      </c>
      <c r="D109" s="197" t="s">
        <v>622</v>
      </c>
      <c r="E109" s="196" t="s">
        <v>217</v>
      </c>
      <c r="F109" s="198" t="s">
        <v>171</v>
      </c>
      <c r="G109" s="198" t="s">
        <v>1311</v>
      </c>
      <c r="H109" s="198" t="s">
        <v>89</v>
      </c>
      <c r="I109" s="199">
        <v>15.57</v>
      </c>
      <c r="J109" s="64"/>
      <c r="K109" s="210">
        <v>5</v>
      </c>
      <c r="L109" s="211">
        <v>146.6</v>
      </c>
      <c r="M109" s="211" t="e" cm="1">
        <f t="array" ref="M109">IF($K109&gt;0,SVS_UR_VZ*$I109/$J109,0)</f>
        <v>#DIV/0!</v>
      </c>
      <c r="N109" s="204">
        <v>5</v>
      </c>
      <c r="O109" s="205">
        <v>101.25</v>
      </c>
      <c r="P109" s="205" t="e" cm="1">
        <f t="array" ref="P109">IF($K109&gt;0,SVS_UR_VFZ*$I109/$J109,0)</f>
        <v>#DIV/0!</v>
      </c>
      <c r="Q109" s="203">
        <f t="shared" si="6"/>
        <v>3859.0245</v>
      </c>
      <c r="R109" s="203">
        <f t="shared" si="7"/>
        <v>0</v>
      </c>
      <c r="S109" s="203" t="e">
        <f t="shared" si="8"/>
        <v>#DIV/0!</v>
      </c>
    </row>
    <row r="110" spans="1:19" s="11" customFormat="1">
      <c r="A110" s="195">
        <f>MAX($A$11:A109)+1</f>
        <v>100</v>
      </c>
      <c r="B110" s="196" t="s">
        <v>70</v>
      </c>
      <c r="C110" s="197">
        <v>-1</v>
      </c>
      <c r="D110" s="197" t="s">
        <v>623</v>
      </c>
      <c r="E110" s="196" t="s">
        <v>182</v>
      </c>
      <c r="F110" s="198" t="s">
        <v>171</v>
      </c>
      <c r="G110" s="198" t="s">
        <v>1311</v>
      </c>
      <c r="H110" s="198" t="s">
        <v>89</v>
      </c>
      <c r="I110" s="199">
        <v>15.3</v>
      </c>
      <c r="J110" s="64"/>
      <c r="K110" s="210">
        <v>5</v>
      </c>
      <c r="L110" s="211">
        <v>146.6</v>
      </c>
      <c r="M110" s="211" t="e" cm="1">
        <f t="array" ref="M110">IF($K110&gt;0,SVS_UR_VZ*$I110/$J110,0)</f>
        <v>#DIV/0!</v>
      </c>
      <c r="N110" s="204">
        <v>5</v>
      </c>
      <c r="O110" s="205">
        <v>101.25</v>
      </c>
      <c r="P110" s="205" t="e" cm="1">
        <f t="array" ref="P110">IF($K110&gt;0,SVS_UR_VFZ*$I110/$J110,0)</f>
        <v>#DIV/0!</v>
      </c>
      <c r="Q110" s="203">
        <f t="shared" si="6"/>
        <v>3792.105</v>
      </c>
      <c r="R110" s="203">
        <f t="shared" si="7"/>
        <v>0</v>
      </c>
      <c r="S110" s="203" t="e">
        <f t="shared" si="8"/>
        <v>#DIV/0!</v>
      </c>
    </row>
    <row r="111" spans="1:19" s="11" customFormat="1">
      <c r="A111" s="195">
        <f>MAX($A$11:A110)+1</f>
        <v>101</v>
      </c>
      <c r="B111" s="196" t="s">
        <v>70</v>
      </c>
      <c r="C111" s="197">
        <v>-1</v>
      </c>
      <c r="D111" s="197" t="s">
        <v>625</v>
      </c>
      <c r="E111" s="196" t="s">
        <v>86</v>
      </c>
      <c r="F111" s="198" t="s">
        <v>171</v>
      </c>
      <c r="G111" s="198" t="s">
        <v>1311</v>
      </c>
      <c r="H111" s="198" t="s">
        <v>85</v>
      </c>
      <c r="I111" s="199">
        <v>23.82</v>
      </c>
      <c r="J111" s="64"/>
      <c r="K111" s="210">
        <v>5</v>
      </c>
      <c r="L111" s="211">
        <v>146.6</v>
      </c>
      <c r="M111" s="211" t="e" cm="1">
        <f t="array" ref="M111">IF($K111&gt;0,SVS_UR_VZ*$I111/$J111,0)</f>
        <v>#DIV/0!</v>
      </c>
      <c r="N111" s="204">
        <v>5</v>
      </c>
      <c r="O111" s="205">
        <v>101.25</v>
      </c>
      <c r="P111" s="205" t="e" cm="1">
        <f t="array" ref="P111">IF($K111&gt;0,SVS_UR_VFZ*$I111/$J111,0)</f>
        <v>#DIV/0!</v>
      </c>
      <c r="Q111" s="203">
        <f t="shared" si="6"/>
        <v>5903.7870000000003</v>
      </c>
      <c r="R111" s="203">
        <f t="shared" si="7"/>
        <v>0</v>
      </c>
      <c r="S111" s="203" t="e">
        <f t="shared" si="8"/>
        <v>#DIV/0!</v>
      </c>
    </row>
    <row r="112" spans="1:19" s="11" customFormat="1">
      <c r="A112" s="195">
        <f>MAX($A$11:A111)+1</f>
        <v>102</v>
      </c>
      <c r="B112" s="196" t="s">
        <v>70</v>
      </c>
      <c r="C112" s="197">
        <v>-1</v>
      </c>
      <c r="D112" s="197" t="s">
        <v>626</v>
      </c>
      <c r="E112" s="196" t="s">
        <v>86</v>
      </c>
      <c r="F112" s="198" t="s">
        <v>172</v>
      </c>
      <c r="G112" s="198" t="s">
        <v>1311</v>
      </c>
      <c r="H112" s="198" t="s">
        <v>85</v>
      </c>
      <c r="I112" s="199">
        <v>25.05</v>
      </c>
      <c r="J112" s="64"/>
      <c r="K112" s="210">
        <v>2</v>
      </c>
      <c r="L112" s="211">
        <v>58.64</v>
      </c>
      <c r="M112" s="211" t="e" cm="1">
        <f t="array" ref="M112">IF($K112&gt;0,SVS_UR_VZ*$I112/$J112,0)</f>
        <v>#DIV/0!</v>
      </c>
      <c r="N112" s="204">
        <v>2</v>
      </c>
      <c r="O112" s="205">
        <v>40.5</v>
      </c>
      <c r="P112" s="205" t="e" cm="1">
        <f t="array" ref="P112">IF($K112&gt;0,SVS_UR_VFZ*$I112/$J112,0)</f>
        <v>#DIV/0!</v>
      </c>
      <c r="Q112" s="203">
        <f t="shared" si="6"/>
        <v>2483.4569999999999</v>
      </c>
      <c r="R112" s="203">
        <f t="shared" si="7"/>
        <v>0</v>
      </c>
      <c r="S112" s="203" t="e">
        <f t="shared" si="8"/>
        <v>#DIV/0!</v>
      </c>
    </row>
    <row r="113" spans="1:19" s="11" customFormat="1">
      <c r="A113" s="195">
        <f>MAX($A$11:A112)+1</f>
        <v>103</v>
      </c>
      <c r="B113" s="196" t="s">
        <v>70</v>
      </c>
      <c r="C113" s="197">
        <v>-1</v>
      </c>
      <c r="D113" s="197" t="s">
        <v>627</v>
      </c>
      <c r="E113" s="196" t="s">
        <v>189</v>
      </c>
      <c r="F113" s="198" t="s">
        <v>171</v>
      </c>
      <c r="G113" s="198" t="s">
        <v>75</v>
      </c>
      <c r="H113" s="198" t="s">
        <v>83</v>
      </c>
      <c r="I113" s="199">
        <v>135.11000000000001</v>
      </c>
      <c r="J113" s="64"/>
      <c r="K113" s="210">
        <v>5</v>
      </c>
      <c r="L113" s="211">
        <v>146.6</v>
      </c>
      <c r="M113" s="211" t="e" cm="1">
        <f t="array" ref="M113">IF($K113&gt;0,SVS_UR_VZ*$I113/$J113,0)</f>
        <v>#DIV/0!</v>
      </c>
      <c r="N113" s="204">
        <v>5</v>
      </c>
      <c r="O113" s="205">
        <v>101.25</v>
      </c>
      <c r="P113" s="205" t="e" cm="1">
        <f t="array" ref="P113">IF($K113&gt;0,SVS_UR_VFZ*$I113/$J113,0)</f>
        <v>#DIV/0!</v>
      </c>
      <c r="Q113" s="203">
        <f t="shared" si="6"/>
        <v>33487.013500000001</v>
      </c>
      <c r="R113" s="203">
        <f t="shared" si="7"/>
        <v>0</v>
      </c>
      <c r="S113" s="203" t="e">
        <f t="shared" si="8"/>
        <v>#DIV/0!</v>
      </c>
    </row>
    <row r="114" spans="1:19" s="11" customFormat="1">
      <c r="A114" s="195">
        <f>MAX($A$11:A113)+1</f>
        <v>104</v>
      </c>
      <c r="B114" s="196" t="s">
        <v>70</v>
      </c>
      <c r="C114" s="197">
        <v>-1</v>
      </c>
      <c r="D114" s="197" t="s">
        <v>628</v>
      </c>
      <c r="E114" s="196" t="s">
        <v>192</v>
      </c>
      <c r="F114" s="198" t="s">
        <v>174</v>
      </c>
      <c r="G114" s="198" t="s">
        <v>1759</v>
      </c>
      <c r="H114" s="198" t="s">
        <v>47</v>
      </c>
      <c r="I114" s="199">
        <v>19.510000000000002</v>
      </c>
      <c r="J114" s="64"/>
      <c r="K114" s="210">
        <v>0.02</v>
      </c>
      <c r="L114" s="211">
        <v>1</v>
      </c>
      <c r="M114" s="211" t="e" cm="1">
        <f t="array" ref="M114">IF($K114&gt;0,SVS_UR_VZ*$I114/$J114,0)</f>
        <v>#DIV/0!</v>
      </c>
      <c r="N114" s="202"/>
      <c r="O114" s="202"/>
      <c r="P114" s="202"/>
      <c r="Q114" s="203">
        <f t="shared" si="6"/>
        <v>19.510000000000002</v>
      </c>
      <c r="R114" s="203">
        <f t="shared" si="7"/>
        <v>0</v>
      </c>
      <c r="S114" s="203" t="e">
        <f t="shared" si="8"/>
        <v>#DIV/0!</v>
      </c>
    </row>
    <row r="115" spans="1:19" s="11" customFormat="1">
      <c r="A115" s="195">
        <f>MAX($A$11:A114)+1</f>
        <v>105</v>
      </c>
      <c r="B115" s="196" t="s">
        <v>70</v>
      </c>
      <c r="C115" s="197">
        <v>-1</v>
      </c>
      <c r="D115" s="197" t="s">
        <v>502</v>
      </c>
      <c r="E115" s="196" t="s">
        <v>88</v>
      </c>
      <c r="F115" s="198" t="s">
        <v>170</v>
      </c>
      <c r="G115" s="198" t="s">
        <v>75</v>
      </c>
      <c r="H115" s="198" t="s">
        <v>87</v>
      </c>
      <c r="I115" s="199">
        <v>2.39</v>
      </c>
      <c r="J115" s="64"/>
      <c r="K115" s="200">
        <v>3</v>
      </c>
      <c r="L115" s="201">
        <v>87.96</v>
      </c>
      <c r="M115" s="201" t="e" cm="1">
        <f t="array" ref="M115">IF($K115&gt;0,SVS_UR_VZ*$I115/$J115,0)</f>
        <v>#DIV/0!</v>
      </c>
      <c r="N115" s="208">
        <v>3</v>
      </c>
      <c r="O115" s="209">
        <v>60.75</v>
      </c>
      <c r="P115" s="209" t="e" cm="1">
        <f t="array" ref="P115">IF($K115&gt;0,SVS_UR_VFZ*$I115/$J115,0)</f>
        <v>#DIV/0!</v>
      </c>
      <c r="Q115" s="203">
        <f t="shared" si="6"/>
        <v>355.41689999999994</v>
      </c>
      <c r="R115" s="203">
        <f t="shared" si="7"/>
        <v>0</v>
      </c>
      <c r="S115" s="203" t="e">
        <f t="shared" si="8"/>
        <v>#DIV/0!</v>
      </c>
    </row>
    <row r="116" spans="1:19" s="11" customFormat="1">
      <c r="A116" s="195">
        <f>MAX($A$11:A115)+1</f>
        <v>106</v>
      </c>
      <c r="B116" s="196" t="s">
        <v>70</v>
      </c>
      <c r="C116" s="197">
        <v>-1</v>
      </c>
      <c r="D116" s="197" t="s">
        <v>727</v>
      </c>
      <c r="E116" s="196" t="s">
        <v>81</v>
      </c>
      <c r="F116" s="198" t="s">
        <v>171</v>
      </c>
      <c r="G116" s="198" t="s">
        <v>75</v>
      </c>
      <c r="H116" s="198" t="s">
        <v>80</v>
      </c>
      <c r="I116" s="199">
        <v>34.32</v>
      </c>
      <c r="J116" s="64"/>
      <c r="K116" s="200">
        <v>5</v>
      </c>
      <c r="L116" s="201">
        <v>146.6</v>
      </c>
      <c r="M116" s="201" t="e" cm="1">
        <f t="array" ref="M116">IF($K116&gt;0,SVS_UR_VZ*$I116/$J116,0)</f>
        <v>#DIV/0!</v>
      </c>
      <c r="N116" s="208">
        <v>5</v>
      </c>
      <c r="O116" s="209">
        <v>101.25</v>
      </c>
      <c r="P116" s="209" t="e" cm="1">
        <f t="array" ref="P116">IF($K116&gt;0,SVS_UR_VFZ*$I116/$J116,0)</f>
        <v>#DIV/0!</v>
      </c>
      <c r="Q116" s="203">
        <f t="shared" si="6"/>
        <v>8506.2119999999995</v>
      </c>
      <c r="R116" s="203">
        <f t="shared" si="7"/>
        <v>0</v>
      </c>
      <c r="S116" s="203" t="e">
        <f t="shared" si="8"/>
        <v>#DIV/0!</v>
      </c>
    </row>
    <row r="117" spans="1:19" s="11" customFormat="1">
      <c r="A117" s="195">
        <f>MAX($A$11:A116)+1</f>
        <v>107</v>
      </c>
      <c r="B117" s="196" t="s">
        <v>70</v>
      </c>
      <c r="C117" s="197">
        <v>-1</v>
      </c>
      <c r="D117" s="197" t="s">
        <v>729</v>
      </c>
      <c r="E117" s="196" t="s">
        <v>81</v>
      </c>
      <c r="F117" s="198" t="s">
        <v>1375</v>
      </c>
      <c r="G117" s="198" t="s">
        <v>1313</v>
      </c>
      <c r="H117" s="198" t="s">
        <v>80</v>
      </c>
      <c r="I117" s="199">
        <v>22.05</v>
      </c>
      <c r="J117" s="64"/>
      <c r="K117" s="200">
        <v>3</v>
      </c>
      <c r="L117" s="201">
        <v>87.96</v>
      </c>
      <c r="M117" s="201" t="e" cm="1">
        <f t="array" ref="M117">IF($K117&gt;0,SVS_UR_VZ*$I117/$J117,0)</f>
        <v>#DIV/0!</v>
      </c>
      <c r="N117" s="208">
        <v>3</v>
      </c>
      <c r="O117" s="209">
        <v>60.75</v>
      </c>
      <c r="P117" s="209" t="e" cm="1">
        <f t="array" ref="P117">IF($K117&gt;0,SVS_UR_VFZ*$I117/$J117,0)</f>
        <v>#DIV/0!</v>
      </c>
      <c r="Q117" s="203">
        <f t="shared" si="6"/>
        <v>3279.0554999999995</v>
      </c>
      <c r="R117" s="203">
        <f t="shared" si="7"/>
        <v>0</v>
      </c>
      <c r="S117" s="203" t="e">
        <f t="shared" si="8"/>
        <v>#DIV/0!</v>
      </c>
    </row>
    <row r="118" spans="1:19" s="11" customFormat="1">
      <c r="A118" s="195">
        <f>MAX($A$11:A117)+1</f>
        <v>108</v>
      </c>
      <c r="B118" s="196" t="s">
        <v>70</v>
      </c>
      <c r="C118" s="197">
        <v>-1</v>
      </c>
      <c r="D118" s="197" t="s">
        <v>731</v>
      </c>
      <c r="E118" s="196" t="s">
        <v>81</v>
      </c>
      <c r="F118" s="198" t="s">
        <v>1375</v>
      </c>
      <c r="G118" s="198" t="s">
        <v>1313</v>
      </c>
      <c r="H118" s="198" t="s">
        <v>80</v>
      </c>
      <c r="I118" s="199">
        <v>22.05</v>
      </c>
      <c r="J118" s="64"/>
      <c r="K118" s="200">
        <v>3</v>
      </c>
      <c r="L118" s="201">
        <v>87.96</v>
      </c>
      <c r="M118" s="201" t="e" cm="1">
        <f t="array" ref="M118">IF($K118&gt;0,SVS_UR_VZ*$I118/$J118,0)</f>
        <v>#DIV/0!</v>
      </c>
      <c r="N118" s="208">
        <v>3</v>
      </c>
      <c r="O118" s="209">
        <v>60.75</v>
      </c>
      <c r="P118" s="209" t="e" cm="1">
        <f t="array" ref="P118">IF($K118&gt;0,SVS_UR_VFZ*$I118/$J118,0)</f>
        <v>#DIV/0!</v>
      </c>
      <c r="Q118" s="203">
        <f t="shared" si="6"/>
        <v>3279.0554999999995</v>
      </c>
      <c r="R118" s="203">
        <f t="shared" si="7"/>
        <v>0</v>
      </c>
      <c r="S118" s="203" t="e">
        <f t="shared" si="8"/>
        <v>#DIV/0!</v>
      </c>
    </row>
    <row r="119" spans="1:19" s="11" customFormat="1">
      <c r="A119" s="195">
        <f>MAX($A$11:A118)+1</f>
        <v>109</v>
      </c>
      <c r="B119" s="196" t="s">
        <v>70</v>
      </c>
      <c r="C119" s="197">
        <v>-1</v>
      </c>
      <c r="D119" s="197" t="s">
        <v>732</v>
      </c>
      <c r="E119" s="196" t="s">
        <v>733</v>
      </c>
      <c r="F119" s="198" t="s">
        <v>172</v>
      </c>
      <c r="G119" s="198" t="s">
        <v>75</v>
      </c>
      <c r="H119" s="198" t="s">
        <v>48</v>
      </c>
      <c r="I119" s="199">
        <v>131.81</v>
      </c>
      <c r="J119" s="64"/>
      <c r="K119" s="210">
        <v>2</v>
      </c>
      <c r="L119" s="211">
        <v>58.64</v>
      </c>
      <c r="M119" s="211" t="e" cm="1">
        <f t="array" ref="M119">IF($K119&gt;0,SVS_UR_VZ*$I119/$J119,0)</f>
        <v>#DIV/0!</v>
      </c>
      <c r="N119" s="204">
        <v>2</v>
      </c>
      <c r="O119" s="205">
        <v>40.5</v>
      </c>
      <c r="P119" s="205" t="e" cm="1">
        <f t="array" ref="P119">IF($K119&gt;0,SVS_UR_VFZ*$I119/$J119,0)</f>
        <v>#DIV/0!</v>
      </c>
      <c r="Q119" s="203">
        <f t="shared" si="6"/>
        <v>13067.643400000001</v>
      </c>
      <c r="R119" s="203">
        <f t="shared" si="7"/>
        <v>0</v>
      </c>
      <c r="S119" s="203" t="e">
        <f t="shared" si="8"/>
        <v>#DIV/0!</v>
      </c>
    </row>
    <row r="120" spans="1:19" s="11" customFormat="1">
      <c r="A120" s="195">
        <f>MAX($A$11:A119)+1</f>
        <v>110</v>
      </c>
      <c r="B120" s="196" t="s">
        <v>70</v>
      </c>
      <c r="C120" s="197">
        <v>-1</v>
      </c>
      <c r="D120" s="197" t="s">
        <v>734</v>
      </c>
      <c r="E120" s="196" t="s">
        <v>81</v>
      </c>
      <c r="F120" s="198" t="s">
        <v>1375</v>
      </c>
      <c r="G120" s="198" t="s">
        <v>1313</v>
      </c>
      <c r="H120" s="198" t="s">
        <v>80</v>
      </c>
      <c r="I120" s="199">
        <v>22.04</v>
      </c>
      <c r="J120" s="64"/>
      <c r="K120" s="200">
        <v>3</v>
      </c>
      <c r="L120" s="201">
        <v>87.96</v>
      </c>
      <c r="M120" s="201" t="e" cm="1">
        <f t="array" ref="M120">IF($K120&gt;0,SVS_UR_VZ*$I120/$J120,0)</f>
        <v>#DIV/0!</v>
      </c>
      <c r="N120" s="208">
        <v>3</v>
      </c>
      <c r="O120" s="209">
        <v>60.75</v>
      </c>
      <c r="P120" s="209" t="e" cm="1">
        <f t="array" ref="P120">IF($K120&gt;0,SVS_UR_VFZ*$I120/$J120,0)</f>
        <v>#DIV/0!</v>
      </c>
      <c r="Q120" s="203">
        <f t="shared" si="6"/>
        <v>3277.5683999999992</v>
      </c>
      <c r="R120" s="203">
        <f t="shared" si="7"/>
        <v>0</v>
      </c>
      <c r="S120" s="203" t="e">
        <f t="shared" si="8"/>
        <v>#DIV/0!</v>
      </c>
    </row>
    <row r="121" spans="1:19" s="11" customFormat="1">
      <c r="A121" s="195">
        <f>MAX($A$11:A120)+1</f>
        <v>111</v>
      </c>
      <c r="B121" s="196" t="s">
        <v>70</v>
      </c>
      <c r="C121" s="197">
        <v>-1</v>
      </c>
      <c r="D121" s="197" t="s">
        <v>735</v>
      </c>
      <c r="E121" s="196" t="s">
        <v>81</v>
      </c>
      <c r="F121" s="198" t="s">
        <v>1375</v>
      </c>
      <c r="G121" s="198" t="s">
        <v>1313</v>
      </c>
      <c r="H121" s="198" t="s">
        <v>80</v>
      </c>
      <c r="I121" s="199">
        <v>19.649999999999999</v>
      </c>
      <c r="J121" s="64"/>
      <c r="K121" s="200">
        <v>3</v>
      </c>
      <c r="L121" s="201">
        <v>87.96</v>
      </c>
      <c r="M121" s="201" t="e" cm="1">
        <f t="array" ref="M121">IF($K121&gt;0,SVS_UR_VZ*$I121/$J121,0)</f>
        <v>#DIV/0!</v>
      </c>
      <c r="N121" s="208">
        <v>3</v>
      </c>
      <c r="O121" s="209">
        <v>60.75</v>
      </c>
      <c r="P121" s="209" t="e" cm="1">
        <f t="array" ref="P121">IF($K121&gt;0,SVS_UR_VFZ*$I121/$J121,0)</f>
        <v>#DIV/0!</v>
      </c>
      <c r="Q121" s="203">
        <f t="shared" si="6"/>
        <v>2922.1514999999995</v>
      </c>
      <c r="R121" s="203">
        <f t="shared" si="7"/>
        <v>0</v>
      </c>
      <c r="S121" s="203" t="e">
        <f t="shared" si="8"/>
        <v>#DIV/0!</v>
      </c>
    </row>
    <row r="122" spans="1:19" s="11" customFormat="1">
      <c r="A122" s="195">
        <f>MAX($A$11:A121)+1</f>
        <v>112</v>
      </c>
      <c r="B122" s="196" t="s">
        <v>70</v>
      </c>
      <c r="C122" s="197">
        <v>-1</v>
      </c>
      <c r="D122" s="197" t="s">
        <v>736</v>
      </c>
      <c r="E122" s="196" t="s">
        <v>81</v>
      </c>
      <c r="F122" s="198" t="s">
        <v>1375</v>
      </c>
      <c r="G122" s="198" t="s">
        <v>1313</v>
      </c>
      <c r="H122" s="198" t="s">
        <v>80</v>
      </c>
      <c r="I122" s="199">
        <v>22.04</v>
      </c>
      <c r="J122" s="64"/>
      <c r="K122" s="200">
        <v>3</v>
      </c>
      <c r="L122" s="201">
        <v>87.96</v>
      </c>
      <c r="M122" s="201" t="e" cm="1">
        <f t="array" ref="M122">IF($K122&gt;0,SVS_UR_VZ*$I122/$J122,0)</f>
        <v>#DIV/0!</v>
      </c>
      <c r="N122" s="208">
        <v>3</v>
      </c>
      <c r="O122" s="209">
        <v>60.75</v>
      </c>
      <c r="P122" s="209" t="e" cm="1">
        <f t="array" ref="P122">IF($K122&gt;0,SVS_UR_VFZ*$I122/$J122,0)</f>
        <v>#DIV/0!</v>
      </c>
      <c r="Q122" s="203">
        <f t="shared" si="6"/>
        <v>3277.5683999999992</v>
      </c>
      <c r="R122" s="203">
        <f t="shared" si="7"/>
        <v>0</v>
      </c>
      <c r="S122" s="203" t="e">
        <f t="shared" si="8"/>
        <v>#DIV/0!</v>
      </c>
    </row>
    <row r="123" spans="1:19" s="11" customFormat="1">
      <c r="A123" s="195">
        <f>MAX($A$11:A122)+1</f>
        <v>113</v>
      </c>
      <c r="B123" s="196" t="s">
        <v>70</v>
      </c>
      <c r="C123" s="197">
        <v>-1</v>
      </c>
      <c r="D123" s="197" t="s">
        <v>737</v>
      </c>
      <c r="E123" s="196" t="s">
        <v>81</v>
      </c>
      <c r="F123" s="198" t="s">
        <v>1375</v>
      </c>
      <c r="G123" s="198" t="s">
        <v>1313</v>
      </c>
      <c r="H123" s="198" t="s">
        <v>80</v>
      </c>
      <c r="I123" s="199">
        <v>16.63</v>
      </c>
      <c r="J123" s="64"/>
      <c r="K123" s="200">
        <v>3</v>
      </c>
      <c r="L123" s="201">
        <v>87.96</v>
      </c>
      <c r="M123" s="201" t="e" cm="1">
        <f t="array" ref="M123">IF($K123&gt;0,SVS_UR_VZ*$I123/$J123,0)</f>
        <v>#DIV/0!</v>
      </c>
      <c r="N123" s="208">
        <v>3</v>
      </c>
      <c r="O123" s="209">
        <v>60.75</v>
      </c>
      <c r="P123" s="209" t="e" cm="1">
        <f t="array" ref="P123">IF($K123&gt;0,SVS_UR_VFZ*$I123/$J123,0)</f>
        <v>#DIV/0!</v>
      </c>
      <c r="Q123" s="203">
        <f t="shared" si="6"/>
        <v>2473.0472999999997</v>
      </c>
      <c r="R123" s="203">
        <f t="shared" si="7"/>
        <v>0</v>
      </c>
      <c r="S123" s="203" t="e">
        <f t="shared" si="8"/>
        <v>#DIV/0!</v>
      </c>
    </row>
    <row r="124" spans="1:19" s="11" customFormat="1">
      <c r="A124" s="195">
        <f>MAX($A$11:A123)+1</f>
        <v>114</v>
      </c>
      <c r="B124" s="196" t="s">
        <v>70</v>
      </c>
      <c r="C124" s="197">
        <v>-1</v>
      </c>
      <c r="D124" s="197" t="s">
        <v>738</v>
      </c>
      <c r="E124" s="196" t="s">
        <v>217</v>
      </c>
      <c r="F124" s="198" t="s">
        <v>171</v>
      </c>
      <c r="G124" s="198" t="s">
        <v>1311</v>
      </c>
      <c r="H124" s="198" t="s">
        <v>89</v>
      </c>
      <c r="I124" s="199">
        <v>12.77</v>
      </c>
      <c r="J124" s="64"/>
      <c r="K124" s="200">
        <v>5</v>
      </c>
      <c r="L124" s="201">
        <v>146.6</v>
      </c>
      <c r="M124" s="201" t="e" cm="1">
        <f t="array" ref="M124">IF($K124&gt;0,SVS_UR_VZ*$I124/$J124,0)</f>
        <v>#DIV/0!</v>
      </c>
      <c r="N124" s="208">
        <v>5</v>
      </c>
      <c r="O124" s="209">
        <v>101.25</v>
      </c>
      <c r="P124" s="209" t="e" cm="1">
        <f t="array" ref="P124">IF($K124&gt;0,SVS_UR_VFZ*$I124/$J124,0)</f>
        <v>#DIV/0!</v>
      </c>
      <c r="Q124" s="203">
        <f t="shared" si="6"/>
        <v>3165.0445</v>
      </c>
      <c r="R124" s="203">
        <f t="shared" si="7"/>
        <v>0</v>
      </c>
      <c r="S124" s="203" t="e">
        <f t="shared" si="8"/>
        <v>#DIV/0!</v>
      </c>
    </row>
    <row r="125" spans="1:19" s="11" customFormat="1">
      <c r="A125" s="195">
        <f>MAX($A$11:A124)+1</f>
        <v>115</v>
      </c>
      <c r="B125" s="196" t="s">
        <v>70</v>
      </c>
      <c r="C125" s="197">
        <v>-1</v>
      </c>
      <c r="D125" s="197" t="s">
        <v>739</v>
      </c>
      <c r="E125" s="196" t="s">
        <v>182</v>
      </c>
      <c r="F125" s="198" t="s">
        <v>171</v>
      </c>
      <c r="G125" s="198" t="s">
        <v>1311</v>
      </c>
      <c r="H125" s="198" t="s">
        <v>89</v>
      </c>
      <c r="I125" s="199">
        <v>14.8</v>
      </c>
      <c r="J125" s="64"/>
      <c r="K125" s="200">
        <v>5</v>
      </c>
      <c r="L125" s="201">
        <v>146.6</v>
      </c>
      <c r="M125" s="201" t="e" cm="1">
        <f t="array" ref="M125">IF($K125&gt;0,SVS_UR_VZ*$I125/$J125,0)</f>
        <v>#DIV/0!</v>
      </c>
      <c r="N125" s="208">
        <v>5</v>
      </c>
      <c r="O125" s="209">
        <v>101.25</v>
      </c>
      <c r="P125" s="209" t="e" cm="1">
        <f t="array" ref="P125">IF($K125&gt;0,SVS_UR_VFZ*$I125/$J125,0)</f>
        <v>#DIV/0!</v>
      </c>
      <c r="Q125" s="203">
        <f t="shared" si="6"/>
        <v>3668.1800000000003</v>
      </c>
      <c r="R125" s="203">
        <f t="shared" si="7"/>
        <v>0</v>
      </c>
      <c r="S125" s="203" t="e">
        <f t="shared" si="8"/>
        <v>#DIV/0!</v>
      </c>
    </row>
    <row r="126" spans="1:19" s="11" customFormat="1">
      <c r="A126" s="195">
        <f>MAX($A$11:A125)+1</f>
        <v>116</v>
      </c>
      <c r="B126" s="196" t="s">
        <v>70</v>
      </c>
      <c r="C126" s="197">
        <v>-1</v>
      </c>
      <c r="D126" s="197" t="s">
        <v>740</v>
      </c>
      <c r="E126" s="196" t="s">
        <v>219</v>
      </c>
      <c r="F126" s="198" t="s">
        <v>169</v>
      </c>
      <c r="G126" s="198" t="s">
        <v>1311</v>
      </c>
      <c r="H126" s="198" t="s">
        <v>89</v>
      </c>
      <c r="I126" s="199">
        <v>4.51</v>
      </c>
      <c r="J126" s="64"/>
      <c r="K126" s="200">
        <v>1</v>
      </c>
      <c r="L126" s="201">
        <v>30.4</v>
      </c>
      <c r="M126" s="201" t="e" cm="1">
        <f t="array" ref="M126">IF($K126&gt;0,SVS_UR_VZ*$I126/$J126,0)</f>
        <v>#DIV/0!</v>
      </c>
      <c r="N126" s="208">
        <v>1</v>
      </c>
      <c r="O126" s="209">
        <v>21.68</v>
      </c>
      <c r="P126" s="209" t="e" cm="1">
        <f t="array" ref="P126">IF($K126&gt;0,SVS_UR_VFZ*$I126/$J126,0)</f>
        <v>#DIV/0!</v>
      </c>
      <c r="Q126" s="203">
        <f t="shared" si="6"/>
        <v>234.88079999999999</v>
      </c>
      <c r="R126" s="203">
        <f t="shared" si="7"/>
        <v>0</v>
      </c>
      <c r="S126" s="203" t="e">
        <f t="shared" si="8"/>
        <v>#DIV/0!</v>
      </c>
    </row>
    <row r="127" spans="1:19" s="11" customFormat="1">
      <c r="A127" s="195">
        <f>MAX($A$11:A126)+1</f>
        <v>117</v>
      </c>
      <c r="B127" s="196" t="s">
        <v>70</v>
      </c>
      <c r="C127" s="197">
        <v>-1</v>
      </c>
      <c r="D127" s="197" t="s">
        <v>742</v>
      </c>
      <c r="E127" s="196" t="s">
        <v>86</v>
      </c>
      <c r="F127" s="198" t="s">
        <v>171</v>
      </c>
      <c r="G127" s="198" t="s">
        <v>1311</v>
      </c>
      <c r="H127" s="198" t="s">
        <v>85</v>
      </c>
      <c r="I127" s="199">
        <v>27.24</v>
      </c>
      <c r="J127" s="64"/>
      <c r="K127" s="200">
        <v>5</v>
      </c>
      <c r="L127" s="201">
        <v>146.6</v>
      </c>
      <c r="M127" s="201" t="e" cm="1">
        <f t="array" ref="M127">IF($K127&gt;0,SVS_UR_VZ*$I127/$J127,0)</f>
        <v>#DIV/0!</v>
      </c>
      <c r="N127" s="208">
        <v>5</v>
      </c>
      <c r="O127" s="209">
        <v>101.25</v>
      </c>
      <c r="P127" s="209" t="e" cm="1">
        <f t="array" ref="P127">IF($K127&gt;0,SVS_UR_VFZ*$I127/$J127,0)</f>
        <v>#DIV/0!</v>
      </c>
      <c r="Q127" s="203">
        <f t="shared" si="6"/>
        <v>6751.4339999999993</v>
      </c>
      <c r="R127" s="203">
        <f t="shared" si="7"/>
        <v>0</v>
      </c>
      <c r="S127" s="203" t="e">
        <f t="shared" si="8"/>
        <v>#DIV/0!</v>
      </c>
    </row>
    <row r="128" spans="1:19" s="11" customFormat="1">
      <c r="A128" s="195">
        <f>MAX($A$11:A127)+1</f>
        <v>118</v>
      </c>
      <c r="B128" s="196" t="s">
        <v>70</v>
      </c>
      <c r="C128" s="197">
        <v>-1</v>
      </c>
      <c r="D128" s="197" t="s">
        <v>743</v>
      </c>
      <c r="E128" s="196" t="s">
        <v>86</v>
      </c>
      <c r="F128" s="198" t="s">
        <v>172</v>
      </c>
      <c r="G128" s="198" t="s">
        <v>1311</v>
      </c>
      <c r="H128" s="198" t="s">
        <v>85</v>
      </c>
      <c r="I128" s="199">
        <v>28.63</v>
      </c>
      <c r="J128" s="64"/>
      <c r="K128" s="200">
        <v>2</v>
      </c>
      <c r="L128" s="201">
        <v>58.64</v>
      </c>
      <c r="M128" s="201" t="e" cm="1">
        <f t="array" ref="M128">IF($K128&gt;0,SVS_UR_VZ*$I128/$J128,0)</f>
        <v>#DIV/0!</v>
      </c>
      <c r="N128" s="208">
        <v>2</v>
      </c>
      <c r="O128" s="209">
        <v>40.5</v>
      </c>
      <c r="P128" s="209" t="e" cm="1">
        <f t="array" ref="P128">IF($K128&gt;0,SVS_UR_VFZ*$I128/$J128,0)</f>
        <v>#DIV/0!</v>
      </c>
      <c r="Q128" s="203">
        <f t="shared" si="6"/>
        <v>2838.3782000000001</v>
      </c>
      <c r="R128" s="203">
        <f t="shared" si="7"/>
        <v>0</v>
      </c>
      <c r="S128" s="203" t="e">
        <f t="shared" si="8"/>
        <v>#DIV/0!</v>
      </c>
    </row>
    <row r="129" spans="1:19" s="11" customFormat="1">
      <c r="A129" s="195">
        <f>MAX($A$11:A128)+1</f>
        <v>119</v>
      </c>
      <c r="B129" s="196" t="s">
        <v>70</v>
      </c>
      <c r="C129" s="197">
        <v>-1</v>
      </c>
      <c r="D129" s="197" t="s">
        <v>744</v>
      </c>
      <c r="E129" s="196" t="s">
        <v>189</v>
      </c>
      <c r="F129" s="198" t="s">
        <v>171</v>
      </c>
      <c r="G129" s="198" t="s">
        <v>75</v>
      </c>
      <c r="H129" s="198" t="s">
        <v>83</v>
      </c>
      <c r="I129" s="199">
        <v>141.81</v>
      </c>
      <c r="J129" s="64"/>
      <c r="K129" s="210">
        <v>5</v>
      </c>
      <c r="L129" s="211">
        <v>146.6</v>
      </c>
      <c r="M129" s="211" t="e" cm="1">
        <f t="array" ref="M129">IF($K129&gt;0,SVS_UR_VZ*$I129/$J129,0)</f>
        <v>#DIV/0!</v>
      </c>
      <c r="N129" s="204">
        <v>5</v>
      </c>
      <c r="O129" s="205">
        <v>101.25</v>
      </c>
      <c r="P129" s="205" t="e" cm="1">
        <f t="array" ref="P129">IF($K129&gt;0,SVS_UR_VFZ*$I129/$J129,0)</f>
        <v>#DIV/0!</v>
      </c>
      <c r="Q129" s="203">
        <f t="shared" si="6"/>
        <v>35147.608500000002</v>
      </c>
      <c r="R129" s="203">
        <f t="shared" si="7"/>
        <v>0</v>
      </c>
      <c r="S129" s="203" t="e">
        <f t="shared" si="8"/>
        <v>#DIV/0!</v>
      </c>
    </row>
    <row r="130" spans="1:19" s="11" customFormat="1">
      <c r="A130" s="195">
        <f>MAX($A$11:A129)+1</f>
        <v>120</v>
      </c>
      <c r="B130" s="196" t="s">
        <v>70</v>
      </c>
      <c r="C130" s="197">
        <v>-1</v>
      </c>
      <c r="D130" s="197" t="s">
        <v>749</v>
      </c>
      <c r="E130" s="196" t="s">
        <v>192</v>
      </c>
      <c r="F130" s="198" t="s">
        <v>174</v>
      </c>
      <c r="G130" s="198" t="s">
        <v>1759</v>
      </c>
      <c r="H130" s="198" t="s">
        <v>47</v>
      </c>
      <c r="I130" s="199">
        <v>37.76</v>
      </c>
      <c r="J130" s="64"/>
      <c r="K130" s="210">
        <v>0.02</v>
      </c>
      <c r="L130" s="211">
        <v>1</v>
      </c>
      <c r="M130" s="211" t="e" cm="1">
        <f t="array" ref="M130">IF($K130&gt;0,SVS_UR_VZ*$I130/$J130,0)</f>
        <v>#DIV/0!</v>
      </c>
      <c r="N130" s="202"/>
      <c r="O130" s="202"/>
      <c r="P130" s="202"/>
      <c r="Q130" s="203">
        <f t="shared" si="6"/>
        <v>37.76</v>
      </c>
      <c r="R130" s="203">
        <f t="shared" si="7"/>
        <v>0</v>
      </c>
      <c r="S130" s="203" t="e">
        <f t="shared" si="8"/>
        <v>#DIV/0!</v>
      </c>
    </row>
    <row r="131" spans="1:19" s="11" customFormat="1">
      <c r="A131" s="195">
        <f>MAX($A$11:A130)+1</f>
        <v>121</v>
      </c>
      <c r="B131" s="196" t="s">
        <v>70</v>
      </c>
      <c r="C131" s="197">
        <v>-1</v>
      </c>
      <c r="D131" s="197" t="s">
        <v>183</v>
      </c>
      <c r="E131" s="196" t="s">
        <v>184</v>
      </c>
      <c r="F131" s="198" t="s">
        <v>37</v>
      </c>
      <c r="G131" s="198" t="s">
        <v>1759</v>
      </c>
      <c r="H131" s="198" t="s">
        <v>78</v>
      </c>
      <c r="I131" s="199">
        <v>10.86</v>
      </c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</row>
    <row r="132" spans="1:19" s="11" customFormat="1">
      <c r="A132" s="195">
        <f>MAX($A$11:A131)+1</f>
        <v>122</v>
      </c>
      <c r="B132" s="196" t="s">
        <v>70</v>
      </c>
      <c r="C132" s="197">
        <v>-1</v>
      </c>
      <c r="D132" s="197" t="s">
        <v>191</v>
      </c>
      <c r="E132" s="196" t="s">
        <v>192</v>
      </c>
      <c r="F132" s="198" t="s">
        <v>37</v>
      </c>
      <c r="G132" s="198" t="s">
        <v>1759</v>
      </c>
      <c r="H132" s="198" t="s">
        <v>78</v>
      </c>
      <c r="I132" s="199">
        <v>3.2</v>
      </c>
      <c r="J132" s="202"/>
      <c r="K132" s="202"/>
      <c r="L132" s="202"/>
      <c r="M132" s="202"/>
      <c r="N132" s="202"/>
      <c r="O132" s="202"/>
      <c r="P132" s="202"/>
      <c r="Q132" s="202"/>
      <c r="R132" s="202"/>
      <c r="S132" s="202"/>
    </row>
    <row r="133" spans="1:19" s="11" customFormat="1">
      <c r="A133" s="195">
        <f>MAX($A$11:A132)+1</f>
        <v>123</v>
      </c>
      <c r="B133" s="196" t="s">
        <v>70</v>
      </c>
      <c r="C133" s="197">
        <v>-1</v>
      </c>
      <c r="D133" s="197" t="s">
        <v>194</v>
      </c>
      <c r="E133" s="196" t="s">
        <v>192</v>
      </c>
      <c r="F133" s="198" t="s">
        <v>37</v>
      </c>
      <c r="G133" s="198" t="s">
        <v>1759</v>
      </c>
      <c r="H133" s="198" t="s">
        <v>78</v>
      </c>
      <c r="I133" s="199">
        <v>3.46</v>
      </c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</row>
    <row r="134" spans="1:19" s="11" customFormat="1">
      <c r="A134" s="195">
        <f>MAX($A$11:A133)+1</f>
        <v>124</v>
      </c>
      <c r="B134" s="196" t="s">
        <v>70</v>
      </c>
      <c r="C134" s="197">
        <v>-1</v>
      </c>
      <c r="D134" s="197" t="s">
        <v>253</v>
      </c>
      <c r="E134" s="196" t="s">
        <v>179</v>
      </c>
      <c r="F134" s="198" t="s">
        <v>37</v>
      </c>
      <c r="G134" s="198" t="s">
        <v>1317</v>
      </c>
      <c r="H134" s="198" t="s">
        <v>78</v>
      </c>
      <c r="I134" s="199">
        <v>10.55</v>
      </c>
      <c r="J134" s="202"/>
      <c r="K134" s="202"/>
      <c r="L134" s="202"/>
      <c r="M134" s="202"/>
      <c r="N134" s="202"/>
      <c r="O134" s="202"/>
      <c r="P134" s="202"/>
      <c r="Q134" s="202"/>
      <c r="R134" s="202"/>
      <c r="S134" s="202"/>
    </row>
    <row r="135" spans="1:19" s="11" customFormat="1">
      <c r="A135" s="195">
        <f>MAX($A$11:A134)+1</f>
        <v>125</v>
      </c>
      <c r="B135" s="196" t="s">
        <v>70</v>
      </c>
      <c r="C135" s="197">
        <v>-1</v>
      </c>
      <c r="D135" s="197" t="s">
        <v>254</v>
      </c>
      <c r="E135" s="196" t="s">
        <v>179</v>
      </c>
      <c r="F135" s="198" t="s">
        <v>37</v>
      </c>
      <c r="G135" s="198" t="s">
        <v>1317</v>
      </c>
      <c r="H135" s="198" t="s">
        <v>78</v>
      </c>
      <c r="I135" s="199">
        <v>10.64</v>
      </c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</row>
    <row r="136" spans="1:19" s="11" customFormat="1">
      <c r="A136" s="195">
        <f>MAX($A$11:A135)+1</f>
        <v>126</v>
      </c>
      <c r="B136" s="196" t="s">
        <v>70</v>
      </c>
      <c r="C136" s="197">
        <v>-1</v>
      </c>
      <c r="D136" s="197" t="s">
        <v>255</v>
      </c>
      <c r="E136" s="196" t="s">
        <v>179</v>
      </c>
      <c r="F136" s="198" t="s">
        <v>37</v>
      </c>
      <c r="G136" s="198" t="s">
        <v>1317</v>
      </c>
      <c r="H136" s="198" t="s">
        <v>78</v>
      </c>
      <c r="I136" s="199">
        <v>12.91</v>
      </c>
      <c r="J136" s="202"/>
      <c r="K136" s="202"/>
      <c r="L136" s="202"/>
      <c r="M136" s="202"/>
      <c r="N136" s="202"/>
      <c r="O136" s="202"/>
      <c r="P136" s="202"/>
      <c r="Q136" s="202"/>
      <c r="R136" s="202"/>
      <c r="S136" s="202"/>
    </row>
    <row r="137" spans="1:19" s="11" customFormat="1">
      <c r="A137" s="195">
        <f>MAX($A$11:A136)+1</f>
        <v>127</v>
      </c>
      <c r="B137" s="196" t="s">
        <v>70</v>
      </c>
      <c r="C137" s="197">
        <v>-1</v>
      </c>
      <c r="D137" s="197" t="s">
        <v>256</v>
      </c>
      <c r="E137" s="196" t="s">
        <v>179</v>
      </c>
      <c r="F137" s="198" t="s">
        <v>37</v>
      </c>
      <c r="G137" s="198" t="s">
        <v>1317</v>
      </c>
      <c r="H137" s="198" t="s">
        <v>78</v>
      </c>
      <c r="I137" s="199">
        <v>5.37</v>
      </c>
      <c r="J137" s="202"/>
      <c r="K137" s="202"/>
      <c r="L137" s="202"/>
      <c r="M137" s="202"/>
      <c r="N137" s="202"/>
      <c r="O137" s="202"/>
      <c r="P137" s="202"/>
      <c r="Q137" s="202"/>
      <c r="R137" s="202"/>
      <c r="S137" s="202"/>
    </row>
    <row r="138" spans="1:19" s="11" customFormat="1">
      <c r="A138" s="195">
        <f>MAX($A$11:A137)+1</f>
        <v>128</v>
      </c>
      <c r="B138" s="196" t="s">
        <v>70</v>
      </c>
      <c r="C138" s="197">
        <v>-1</v>
      </c>
      <c r="D138" s="197" t="s">
        <v>257</v>
      </c>
      <c r="E138" s="196" t="s">
        <v>179</v>
      </c>
      <c r="F138" s="198" t="s">
        <v>37</v>
      </c>
      <c r="G138" s="198" t="s">
        <v>1317</v>
      </c>
      <c r="H138" s="198" t="s">
        <v>78</v>
      </c>
      <c r="I138" s="199">
        <v>19.59</v>
      </c>
      <c r="J138" s="202"/>
      <c r="K138" s="202"/>
      <c r="L138" s="202"/>
      <c r="M138" s="202"/>
      <c r="N138" s="202"/>
      <c r="O138" s="202"/>
      <c r="P138" s="202"/>
      <c r="Q138" s="202"/>
      <c r="R138" s="202"/>
      <c r="S138" s="202"/>
    </row>
    <row r="139" spans="1:19" s="11" customFormat="1">
      <c r="A139" s="195">
        <f>MAX($A$11:A138)+1</f>
        <v>129</v>
      </c>
      <c r="B139" s="196" t="s">
        <v>70</v>
      </c>
      <c r="C139" s="197">
        <v>-1</v>
      </c>
      <c r="D139" s="197" t="s">
        <v>263</v>
      </c>
      <c r="E139" s="196" t="s">
        <v>184</v>
      </c>
      <c r="F139" s="198" t="s">
        <v>37</v>
      </c>
      <c r="G139" s="198" t="s">
        <v>1759</v>
      </c>
      <c r="H139" s="198" t="s">
        <v>78</v>
      </c>
      <c r="I139" s="199">
        <v>23.97</v>
      </c>
      <c r="J139" s="202"/>
      <c r="K139" s="202"/>
      <c r="L139" s="202"/>
      <c r="M139" s="202"/>
      <c r="N139" s="202"/>
      <c r="O139" s="202"/>
      <c r="P139" s="202"/>
      <c r="Q139" s="202"/>
      <c r="R139" s="202"/>
      <c r="S139" s="202"/>
    </row>
    <row r="140" spans="1:19" s="11" customFormat="1">
      <c r="A140" s="195">
        <f>MAX($A$11:A139)+1</f>
        <v>130</v>
      </c>
      <c r="B140" s="196" t="s">
        <v>70</v>
      </c>
      <c r="C140" s="197">
        <v>-1</v>
      </c>
      <c r="D140" s="197" t="s">
        <v>264</v>
      </c>
      <c r="E140" s="196" t="s">
        <v>192</v>
      </c>
      <c r="F140" s="198" t="s">
        <v>37</v>
      </c>
      <c r="G140" s="198" t="s">
        <v>1759</v>
      </c>
      <c r="H140" s="198" t="s">
        <v>78</v>
      </c>
      <c r="I140" s="199">
        <v>59.68</v>
      </c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</row>
    <row r="141" spans="1:19" s="11" customFormat="1">
      <c r="A141" s="195">
        <f>MAX($A$11:A140)+1</f>
        <v>131</v>
      </c>
      <c r="B141" s="196" t="s">
        <v>70</v>
      </c>
      <c r="C141" s="197">
        <v>-1</v>
      </c>
      <c r="D141" s="197" t="s">
        <v>265</v>
      </c>
      <c r="E141" s="196" t="s">
        <v>192</v>
      </c>
      <c r="F141" s="198" t="s">
        <v>37</v>
      </c>
      <c r="G141" s="198" t="s">
        <v>1759</v>
      </c>
      <c r="H141" s="198" t="s">
        <v>78</v>
      </c>
      <c r="I141" s="199">
        <v>14.78</v>
      </c>
      <c r="J141" s="202"/>
      <c r="K141" s="202"/>
      <c r="L141" s="202"/>
      <c r="M141" s="202"/>
      <c r="N141" s="202"/>
      <c r="O141" s="202"/>
      <c r="P141" s="202"/>
      <c r="Q141" s="202"/>
      <c r="R141" s="202"/>
      <c r="S141" s="202"/>
    </row>
    <row r="142" spans="1:19" s="11" customFormat="1">
      <c r="A142" s="195">
        <f>MAX($A$11:A141)+1</f>
        <v>132</v>
      </c>
      <c r="B142" s="196" t="s">
        <v>70</v>
      </c>
      <c r="C142" s="197">
        <v>-1</v>
      </c>
      <c r="D142" s="197" t="s">
        <v>266</v>
      </c>
      <c r="E142" s="196" t="s">
        <v>192</v>
      </c>
      <c r="F142" s="198" t="s">
        <v>37</v>
      </c>
      <c r="G142" s="198" t="s">
        <v>1759</v>
      </c>
      <c r="H142" s="198" t="s">
        <v>78</v>
      </c>
      <c r="I142" s="199">
        <v>49.94</v>
      </c>
      <c r="J142" s="202"/>
      <c r="K142" s="202"/>
      <c r="L142" s="202"/>
      <c r="M142" s="202"/>
      <c r="N142" s="202"/>
      <c r="O142" s="202"/>
      <c r="P142" s="202"/>
      <c r="Q142" s="202"/>
      <c r="R142" s="202"/>
      <c r="S142" s="202"/>
    </row>
    <row r="143" spans="1:19" s="11" customFormat="1">
      <c r="A143" s="195">
        <f>MAX($A$11:A142)+1</f>
        <v>133</v>
      </c>
      <c r="B143" s="196" t="s">
        <v>70</v>
      </c>
      <c r="C143" s="197">
        <v>-1</v>
      </c>
      <c r="D143" s="197" t="s">
        <v>267</v>
      </c>
      <c r="E143" s="196" t="s">
        <v>192</v>
      </c>
      <c r="F143" s="198" t="s">
        <v>37</v>
      </c>
      <c r="G143" s="198" t="s">
        <v>1759</v>
      </c>
      <c r="H143" s="198" t="s">
        <v>78</v>
      </c>
      <c r="I143" s="199">
        <v>13.37</v>
      </c>
      <c r="J143" s="202"/>
      <c r="K143" s="202"/>
      <c r="L143" s="202"/>
      <c r="M143" s="202"/>
      <c r="N143" s="202"/>
      <c r="O143" s="202"/>
      <c r="P143" s="202"/>
      <c r="Q143" s="202"/>
      <c r="R143" s="202"/>
      <c r="S143" s="202"/>
    </row>
    <row r="144" spans="1:19" s="11" customFormat="1">
      <c r="A144" s="195">
        <f>MAX($A$11:A143)+1</f>
        <v>134</v>
      </c>
      <c r="B144" s="196" t="s">
        <v>70</v>
      </c>
      <c r="C144" s="197">
        <v>-1</v>
      </c>
      <c r="D144" s="197" t="s">
        <v>268</v>
      </c>
      <c r="E144" s="196" t="s">
        <v>192</v>
      </c>
      <c r="F144" s="198" t="s">
        <v>37</v>
      </c>
      <c r="G144" s="198" t="s">
        <v>1759</v>
      </c>
      <c r="H144" s="198" t="s">
        <v>78</v>
      </c>
      <c r="I144" s="199">
        <v>37.76</v>
      </c>
      <c r="J144" s="202"/>
      <c r="K144" s="202"/>
      <c r="L144" s="202"/>
      <c r="M144" s="202"/>
      <c r="N144" s="202"/>
      <c r="O144" s="202"/>
      <c r="P144" s="202"/>
      <c r="Q144" s="202"/>
      <c r="R144" s="202"/>
      <c r="S144" s="202"/>
    </row>
    <row r="145" spans="1:19" s="11" customFormat="1">
      <c r="A145" s="195">
        <f>MAX($A$11:A144)+1</f>
        <v>135</v>
      </c>
      <c r="B145" s="196" t="s">
        <v>70</v>
      </c>
      <c r="C145" s="197">
        <v>-1</v>
      </c>
      <c r="D145" s="197" t="s">
        <v>296</v>
      </c>
      <c r="E145" s="196" t="s">
        <v>297</v>
      </c>
      <c r="F145" s="198" t="s">
        <v>1718</v>
      </c>
      <c r="G145" s="198" t="s">
        <v>1311</v>
      </c>
      <c r="H145" s="198" t="s">
        <v>1718</v>
      </c>
      <c r="I145" s="199">
        <v>10.130000000000001</v>
      </c>
      <c r="J145" s="202"/>
      <c r="K145" s="202"/>
      <c r="L145" s="202"/>
      <c r="M145" s="202"/>
      <c r="N145" s="202"/>
      <c r="O145" s="202"/>
      <c r="P145" s="202"/>
      <c r="Q145" s="202"/>
      <c r="R145" s="202"/>
      <c r="S145" s="202"/>
    </row>
    <row r="146" spans="1:19" s="11" customFormat="1">
      <c r="A146" s="195">
        <f>MAX($A$11:A145)+1</f>
        <v>136</v>
      </c>
      <c r="B146" s="196" t="s">
        <v>70</v>
      </c>
      <c r="C146" s="197">
        <v>-1</v>
      </c>
      <c r="D146" s="197" t="s">
        <v>298</v>
      </c>
      <c r="E146" s="196" t="s">
        <v>297</v>
      </c>
      <c r="F146" s="198" t="s">
        <v>1718</v>
      </c>
      <c r="G146" s="198" t="s">
        <v>1311</v>
      </c>
      <c r="H146" s="198" t="s">
        <v>1718</v>
      </c>
      <c r="I146" s="199">
        <v>10.130000000000001</v>
      </c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</row>
    <row r="147" spans="1:19" s="11" customFormat="1" ht="12" customHeight="1">
      <c r="A147" s="195">
        <f>MAX($A$11:A146)+1</f>
        <v>137</v>
      </c>
      <c r="B147" s="196" t="s">
        <v>70</v>
      </c>
      <c r="C147" s="197">
        <v>-1</v>
      </c>
      <c r="D147" s="197" t="s">
        <v>299</v>
      </c>
      <c r="E147" s="196" t="s">
        <v>297</v>
      </c>
      <c r="F147" s="198" t="s">
        <v>1718</v>
      </c>
      <c r="G147" s="198" t="s">
        <v>1311</v>
      </c>
      <c r="H147" s="198" t="s">
        <v>1718</v>
      </c>
      <c r="I147" s="199">
        <v>16.43</v>
      </c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</row>
    <row r="148" spans="1:19" s="11" customFormat="1">
      <c r="A148" s="195">
        <f>MAX($A$11:A147)+1</f>
        <v>138</v>
      </c>
      <c r="B148" s="196" t="s">
        <v>70</v>
      </c>
      <c r="C148" s="197">
        <v>-1</v>
      </c>
      <c r="D148" s="197" t="s">
        <v>300</v>
      </c>
      <c r="E148" s="196" t="s">
        <v>297</v>
      </c>
      <c r="F148" s="198" t="s">
        <v>1718</v>
      </c>
      <c r="G148" s="198" t="s">
        <v>1311</v>
      </c>
      <c r="H148" s="198" t="s">
        <v>1718</v>
      </c>
      <c r="I148" s="199">
        <v>11.53</v>
      </c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</row>
    <row r="149" spans="1:19" s="11" customFormat="1">
      <c r="A149" s="195">
        <f>MAX($A$11:A148)+1</f>
        <v>139</v>
      </c>
      <c r="B149" s="196" t="s">
        <v>70</v>
      </c>
      <c r="C149" s="197">
        <v>-1</v>
      </c>
      <c r="D149" s="197" t="s">
        <v>301</v>
      </c>
      <c r="E149" s="196" t="s">
        <v>297</v>
      </c>
      <c r="F149" s="198" t="s">
        <v>1718</v>
      </c>
      <c r="G149" s="198" t="s">
        <v>1311</v>
      </c>
      <c r="H149" s="198" t="s">
        <v>1718</v>
      </c>
      <c r="I149" s="199">
        <v>9.61</v>
      </c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</row>
    <row r="150" spans="1:19" s="11" customFormat="1">
      <c r="A150" s="195">
        <f>MAX($A$11:A149)+1</f>
        <v>140</v>
      </c>
      <c r="B150" s="196" t="s">
        <v>70</v>
      </c>
      <c r="C150" s="197">
        <v>-1</v>
      </c>
      <c r="D150" s="197" t="s">
        <v>302</v>
      </c>
      <c r="E150" s="196" t="s">
        <v>297</v>
      </c>
      <c r="F150" s="198" t="s">
        <v>1718</v>
      </c>
      <c r="G150" s="198" t="s">
        <v>1311</v>
      </c>
      <c r="H150" s="198" t="s">
        <v>1718</v>
      </c>
      <c r="I150" s="199">
        <v>6.94</v>
      </c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</row>
    <row r="151" spans="1:19" s="11" customFormat="1">
      <c r="A151" s="195">
        <f>MAX($A$11:A150)+1</f>
        <v>141</v>
      </c>
      <c r="B151" s="196" t="s">
        <v>70</v>
      </c>
      <c r="C151" s="197">
        <v>-1</v>
      </c>
      <c r="D151" s="197" t="s">
        <v>303</v>
      </c>
      <c r="E151" s="196" t="s">
        <v>297</v>
      </c>
      <c r="F151" s="198" t="s">
        <v>1718</v>
      </c>
      <c r="G151" s="198" t="s">
        <v>1311</v>
      </c>
      <c r="H151" s="198" t="s">
        <v>1718</v>
      </c>
      <c r="I151" s="199">
        <v>14.55</v>
      </c>
      <c r="J151" s="202"/>
      <c r="K151" s="202"/>
      <c r="L151" s="202"/>
      <c r="M151" s="202"/>
      <c r="N151" s="202"/>
      <c r="O151" s="202"/>
      <c r="P151" s="202"/>
      <c r="Q151" s="202"/>
      <c r="R151" s="202"/>
      <c r="S151" s="202"/>
    </row>
    <row r="152" spans="1:19" s="11" customFormat="1">
      <c r="A152" s="195">
        <f>MAX($A$11:A151)+1</f>
        <v>142</v>
      </c>
      <c r="B152" s="196" t="s">
        <v>70</v>
      </c>
      <c r="C152" s="197">
        <v>-1</v>
      </c>
      <c r="D152" s="197" t="s">
        <v>304</v>
      </c>
      <c r="E152" s="196" t="s">
        <v>179</v>
      </c>
      <c r="F152" s="198" t="s">
        <v>37</v>
      </c>
      <c r="G152" s="198" t="s">
        <v>1317</v>
      </c>
      <c r="H152" s="198" t="s">
        <v>78</v>
      </c>
      <c r="I152" s="199">
        <v>61.96</v>
      </c>
      <c r="J152" s="202"/>
      <c r="K152" s="202"/>
      <c r="L152" s="202"/>
      <c r="M152" s="202"/>
      <c r="N152" s="202"/>
      <c r="O152" s="202"/>
      <c r="P152" s="202"/>
      <c r="Q152" s="202"/>
      <c r="R152" s="202"/>
      <c r="S152" s="202"/>
    </row>
    <row r="153" spans="1:19" s="11" customFormat="1">
      <c r="A153" s="195">
        <f>MAX($A$11:A152)+1</f>
        <v>143</v>
      </c>
      <c r="B153" s="196" t="s">
        <v>70</v>
      </c>
      <c r="C153" s="197">
        <v>-1</v>
      </c>
      <c r="D153" s="197" t="s">
        <v>305</v>
      </c>
      <c r="E153" s="196" t="s">
        <v>179</v>
      </c>
      <c r="F153" s="198" t="s">
        <v>37</v>
      </c>
      <c r="G153" s="198" t="s">
        <v>1317</v>
      </c>
      <c r="H153" s="198" t="s">
        <v>78</v>
      </c>
      <c r="I153" s="199">
        <v>65.45</v>
      </c>
      <c r="J153" s="202"/>
      <c r="K153" s="202"/>
      <c r="L153" s="202"/>
      <c r="M153" s="202"/>
      <c r="N153" s="202"/>
      <c r="O153" s="202"/>
      <c r="P153" s="202"/>
      <c r="Q153" s="202"/>
      <c r="R153" s="202"/>
      <c r="S153" s="202"/>
    </row>
    <row r="154" spans="1:19" s="11" customFormat="1">
      <c r="A154" s="195">
        <f>MAX($A$11:A153)+1</f>
        <v>144</v>
      </c>
      <c r="B154" s="196" t="s">
        <v>70</v>
      </c>
      <c r="C154" s="197">
        <v>-1</v>
      </c>
      <c r="D154" s="197" t="s">
        <v>306</v>
      </c>
      <c r="E154" s="196" t="s">
        <v>297</v>
      </c>
      <c r="F154" s="198" t="s">
        <v>1718</v>
      </c>
      <c r="G154" s="198" t="s">
        <v>1311</v>
      </c>
      <c r="H154" s="198" t="s">
        <v>1718</v>
      </c>
      <c r="I154" s="199">
        <v>78.400000000000006</v>
      </c>
      <c r="J154" s="202"/>
      <c r="K154" s="202"/>
      <c r="L154" s="202"/>
      <c r="M154" s="202"/>
      <c r="N154" s="202"/>
      <c r="O154" s="202"/>
      <c r="P154" s="202"/>
      <c r="Q154" s="202"/>
      <c r="R154" s="202"/>
      <c r="S154" s="202"/>
    </row>
    <row r="155" spans="1:19" s="11" customFormat="1">
      <c r="A155" s="195">
        <f>MAX($A$11:A154)+1</f>
        <v>145</v>
      </c>
      <c r="B155" s="196" t="s">
        <v>70</v>
      </c>
      <c r="C155" s="197">
        <v>-1</v>
      </c>
      <c r="D155" s="197" t="s">
        <v>313</v>
      </c>
      <c r="E155" s="196" t="s">
        <v>184</v>
      </c>
      <c r="F155" s="198" t="s">
        <v>37</v>
      </c>
      <c r="G155" s="198" t="s">
        <v>1759</v>
      </c>
      <c r="H155" s="198" t="s">
        <v>78</v>
      </c>
      <c r="I155" s="199">
        <v>1.94</v>
      </c>
      <c r="J155" s="202"/>
      <c r="K155" s="202"/>
      <c r="L155" s="202"/>
      <c r="M155" s="202"/>
      <c r="N155" s="202"/>
      <c r="O155" s="202"/>
      <c r="P155" s="202"/>
      <c r="Q155" s="202"/>
      <c r="R155" s="202"/>
      <c r="S155" s="202"/>
    </row>
    <row r="156" spans="1:19" s="11" customFormat="1">
      <c r="A156" s="195">
        <f>MAX($A$11:A155)+1</f>
        <v>146</v>
      </c>
      <c r="B156" s="196" t="s">
        <v>70</v>
      </c>
      <c r="C156" s="197">
        <v>-1</v>
      </c>
      <c r="D156" s="197" t="s">
        <v>323</v>
      </c>
      <c r="E156" s="196" t="s">
        <v>184</v>
      </c>
      <c r="F156" s="198" t="s">
        <v>37</v>
      </c>
      <c r="G156" s="198" t="s">
        <v>1759</v>
      </c>
      <c r="H156" s="198" t="s">
        <v>78</v>
      </c>
      <c r="I156" s="199">
        <v>11.96</v>
      </c>
      <c r="J156" s="202"/>
      <c r="K156" s="202"/>
      <c r="L156" s="202"/>
      <c r="M156" s="202"/>
      <c r="N156" s="202"/>
      <c r="O156" s="202"/>
      <c r="P156" s="202"/>
      <c r="Q156" s="202"/>
      <c r="R156" s="202"/>
      <c r="S156" s="202"/>
    </row>
    <row r="157" spans="1:19" s="11" customFormat="1">
      <c r="A157" s="195">
        <f>MAX($A$11:A156)+1</f>
        <v>147</v>
      </c>
      <c r="B157" s="196" t="s">
        <v>70</v>
      </c>
      <c r="C157" s="197">
        <v>-1</v>
      </c>
      <c r="D157" s="197" t="s">
        <v>326</v>
      </c>
      <c r="E157" s="196" t="s">
        <v>192</v>
      </c>
      <c r="F157" s="198" t="s">
        <v>37</v>
      </c>
      <c r="G157" s="198" t="s">
        <v>1759</v>
      </c>
      <c r="H157" s="198" t="s">
        <v>78</v>
      </c>
      <c r="I157" s="199">
        <v>6.82</v>
      </c>
      <c r="J157" s="202"/>
      <c r="K157" s="202"/>
      <c r="L157" s="202"/>
      <c r="M157" s="202"/>
      <c r="N157" s="202"/>
      <c r="O157" s="202"/>
      <c r="P157" s="202"/>
      <c r="Q157" s="202"/>
      <c r="R157" s="202"/>
      <c r="S157" s="202"/>
    </row>
    <row r="158" spans="1:19" s="11" customFormat="1">
      <c r="A158" s="195">
        <f>MAX($A$11:A157)+1</f>
        <v>148</v>
      </c>
      <c r="B158" s="196" t="s">
        <v>70</v>
      </c>
      <c r="C158" s="197">
        <v>-1</v>
      </c>
      <c r="D158" s="197" t="s">
        <v>327</v>
      </c>
      <c r="E158" s="196" t="s">
        <v>95</v>
      </c>
      <c r="F158" s="198" t="s">
        <v>37</v>
      </c>
      <c r="G158" s="198" t="s">
        <v>1759</v>
      </c>
      <c r="H158" s="198" t="s">
        <v>78</v>
      </c>
      <c r="I158" s="199">
        <v>16.87</v>
      </c>
      <c r="J158" s="202"/>
      <c r="K158" s="202"/>
      <c r="L158" s="202"/>
      <c r="M158" s="202"/>
      <c r="N158" s="202"/>
      <c r="O158" s="202"/>
      <c r="P158" s="202"/>
      <c r="Q158" s="202"/>
      <c r="R158" s="202"/>
      <c r="S158" s="202"/>
    </row>
    <row r="159" spans="1:19" s="11" customFormat="1">
      <c r="A159" s="195">
        <f>MAX($A$11:A158)+1</f>
        <v>149</v>
      </c>
      <c r="B159" s="196" t="s">
        <v>70</v>
      </c>
      <c r="C159" s="197">
        <v>-1</v>
      </c>
      <c r="D159" s="197" t="s">
        <v>331</v>
      </c>
      <c r="E159" s="196" t="s">
        <v>192</v>
      </c>
      <c r="F159" s="198" t="s">
        <v>37</v>
      </c>
      <c r="G159" s="198" t="s">
        <v>1759</v>
      </c>
      <c r="H159" s="198" t="s">
        <v>78</v>
      </c>
      <c r="I159" s="199">
        <v>10.75</v>
      </c>
      <c r="J159" s="202"/>
      <c r="K159" s="202"/>
      <c r="L159" s="202"/>
      <c r="M159" s="202"/>
      <c r="N159" s="202"/>
      <c r="O159" s="202"/>
      <c r="P159" s="202"/>
      <c r="Q159" s="202"/>
      <c r="R159" s="202"/>
      <c r="S159" s="202"/>
    </row>
    <row r="160" spans="1:19" s="11" customFormat="1">
      <c r="A160" s="195">
        <f>MAX($A$11:A159)+1</f>
        <v>150</v>
      </c>
      <c r="B160" s="196" t="s">
        <v>70</v>
      </c>
      <c r="C160" s="197">
        <v>-1</v>
      </c>
      <c r="D160" s="197" t="s">
        <v>332</v>
      </c>
      <c r="E160" s="196" t="s">
        <v>192</v>
      </c>
      <c r="F160" s="198" t="s">
        <v>37</v>
      </c>
      <c r="G160" s="198" t="s">
        <v>1759</v>
      </c>
      <c r="H160" s="198" t="s">
        <v>78</v>
      </c>
      <c r="I160" s="199">
        <v>6.83</v>
      </c>
      <c r="J160" s="202"/>
      <c r="K160" s="202"/>
      <c r="L160" s="202"/>
      <c r="M160" s="202"/>
      <c r="N160" s="202"/>
      <c r="O160" s="202"/>
      <c r="P160" s="202"/>
      <c r="Q160" s="202"/>
      <c r="R160" s="202"/>
      <c r="S160" s="202"/>
    </row>
    <row r="161" spans="1:19" s="11" customFormat="1">
      <c r="A161" s="195">
        <f>MAX($A$11:A160)+1</f>
        <v>151</v>
      </c>
      <c r="B161" s="196" t="s">
        <v>70</v>
      </c>
      <c r="C161" s="197">
        <v>-1</v>
      </c>
      <c r="D161" s="197" t="s">
        <v>333</v>
      </c>
      <c r="E161" s="196" t="s">
        <v>192</v>
      </c>
      <c r="F161" s="198" t="s">
        <v>37</v>
      </c>
      <c r="G161" s="198" t="s">
        <v>1759</v>
      </c>
      <c r="H161" s="198" t="s">
        <v>78</v>
      </c>
      <c r="I161" s="199">
        <v>6.83</v>
      </c>
      <c r="J161" s="202"/>
      <c r="K161" s="202"/>
      <c r="L161" s="202"/>
      <c r="M161" s="202"/>
      <c r="N161" s="202"/>
      <c r="O161" s="202"/>
      <c r="P161" s="202"/>
      <c r="Q161" s="202"/>
      <c r="R161" s="202"/>
      <c r="S161" s="202"/>
    </row>
    <row r="162" spans="1:19" s="11" customFormat="1">
      <c r="A162" s="195">
        <f>MAX($A$11:A161)+1</f>
        <v>152</v>
      </c>
      <c r="B162" s="196" t="s">
        <v>70</v>
      </c>
      <c r="C162" s="197">
        <v>-1</v>
      </c>
      <c r="D162" s="197" t="s">
        <v>334</v>
      </c>
      <c r="E162" s="196" t="s">
        <v>192</v>
      </c>
      <c r="F162" s="198" t="s">
        <v>37</v>
      </c>
      <c r="G162" s="198" t="s">
        <v>1759</v>
      </c>
      <c r="H162" s="198" t="s">
        <v>78</v>
      </c>
      <c r="I162" s="199">
        <v>13.25</v>
      </c>
      <c r="J162" s="202"/>
      <c r="K162" s="202"/>
      <c r="L162" s="202"/>
      <c r="M162" s="202"/>
      <c r="N162" s="202"/>
      <c r="O162" s="202"/>
      <c r="P162" s="202"/>
      <c r="Q162" s="202"/>
      <c r="R162" s="202"/>
      <c r="S162" s="202"/>
    </row>
    <row r="163" spans="1:19" s="11" customFormat="1">
      <c r="A163" s="195">
        <f>MAX($A$11:A162)+1</f>
        <v>153</v>
      </c>
      <c r="B163" s="196" t="s">
        <v>70</v>
      </c>
      <c r="C163" s="197">
        <v>-1</v>
      </c>
      <c r="D163" s="197" t="s">
        <v>335</v>
      </c>
      <c r="E163" s="196" t="s">
        <v>192</v>
      </c>
      <c r="F163" s="198" t="s">
        <v>37</v>
      </c>
      <c r="G163" s="198" t="s">
        <v>1759</v>
      </c>
      <c r="H163" s="198" t="s">
        <v>78</v>
      </c>
      <c r="I163" s="199">
        <v>13.76</v>
      </c>
      <c r="J163" s="202"/>
      <c r="K163" s="202"/>
      <c r="L163" s="202"/>
      <c r="M163" s="202"/>
      <c r="N163" s="202"/>
      <c r="O163" s="202"/>
      <c r="P163" s="202"/>
      <c r="Q163" s="202"/>
      <c r="R163" s="202"/>
      <c r="S163" s="202"/>
    </row>
    <row r="164" spans="1:19" s="11" customFormat="1">
      <c r="A164" s="195">
        <f>MAX($A$11:A163)+1</f>
        <v>154</v>
      </c>
      <c r="B164" s="196" t="s">
        <v>70</v>
      </c>
      <c r="C164" s="197">
        <v>-1</v>
      </c>
      <c r="D164" s="197" t="s">
        <v>336</v>
      </c>
      <c r="E164" s="196" t="s">
        <v>192</v>
      </c>
      <c r="F164" s="198" t="s">
        <v>37</v>
      </c>
      <c r="G164" s="198" t="s">
        <v>1759</v>
      </c>
      <c r="H164" s="198" t="s">
        <v>78</v>
      </c>
      <c r="I164" s="199">
        <v>80.06</v>
      </c>
      <c r="J164" s="202"/>
      <c r="K164" s="202"/>
      <c r="L164" s="202"/>
      <c r="M164" s="202"/>
      <c r="N164" s="202"/>
      <c r="O164" s="202"/>
      <c r="P164" s="202"/>
      <c r="Q164" s="202"/>
      <c r="R164" s="202"/>
      <c r="S164" s="202"/>
    </row>
    <row r="165" spans="1:19" s="11" customFormat="1">
      <c r="A165" s="195">
        <f>MAX($A$11:A164)+1</f>
        <v>155</v>
      </c>
      <c r="B165" s="196" t="s">
        <v>70</v>
      </c>
      <c r="C165" s="197">
        <v>-1</v>
      </c>
      <c r="D165" s="197" t="s">
        <v>337</v>
      </c>
      <c r="E165" s="196" t="s">
        <v>192</v>
      </c>
      <c r="F165" s="198" t="s">
        <v>37</v>
      </c>
      <c r="G165" s="198" t="s">
        <v>1759</v>
      </c>
      <c r="H165" s="198" t="s">
        <v>78</v>
      </c>
      <c r="I165" s="199">
        <v>32.04</v>
      </c>
      <c r="J165" s="202"/>
      <c r="K165" s="202"/>
      <c r="L165" s="202"/>
      <c r="M165" s="202"/>
      <c r="N165" s="202"/>
      <c r="O165" s="202"/>
      <c r="P165" s="202"/>
      <c r="Q165" s="202"/>
      <c r="R165" s="202"/>
      <c r="S165" s="202"/>
    </row>
    <row r="166" spans="1:19" s="11" customFormat="1">
      <c r="A166" s="195">
        <f>MAX($A$11:A165)+1</f>
        <v>156</v>
      </c>
      <c r="B166" s="196" t="s">
        <v>70</v>
      </c>
      <c r="C166" s="197">
        <v>-1</v>
      </c>
      <c r="D166" s="197" t="s">
        <v>387</v>
      </c>
      <c r="E166" s="196" t="s">
        <v>95</v>
      </c>
      <c r="F166" s="198" t="s">
        <v>37</v>
      </c>
      <c r="G166" s="198" t="s">
        <v>1317</v>
      </c>
      <c r="H166" s="198" t="s">
        <v>78</v>
      </c>
      <c r="I166" s="199">
        <v>30.16</v>
      </c>
      <c r="J166" s="202"/>
      <c r="K166" s="202"/>
      <c r="L166" s="202"/>
      <c r="M166" s="202"/>
      <c r="N166" s="202"/>
      <c r="O166" s="202"/>
      <c r="P166" s="202"/>
      <c r="Q166" s="202"/>
      <c r="R166" s="202"/>
      <c r="S166" s="202"/>
    </row>
    <row r="167" spans="1:19" s="11" customFormat="1">
      <c r="A167" s="195">
        <f>MAX($A$11:A166)+1</f>
        <v>157</v>
      </c>
      <c r="B167" s="196" t="s">
        <v>70</v>
      </c>
      <c r="C167" s="197">
        <v>-1</v>
      </c>
      <c r="D167" s="197" t="s">
        <v>392</v>
      </c>
      <c r="E167" s="196" t="s">
        <v>184</v>
      </c>
      <c r="F167" s="198" t="s">
        <v>37</v>
      </c>
      <c r="G167" s="198" t="s">
        <v>1759</v>
      </c>
      <c r="H167" s="198" t="s">
        <v>78</v>
      </c>
      <c r="I167" s="199">
        <v>5.69</v>
      </c>
      <c r="J167" s="202"/>
      <c r="K167" s="202"/>
      <c r="L167" s="202"/>
      <c r="M167" s="202"/>
      <c r="N167" s="202"/>
      <c r="O167" s="202"/>
      <c r="P167" s="202"/>
      <c r="Q167" s="202"/>
      <c r="R167" s="202"/>
      <c r="S167" s="202"/>
    </row>
    <row r="168" spans="1:19" s="11" customFormat="1">
      <c r="A168" s="195">
        <f>MAX($A$11:A167)+1</f>
        <v>158</v>
      </c>
      <c r="B168" s="196" t="s">
        <v>70</v>
      </c>
      <c r="C168" s="197">
        <v>-1</v>
      </c>
      <c r="D168" s="197" t="s">
        <v>395</v>
      </c>
      <c r="E168" s="196" t="s">
        <v>179</v>
      </c>
      <c r="F168" s="198" t="s">
        <v>37</v>
      </c>
      <c r="G168" s="198" t="s">
        <v>1317</v>
      </c>
      <c r="H168" s="198" t="s">
        <v>78</v>
      </c>
      <c r="I168" s="199">
        <v>15.61</v>
      </c>
      <c r="J168" s="202"/>
      <c r="K168" s="202"/>
      <c r="L168" s="202"/>
      <c r="M168" s="202"/>
      <c r="N168" s="202"/>
      <c r="O168" s="202"/>
      <c r="P168" s="202"/>
      <c r="Q168" s="202"/>
      <c r="R168" s="202"/>
      <c r="S168" s="202"/>
    </row>
    <row r="169" spans="1:19" s="11" customFormat="1">
      <c r="A169" s="195">
        <f>MAX($A$11:A168)+1</f>
        <v>159</v>
      </c>
      <c r="B169" s="196" t="s">
        <v>70</v>
      </c>
      <c r="C169" s="197">
        <v>-1</v>
      </c>
      <c r="D169" s="197" t="s">
        <v>400</v>
      </c>
      <c r="E169" s="196" t="s">
        <v>404</v>
      </c>
      <c r="F169" s="198" t="s">
        <v>37</v>
      </c>
      <c r="G169" s="198" t="s">
        <v>1311</v>
      </c>
      <c r="H169" s="198" t="s">
        <v>78</v>
      </c>
      <c r="I169" s="199">
        <v>3</v>
      </c>
      <c r="J169" s="202"/>
      <c r="K169" s="202"/>
      <c r="L169" s="202"/>
      <c r="M169" s="202"/>
      <c r="N169" s="202"/>
      <c r="O169" s="202"/>
      <c r="P169" s="202"/>
      <c r="Q169" s="202"/>
      <c r="R169" s="202"/>
      <c r="S169" s="202"/>
    </row>
    <row r="170" spans="1:19" s="11" customFormat="1">
      <c r="A170" s="195">
        <f>MAX($A$11:A169)+1</f>
        <v>160</v>
      </c>
      <c r="B170" s="196" t="s">
        <v>70</v>
      </c>
      <c r="C170" s="197">
        <v>-1</v>
      </c>
      <c r="D170" s="197" t="s">
        <v>473</v>
      </c>
      <c r="E170" s="196" t="s">
        <v>95</v>
      </c>
      <c r="F170" s="198" t="s">
        <v>37</v>
      </c>
      <c r="G170" s="198" t="s">
        <v>1317</v>
      </c>
      <c r="H170" s="198" t="s">
        <v>78</v>
      </c>
      <c r="I170" s="199">
        <v>14.52</v>
      </c>
      <c r="J170" s="202"/>
      <c r="K170" s="202"/>
      <c r="L170" s="202"/>
      <c r="M170" s="202"/>
      <c r="N170" s="202"/>
      <c r="O170" s="202"/>
      <c r="P170" s="202"/>
      <c r="Q170" s="202"/>
      <c r="R170" s="202"/>
      <c r="S170" s="202"/>
    </row>
    <row r="171" spans="1:19" s="11" customFormat="1">
      <c r="A171" s="195">
        <f>MAX($A$11:A170)+1</f>
        <v>161</v>
      </c>
      <c r="B171" s="196" t="s">
        <v>70</v>
      </c>
      <c r="C171" s="197">
        <v>-1</v>
      </c>
      <c r="D171" s="197" t="s">
        <v>497</v>
      </c>
      <c r="E171" s="196" t="s">
        <v>184</v>
      </c>
      <c r="F171" s="198" t="s">
        <v>37</v>
      </c>
      <c r="G171" s="198" t="s">
        <v>1759</v>
      </c>
      <c r="H171" s="198" t="s">
        <v>78</v>
      </c>
      <c r="I171" s="199">
        <v>1.79</v>
      </c>
      <c r="J171" s="202"/>
      <c r="K171" s="202"/>
      <c r="L171" s="202"/>
      <c r="M171" s="202"/>
      <c r="N171" s="202"/>
      <c r="O171" s="202"/>
      <c r="P171" s="202"/>
      <c r="Q171" s="202"/>
      <c r="R171" s="202"/>
      <c r="S171" s="202"/>
    </row>
    <row r="172" spans="1:19" s="11" customFormat="1">
      <c r="A172" s="195">
        <f>MAX($A$11:A171)+1</f>
        <v>162</v>
      </c>
      <c r="B172" s="196" t="s">
        <v>70</v>
      </c>
      <c r="C172" s="197">
        <v>-1</v>
      </c>
      <c r="D172" s="197" t="s">
        <v>501</v>
      </c>
      <c r="E172" s="196" t="s">
        <v>192</v>
      </c>
      <c r="F172" s="198" t="s">
        <v>37</v>
      </c>
      <c r="G172" s="198" t="s">
        <v>1759</v>
      </c>
      <c r="H172" s="198" t="s">
        <v>78</v>
      </c>
      <c r="I172" s="199">
        <v>19.510000000000002</v>
      </c>
      <c r="J172" s="202"/>
      <c r="K172" s="202"/>
      <c r="L172" s="202"/>
      <c r="M172" s="202"/>
      <c r="N172" s="202"/>
      <c r="O172" s="202"/>
      <c r="P172" s="202"/>
      <c r="Q172" s="202"/>
      <c r="R172" s="202"/>
      <c r="S172" s="202"/>
    </row>
    <row r="173" spans="1:19" s="11" customFormat="1">
      <c r="A173" s="195">
        <f>MAX($A$11:A172)+1</f>
        <v>163</v>
      </c>
      <c r="B173" s="196" t="s">
        <v>70</v>
      </c>
      <c r="C173" s="197">
        <v>-1</v>
      </c>
      <c r="D173" s="197" t="s">
        <v>503</v>
      </c>
      <c r="E173" s="196" t="s">
        <v>192</v>
      </c>
      <c r="F173" s="198" t="s">
        <v>37</v>
      </c>
      <c r="G173" s="198" t="s">
        <v>1759</v>
      </c>
      <c r="H173" s="198" t="s">
        <v>78</v>
      </c>
      <c r="I173" s="199">
        <v>6.93</v>
      </c>
      <c r="J173" s="202"/>
      <c r="K173" s="202"/>
      <c r="L173" s="202"/>
      <c r="M173" s="202"/>
      <c r="N173" s="202"/>
      <c r="O173" s="202"/>
      <c r="P173" s="202"/>
      <c r="Q173" s="202"/>
      <c r="R173" s="202"/>
      <c r="S173" s="202"/>
    </row>
    <row r="174" spans="1:19" s="11" customFormat="1">
      <c r="A174" s="195">
        <f>MAX($A$11:A173)+1</f>
        <v>164</v>
      </c>
      <c r="B174" s="196" t="s">
        <v>70</v>
      </c>
      <c r="C174" s="197">
        <v>-1</v>
      </c>
      <c r="D174" s="197" t="s">
        <v>504</v>
      </c>
      <c r="E174" s="196" t="s">
        <v>192</v>
      </c>
      <c r="F174" s="198" t="s">
        <v>37</v>
      </c>
      <c r="G174" s="198" t="s">
        <v>1759</v>
      </c>
      <c r="H174" s="198" t="s">
        <v>78</v>
      </c>
      <c r="I174" s="199">
        <v>6.29</v>
      </c>
      <c r="J174" s="202"/>
      <c r="K174" s="202"/>
      <c r="L174" s="202"/>
      <c r="M174" s="202"/>
      <c r="N174" s="202"/>
      <c r="O174" s="202"/>
      <c r="P174" s="202"/>
      <c r="Q174" s="202"/>
      <c r="R174" s="202"/>
      <c r="S174" s="202"/>
    </row>
    <row r="175" spans="1:19" s="11" customFormat="1">
      <c r="A175" s="195">
        <f>MAX($A$11:A174)+1</f>
        <v>165</v>
      </c>
      <c r="B175" s="196" t="s">
        <v>70</v>
      </c>
      <c r="C175" s="197">
        <v>-1</v>
      </c>
      <c r="D175" s="197" t="s">
        <v>624</v>
      </c>
      <c r="E175" s="196" t="s">
        <v>184</v>
      </c>
      <c r="F175" s="198" t="s">
        <v>37</v>
      </c>
      <c r="G175" s="198" t="s">
        <v>1759</v>
      </c>
      <c r="H175" s="198" t="s">
        <v>78</v>
      </c>
      <c r="I175" s="199">
        <v>2.3199999999999998</v>
      </c>
      <c r="J175" s="202"/>
      <c r="K175" s="202"/>
      <c r="L175" s="202"/>
      <c r="M175" s="202"/>
      <c r="N175" s="202"/>
      <c r="O175" s="202"/>
      <c r="P175" s="202"/>
      <c r="Q175" s="202"/>
      <c r="R175" s="202"/>
      <c r="S175" s="202"/>
    </row>
    <row r="176" spans="1:19" s="11" customFormat="1">
      <c r="A176" s="195">
        <f>MAX($A$11:A175)+1</f>
        <v>166</v>
      </c>
      <c r="B176" s="196" t="s">
        <v>70</v>
      </c>
      <c r="C176" s="197">
        <v>-1</v>
      </c>
      <c r="D176" s="197" t="s">
        <v>629</v>
      </c>
      <c r="E176" s="196" t="s">
        <v>192</v>
      </c>
      <c r="F176" s="198" t="s">
        <v>37</v>
      </c>
      <c r="G176" s="198" t="s">
        <v>1759</v>
      </c>
      <c r="H176" s="198" t="s">
        <v>78</v>
      </c>
      <c r="I176" s="199">
        <v>6.93</v>
      </c>
      <c r="J176" s="202"/>
      <c r="K176" s="202"/>
      <c r="L176" s="202"/>
      <c r="M176" s="202"/>
      <c r="N176" s="202"/>
      <c r="O176" s="202"/>
      <c r="P176" s="202"/>
      <c r="Q176" s="202"/>
      <c r="R176" s="202"/>
      <c r="S176" s="202"/>
    </row>
    <row r="177" spans="1:19" s="11" customFormat="1">
      <c r="A177" s="195">
        <f>MAX($A$11:A176)+1</f>
        <v>167</v>
      </c>
      <c r="B177" s="196" t="s">
        <v>70</v>
      </c>
      <c r="C177" s="197">
        <v>-1</v>
      </c>
      <c r="D177" s="197" t="s">
        <v>630</v>
      </c>
      <c r="E177" s="196" t="s">
        <v>192</v>
      </c>
      <c r="F177" s="198" t="s">
        <v>37</v>
      </c>
      <c r="G177" s="198" t="s">
        <v>1759</v>
      </c>
      <c r="H177" s="198" t="s">
        <v>78</v>
      </c>
      <c r="I177" s="199">
        <v>6.29</v>
      </c>
      <c r="J177" s="202"/>
      <c r="K177" s="202"/>
      <c r="L177" s="202"/>
      <c r="M177" s="202"/>
      <c r="N177" s="202"/>
      <c r="O177" s="202"/>
      <c r="P177" s="202"/>
      <c r="Q177" s="202"/>
      <c r="R177" s="202"/>
      <c r="S177" s="202"/>
    </row>
    <row r="178" spans="1:19" s="11" customFormat="1">
      <c r="A178" s="195">
        <f>MAX($A$11:A177)+1</f>
        <v>168</v>
      </c>
      <c r="B178" s="196" t="s">
        <v>70</v>
      </c>
      <c r="C178" s="197">
        <v>-1</v>
      </c>
      <c r="D178" s="197" t="s">
        <v>631</v>
      </c>
      <c r="E178" s="196" t="s">
        <v>192</v>
      </c>
      <c r="F178" s="198" t="s">
        <v>37</v>
      </c>
      <c r="G178" s="198" t="s">
        <v>1759</v>
      </c>
      <c r="H178" s="198" t="s">
        <v>78</v>
      </c>
      <c r="I178" s="199">
        <v>6.93</v>
      </c>
      <c r="J178" s="202"/>
      <c r="K178" s="202"/>
      <c r="L178" s="202"/>
      <c r="M178" s="202"/>
      <c r="N178" s="202"/>
      <c r="O178" s="202"/>
      <c r="P178" s="202"/>
      <c r="Q178" s="202"/>
      <c r="R178" s="202"/>
      <c r="S178" s="202"/>
    </row>
    <row r="179" spans="1:19" s="11" customFormat="1">
      <c r="A179" s="195">
        <f>MAX($A$11:A178)+1</f>
        <v>169</v>
      </c>
      <c r="B179" s="196" t="s">
        <v>70</v>
      </c>
      <c r="C179" s="197">
        <v>-1</v>
      </c>
      <c r="D179" s="197" t="s">
        <v>632</v>
      </c>
      <c r="E179" s="196" t="s">
        <v>192</v>
      </c>
      <c r="F179" s="198" t="s">
        <v>37</v>
      </c>
      <c r="G179" s="198" t="s">
        <v>1759</v>
      </c>
      <c r="H179" s="198" t="s">
        <v>78</v>
      </c>
      <c r="I179" s="199">
        <v>6.29</v>
      </c>
      <c r="J179" s="202"/>
      <c r="K179" s="202"/>
      <c r="L179" s="202"/>
      <c r="M179" s="202"/>
      <c r="N179" s="202"/>
      <c r="O179" s="202"/>
      <c r="P179" s="202"/>
      <c r="Q179" s="202"/>
      <c r="R179" s="202"/>
      <c r="S179" s="202"/>
    </row>
    <row r="180" spans="1:19" s="11" customFormat="1">
      <c r="A180" s="195">
        <f>MAX($A$11:A179)+1</f>
        <v>170</v>
      </c>
      <c r="B180" s="196" t="s">
        <v>70</v>
      </c>
      <c r="C180" s="197">
        <v>-1</v>
      </c>
      <c r="D180" s="197" t="s">
        <v>728</v>
      </c>
      <c r="E180" s="196" t="s">
        <v>179</v>
      </c>
      <c r="F180" s="198" t="s">
        <v>37</v>
      </c>
      <c r="G180" s="198" t="s">
        <v>1317</v>
      </c>
      <c r="H180" s="198" t="s">
        <v>78</v>
      </c>
      <c r="I180" s="199">
        <v>29.33</v>
      </c>
      <c r="J180" s="202"/>
      <c r="K180" s="202"/>
      <c r="L180" s="202"/>
      <c r="M180" s="202"/>
      <c r="N180" s="202"/>
      <c r="O180" s="202"/>
      <c r="P180" s="202"/>
      <c r="Q180" s="202"/>
      <c r="R180" s="202"/>
      <c r="S180" s="202"/>
    </row>
    <row r="181" spans="1:19" s="11" customFormat="1">
      <c r="A181" s="195">
        <f>MAX($A$11:A180)+1</f>
        <v>171</v>
      </c>
      <c r="B181" s="196" t="s">
        <v>70</v>
      </c>
      <c r="C181" s="197">
        <v>-1</v>
      </c>
      <c r="D181" s="197" t="s">
        <v>730</v>
      </c>
      <c r="E181" s="196" t="s">
        <v>179</v>
      </c>
      <c r="F181" s="198" t="s">
        <v>37</v>
      </c>
      <c r="G181" s="198" t="s">
        <v>1317</v>
      </c>
      <c r="H181" s="198" t="s">
        <v>78</v>
      </c>
      <c r="I181" s="199">
        <v>31.66</v>
      </c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</row>
    <row r="182" spans="1:19" s="11" customFormat="1">
      <c r="A182" s="195">
        <f>MAX($A$11:A181)+1</f>
        <v>172</v>
      </c>
      <c r="B182" s="196" t="s">
        <v>70</v>
      </c>
      <c r="C182" s="197">
        <v>-1</v>
      </c>
      <c r="D182" s="197" t="s">
        <v>741</v>
      </c>
      <c r="E182" s="196" t="s">
        <v>184</v>
      </c>
      <c r="F182" s="198" t="s">
        <v>37</v>
      </c>
      <c r="G182" s="198" t="s">
        <v>1759</v>
      </c>
      <c r="H182" s="198" t="s">
        <v>78</v>
      </c>
      <c r="I182" s="199">
        <v>1.63</v>
      </c>
      <c r="J182" s="202"/>
      <c r="K182" s="202"/>
      <c r="L182" s="202"/>
      <c r="M182" s="202"/>
      <c r="N182" s="202"/>
      <c r="O182" s="202"/>
      <c r="P182" s="202"/>
      <c r="Q182" s="202"/>
      <c r="R182" s="202"/>
      <c r="S182" s="202"/>
    </row>
    <row r="183" spans="1:19" s="11" customFormat="1">
      <c r="A183" s="195">
        <f>MAX($A$11:A182)+1</f>
        <v>173</v>
      </c>
      <c r="B183" s="196" t="s">
        <v>70</v>
      </c>
      <c r="C183" s="197">
        <v>-1</v>
      </c>
      <c r="D183" s="197" t="s">
        <v>745</v>
      </c>
      <c r="E183" s="196" t="s">
        <v>192</v>
      </c>
      <c r="F183" s="198" t="s">
        <v>37</v>
      </c>
      <c r="G183" s="198" t="s">
        <v>1759</v>
      </c>
      <c r="H183" s="198" t="s">
        <v>78</v>
      </c>
      <c r="I183" s="199">
        <v>6.68</v>
      </c>
      <c r="J183" s="202"/>
      <c r="K183" s="202"/>
      <c r="L183" s="202"/>
      <c r="M183" s="202"/>
      <c r="N183" s="202"/>
      <c r="O183" s="202"/>
      <c r="P183" s="202"/>
      <c r="Q183" s="202"/>
      <c r="R183" s="202"/>
      <c r="S183" s="202"/>
    </row>
    <row r="184" spans="1:19" s="11" customFormat="1">
      <c r="A184" s="195">
        <f>MAX($A$11:A183)+1</f>
        <v>174</v>
      </c>
      <c r="B184" s="196" t="s">
        <v>70</v>
      </c>
      <c r="C184" s="197">
        <v>-1</v>
      </c>
      <c r="D184" s="197" t="s">
        <v>746</v>
      </c>
      <c r="E184" s="196" t="s">
        <v>192</v>
      </c>
      <c r="F184" s="198" t="s">
        <v>37</v>
      </c>
      <c r="G184" s="198" t="s">
        <v>1759</v>
      </c>
      <c r="H184" s="198" t="s">
        <v>78</v>
      </c>
      <c r="I184" s="199">
        <v>8.5</v>
      </c>
      <c r="J184" s="202"/>
      <c r="K184" s="202"/>
      <c r="L184" s="202"/>
      <c r="M184" s="202"/>
      <c r="N184" s="202"/>
      <c r="O184" s="202"/>
      <c r="P184" s="202"/>
      <c r="Q184" s="202"/>
      <c r="R184" s="202"/>
      <c r="S184" s="202"/>
    </row>
    <row r="185" spans="1:19" s="11" customFormat="1">
      <c r="A185" s="195">
        <f>MAX($A$11:A184)+1</f>
        <v>175</v>
      </c>
      <c r="B185" s="196" t="s">
        <v>70</v>
      </c>
      <c r="C185" s="197">
        <v>-1</v>
      </c>
      <c r="D185" s="197" t="s">
        <v>747</v>
      </c>
      <c r="E185" s="196" t="s">
        <v>192</v>
      </c>
      <c r="F185" s="198" t="s">
        <v>37</v>
      </c>
      <c r="G185" s="198" t="s">
        <v>1759</v>
      </c>
      <c r="H185" s="198" t="s">
        <v>78</v>
      </c>
      <c r="I185" s="199">
        <v>7.46</v>
      </c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</row>
    <row r="186" spans="1:19" s="11" customFormat="1">
      <c r="A186" s="195">
        <f>MAX($A$11:A185)+1</f>
        <v>176</v>
      </c>
      <c r="B186" s="196" t="s">
        <v>70</v>
      </c>
      <c r="C186" s="197">
        <v>-1</v>
      </c>
      <c r="D186" s="197" t="s">
        <v>748</v>
      </c>
      <c r="E186" s="196" t="s">
        <v>192</v>
      </c>
      <c r="F186" s="198" t="s">
        <v>37</v>
      </c>
      <c r="G186" s="198" t="s">
        <v>1759</v>
      </c>
      <c r="H186" s="198" t="s">
        <v>78</v>
      </c>
      <c r="I186" s="199">
        <v>8.9</v>
      </c>
      <c r="J186" s="202"/>
      <c r="K186" s="202"/>
      <c r="L186" s="202"/>
      <c r="M186" s="202"/>
      <c r="N186" s="202"/>
      <c r="O186" s="202"/>
      <c r="P186" s="202"/>
      <c r="Q186" s="202"/>
      <c r="R186" s="202"/>
      <c r="S186" s="202"/>
    </row>
    <row r="187" spans="1:19" s="11" customFormat="1">
      <c r="A187" s="195">
        <f>MAX($A$11:A186)+1</f>
        <v>177</v>
      </c>
      <c r="B187" s="196" t="s">
        <v>70</v>
      </c>
      <c r="C187" s="197">
        <v>0</v>
      </c>
      <c r="D187" s="197" t="s">
        <v>195</v>
      </c>
      <c r="E187" s="196" t="s">
        <v>196</v>
      </c>
      <c r="F187" s="198" t="s">
        <v>171</v>
      </c>
      <c r="G187" s="198" t="s">
        <v>1313</v>
      </c>
      <c r="H187" s="198" t="s">
        <v>83</v>
      </c>
      <c r="I187" s="199">
        <v>135.29</v>
      </c>
      <c r="J187" s="64"/>
      <c r="K187" s="210">
        <v>5</v>
      </c>
      <c r="L187" s="211">
        <v>146.6</v>
      </c>
      <c r="M187" s="211" t="e" cm="1">
        <f t="array" ref="M187">IF($K187&gt;0,SVS_UR_VZ*$I187/$J187,0)</f>
        <v>#DIV/0!</v>
      </c>
      <c r="N187" s="204">
        <v>5</v>
      </c>
      <c r="O187" s="205">
        <v>101.25</v>
      </c>
      <c r="P187" s="205" t="e" cm="1">
        <f t="array" ref="P187">IF($K187&gt;0,SVS_UR_VFZ*$I187/$J187,0)</f>
        <v>#DIV/0!</v>
      </c>
      <c r="Q187" s="203">
        <f t="shared" ref="Q187:Q250" si="9">I187*SUM(L187,O187)</f>
        <v>33531.626499999998</v>
      </c>
      <c r="R187" s="203">
        <f t="shared" ref="R187:R250" si="10">IFERROR(Q187/J187,0)</f>
        <v>0</v>
      </c>
      <c r="S187" s="203" t="e">
        <f t="shared" ref="S187:S250" si="11">ROUND(SUM(L187*M187,O187*P187),2)</f>
        <v>#DIV/0!</v>
      </c>
    </row>
    <row r="188" spans="1:19" s="11" customFormat="1">
      <c r="A188" s="195">
        <f>MAX($A$11:A187)+1</f>
        <v>178</v>
      </c>
      <c r="B188" s="196" t="s">
        <v>70</v>
      </c>
      <c r="C188" s="197">
        <v>0</v>
      </c>
      <c r="D188" s="197" t="s">
        <v>197</v>
      </c>
      <c r="E188" s="196" t="s">
        <v>198</v>
      </c>
      <c r="F188" s="198" t="s">
        <v>171</v>
      </c>
      <c r="G188" s="198" t="s">
        <v>1313</v>
      </c>
      <c r="H188" s="198" t="s">
        <v>83</v>
      </c>
      <c r="I188" s="199">
        <v>198.39</v>
      </c>
      <c r="J188" s="64"/>
      <c r="K188" s="210">
        <v>5</v>
      </c>
      <c r="L188" s="211">
        <v>146.6</v>
      </c>
      <c r="M188" s="211" t="e" cm="1">
        <f t="array" ref="M188">IF($K188&gt;0,SVS_UR_VZ*$I188/$J188,0)</f>
        <v>#DIV/0!</v>
      </c>
      <c r="N188" s="204">
        <v>5</v>
      </c>
      <c r="O188" s="205">
        <v>101.25</v>
      </c>
      <c r="P188" s="205" t="e" cm="1">
        <f t="array" ref="P188">IF($K188&gt;0,SVS_UR_VFZ*$I188/$J188,0)</f>
        <v>#DIV/0!</v>
      </c>
      <c r="Q188" s="203">
        <f t="shared" si="9"/>
        <v>49170.961499999998</v>
      </c>
      <c r="R188" s="203">
        <f t="shared" si="10"/>
        <v>0</v>
      </c>
      <c r="S188" s="203" t="e">
        <f t="shared" si="11"/>
        <v>#DIV/0!</v>
      </c>
    </row>
    <row r="189" spans="1:19" s="11" customFormat="1">
      <c r="A189" s="195">
        <f>MAX($A$11:A188)+1</f>
        <v>179</v>
      </c>
      <c r="B189" s="196" t="s">
        <v>70</v>
      </c>
      <c r="C189" s="197">
        <v>0</v>
      </c>
      <c r="D189" s="197" t="s">
        <v>199</v>
      </c>
      <c r="E189" s="196" t="s">
        <v>198</v>
      </c>
      <c r="F189" s="198" t="s">
        <v>171</v>
      </c>
      <c r="G189" s="198" t="s">
        <v>1313</v>
      </c>
      <c r="H189" s="198" t="s">
        <v>83</v>
      </c>
      <c r="I189" s="199">
        <v>52.41</v>
      </c>
      <c r="J189" s="64"/>
      <c r="K189" s="210">
        <v>5</v>
      </c>
      <c r="L189" s="211">
        <v>146.6</v>
      </c>
      <c r="M189" s="211" t="e" cm="1">
        <f t="array" ref="M189">IF($K189&gt;0,SVS_UR_VZ*$I189/$J189,0)</f>
        <v>#DIV/0!</v>
      </c>
      <c r="N189" s="204">
        <v>5</v>
      </c>
      <c r="O189" s="205">
        <v>101.25</v>
      </c>
      <c r="P189" s="205" t="e" cm="1">
        <f t="array" ref="P189">IF($K189&gt;0,SVS_UR_VFZ*$I189/$J189,0)</f>
        <v>#DIV/0!</v>
      </c>
      <c r="Q189" s="203">
        <f t="shared" si="9"/>
        <v>12989.818499999999</v>
      </c>
      <c r="R189" s="203">
        <f t="shared" si="10"/>
        <v>0</v>
      </c>
      <c r="S189" s="203" t="e">
        <f t="shared" si="11"/>
        <v>#DIV/0!</v>
      </c>
    </row>
    <row r="190" spans="1:19" s="11" customFormat="1">
      <c r="A190" s="195">
        <f>MAX($A$11:A189)+1</f>
        <v>180</v>
      </c>
      <c r="B190" s="196" t="s">
        <v>70</v>
      </c>
      <c r="C190" s="197">
        <v>0</v>
      </c>
      <c r="D190" s="197" t="s">
        <v>200</v>
      </c>
      <c r="E190" s="196" t="s">
        <v>198</v>
      </c>
      <c r="F190" s="198" t="s">
        <v>171</v>
      </c>
      <c r="G190" s="198" t="s">
        <v>1313</v>
      </c>
      <c r="H190" s="198" t="s">
        <v>83</v>
      </c>
      <c r="I190" s="199">
        <v>37.85</v>
      </c>
      <c r="J190" s="64"/>
      <c r="K190" s="210">
        <v>5</v>
      </c>
      <c r="L190" s="211">
        <v>146.6</v>
      </c>
      <c r="M190" s="211" t="e" cm="1">
        <f t="array" ref="M190">IF($K190&gt;0,SVS_UR_VZ*$I190/$J190,0)</f>
        <v>#DIV/0!</v>
      </c>
      <c r="N190" s="204">
        <v>5</v>
      </c>
      <c r="O190" s="205">
        <v>101.25</v>
      </c>
      <c r="P190" s="205" t="e" cm="1">
        <f t="array" ref="P190">IF($K190&gt;0,SVS_UR_VFZ*$I190/$J190,0)</f>
        <v>#DIV/0!</v>
      </c>
      <c r="Q190" s="203">
        <f t="shared" si="9"/>
        <v>9381.1224999999995</v>
      </c>
      <c r="R190" s="203">
        <f t="shared" si="10"/>
        <v>0</v>
      </c>
      <c r="S190" s="203" t="e">
        <f t="shared" si="11"/>
        <v>#DIV/0!</v>
      </c>
    </row>
    <row r="191" spans="1:19" s="11" customFormat="1">
      <c r="A191" s="195">
        <f>MAX($A$11:A190)+1</f>
        <v>181</v>
      </c>
      <c r="B191" s="196" t="s">
        <v>70</v>
      </c>
      <c r="C191" s="197">
        <v>0</v>
      </c>
      <c r="D191" s="197" t="s">
        <v>201</v>
      </c>
      <c r="E191" s="196" t="s">
        <v>198</v>
      </c>
      <c r="F191" s="198" t="s">
        <v>171</v>
      </c>
      <c r="G191" s="198" t="s">
        <v>1313</v>
      </c>
      <c r="H191" s="198" t="s">
        <v>83</v>
      </c>
      <c r="I191" s="199">
        <v>3.69</v>
      </c>
      <c r="J191" s="64"/>
      <c r="K191" s="210">
        <v>5</v>
      </c>
      <c r="L191" s="211">
        <v>146.6</v>
      </c>
      <c r="M191" s="211" t="e" cm="1">
        <f t="array" ref="M191">IF($K191&gt;0,SVS_UR_VZ*$I191/$J191,0)</f>
        <v>#DIV/0!</v>
      </c>
      <c r="N191" s="204">
        <v>5</v>
      </c>
      <c r="O191" s="205">
        <v>101.25</v>
      </c>
      <c r="P191" s="205" t="e" cm="1">
        <f t="array" ref="P191">IF($K191&gt;0,SVS_UR_VFZ*$I191/$J191,0)</f>
        <v>#DIV/0!</v>
      </c>
      <c r="Q191" s="203">
        <f t="shared" si="9"/>
        <v>914.56650000000002</v>
      </c>
      <c r="R191" s="203">
        <f t="shared" si="10"/>
        <v>0</v>
      </c>
      <c r="S191" s="203" t="e">
        <f t="shared" si="11"/>
        <v>#DIV/0!</v>
      </c>
    </row>
    <row r="192" spans="1:19" s="11" customFormat="1">
      <c r="A192" s="195">
        <f>MAX($A$11:A191)+1</f>
        <v>182</v>
      </c>
      <c r="B192" s="196" t="s">
        <v>70</v>
      </c>
      <c r="C192" s="197">
        <v>0</v>
      </c>
      <c r="D192" s="197" t="s">
        <v>202</v>
      </c>
      <c r="E192" s="196" t="s">
        <v>198</v>
      </c>
      <c r="F192" s="198" t="s">
        <v>171</v>
      </c>
      <c r="G192" s="198" t="s">
        <v>1313</v>
      </c>
      <c r="H192" s="198" t="s">
        <v>83</v>
      </c>
      <c r="I192" s="199">
        <v>56.56</v>
      </c>
      <c r="J192" s="64"/>
      <c r="K192" s="210">
        <v>5</v>
      </c>
      <c r="L192" s="211">
        <v>146.6</v>
      </c>
      <c r="M192" s="211" t="e" cm="1">
        <f t="array" ref="M192">IF($K192&gt;0,SVS_UR_VZ*$I192/$J192,0)</f>
        <v>#DIV/0!</v>
      </c>
      <c r="N192" s="204">
        <v>5</v>
      </c>
      <c r="O192" s="205">
        <v>101.25</v>
      </c>
      <c r="P192" s="205" t="e" cm="1">
        <f t="array" ref="P192">IF($K192&gt;0,SVS_UR_VFZ*$I192/$J192,0)</f>
        <v>#DIV/0!</v>
      </c>
      <c r="Q192" s="203">
        <f t="shared" si="9"/>
        <v>14018.396000000001</v>
      </c>
      <c r="R192" s="203">
        <f t="shared" si="10"/>
        <v>0</v>
      </c>
      <c r="S192" s="203" t="e">
        <f t="shared" si="11"/>
        <v>#DIV/0!</v>
      </c>
    </row>
    <row r="193" spans="1:19" s="11" customFormat="1">
      <c r="A193" s="195">
        <f>MAX($A$11:A192)+1</f>
        <v>183</v>
      </c>
      <c r="B193" s="196" t="s">
        <v>70</v>
      </c>
      <c r="C193" s="197">
        <v>0</v>
      </c>
      <c r="D193" s="197" t="s">
        <v>203</v>
      </c>
      <c r="E193" s="196" t="s">
        <v>198</v>
      </c>
      <c r="F193" s="198" t="s">
        <v>171</v>
      </c>
      <c r="G193" s="198" t="s">
        <v>1313</v>
      </c>
      <c r="H193" s="198" t="s">
        <v>83</v>
      </c>
      <c r="I193" s="199">
        <v>77.58</v>
      </c>
      <c r="J193" s="64"/>
      <c r="K193" s="210">
        <v>5</v>
      </c>
      <c r="L193" s="211">
        <v>146.6</v>
      </c>
      <c r="M193" s="211" t="e" cm="1">
        <f t="array" ref="M193">IF($K193&gt;0,SVS_UR_VZ*$I193/$J193,0)</f>
        <v>#DIV/0!</v>
      </c>
      <c r="N193" s="204">
        <v>5</v>
      </c>
      <c r="O193" s="205">
        <v>101.25</v>
      </c>
      <c r="P193" s="205" t="e" cm="1">
        <f t="array" ref="P193">IF($K193&gt;0,SVS_UR_VFZ*$I193/$J193,0)</f>
        <v>#DIV/0!</v>
      </c>
      <c r="Q193" s="203">
        <f t="shared" si="9"/>
        <v>19228.202999999998</v>
      </c>
      <c r="R193" s="203">
        <f t="shared" si="10"/>
        <v>0</v>
      </c>
      <c r="S193" s="203" t="e">
        <f t="shared" si="11"/>
        <v>#DIV/0!</v>
      </c>
    </row>
    <row r="194" spans="1:19" s="11" customFormat="1">
      <c r="A194" s="195">
        <f>MAX($A$11:A193)+1</f>
        <v>184</v>
      </c>
      <c r="B194" s="196" t="s">
        <v>70</v>
      </c>
      <c r="C194" s="197">
        <v>0</v>
      </c>
      <c r="D194" s="197" t="s">
        <v>204</v>
      </c>
      <c r="E194" s="196" t="s">
        <v>198</v>
      </c>
      <c r="F194" s="198" t="s">
        <v>171</v>
      </c>
      <c r="G194" s="198" t="s">
        <v>1313</v>
      </c>
      <c r="H194" s="198" t="s">
        <v>83</v>
      </c>
      <c r="I194" s="199">
        <v>156.52000000000001</v>
      </c>
      <c r="J194" s="64"/>
      <c r="K194" s="210">
        <v>5</v>
      </c>
      <c r="L194" s="211">
        <v>146.6</v>
      </c>
      <c r="M194" s="211" t="e" cm="1">
        <f t="array" ref="M194">IF($K194&gt;0,SVS_UR_VZ*$I194/$J194,0)</f>
        <v>#DIV/0!</v>
      </c>
      <c r="N194" s="204">
        <v>5</v>
      </c>
      <c r="O194" s="205">
        <v>101.25</v>
      </c>
      <c r="P194" s="205" t="e" cm="1">
        <f t="array" ref="P194">IF($K194&gt;0,SVS_UR_VFZ*$I194/$J194,0)</f>
        <v>#DIV/0!</v>
      </c>
      <c r="Q194" s="203">
        <f t="shared" si="9"/>
        <v>38793.482000000004</v>
      </c>
      <c r="R194" s="203">
        <f t="shared" si="10"/>
        <v>0</v>
      </c>
      <c r="S194" s="203" t="e">
        <f t="shared" si="11"/>
        <v>#DIV/0!</v>
      </c>
    </row>
    <row r="195" spans="1:19" s="11" customFormat="1">
      <c r="A195" s="195">
        <f>MAX($A$11:A194)+1</f>
        <v>185</v>
      </c>
      <c r="B195" s="196" t="s">
        <v>70</v>
      </c>
      <c r="C195" s="197">
        <v>0</v>
      </c>
      <c r="D195" s="197" t="s">
        <v>205</v>
      </c>
      <c r="E195" s="196" t="s">
        <v>198</v>
      </c>
      <c r="F195" s="198" t="s">
        <v>171</v>
      </c>
      <c r="G195" s="198" t="s">
        <v>1313</v>
      </c>
      <c r="H195" s="198" t="s">
        <v>83</v>
      </c>
      <c r="I195" s="199">
        <v>8.61</v>
      </c>
      <c r="J195" s="64"/>
      <c r="K195" s="210">
        <v>5</v>
      </c>
      <c r="L195" s="211">
        <v>146.6</v>
      </c>
      <c r="M195" s="211" t="e" cm="1">
        <f t="array" ref="M195">IF($K195&gt;0,SVS_UR_VZ*$I195/$J195,0)</f>
        <v>#DIV/0!</v>
      </c>
      <c r="N195" s="204">
        <v>5</v>
      </c>
      <c r="O195" s="205">
        <v>101.25</v>
      </c>
      <c r="P195" s="205" t="e" cm="1">
        <f t="array" ref="P195">IF($K195&gt;0,SVS_UR_VFZ*$I195/$J195,0)</f>
        <v>#DIV/0!</v>
      </c>
      <c r="Q195" s="203">
        <f t="shared" si="9"/>
        <v>2133.9884999999999</v>
      </c>
      <c r="R195" s="203">
        <f t="shared" si="10"/>
        <v>0</v>
      </c>
      <c r="S195" s="203" t="e">
        <f t="shared" si="11"/>
        <v>#DIV/0!</v>
      </c>
    </row>
    <row r="196" spans="1:19" s="11" customFormat="1">
      <c r="A196" s="195">
        <f>MAX($A$11:A195)+1</f>
        <v>186</v>
      </c>
      <c r="B196" s="196" t="s">
        <v>70</v>
      </c>
      <c r="C196" s="197">
        <v>0</v>
      </c>
      <c r="D196" s="197" t="s">
        <v>206</v>
      </c>
      <c r="E196" s="196" t="s">
        <v>81</v>
      </c>
      <c r="F196" s="198" t="s">
        <v>1375</v>
      </c>
      <c r="G196" s="198" t="s">
        <v>1313</v>
      </c>
      <c r="H196" s="198" t="s">
        <v>80</v>
      </c>
      <c r="I196" s="199">
        <v>13.77</v>
      </c>
      <c r="J196" s="64"/>
      <c r="K196" s="210">
        <v>3</v>
      </c>
      <c r="L196" s="211">
        <v>87.96</v>
      </c>
      <c r="M196" s="211" t="e" cm="1">
        <f t="array" ref="M196">IF($K196&gt;0,SVS_UR_VZ*$I196/$J196,0)</f>
        <v>#DIV/0!</v>
      </c>
      <c r="N196" s="204">
        <v>3</v>
      </c>
      <c r="O196" s="205">
        <v>60.75</v>
      </c>
      <c r="P196" s="205" t="e" cm="1">
        <f t="array" ref="P196">IF($K196&gt;0,SVS_UR_VFZ*$I196/$J196,0)</f>
        <v>#DIV/0!</v>
      </c>
      <c r="Q196" s="203">
        <f t="shared" si="9"/>
        <v>2047.7366999999997</v>
      </c>
      <c r="R196" s="203">
        <f t="shared" si="10"/>
        <v>0</v>
      </c>
      <c r="S196" s="203" t="e">
        <f t="shared" si="11"/>
        <v>#DIV/0!</v>
      </c>
    </row>
    <row r="197" spans="1:19" s="11" customFormat="1">
      <c r="A197" s="195">
        <f>MAX($A$11:A196)+1</f>
        <v>187</v>
      </c>
      <c r="B197" s="196" t="s">
        <v>70</v>
      </c>
      <c r="C197" s="197">
        <v>0</v>
      </c>
      <c r="D197" s="197" t="s">
        <v>207</v>
      </c>
      <c r="E197" s="196" t="s">
        <v>81</v>
      </c>
      <c r="F197" s="198" t="s">
        <v>1375</v>
      </c>
      <c r="G197" s="198" t="s">
        <v>1313</v>
      </c>
      <c r="H197" s="198" t="s">
        <v>80</v>
      </c>
      <c r="I197" s="199">
        <v>34.200000000000003</v>
      </c>
      <c r="J197" s="64"/>
      <c r="K197" s="210">
        <v>3</v>
      </c>
      <c r="L197" s="211">
        <v>87.96</v>
      </c>
      <c r="M197" s="211" t="e" cm="1">
        <f t="array" ref="M197">IF($K197&gt;0,SVS_UR_VZ*$I197/$J197,0)</f>
        <v>#DIV/0!</v>
      </c>
      <c r="N197" s="204">
        <v>3</v>
      </c>
      <c r="O197" s="205">
        <v>60.75</v>
      </c>
      <c r="P197" s="205" t="e" cm="1">
        <f t="array" ref="P197">IF($K197&gt;0,SVS_UR_VFZ*$I197/$J197,0)</f>
        <v>#DIV/0!</v>
      </c>
      <c r="Q197" s="203">
        <f t="shared" si="9"/>
        <v>5085.8819999999996</v>
      </c>
      <c r="R197" s="203">
        <f t="shared" si="10"/>
        <v>0</v>
      </c>
      <c r="S197" s="203" t="e">
        <f t="shared" si="11"/>
        <v>#DIV/0!</v>
      </c>
    </row>
    <row r="198" spans="1:19" s="11" customFormat="1">
      <c r="A198" s="195">
        <f>MAX($A$11:A197)+1</f>
        <v>188</v>
      </c>
      <c r="B198" s="196" t="s">
        <v>70</v>
      </c>
      <c r="C198" s="197">
        <v>0</v>
      </c>
      <c r="D198" s="197" t="s">
        <v>208</v>
      </c>
      <c r="E198" s="196" t="s">
        <v>81</v>
      </c>
      <c r="F198" s="198" t="s">
        <v>1375</v>
      </c>
      <c r="G198" s="198" t="s">
        <v>1313</v>
      </c>
      <c r="H198" s="198" t="s">
        <v>80</v>
      </c>
      <c r="I198" s="199">
        <v>34.159999999999997</v>
      </c>
      <c r="J198" s="64"/>
      <c r="K198" s="210">
        <v>3</v>
      </c>
      <c r="L198" s="211">
        <v>87.96</v>
      </c>
      <c r="M198" s="211" t="e" cm="1">
        <f t="array" ref="M198">IF($K198&gt;0,SVS_UR_VZ*$I198/$J198,0)</f>
        <v>#DIV/0!</v>
      </c>
      <c r="N198" s="204">
        <v>3</v>
      </c>
      <c r="O198" s="205">
        <v>60.75</v>
      </c>
      <c r="P198" s="205" t="e" cm="1">
        <f t="array" ref="P198">IF($K198&gt;0,SVS_UR_VFZ*$I198/$J198,0)</f>
        <v>#DIV/0!</v>
      </c>
      <c r="Q198" s="203">
        <f t="shared" si="9"/>
        <v>5079.9335999999985</v>
      </c>
      <c r="R198" s="203">
        <f t="shared" si="10"/>
        <v>0</v>
      </c>
      <c r="S198" s="203" t="e">
        <f t="shared" si="11"/>
        <v>#DIV/0!</v>
      </c>
    </row>
    <row r="199" spans="1:19" s="11" customFormat="1">
      <c r="A199" s="195">
        <f>MAX($A$11:A198)+1</f>
        <v>189</v>
      </c>
      <c r="B199" s="196" t="s">
        <v>70</v>
      </c>
      <c r="C199" s="197">
        <v>0</v>
      </c>
      <c r="D199" s="197" t="s">
        <v>209</v>
      </c>
      <c r="E199" s="196" t="s">
        <v>81</v>
      </c>
      <c r="F199" s="198" t="s">
        <v>1375</v>
      </c>
      <c r="G199" s="198" t="s">
        <v>1313</v>
      </c>
      <c r="H199" s="198" t="s">
        <v>80</v>
      </c>
      <c r="I199" s="199">
        <v>24.03</v>
      </c>
      <c r="J199" s="64"/>
      <c r="K199" s="210">
        <v>3</v>
      </c>
      <c r="L199" s="211">
        <v>87.96</v>
      </c>
      <c r="M199" s="211" t="e" cm="1">
        <f t="array" ref="M199">IF($K199&gt;0,SVS_UR_VZ*$I199/$J199,0)</f>
        <v>#DIV/0!</v>
      </c>
      <c r="N199" s="204">
        <v>3</v>
      </c>
      <c r="O199" s="205">
        <v>60.75</v>
      </c>
      <c r="P199" s="205" t="e" cm="1">
        <f t="array" ref="P199">IF($K199&gt;0,SVS_UR_VFZ*$I199/$J199,0)</f>
        <v>#DIV/0!</v>
      </c>
      <c r="Q199" s="203">
        <f t="shared" si="9"/>
        <v>3573.5012999999999</v>
      </c>
      <c r="R199" s="203">
        <f t="shared" si="10"/>
        <v>0</v>
      </c>
      <c r="S199" s="203" t="e">
        <f t="shared" si="11"/>
        <v>#DIV/0!</v>
      </c>
    </row>
    <row r="200" spans="1:19" s="11" customFormat="1">
      <c r="A200" s="195">
        <f>MAX($A$11:A199)+1</f>
        <v>190</v>
      </c>
      <c r="B200" s="196" t="s">
        <v>70</v>
      </c>
      <c r="C200" s="197">
        <v>0</v>
      </c>
      <c r="D200" s="197" t="s">
        <v>210</v>
      </c>
      <c r="E200" s="196" t="s">
        <v>81</v>
      </c>
      <c r="F200" s="198" t="s">
        <v>1375</v>
      </c>
      <c r="G200" s="198" t="s">
        <v>1313</v>
      </c>
      <c r="H200" s="198" t="s">
        <v>80</v>
      </c>
      <c r="I200" s="199">
        <v>19.690000000000001</v>
      </c>
      <c r="J200" s="64"/>
      <c r="K200" s="200">
        <v>3</v>
      </c>
      <c r="L200" s="201">
        <v>87.96</v>
      </c>
      <c r="M200" s="201" t="e" cm="1">
        <f t="array" ref="M200">IF($K200&gt;0,SVS_UR_VZ*$I200/$J200,0)</f>
        <v>#DIV/0!</v>
      </c>
      <c r="N200" s="208">
        <v>3</v>
      </c>
      <c r="O200" s="209">
        <v>60.75</v>
      </c>
      <c r="P200" s="209" t="e" cm="1">
        <f t="array" ref="P200">IF($K200&gt;0,SVS_UR_VFZ*$I200/$J200,0)</f>
        <v>#DIV/0!</v>
      </c>
      <c r="Q200" s="203">
        <f t="shared" si="9"/>
        <v>2928.0998999999997</v>
      </c>
      <c r="R200" s="203">
        <f t="shared" si="10"/>
        <v>0</v>
      </c>
      <c r="S200" s="203" t="e">
        <f t="shared" si="11"/>
        <v>#DIV/0!</v>
      </c>
    </row>
    <row r="201" spans="1:19" s="11" customFormat="1">
      <c r="A201" s="195">
        <f>MAX($A$11:A200)+1</f>
        <v>191</v>
      </c>
      <c r="B201" s="196" t="s">
        <v>70</v>
      </c>
      <c r="C201" s="197">
        <v>0</v>
      </c>
      <c r="D201" s="197" t="s">
        <v>211</v>
      </c>
      <c r="E201" s="196" t="s">
        <v>81</v>
      </c>
      <c r="F201" s="198" t="s">
        <v>1375</v>
      </c>
      <c r="G201" s="198" t="s">
        <v>1313</v>
      </c>
      <c r="H201" s="198" t="s">
        <v>80</v>
      </c>
      <c r="I201" s="199">
        <v>23.28</v>
      </c>
      <c r="J201" s="64"/>
      <c r="K201" s="200">
        <v>3</v>
      </c>
      <c r="L201" s="201">
        <v>87.96</v>
      </c>
      <c r="M201" s="201" t="e" cm="1">
        <f t="array" ref="M201">IF($K201&gt;0,SVS_UR_VZ*$I201/$J201,0)</f>
        <v>#DIV/0!</v>
      </c>
      <c r="N201" s="208">
        <v>3</v>
      </c>
      <c r="O201" s="209">
        <v>60.75</v>
      </c>
      <c r="P201" s="209" t="e" cm="1">
        <f t="array" ref="P201">IF($K201&gt;0,SVS_UR_VFZ*$I201/$J201,0)</f>
        <v>#DIV/0!</v>
      </c>
      <c r="Q201" s="203">
        <f t="shared" si="9"/>
        <v>3461.9687999999996</v>
      </c>
      <c r="R201" s="203">
        <f t="shared" si="10"/>
        <v>0</v>
      </c>
      <c r="S201" s="203" t="e">
        <f t="shared" si="11"/>
        <v>#DIV/0!</v>
      </c>
    </row>
    <row r="202" spans="1:19" s="11" customFormat="1">
      <c r="A202" s="195">
        <f>MAX($A$11:A201)+1</f>
        <v>192</v>
      </c>
      <c r="B202" s="196" t="s">
        <v>70</v>
      </c>
      <c r="C202" s="197">
        <v>0</v>
      </c>
      <c r="D202" s="197" t="s">
        <v>212</v>
      </c>
      <c r="E202" s="196" t="s">
        <v>213</v>
      </c>
      <c r="F202" s="198" t="s">
        <v>176</v>
      </c>
      <c r="G202" s="198" t="s">
        <v>1313</v>
      </c>
      <c r="H202" s="198" t="s">
        <v>47</v>
      </c>
      <c r="I202" s="199">
        <v>17.63</v>
      </c>
      <c r="J202" s="64"/>
      <c r="K202" s="200">
        <v>0.08</v>
      </c>
      <c r="L202" s="201">
        <v>3</v>
      </c>
      <c r="M202" s="201" t="e" cm="1">
        <f t="array" ref="M202">IF($K202&gt;0,SVS_UR_VZ*$I202/$J202,0)</f>
        <v>#DIV/0!</v>
      </c>
      <c r="N202" s="208">
        <v>0.08</v>
      </c>
      <c r="O202" s="209">
        <v>1</v>
      </c>
      <c r="P202" s="209" t="e" cm="1">
        <f t="array" ref="P202">IF($K202&gt;0,SVS_UR_VFZ*$I202/$J202,0)</f>
        <v>#DIV/0!</v>
      </c>
      <c r="Q202" s="203">
        <f t="shared" si="9"/>
        <v>70.52</v>
      </c>
      <c r="R202" s="203">
        <f t="shared" si="10"/>
        <v>0</v>
      </c>
      <c r="S202" s="203" t="e">
        <f t="shared" si="11"/>
        <v>#DIV/0!</v>
      </c>
    </row>
    <row r="203" spans="1:19" s="11" customFormat="1">
      <c r="A203" s="195">
        <f>MAX($A$11:A202)+1</f>
        <v>193</v>
      </c>
      <c r="B203" s="196" t="s">
        <v>70</v>
      </c>
      <c r="C203" s="197">
        <v>0</v>
      </c>
      <c r="D203" s="197" t="s">
        <v>214</v>
      </c>
      <c r="E203" s="196" t="s">
        <v>213</v>
      </c>
      <c r="F203" s="198" t="s">
        <v>176</v>
      </c>
      <c r="G203" s="198" t="s">
        <v>1313</v>
      </c>
      <c r="H203" s="198" t="s">
        <v>47</v>
      </c>
      <c r="I203" s="199">
        <v>17.63</v>
      </c>
      <c r="J203" s="64"/>
      <c r="K203" s="200">
        <v>0.08</v>
      </c>
      <c r="L203" s="201">
        <v>3</v>
      </c>
      <c r="M203" s="201" t="e" cm="1">
        <f t="array" ref="M203">IF($K203&gt;0,SVS_UR_VZ*$I203/$J203,0)</f>
        <v>#DIV/0!</v>
      </c>
      <c r="N203" s="208">
        <v>0.08</v>
      </c>
      <c r="O203" s="209">
        <v>1</v>
      </c>
      <c r="P203" s="209" t="e" cm="1">
        <f t="array" ref="P203">IF($K203&gt;0,SVS_UR_VFZ*$I203/$J203,0)</f>
        <v>#DIV/0!</v>
      </c>
      <c r="Q203" s="203">
        <f t="shared" si="9"/>
        <v>70.52</v>
      </c>
      <c r="R203" s="203">
        <f t="shared" si="10"/>
        <v>0</v>
      </c>
      <c r="S203" s="203" t="e">
        <f t="shared" si="11"/>
        <v>#DIV/0!</v>
      </c>
    </row>
    <row r="204" spans="1:19" s="11" customFormat="1">
      <c r="A204" s="195">
        <f>MAX($A$11:A203)+1</f>
        <v>194</v>
      </c>
      <c r="B204" s="196" t="s">
        <v>70</v>
      </c>
      <c r="C204" s="197">
        <v>0</v>
      </c>
      <c r="D204" s="197" t="s">
        <v>215</v>
      </c>
      <c r="E204" s="196" t="s">
        <v>182</v>
      </c>
      <c r="F204" s="198" t="s">
        <v>171</v>
      </c>
      <c r="G204" s="198" t="s">
        <v>1311</v>
      </c>
      <c r="H204" s="198" t="s">
        <v>89</v>
      </c>
      <c r="I204" s="199">
        <v>6.3</v>
      </c>
      <c r="J204" s="64"/>
      <c r="K204" s="200">
        <v>5</v>
      </c>
      <c r="L204" s="201">
        <v>146.6</v>
      </c>
      <c r="M204" s="201" t="e" cm="1">
        <f t="array" ref="M204">IF($K204&gt;0,SVS_UR_VZ*$I204/$J204,0)</f>
        <v>#DIV/0!</v>
      </c>
      <c r="N204" s="208">
        <v>5</v>
      </c>
      <c r="O204" s="209">
        <v>101.25</v>
      </c>
      <c r="P204" s="209" t="e" cm="1">
        <f t="array" ref="P204">IF($K204&gt;0,SVS_UR_VFZ*$I204/$J204,0)</f>
        <v>#DIV/0!</v>
      </c>
      <c r="Q204" s="203">
        <f t="shared" si="9"/>
        <v>1561.4549999999999</v>
      </c>
      <c r="R204" s="203">
        <f t="shared" si="10"/>
        <v>0</v>
      </c>
      <c r="S204" s="203" t="e">
        <f t="shared" si="11"/>
        <v>#DIV/0!</v>
      </c>
    </row>
    <row r="205" spans="1:19" s="11" customFormat="1">
      <c r="A205" s="195">
        <f>MAX($A$11:A204)+1</f>
        <v>195</v>
      </c>
      <c r="B205" s="196" t="s">
        <v>70</v>
      </c>
      <c r="C205" s="197">
        <v>0</v>
      </c>
      <c r="D205" s="197" t="s">
        <v>216</v>
      </c>
      <c r="E205" s="196" t="s">
        <v>217</v>
      </c>
      <c r="F205" s="198" t="s">
        <v>171</v>
      </c>
      <c r="G205" s="198" t="s">
        <v>1311</v>
      </c>
      <c r="H205" s="198" t="s">
        <v>89</v>
      </c>
      <c r="I205" s="199">
        <v>6.12</v>
      </c>
      <c r="J205" s="64"/>
      <c r="K205" s="200">
        <v>5</v>
      </c>
      <c r="L205" s="201">
        <v>146.6</v>
      </c>
      <c r="M205" s="201" t="e" cm="1">
        <f t="array" ref="M205">IF($K205&gt;0,SVS_UR_VZ*$I205/$J205,0)</f>
        <v>#DIV/0!</v>
      </c>
      <c r="N205" s="208">
        <v>5</v>
      </c>
      <c r="O205" s="209">
        <v>101.25</v>
      </c>
      <c r="P205" s="209" t="e" cm="1">
        <f t="array" ref="P205">IF($K205&gt;0,SVS_UR_VFZ*$I205/$J205,0)</f>
        <v>#DIV/0!</v>
      </c>
      <c r="Q205" s="203">
        <f t="shared" si="9"/>
        <v>1516.8420000000001</v>
      </c>
      <c r="R205" s="203">
        <f t="shared" si="10"/>
        <v>0</v>
      </c>
      <c r="S205" s="203" t="e">
        <f t="shared" si="11"/>
        <v>#DIV/0!</v>
      </c>
    </row>
    <row r="206" spans="1:19" s="11" customFormat="1">
      <c r="A206" s="195">
        <f>MAX($A$11:A205)+1</f>
        <v>196</v>
      </c>
      <c r="B206" s="196" t="s">
        <v>70</v>
      </c>
      <c r="C206" s="197">
        <v>0</v>
      </c>
      <c r="D206" s="197" t="s">
        <v>218</v>
      </c>
      <c r="E206" s="196" t="s">
        <v>219</v>
      </c>
      <c r="F206" s="198" t="s">
        <v>169</v>
      </c>
      <c r="G206" s="198" t="s">
        <v>1311</v>
      </c>
      <c r="H206" s="198" t="s">
        <v>89</v>
      </c>
      <c r="I206" s="199">
        <v>5.39</v>
      </c>
      <c r="J206" s="64"/>
      <c r="K206" s="200">
        <v>1</v>
      </c>
      <c r="L206" s="201">
        <v>30.4</v>
      </c>
      <c r="M206" s="201" t="e" cm="1">
        <f t="array" ref="M206">IF($K206&gt;0,SVS_UR_VZ*$I206/$J206,0)</f>
        <v>#DIV/0!</v>
      </c>
      <c r="N206" s="208">
        <v>1</v>
      </c>
      <c r="O206" s="209">
        <v>21.68</v>
      </c>
      <c r="P206" s="209" t="e" cm="1">
        <f t="array" ref="P206">IF($K206&gt;0,SVS_UR_VFZ*$I206/$J206,0)</f>
        <v>#DIV/0!</v>
      </c>
      <c r="Q206" s="203">
        <f t="shared" si="9"/>
        <v>280.71119999999996</v>
      </c>
      <c r="R206" s="203">
        <f t="shared" si="10"/>
        <v>0</v>
      </c>
      <c r="S206" s="203" t="e">
        <f t="shared" si="11"/>
        <v>#DIV/0!</v>
      </c>
    </row>
    <row r="207" spans="1:19" s="11" customFormat="1">
      <c r="A207" s="195">
        <f>MAX($A$11:A206)+1</f>
        <v>197</v>
      </c>
      <c r="B207" s="196" t="s">
        <v>70</v>
      </c>
      <c r="C207" s="197">
        <v>0</v>
      </c>
      <c r="D207" s="197" t="s">
        <v>220</v>
      </c>
      <c r="E207" s="196" t="s">
        <v>217</v>
      </c>
      <c r="F207" s="198" t="s">
        <v>221</v>
      </c>
      <c r="G207" s="198" t="s">
        <v>1311</v>
      </c>
      <c r="H207" s="198" t="s">
        <v>89</v>
      </c>
      <c r="I207" s="199">
        <v>12.14</v>
      </c>
      <c r="J207" s="64"/>
      <c r="K207" s="200">
        <v>10</v>
      </c>
      <c r="L207" s="201">
        <v>293.2</v>
      </c>
      <c r="M207" s="201" t="e" cm="1">
        <f t="array" ref="M207">IF($K207&gt;0,SVS_UR_VZ*$I207/$J207,0)</f>
        <v>#DIV/0!</v>
      </c>
      <c r="N207" s="208">
        <v>5</v>
      </c>
      <c r="O207" s="208">
        <v>101.25</v>
      </c>
      <c r="P207" s="209" t="e" cm="1">
        <f t="array" ref="P207">IF($K207&gt;0,SVS_UR_VFZ*$I207/$J207,0)</f>
        <v>#DIV/0!</v>
      </c>
      <c r="Q207" s="203">
        <f t="shared" si="9"/>
        <v>4788.6230000000005</v>
      </c>
      <c r="R207" s="203">
        <f t="shared" si="10"/>
        <v>0</v>
      </c>
      <c r="S207" s="203" t="e">
        <f t="shared" si="11"/>
        <v>#DIV/0!</v>
      </c>
    </row>
    <row r="208" spans="1:19" s="11" customFormat="1">
      <c r="A208" s="195">
        <f>MAX($A$11:A207)+1</f>
        <v>198</v>
      </c>
      <c r="B208" s="196" t="s">
        <v>70</v>
      </c>
      <c r="C208" s="197">
        <v>0</v>
      </c>
      <c r="D208" s="197" t="s">
        <v>222</v>
      </c>
      <c r="E208" s="196" t="s">
        <v>182</v>
      </c>
      <c r="F208" s="198" t="s">
        <v>221</v>
      </c>
      <c r="G208" s="198" t="s">
        <v>1311</v>
      </c>
      <c r="H208" s="198" t="s">
        <v>89</v>
      </c>
      <c r="I208" s="199">
        <v>8.8699999999999992</v>
      </c>
      <c r="J208" s="64"/>
      <c r="K208" s="200">
        <v>10</v>
      </c>
      <c r="L208" s="201">
        <v>293.2</v>
      </c>
      <c r="M208" s="201" t="e" cm="1">
        <f t="array" ref="M208">IF($K208&gt;0,SVS_UR_VZ*$I208/$J208,0)</f>
        <v>#DIV/0!</v>
      </c>
      <c r="N208" s="208">
        <v>5</v>
      </c>
      <c r="O208" s="208">
        <v>101.25</v>
      </c>
      <c r="P208" s="209" t="e" cm="1">
        <f t="array" ref="P208">IF($K208&gt;0,SVS_UR_VFZ*$I208/$J208,0)</f>
        <v>#DIV/0!</v>
      </c>
      <c r="Q208" s="203">
        <f t="shared" si="9"/>
        <v>3498.7714999999994</v>
      </c>
      <c r="R208" s="203">
        <f t="shared" si="10"/>
        <v>0</v>
      </c>
      <c r="S208" s="203" t="e">
        <f t="shared" si="11"/>
        <v>#DIV/0!</v>
      </c>
    </row>
    <row r="209" spans="1:19" s="11" customFormat="1">
      <c r="A209" s="195">
        <f>MAX($A$11:A208)+1</f>
        <v>199</v>
      </c>
      <c r="B209" s="196" t="s">
        <v>70</v>
      </c>
      <c r="C209" s="197">
        <v>0</v>
      </c>
      <c r="D209" s="197" t="s">
        <v>223</v>
      </c>
      <c r="E209" s="196" t="s">
        <v>86</v>
      </c>
      <c r="F209" s="198" t="s">
        <v>171</v>
      </c>
      <c r="G209" s="198" t="s">
        <v>1311</v>
      </c>
      <c r="H209" s="198" t="s">
        <v>85</v>
      </c>
      <c r="I209" s="199">
        <v>26.27</v>
      </c>
      <c r="J209" s="64"/>
      <c r="K209" s="200">
        <v>5</v>
      </c>
      <c r="L209" s="201">
        <v>146.6</v>
      </c>
      <c r="M209" s="201" t="e" cm="1">
        <f t="array" ref="M209">IF($K209&gt;0,SVS_UR_VZ*$I209/$J209,0)</f>
        <v>#DIV/0!</v>
      </c>
      <c r="N209" s="208">
        <v>5</v>
      </c>
      <c r="O209" s="209">
        <v>101.25</v>
      </c>
      <c r="P209" s="209" t="e" cm="1">
        <f t="array" ref="P209">IF($K209&gt;0,SVS_UR_VFZ*$I209/$J209,0)</f>
        <v>#DIV/0!</v>
      </c>
      <c r="Q209" s="203">
        <f t="shared" si="9"/>
        <v>6511.0194999999994</v>
      </c>
      <c r="R209" s="203">
        <f t="shared" si="10"/>
        <v>0</v>
      </c>
      <c r="S209" s="203" t="e">
        <f t="shared" si="11"/>
        <v>#DIV/0!</v>
      </c>
    </row>
    <row r="210" spans="1:19" s="11" customFormat="1">
      <c r="A210" s="195">
        <f>MAX($A$11:A209)+1</f>
        <v>200</v>
      </c>
      <c r="B210" s="196" t="s">
        <v>70</v>
      </c>
      <c r="C210" s="197">
        <v>0</v>
      </c>
      <c r="D210" s="197" t="s">
        <v>224</v>
      </c>
      <c r="E210" s="196" t="s">
        <v>86</v>
      </c>
      <c r="F210" s="198" t="s">
        <v>173</v>
      </c>
      <c r="G210" s="198" t="s">
        <v>1311</v>
      </c>
      <c r="H210" s="198" t="s">
        <v>85</v>
      </c>
      <c r="I210" s="199">
        <v>31.31</v>
      </c>
      <c r="J210" s="64"/>
      <c r="K210" s="200">
        <v>0.23</v>
      </c>
      <c r="L210" s="201">
        <v>9</v>
      </c>
      <c r="M210" s="201" t="e" cm="1">
        <f t="array" ref="M210">IF($K210&gt;0,SVS_UR_VZ*$I210/$J210,0)</f>
        <v>#DIV/0!</v>
      </c>
      <c r="N210" s="208">
        <v>0.23</v>
      </c>
      <c r="O210" s="209">
        <v>3</v>
      </c>
      <c r="P210" s="209" t="e" cm="1">
        <f t="array" ref="P210">IF($K210&gt;0,SVS_UR_VFZ*$I210/$J210,0)</f>
        <v>#DIV/0!</v>
      </c>
      <c r="Q210" s="203">
        <f t="shared" si="9"/>
        <v>375.71999999999997</v>
      </c>
      <c r="R210" s="203">
        <f t="shared" si="10"/>
        <v>0</v>
      </c>
      <c r="S210" s="203" t="e">
        <f t="shared" si="11"/>
        <v>#DIV/0!</v>
      </c>
    </row>
    <row r="211" spans="1:19" s="11" customFormat="1">
      <c r="A211" s="195">
        <f>MAX($A$11:A210)+1</f>
        <v>201</v>
      </c>
      <c r="B211" s="196" t="s">
        <v>70</v>
      </c>
      <c r="C211" s="197">
        <v>0</v>
      </c>
      <c r="D211" s="197" t="s">
        <v>225</v>
      </c>
      <c r="E211" s="196" t="s">
        <v>189</v>
      </c>
      <c r="F211" s="198" t="s">
        <v>171</v>
      </c>
      <c r="G211" s="198" t="s">
        <v>1317</v>
      </c>
      <c r="H211" s="198" t="s">
        <v>83</v>
      </c>
      <c r="I211" s="199">
        <v>10.41</v>
      </c>
      <c r="J211" s="64"/>
      <c r="K211" s="200">
        <v>5</v>
      </c>
      <c r="L211" s="201">
        <v>146.6</v>
      </c>
      <c r="M211" s="201" t="e" cm="1">
        <f t="array" ref="M211">IF($K211&gt;0,SVS_UR_VZ*$I211/$J211,0)</f>
        <v>#DIV/0!</v>
      </c>
      <c r="N211" s="208">
        <v>5</v>
      </c>
      <c r="O211" s="209">
        <v>101.25</v>
      </c>
      <c r="P211" s="209" t="e" cm="1">
        <f t="array" ref="P211">IF($K211&gt;0,SVS_UR_VFZ*$I211/$J211,0)</f>
        <v>#DIV/0!</v>
      </c>
      <c r="Q211" s="203">
        <f t="shared" si="9"/>
        <v>2580.1185</v>
      </c>
      <c r="R211" s="203">
        <f t="shared" si="10"/>
        <v>0</v>
      </c>
      <c r="S211" s="203" t="e">
        <f t="shared" si="11"/>
        <v>#DIV/0!</v>
      </c>
    </row>
    <row r="212" spans="1:19" s="11" customFormat="1">
      <c r="A212" s="195">
        <f>MAX($A$11:A211)+1</f>
        <v>202</v>
      </c>
      <c r="B212" s="196" t="s">
        <v>70</v>
      </c>
      <c r="C212" s="197">
        <v>0</v>
      </c>
      <c r="D212" s="197" t="s">
        <v>226</v>
      </c>
      <c r="E212" s="196" t="s">
        <v>189</v>
      </c>
      <c r="F212" s="198" t="s">
        <v>171</v>
      </c>
      <c r="G212" s="198" t="s">
        <v>1317</v>
      </c>
      <c r="H212" s="198" t="s">
        <v>83</v>
      </c>
      <c r="I212" s="199">
        <v>30.8</v>
      </c>
      <c r="J212" s="64"/>
      <c r="K212" s="200">
        <v>5</v>
      </c>
      <c r="L212" s="201">
        <v>146.6</v>
      </c>
      <c r="M212" s="201" t="e" cm="1">
        <f t="array" ref="M212">IF($K212&gt;0,SVS_UR_VZ*$I212/$J212,0)</f>
        <v>#DIV/0!</v>
      </c>
      <c r="N212" s="208">
        <v>5</v>
      </c>
      <c r="O212" s="209">
        <v>101.25</v>
      </c>
      <c r="P212" s="209" t="e" cm="1">
        <f t="array" ref="P212">IF($K212&gt;0,SVS_UR_VFZ*$I212/$J212,0)</f>
        <v>#DIV/0!</v>
      </c>
      <c r="Q212" s="203">
        <f t="shared" si="9"/>
        <v>7633.78</v>
      </c>
      <c r="R212" s="203">
        <f t="shared" si="10"/>
        <v>0</v>
      </c>
      <c r="S212" s="203" t="e">
        <f t="shared" si="11"/>
        <v>#DIV/0!</v>
      </c>
    </row>
    <row r="213" spans="1:19" s="11" customFormat="1">
      <c r="A213" s="195">
        <f>MAX($A$11:A212)+1</f>
        <v>203</v>
      </c>
      <c r="B213" s="196" t="s">
        <v>70</v>
      </c>
      <c r="C213" s="197">
        <v>0</v>
      </c>
      <c r="D213" s="197" t="s">
        <v>227</v>
      </c>
      <c r="E213" s="196" t="s">
        <v>88</v>
      </c>
      <c r="F213" s="198" t="s">
        <v>170</v>
      </c>
      <c r="G213" s="198" t="s">
        <v>75</v>
      </c>
      <c r="H213" s="198" t="s">
        <v>87</v>
      </c>
      <c r="I213" s="199">
        <v>3.75</v>
      </c>
      <c r="J213" s="64"/>
      <c r="K213" s="200">
        <v>3</v>
      </c>
      <c r="L213" s="201">
        <v>87.96</v>
      </c>
      <c r="M213" s="201" t="e" cm="1">
        <f t="array" ref="M213">IF($K213&gt;0,SVS_UR_VZ*$I213/$J213,0)</f>
        <v>#DIV/0!</v>
      </c>
      <c r="N213" s="208">
        <v>3</v>
      </c>
      <c r="O213" s="209">
        <v>60.75</v>
      </c>
      <c r="P213" s="209" t="e" cm="1">
        <f t="array" ref="P213">IF($K213&gt;0,SVS_UR_VFZ*$I213/$J213,0)</f>
        <v>#DIV/0!</v>
      </c>
      <c r="Q213" s="203">
        <f t="shared" si="9"/>
        <v>557.66249999999991</v>
      </c>
      <c r="R213" s="203">
        <f t="shared" si="10"/>
        <v>0</v>
      </c>
      <c r="S213" s="203" t="e">
        <f t="shared" si="11"/>
        <v>#DIV/0!</v>
      </c>
    </row>
    <row r="214" spans="1:19" s="11" customFormat="1">
      <c r="A214" s="195">
        <f>MAX($A$11:A213)+1</f>
        <v>204</v>
      </c>
      <c r="B214" s="196" t="s">
        <v>70</v>
      </c>
      <c r="C214" s="197">
        <v>0</v>
      </c>
      <c r="D214" s="197" t="s">
        <v>270</v>
      </c>
      <c r="E214" s="196" t="s">
        <v>271</v>
      </c>
      <c r="F214" s="198" t="s">
        <v>1749</v>
      </c>
      <c r="G214" s="198" t="s">
        <v>75</v>
      </c>
      <c r="H214" s="198" t="s">
        <v>45</v>
      </c>
      <c r="I214" s="199">
        <v>222.14</v>
      </c>
      <c r="J214" s="64"/>
      <c r="K214" s="200">
        <v>5</v>
      </c>
      <c r="L214" s="201">
        <v>146.6</v>
      </c>
      <c r="M214" s="201" t="e" cm="1">
        <f t="array" ref="M214">IF($K214&gt;0,SVS_UR_VZ*$I214/$J214,0)</f>
        <v>#DIV/0!</v>
      </c>
      <c r="N214" s="208">
        <v>2</v>
      </c>
      <c r="O214" s="209">
        <v>40.5</v>
      </c>
      <c r="P214" s="209" t="e" cm="1">
        <f t="array" ref="P214">IF($K214&gt;0,SVS_UR_VFZ*$I214/$J214,0)</f>
        <v>#DIV/0!</v>
      </c>
      <c r="Q214" s="203">
        <f t="shared" si="9"/>
        <v>41562.393999999993</v>
      </c>
      <c r="R214" s="203">
        <f t="shared" si="10"/>
        <v>0</v>
      </c>
      <c r="S214" s="203" t="e">
        <f t="shared" si="11"/>
        <v>#DIV/0!</v>
      </c>
    </row>
    <row r="215" spans="1:19" s="11" customFormat="1">
      <c r="A215" s="195">
        <f>MAX($A$11:A214)+1</f>
        <v>205</v>
      </c>
      <c r="B215" s="196" t="s">
        <v>70</v>
      </c>
      <c r="C215" s="197">
        <v>0</v>
      </c>
      <c r="D215" s="197" t="s">
        <v>272</v>
      </c>
      <c r="E215" s="196" t="s">
        <v>273</v>
      </c>
      <c r="F215" s="198" t="s">
        <v>1749</v>
      </c>
      <c r="G215" s="198" t="s">
        <v>75</v>
      </c>
      <c r="H215" s="198" t="s">
        <v>45</v>
      </c>
      <c r="I215" s="199">
        <v>126.36</v>
      </c>
      <c r="J215" s="64"/>
      <c r="K215" s="200">
        <v>5</v>
      </c>
      <c r="L215" s="201">
        <v>146.6</v>
      </c>
      <c r="M215" s="201" t="e" cm="1">
        <f t="array" ref="M215">IF($K215&gt;0,SVS_UR_VZ*$I215/$J215,0)</f>
        <v>#DIV/0!</v>
      </c>
      <c r="N215" s="208">
        <v>2</v>
      </c>
      <c r="O215" s="209">
        <v>40.5</v>
      </c>
      <c r="P215" s="209" t="e" cm="1">
        <f t="array" ref="P215">IF($K215&gt;0,SVS_UR_VFZ*$I215/$J215,0)</f>
        <v>#DIV/0!</v>
      </c>
      <c r="Q215" s="203">
        <f t="shared" si="9"/>
        <v>23641.955999999998</v>
      </c>
      <c r="R215" s="203">
        <f t="shared" si="10"/>
        <v>0</v>
      </c>
      <c r="S215" s="203" t="e">
        <f t="shared" si="11"/>
        <v>#DIV/0!</v>
      </c>
    </row>
    <row r="216" spans="1:19" s="11" customFormat="1">
      <c r="A216" s="195">
        <f>MAX($A$11:A215)+1</f>
        <v>206</v>
      </c>
      <c r="B216" s="196" t="s">
        <v>70</v>
      </c>
      <c r="C216" s="197">
        <v>0</v>
      </c>
      <c r="D216" s="197" t="s">
        <v>274</v>
      </c>
      <c r="E216" s="196" t="s">
        <v>275</v>
      </c>
      <c r="F216" s="198" t="s">
        <v>1749</v>
      </c>
      <c r="G216" s="198" t="s">
        <v>75</v>
      </c>
      <c r="H216" s="198" t="s">
        <v>45</v>
      </c>
      <c r="I216" s="199">
        <v>185.64</v>
      </c>
      <c r="J216" s="64"/>
      <c r="K216" s="200">
        <v>5</v>
      </c>
      <c r="L216" s="201">
        <v>146.6</v>
      </c>
      <c r="M216" s="201" t="e" cm="1">
        <f t="array" ref="M216">IF($K216&gt;0,SVS_UR_VZ*$I216/$J216,0)</f>
        <v>#DIV/0!</v>
      </c>
      <c r="N216" s="208">
        <v>2</v>
      </c>
      <c r="O216" s="209">
        <v>40.5</v>
      </c>
      <c r="P216" s="209" t="e" cm="1">
        <f t="array" ref="P216">IF($K216&gt;0,SVS_UR_VFZ*$I216/$J216,0)</f>
        <v>#DIV/0!</v>
      </c>
      <c r="Q216" s="203">
        <f t="shared" si="9"/>
        <v>34733.243999999999</v>
      </c>
      <c r="R216" s="203">
        <f t="shared" si="10"/>
        <v>0</v>
      </c>
      <c r="S216" s="203" t="e">
        <f t="shared" si="11"/>
        <v>#DIV/0!</v>
      </c>
    </row>
    <row r="217" spans="1:19" s="11" customFormat="1">
      <c r="A217" s="195">
        <f>MAX($A$11:A216)+1</f>
        <v>207</v>
      </c>
      <c r="B217" s="196" t="s">
        <v>70</v>
      </c>
      <c r="C217" s="197">
        <v>0</v>
      </c>
      <c r="D217" s="197" t="s">
        <v>276</v>
      </c>
      <c r="E217" s="196" t="s">
        <v>277</v>
      </c>
      <c r="F217" s="198" t="s">
        <v>1749</v>
      </c>
      <c r="G217" s="198" t="s">
        <v>75</v>
      </c>
      <c r="H217" s="198" t="s">
        <v>45</v>
      </c>
      <c r="I217" s="199">
        <v>126.36</v>
      </c>
      <c r="J217" s="64"/>
      <c r="K217" s="200">
        <v>5</v>
      </c>
      <c r="L217" s="201">
        <v>146.6</v>
      </c>
      <c r="M217" s="201" t="e" cm="1">
        <f t="array" ref="M217">IF($K217&gt;0,SVS_UR_VZ*$I217/$J217,0)</f>
        <v>#DIV/0!</v>
      </c>
      <c r="N217" s="208">
        <v>2</v>
      </c>
      <c r="O217" s="209">
        <v>40.5</v>
      </c>
      <c r="P217" s="209" t="e" cm="1">
        <f t="array" ref="P217">IF($K217&gt;0,SVS_UR_VFZ*$I217/$J217,0)</f>
        <v>#DIV/0!</v>
      </c>
      <c r="Q217" s="203">
        <f t="shared" si="9"/>
        <v>23641.955999999998</v>
      </c>
      <c r="R217" s="203">
        <f t="shared" si="10"/>
        <v>0</v>
      </c>
      <c r="S217" s="203" t="e">
        <f t="shared" si="11"/>
        <v>#DIV/0!</v>
      </c>
    </row>
    <row r="218" spans="1:19" s="11" customFormat="1">
      <c r="A218" s="195">
        <f>MAX($A$11:A217)+1</f>
        <v>208</v>
      </c>
      <c r="B218" s="196" t="s">
        <v>70</v>
      </c>
      <c r="C218" s="197">
        <v>0</v>
      </c>
      <c r="D218" s="197" t="s">
        <v>278</v>
      </c>
      <c r="E218" s="196" t="s">
        <v>279</v>
      </c>
      <c r="F218" s="198" t="s">
        <v>1749</v>
      </c>
      <c r="G218" s="198" t="s">
        <v>75</v>
      </c>
      <c r="H218" s="198" t="s">
        <v>45</v>
      </c>
      <c r="I218" s="199">
        <v>173.81</v>
      </c>
      <c r="J218" s="64"/>
      <c r="K218" s="200">
        <v>5</v>
      </c>
      <c r="L218" s="201">
        <v>146.6</v>
      </c>
      <c r="M218" s="201" t="e" cm="1">
        <f t="array" ref="M218">IF($K218&gt;0,SVS_UR_VZ*$I218/$J218,0)</f>
        <v>#DIV/0!</v>
      </c>
      <c r="N218" s="204">
        <v>2</v>
      </c>
      <c r="O218" s="205">
        <v>40.5</v>
      </c>
      <c r="P218" s="205" t="e" cm="1">
        <f t="array" ref="P218">IF($K218&gt;0,SVS_UR_VFZ*$I218/$J218,0)</f>
        <v>#DIV/0!</v>
      </c>
      <c r="Q218" s="203">
        <f t="shared" si="9"/>
        <v>32519.850999999999</v>
      </c>
      <c r="R218" s="203">
        <f t="shared" si="10"/>
        <v>0</v>
      </c>
      <c r="S218" s="203" t="e">
        <f t="shared" si="11"/>
        <v>#DIV/0!</v>
      </c>
    </row>
    <row r="219" spans="1:19" s="11" customFormat="1">
      <c r="A219" s="195">
        <f>MAX($A$11:A218)+1</f>
        <v>209</v>
      </c>
      <c r="B219" s="196" t="s">
        <v>70</v>
      </c>
      <c r="C219" s="197">
        <v>0</v>
      </c>
      <c r="D219" s="197" t="s">
        <v>280</v>
      </c>
      <c r="E219" s="196" t="s">
        <v>281</v>
      </c>
      <c r="F219" s="198" t="s">
        <v>171</v>
      </c>
      <c r="G219" s="198" t="s">
        <v>1311</v>
      </c>
      <c r="H219" s="198" t="s">
        <v>83</v>
      </c>
      <c r="I219" s="199">
        <v>1621.61</v>
      </c>
      <c r="J219" s="64"/>
      <c r="K219" s="200">
        <v>5</v>
      </c>
      <c r="L219" s="201">
        <v>146.6</v>
      </c>
      <c r="M219" s="201" t="e" cm="1">
        <f t="array" ref="M219">IF($K219&gt;0,SVS_UR_VZ*$I219/$J219,0)</f>
        <v>#DIV/0!</v>
      </c>
      <c r="N219" s="204">
        <v>5</v>
      </c>
      <c r="O219" s="205">
        <v>101.25</v>
      </c>
      <c r="P219" s="205" t="e" cm="1">
        <f t="array" ref="P219">IF($K219&gt;0,SVS_UR_VFZ*$I219/$J219,0)</f>
        <v>#DIV/0!</v>
      </c>
      <c r="Q219" s="203">
        <f t="shared" si="9"/>
        <v>401916.03849999997</v>
      </c>
      <c r="R219" s="203">
        <f t="shared" si="10"/>
        <v>0</v>
      </c>
      <c r="S219" s="203" t="e">
        <f t="shared" si="11"/>
        <v>#DIV/0!</v>
      </c>
    </row>
    <row r="220" spans="1:19" s="11" customFormat="1">
      <c r="A220" s="195">
        <f>MAX($A$11:A219)+1</f>
        <v>210</v>
      </c>
      <c r="B220" s="196" t="s">
        <v>70</v>
      </c>
      <c r="C220" s="197">
        <v>0</v>
      </c>
      <c r="D220" s="197" t="s">
        <v>282</v>
      </c>
      <c r="E220" s="196" t="s">
        <v>283</v>
      </c>
      <c r="F220" s="198" t="s">
        <v>171</v>
      </c>
      <c r="G220" s="198" t="s">
        <v>1311</v>
      </c>
      <c r="H220" s="198" t="s">
        <v>83</v>
      </c>
      <c r="I220" s="199">
        <v>56.12</v>
      </c>
      <c r="J220" s="64"/>
      <c r="K220" s="200">
        <v>5</v>
      </c>
      <c r="L220" s="201">
        <v>146.6</v>
      </c>
      <c r="M220" s="201" t="e" cm="1">
        <f t="array" ref="M220">IF($K220&gt;0,SVS_UR_VZ*$I220/$J220,0)</f>
        <v>#DIV/0!</v>
      </c>
      <c r="N220" s="208">
        <v>5</v>
      </c>
      <c r="O220" s="209">
        <v>101.25</v>
      </c>
      <c r="P220" s="209" t="e" cm="1">
        <f t="array" ref="P220">IF($K220&gt;0,SVS_UR_VFZ*$I220/$J220,0)</f>
        <v>#DIV/0!</v>
      </c>
      <c r="Q220" s="203">
        <f t="shared" si="9"/>
        <v>13909.341999999999</v>
      </c>
      <c r="R220" s="203">
        <f t="shared" si="10"/>
        <v>0</v>
      </c>
      <c r="S220" s="203" t="e">
        <f t="shared" si="11"/>
        <v>#DIV/0!</v>
      </c>
    </row>
    <row r="221" spans="1:19" s="11" customFormat="1">
      <c r="A221" s="195">
        <f>MAX($A$11:A220)+1</f>
        <v>211</v>
      </c>
      <c r="B221" s="196" t="s">
        <v>70</v>
      </c>
      <c r="C221" s="197">
        <v>0</v>
      </c>
      <c r="D221" s="197" t="s">
        <v>284</v>
      </c>
      <c r="E221" s="196" t="s">
        <v>285</v>
      </c>
      <c r="F221" s="198" t="s">
        <v>171</v>
      </c>
      <c r="G221" s="198" t="s">
        <v>75</v>
      </c>
      <c r="H221" s="198" t="s">
        <v>80</v>
      </c>
      <c r="I221" s="199">
        <v>30.18</v>
      </c>
      <c r="J221" s="64"/>
      <c r="K221" s="200">
        <v>5</v>
      </c>
      <c r="L221" s="201">
        <v>146.6</v>
      </c>
      <c r="M221" s="201" t="e" cm="1">
        <f t="array" ref="M221">IF($K221&gt;0,SVS_UR_VZ*$I221/$J221,0)</f>
        <v>#DIV/0!</v>
      </c>
      <c r="N221" s="208">
        <v>5</v>
      </c>
      <c r="O221" s="209">
        <v>101.25</v>
      </c>
      <c r="P221" s="209" t="e" cm="1">
        <f t="array" ref="P221">IF($K221&gt;0,SVS_UR_VFZ*$I221/$J221,0)</f>
        <v>#DIV/0!</v>
      </c>
      <c r="Q221" s="203">
        <f t="shared" si="9"/>
        <v>7480.1129999999994</v>
      </c>
      <c r="R221" s="203">
        <f t="shared" si="10"/>
        <v>0</v>
      </c>
      <c r="S221" s="203" t="e">
        <f t="shared" si="11"/>
        <v>#DIV/0!</v>
      </c>
    </row>
    <row r="222" spans="1:19" s="11" customFormat="1">
      <c r="A222" s="195">
        <f>MAX($A$11:A221)+1</f>
        <v>212</v>
      </c>
      <c r="B222" s="196" t="s">
        <v>70</v>
      </c>
      <c r="C222" s="197">
        <v>0</v>
      </c>
      <c r="D222" s="197" t="s">
        <v>286</v>
      </c>
      <c r="E222" s="196" t="s">
        <v>81</v>
      </c>
      <c r="F222" s="198" t="s">
        <v>1375</v>
      </c>
      <c r="G222" s="198" t="s">
        <v>75</v>
      </c>
      <c r="H222" s="198" t="s">
        <v>80</v>
      </c>
      <c r="I222" s="199">
        <v>13.26</v>
      </c>
      <c r="J222" s="64"/>
      <c r="K222" s="200">
        <v>3</v>
      </c>
      <c r="L222" s="201">
        <v>87.96</v>
      </c>
      <c r="M222" s="201" t="e" cm="1">
        <f t="array" ref="M222">IF($K222&gt;0,SVS_UR_VZ*$I222/$J222,0)</f>
        <v>#DIV/0!</v>
      </c>
      <c r="N222" s="208">
        <v>3</v>
      </c>
      <c r="O222" s="209">
        <v>60.75</v>
      </c>
      <c r="P222" s="209" t="e" cm="1">
        <f t="array" ref="P222">IF($K222&gt;0,SVS_UR_VFZ*$I222/$J222,0)</f>
        <v>#DIV/0!</v>
      </c>
      <c r="Q222" s="203">
        <f t="shared" si="9"/>
        <v>1971.8945999999996</v>
      </c>
      <c r="R222" s="203">
        <f t="shared" si="10"/>
        <v>0</v>
      </c>
      <c r="S222" s="203" t="e">
        <f t="shared" si="11"/>
        <v>#DIV/0!</v>
      </c>
    </row>
    <row r="223" spans="1:19" s="11" customFormat="1">
      <c r="A223" s="195">
        <f>MAX($A$11:A222)+1</f>
        <v>213</v>
      </c>
      <c r="B223" s="196" t="s">
        <v>70</v>
      </c>
      <c r="C223" s="197">
        <v>0</v>
      </c>
      <c r="D223" s="197" t="s">
        <v>338</v>
      </c>
      <c r="E223" s="196" t="s">
        <v>339</v>
      </c>
      <c r="F223" s="198" t="s">
        <v>171</v>
      </c>
      <c r="G223" s="198" t="s">
        <v>1311</v>
      </c>
      <c r="H223" s="198" t="s">
        <v>91</v>
      </c>
      <c r="I223" s="199">
        <v>424.48</v>
      </c>
      <c r="J223" s="64"/>
      <c r="K223" s="200">
        <v>5</v>
      </c>
      <c r="L223" s="201">
        <v>146.6</v>
      </c>
      <c r="M223" s="201" t="e" cm="1">
        <f t="array" ref="M223">IF($K223&gt;0,SVS_UR_VZ*$I223/$J223,0)</f>
        <v>#DIV/0!</v>
      </c>
      <c r="N223" s="208">
        <v>5</v>
      </c>
      <c r="O223" s="209">
        <v>101.25</v>
      </c>
      <c r="P223" s="209" t="e" cm="1">
        <f t="array" ref="P223">IF($K223&gt;0,SVS_UR_VFZ*$I223/$J223,0)</f>
        <v>#DIV/0!</v>
      </c>
      <c r="Q223" s="203">
        <f t="shared" si="9"/>
        <v>105207.368</v>
      </c>
      <c r="R223" s="203">
        <f t="shared" si="10"/>
        <v>0</v>
      </c>
      <c r="S223" s="203" t="e">
        <f t="shared" si="11"/>
        <v>#DIV/0!</v>
      </c>
    </row>
    <row r="224" spans="1:19" s="11" customFormat="1">
      <c r="A224" s="195">
        <f>MAX($A$11:A223)+1</f>
        <v>214</v>
      </c>
      <c r="B224" s="196" t="s">
        <v>70</v>
      </c>
      <c r="C224" s="197">
        <v>0</v>
      </c>
      <c r="D224" s="197" t="s">
        <v>340</v>
      </c>
      <c r="E224" s="196" t="s">
        <v>341</v>
      </c>
      <c r="F224" s="198" t="s">
        <v>171</v>
      </c>
      <c r="G224" s="198" t="s">
        <v>1311</v>
      </c>
      <c r="H224" s="198" t="s">
        <v>91</v>
      </c>
      <c r="I224" s="199">
        <v>129.03</v>
      </c>
      <c r="J224" s="64"/>
      <c r="K224" s="200">
        <v>5</v>
      </c>
      <c r="L224" s="201">
        <v>146.6</v>
      </c>
      <c r="M224" s="201" t="e" cm="1">
        <f t="array" ref="M224">IF($K224&gt;0,SVS_UR_VZ*$I224/$J224,0)</f>
        <v>#DIV/0!</v>
      </c>
      <c r="N224" s="208">
        <v>5</v>
      </c>
      <c r="O224" s="209">
        <v>101.25</v>
      </c>
      <c r="P224" s="209" t="e" cm="1">
        <f t="array" ref="P224">IF($K224&gt;0,SVS_UR_VFZ*$I224/$J224,0)</f>
        <v>#DIV/0!</v>
      </c>
      <c r="Q224" s="203">
        <f t="shared" si="9"/>
        <v>31980.085500000001</v>
      </c>
      <c r="R224" s="203">
        <f t="shared" si="10"/>
        <v>0</v>
      </c>
      <c r="S224" s="203" t="e">
        <f t="shared" si="11"/>
        <v>#DIV/0!</v>
      </c>
    </row>
    <row r="225" spans="1:19" s="11" customFormat="1">
      <c r="A225" s="195">
        <f>MAX($A$11:A224)+1</f>
        <v>215</v>
      </c>
      <c r="B225" s="196" t="s">
        <v>70</v>
      </c>
      <c r="C225" s="197">
        <v>0</v>
      </c>
      <c r="D225" s="197" t="s">
        <v>342</v>
      </c>
      <c r="E225" s="196" t="s">
        <v>343</v>
      </c>
      <c r="F225" s="198" t="s">
        <v>171</v>
      </c>
      <c r="G225" s="198" t="s">
        <v>1311</v>
      </c>
      <c r="H225" s="198" t="s">
        <v>91</v>
      </c>
      <c r="I225" s="199">
        <v>223.79</v>
      </c>
      <c r="J225" s="64"/>
      <c r="K225" s="200">
        <v>5</v>
      </c>
      <c r="L225" s="201">
        <v>146.6</v>
      </c>
      <c r="M225" s="201" t="e" cm="1">
        <f t="array" ref="M225">IF($K225&gt;0,SVS_UR_VZ*$I225/$J225,0)</f>
        <v>#DIV/0!</v>
      </c>
      <c r="N225" s="208">
        <v>5</v>
      </c>
      <c r="O225" s="209">
        <v>101.25</v>
      </c>
      <c r="P225" s="209" t="e" cm="1">
        <f t="array" ref="P225">IF($K225&gt;0,SVS_UR_VFZ*$I225/$J225,0)</f>
        <v>#DIV/0!</v>
      </c>
      <c r="Q225" s="203">
        <f t="shared" si="9"/>
        <v>55466.351499999997</v>
      </c>
      <c r="R225" s="203">
        <f t="shared" si="10"/>
        <v>0</v>
      </c>
      <c r="S225" s="203" t="e">
        <f t="shared" si="11"/>
        <v>#DIV/0!</v>
      </c>
    </row>
    <row r="226" spans="1:19" s="11" customFormat="1">
      <c r="A226" s="195">
        <f>MAX($A$11:A225)+1</f>
        <v>216</v>
      </c>
      <c r="B226" s="196" t="s">
        <v>70</v>
      </c>
      <c r="C226" s="197">
        <v>0</v>
      </c>
      <c r="D226" s="197" t="s">
        <v>344</v>
      </c>
      <c r="E226" s="196" t="s">
        <v>345</v>
      </c>
      <c r="F226" s="198" t="s">
        <v>171</v>
      </c>
      <c r="G226" s="198" t="s">
        <v>1311</v>
      </c>
      <c r="H226" s="198" t="s">
        <v>91</v>
      </c>
      <c r="I226" s="199">
        <v>31.06</v>
      </c>
      <c r="J226" s="64"/>
      <c r="K226" s="200">
        <v>5</v>
      </c>
      <c r="L226" s="201">
        <v>146.6</v>
      </c>
      <c r="M226" s="201" t="e" cm="1">
        <f t="array" ref="M226">IF($K226&gt;0,SVS_UR_VZ*$I226/$J226,0)</f>
        <v>#DIV/0!</v>
      </c>
      <c r="N226" s="208">
        <v>5</v>
      </c>
      <c r="O226" s="209">
        <v>101.25</v>
      </c>
      <c r="P226" s="209" t="e" cm="1">
        <f t="array" ref="P226">IF($K226&gt;0,SVS_UR_VFZ*$I226/$J226,0)</f>
        <v>#DIV/0!</v>
      </c>
      <c r="Q226" s="203">
        <f t="shared" si="9"/>
        <v>7698.2209999999995</v>
      </c>
      <c r="R226" s="203">
        <f t="shared" si="10"/>
        <v>0</v>
      </c>
      <c r="S226" s="203" t="e">
        <f t="shared" si="11"/>
        <v>#DIV/0!</v>
      </c>
    </row>
    <row r="227" spans="1:19" s="11" customFormat="1">
      <c r="A227" s="195">
        <f>MAX($A$11:A226)+1</f>
        <v>217</v>
      </c>
      <c r="B227" s="196" t="s">
        <v>70</v>
      </c>
      <c r="C227" s="197">
        <v>0</v>
      </c>
      <c r="D227" s="197" t="s">
        <v>361</v>
      </c>
      <c r="E227" s="196" t="s">
        <v>297</v>
      </c>
      <c r="F227" s="198" t="s">
        <v>171</v>
      </c>
      <c r="G227" s="198" t="s">
        <v>1311</v>
      </c>
      <c r="H227" s="198" t="s">
        <v>91</v>
      </c>
      <c r="I227" s="199">
        <v>73.84</v>
      </c>
      <c r="J227" s="64"/>
      <c r="K227" s="200">
        <v>5</v>
      </c>
      <c r="L227" s="201">
        <v>146.6</v>
      </c>
      <c r="M227" s="201" t="e" cm="1">
        <f t="array" ref="M227">IF($K227&gt;0,SVS_UR_VZ*$I227/$J227,0)</f>
        <v>#DIV/0!</v>
      </c>
      <c r="N227" s="208">
        <v>5</v>
      </c>
      <c r="O227" s="209">
        <v>101.25</v>
      </c>
      <c r="P227" s="209" t="e" cm="1">
        <f t="array" ref="P227">IF($K227&gt;0,SVS_UR_VFZ*$I227/$J227,0)</f>
        <v>#DIV/0!</v>
      </c>
      <c r="Q227" s="203">
        <f t="shared" si="9"/>
        <v>18301.243999999999</v>
      </c>
      <c r="R227" s="203">
        <f t="shared" si="10"/>
        <v>0</v>
      </c>
      <c r="S227" s="203" t="e">
        <f t="shared" si="11"/>
        <v>#DIV/0!</v>
      </c>
    </row>
    <row r="228" spans="1:19" s="11" customFormat="1">
      <c r="A228" s="195">
        <f>MAX($A$11:A227)+1</f>
        <v>218</v>
      </c>
      <c r="B228" s="196" t="s">
        <v>70</v>
      </c>
      <c r="C228" s="197">
        <v>0</v>
      </c>
      <c r="D228" s="197" t="s">
        <v>364</v>
      </c>
      <c r="E228" s="196" t="s">
        <v>182</v>
      </c>
      <c r="F228" s="198" t="s">
        <v>171</v>
      </c>
      <c r="G228" s="198" t="s">
        <v>1311</v>
      </c>
      <c r="H228" s="198" t="s">
        <v>89</v>
      </c>
      <c r="I228" s="199">
        <v>3.3</v>
      </c>
      <c r="J228" s="64"/>
      <c r="K228" s="200">
        <v>5</v>
      </c>
      <c r="L228" s="201">
        <v>146.6</v>
      </c>
      <c r="M228" s="201" t="e" cm="1">
        <f t="array" ref="M228">IF($K228&gt;0,SVS_UR_VZ*$I228/$J228,0)</f>
        <v>#DIV/0!</v>
      </c>
      <c r="N228" s="208">
        <v>5</v>
      </c>
      <c r="O228" s="209">
        <v>101.25</v>
      </c>
      <c r="P228" s="209" t="e" cm="1">
        <f t="array" ref="P228">IF($K228&gt;0,SVS_UR_VFZ*$I228/$J228,0)</f>
        <v>#DIV/0!</v>
      </c>
      <c r="Q228" s="203">
        <f t="shared" si="9"/>
        <v>817.90499999999997</v>
      </c>
      <c r="R228" s="203">
        <f t="shared" si="10"/>
        <v>0</v>
      </c>
      <c r="S228" s="203" t="e">
        <f t="shared" si="11"/>
        <v>#DIV/0!</v>
      </c>
    </row>
    <row r="229" spans="1:19" s="11" customFormat="1">
      <c r="A229" s="195">
        <f>MAX($A$11:A228)+1</f>
        <v>219</v>
      </c>
      <c r="B229" s="196" t="s">
        <v>70</v>
      </c>
      <c r="C229" s="197">
        <v>0</v>
      </c>
      <c r="D229" s="197" t="s">
        <v>365</v>
      </c>
      <c r="E229" s="196" t="s">
        <v>217</v>
      </c>
      <c r="F229" s="198" t="s">
        <v>171</v>
      </c>
      <c r="G229" s="198" t="s">
        <v>1311</v>
      </c>
      <c r="H229" s="198" t="s">
        <v>89</v>
      </c>
      <c r="I229" s="199">
        <v>3.3</v>
      </c>
      <c r="J229" s="64"/>
      <c r="K229" s="200">
        <v>5</v>
      </c>
      <c r="L229" s="201">
        <v>146.6</v>
      </c>
      <c r="M229" s="201" t="e" cm="1">
        <f t="array" ref="M229">IF($K229&gt;0,SVS_UR_VZ*$I229/$J229,0)</f>
        <v>#DIV/0!</v>
      </c>
      <c r="N229" s="208">
        <v>5</v>
      </c>
      <c r="O229" s="209">
        <v>101.25</v>
      </c>
      <c r="P229" s="209" t="e" cm="1">
        <f t="array" ref="P229">IF($K229&gt;0,SVS_UR_VFZ*$I229/$J229,0)</f>
        <v>#DIV/0!</v>
      </c>
      <c r="Q229" s="203">
        <f t="shared" si="9"/>
        <v>817.90499999999997</v>
      </c>
      <c r="R229" s="203">
        <f t="shared" si="10"/>
        <v>0</v>
      </c>
      <c r="S229" s="203" t="e">
        <f t="shared" si="11"/>
        <v>#DIV/0!</v>
      </c>
    </row>
    <row r="230" spans="1:19" s="11" customFormat="1">
      <c r="A230" s="195">
        <f>MAX($A$11:A229)+1</f>
        <v>220</v>
      </c>
      <c r="B230" s="196" t="s">
        <v>70</v>
      </c>
      <c r="C230" s="197">
        <v>0</v>
      </c>
      <c r="D230" s="197" t="s">
        <v>366</v>
      </c>
      <c r="E230" s="196" t="s">
        <v>86</v>
      </c>
      <c r="F230" s="198" t="s">
        <v>171</v>
      </c>
      <c r="G230" s="198" t="s">
        <v>1311</v>
      </c>
      <c r="H230" s="198" t="s">
        <v>85</v>
      </c>
      <c r="I230" s="199">
        <v>22.29</v>
      </c>
      <c r="J230" s="64"/>
      <c r="K230" s="200">
        <v>5</v>
      </c>
      <c r="L230" s="201">
        <v>146.6</v>
      </c>
      <c r="M230" s="201" t="e" cm="1">
        <f t="array" ref="M230">IF($K230&gt;0,SVS_UR_VZ*$I230/$J230,0)</f>
        <v>#DIV/0!</v>
      </c>
      <c r="N230" s="208">
        <v>5</v>
      </c>
      <c r="O230" s="209">
        <v>101.25</v>
      </c>
      <c r="P230" s="209" t="e" cm="1">
        <f t="array" ref="P230">IF($K230&gt;0,SVS_UR_VFZ*$I230/$J230,0)</f>
        <v>#DIV/0!</v>
      </c>
      <c r="Q230" s="203">
        <f t="shared" si="9"/>
        <v>5524.5764999999992</v>
      </c>
      <c r="R230" s="203">
        <f t="shared" si="10"/>
        <v>0</v>
      </c>
      <c r="S230" s="203" t="e">
        <f t="shared" si="11"/>
        <v>#DIV/0!</v>
      </c>
    </row>
    <row r="231" spans="1:19" s="11" customFormat="1">
      <c r="A231" s="195">
        <f>MAX($A$11:A230)+1</f>
        <v>221</v>
      </c>
      <c r="B231" s="196" t="s">
        <v>70</v>
      </c>
      <c r="C231" s="197">
        <v>0</v>
      </c>
      <c r="D231" s="197" t="s">
        <v>367</v>
      </c>
      <c r="E231" s="196" t="s">
        <v>86</v>
      </c>
      <c r="F231" s="198" t="s">
        <v>171</v>
      </c>
      <c r="G231" s="198" t="s">
        <v>1311</v>
      </c>
      <c r="H231" s="198" t="s">
        <v>85</v>
      </c>
      <c r="I231" s="199">
        <v>14.1</v>
      </c>
      <c r="J231" s="64"/>
      <c r="K231" s="200">
        <v>5</v>
      </c>
      <c r="L231" s="201">
        <v>146.6</v>
      </c>
      <c r="M231" s="201" t="e" cm="1">
        <f t="array" ref="M231">IF($K231&gt;0,SVS_UR_VZ*$I231/$J231,0)</f>
        <v>#DIV/0!</v>
      </c>
      <c r="N231" s="208">
        <v>5</v>
      </c>
      <c r="O231" s="209">
        <v>101.25</v>
      </c>
      <c r="P231" s="209" t="e" cm="1">
        <f t="array" ref="P231">IF($K231&gt;0,SVS_UR_VFZ*$I231/$J231,0)</f>
        <v>#DIV/0!</v>
      </c>
      <c r="Q231" s="203">
        <f t="shared" si="9"/>
        <v>3494.6849999999999</v>
      </c>
      <c r="R231" s="203">
        <f t="shared" si="10"/>
        <v>0</v>
      </c>
      <c r="S231" s="203" t="e">
        <f t="shared" si="11"/>
        <v>#DIV/0!</v>
      </c>
    </row>
    <row r="232" spans="1:19" s="11" customFormat="1">
      <c r="A232" s="195">
        <f>MAX($A$11:A231)+1</f>
        <v>222</v>
      </c>
      <c r="B232" s="196" t="s">
        <v>70</v>
      </c>
      <c r="C232" s="197">
        <v>0</v>
      </c>
      <c r="D232" s="197" t="s">
        <v>368</v>
      </c>
      <c r="E232" s="196" t="s">
        <v>189</v>
      </c>
      <c r="F232" s="198" t="s">
        <v>171</v>
      </c>
      <c r="G232" s="198" t="s">
        <v>1311</v>
      </c>
      <c r="H232" s="198" t="s">
        <v>83</v>
      </c>
      <c r="I232" s="199">
        <v>28.42</v>
      </c>
      <c r="J232" s="64"/>
      <c r="K232" s="200">
        <v>5</v>
      </c>
      <c r="L232" s="201">
        <v>146.6</v>
      </c>
      <c r="M232" s="201" t="e" cm="1">
        <f t="array" ref="M232">IF($K232&gt;0,SVS_UR_VZ*$I232/$J232,0)</f>
        <v>#DIV/0!</v>
      </c>
      <c r="N232" s="208">
        <v>5</v>
      </c>
      <c r="O232" s="209">
        <v>101.25</v>
      </c>
      <c r="P232" s="209" t="e" cm="1">
        <f t="array" ref="P232">IF($K232&gt;0,SVS_UR_VFZ*$I232/$J232,0)</f>
        <v>#DIV/0!</v>
      </c>
      <c r="Q232" s="203">
        <f t="shared" si="9"/>
        <v>7043.8969999999999</v>
      </c>
      <c r="R232" s="203">
        <f t="shared" si="10"/>
        <v>0</v>
      </c>
      <c r="S232" s="203" t="e">
        <f t="shared" si="11"/>
        <v>#DIV/0!</v>
      </c>
    </row>
    <row r="233" spans="1:19" s="11" customFormat="1">
      <c r="A233" s="195">
        <f>MAX($A$11:A232)+1</f>
        <v>223</v>
      </c>
      <c r="B233" s="196" t="s">
        <v>70</v>
      </c>
      <c r="C233" s="197">
        <v>0</v>
      </c>
      <c r="D233" s="197" t="s">
        <v>369</v>
      </c>
      <c r="E233" s="196" t="s">
        <v>189</v>
      </c>
      <c r="F233" s="198" t="s">
        <v>171</v>
      </c>
      <c r="G233" s="198" t="s">
        <v>1317</v>
      </c>
      <c r="H233" s="198" t="s">
        <v>83</v>
      </c>
      <c r="I233" s="199">
        <v>36.840000000000003</v>
      </c>
      <c r="J233" s="64"/>
      <c r="K233" s="200">
        <v>5</v>
      </c>
      <c r="L233" s="201">
        <v>146.6</v>
      </c>
      <c r="M233" s="201" t="e" cm="1">
        <f t="array" ref="M233">IF($K233&gt;0,SVS_UR_VZ*$I233/$J233,0)</f>
        <v>#DIV/0!</v>
      </c>
      <c r="N233" s="208">
        <v>5</v>
      </c>
      <c r="O233" s="209">
        <v>101.25</v>
      </c>
      <c r="P233" s="209" t="e" cm="1">
        <f t="array" ref="P233">IF($K233&gt;0,SVS_UR_VFZ*$I233/$J233,0)</f>
        <v>#DIV/0!</v>
      </c>
      <c r="Q233" s="203">
        <f t="shared" si="9"/>
        <v>9130.7939999999999</v>
      </c>
      <c r="R233" s="203">
        <f t="shared" si="10"/>
        <v>0</v>
      </c>
      <c r="S233" s="203" t="e">
        <f t="shared" si="11"/>
        <v>#DIV/0!</v>
      </c>
    </row>
    <row r="234" spans="1:19" s="11" customFormat="1">
      <c r="A234" s="195">
        <f>MAX($A$11:A233)+1</f>
        <v>224</v>
      </c>
      <c r="B234" s="196" t="s">
        <v>70</v>
      </c>
      <c r="C234" s="197">
        <v>0</v>
      </c>
      <c r="D234" s="197" t="s">
        <v>370</v>
      </c>
      <c r="E234" s="196" t="s">
        <v>189</v>
      </c>
      <c r="F234" s="198" t="s">
        <v>171</v>
      </c>
      <c r="G234" s="198" t="s">
        <v>1317</v>
      </c>
      <c r="H234" s="198" t="s">
        <v>83</v>
      </c>
      <c r="I234" s="199">
        <v>42.78</v>
      </c>
      <c r="J234" s="64"/>
      <c r="K234" s="200">
        <v>5</v>
      </c>
      <c r="L234" s="201">
        <v>146.6</v>
      </c>
      <c r="M234" s="201" t="e" cm="1">
        <f t="array" ref="M234">IF($K234&gt;0,SVS_UR_VZ*$I234/$J234,0)</f>
        <v>#DIV/0!</v>
      </c>
      <c r="N234" s="208">
        <v>5</v>
      </c>
      <c r="O234" s="209">
        <v>101.25</v>
      </c>
      <c r="P234" s="209" t="e" cm="1">
        <f t="array" ref="P234">IF($K234&gt;0,SVS_UR_VFZ*$I234/$J234,0)</f>
        <v>#DIV/0!</v>
      </c>
      <c r="Q234" s="203">
        <f t="shared" si="9"/>
        <v>10603.022999999999</v>
      </c>
      <c r="R234" s="203">
        <f t="shared" si="10"/>
        <v>0</v>
      </c>
      <c r="S234" s="203" t="e">
        <f t="shared" si="11"/>
        <v>#DIV/0!</v>
      </c>
    </row>
    <row r="235" spans="1:19" s="11" customFormat="1">
      <c r="A235" s="195">
        <f>MAX($A$11:A234)+1</f>
        <v>225</v>
      </c>
      <c r="B235" s="196" t="s">
        <v>70</v>
      </c>
      <c r="C235" s="197">
        <v>0</v>
      </c>
      <c r="D235" s="197" t="s">
        <v>371</v>
      </c>
      <c r="E235" s="196" t="s">
        <v>189</v>
      </c>
      <c r="F235" s="198" t="s">
        <v>171</v>
      </c>
      <c r="G235" s="198" t="s">
        <v>1317</v>
      </c>
      <c r="H235" s="198" t="s">
        <v>83</v>
      </c>
      <c r="I235" s="199">
        <v>49.06</v>
      </c>
      <c r="J235" s="64"/>
      <c r="K235" s="200">
        <v>5</v>
      </c>
      <c r="L235" s="201">
        <v>146.6</v>
      </c>
      <c r="M235" s="201" t="e" cm="1">
        <f t="array" ref="M235">IF($K235&gt;0,SVS_UR_VZ*$I235/$J235,0)</f>
        <v>#DIV/0!</v>
      </c>
      <c r="N235" s="208">
        <v>5</v>
      </c>
      <c r="O235" s="209">
        <v>101.25</v>
      </c>
      <c r="P235" s="209" t="e" cm="1">
        <f t="array" ref="P235">IF($K235&gt;0,SVS_UR_VFZ*$I235/$J235,0)</f>
        <v>#DIV/0!</v>
      </c>
      <c r="Q235" s="203">
        <f t="shared" si="9"/>
        <v>12159.521000000001</v>
      </c>
      <c r="R235" s="203">
        <f t="shared" si="10"/>
        <v>0</v>
      </c>
      <c r="S235" s="203" t="e">
        <f t="shared" si="11"/>
        <v>#DIV/0!</v>
      </c>
    </row>
    <row r="236" spans="1:19" s="11" customFormat="1">
      <c r="A236" s="195">
        <f>MAX($A$11:A235)+1</f>
        <v>226</v>
      </c>
      <c r="B236" s="196" t="s">
        <v>70</v>
      </c>
      <c r="C236" s="197">
        <v>0</v>
      </c>
      <c r="D236" s="197" t="s">
        <v>372</v>
      </c>
      <c r="E236" s="196" t="s">
        <v>88</v>
      </c>
      <c r="F236" s="198" t="s">
        <v>171</v>
      </c>
      <c r="G236" s="198" t="s">
        <v>75</v>
      </c>
      <c r="H236" s="198" t="s">
        <v>87</v>
      </c>
      <c r="I236" s="199">
        <v>7.47</v>
      </c>
      <c r="J236" s="64"/>
      <c r="K236" s="200">
        <v>5</v>
      </c>
      <c r="L236" s="201">
        <v>146.6</v>
      </c>
      <c r="M236" s="201" t="e" cm="1">
        <f t="array" ref="M236">IF($K236&gt;0,SVS_UR_VZ*$I236/$J236,0)</f>
        <v>#DIV/0!</v>
      </c>
      <c r="N236" s="208">
        <v>5</v>
      </c>
      <c r="O236" s="209">
        <v>101.25</v>
      </c>
      <c r="P236" s="209" t="e" cm="1">
        <f t="array" ref="P236">IF($K236&gt;0,SVS_UR_VFZ*$I236/$J236,0)</f>
        <v>#DIV/0!</v>
      </c>
      <c r="Q236" s="203">
        <f t="shared" si="9"/>
        <v>1851.4395</v>
      </c>
      <c r="R236" s="203">
        <f t="shared" si="10"/>
        <v>0</v>
      </c>
      <c r="S236" s="203" t="e">
        <f t="shared" si="11"/>
        <v>#DIV/0!</v>
      </c>
    </row>
    <row r="237" spans="1:19" s="11" customFormat="1">
      <c r="A237" s="195">
        <f>MAX($A$11:A236)+1</f>
        <v>227</v>
      </c>
      <c r="B237" s="196" t="s">
        <v>70</v>
      </c>
      <c r="C237" s="197">
        <v>0</v>
      </c>
      <c r="D237" s="197" t="s">
        <v>373</v>
      </c>
      <c r="E237" s="196" t="s">
        <v>192</v>
      </c>
      <c r="F237" s="198" t="s">
        <v>174</v>
      </c>
      <c r="G237" s="198" t="s">
        <v>1759</v>
      </c>
      <c r="H237" s="198" t="s">
        <v>47</v>
      </c>
      <c r="I237" s="199">
        <v>21.18</v>
      </c>
      <c r="J237" s="64"/>
      <c r="K237" s="200">
        <v>0.02</v>
      </c>
      <c r="L237" s="201">
        <v>1</v>
      </c>
      <c r="M237" s="201" t="e" cm="1">
        <f t="array" ref="M237">IF($K237&gt;0,SVS_UR_VZ*$I237/$J237,0)</f>
        <v>#DIV/0!</v>
      </c>
      <c r="N237" s="202"/>
      <c r="O237" s="202"/>
      <c r="P237" s="202"/>
      <c r="Q237" s="203">
        <f t="shared" si="9"/>
        <v>21.18</v>
      </c>
      <c r="R237" s="203">
        <f t="shared" si="10"/>
        <v>0</v>
      </c>
      <c r="S237" s="203" t="e">
        <f t="shared" si="11"/>
        <v>#DIV/0!</v>
      </c>
    </row>
    <row r="238" spans="1:19" s="11" customFormat="1">
      <c r="A238" s="195">
        <f>MAX($A$11:A237)+1</f>
        <v>228</v>
      </c>
      <c r="B238" s="196" t="s">
        <v>70</v>
      </c>
      <c r="C238" s="197">
        <v>0</v>
      </c>
      <c r="D238" s="197" t="s">
        <v>405</v>
      </c>
      <c r="E238" s="196" t="s">
        <v>81</v>
      </c>
      <c r="F238" s="198" t="s">
        <v>1375</v>
      </c>
      <c r="G238" s="198" t="s">
        <v>1313</v>
      </c>
      <c r="H238" s="198" t="s">
        <v>80</v>
      </c>
      <c r="I238" s="199">
        <v>49.93</v>
      </c>
      <c r="J238" s="64"/>
      <c r="K238" s="200">
        <v>3</v>
      </c>
      <c r="L238" s="201">
        <v>87.96</v>
      </c>
      <c r="M238" s="201" t="e" cm="1">
        <f t="array" ref="M238">IF($K238&gt;0,SVS_UR_VZ*$I238/$J238,0)</f>
        <v>#DIV/0!</v>
      </c>
      <c r="N238" s="204">
        <v>3</v>
      </c>
      <c r="O238" s="205">
        <v>60.75</v>
      </c>
      <c r="P238" s="205" t="e" cm="1">
        <f t="array" ref="P238">IF($K238&gt;0,SVS_UR_VFZ*$I238/$J238,0)</f>
        <v>#DIV/0!</v>
      </c>
      <c r="Q238" s="203">
        <f t="shared" si="9"/>
        <v>7425.0902999999989</v>
      </c>
      <c r="R238" s="203">
        <f t="shared" si="10"/>
        <v>0</v>
      </c>
      <c r="S238" s="203" t="e">
        <f t="shared" si="11"/>
        <v>#DIV/0!</v>
      </c>
    </row>
    <row r="239" spans="1:19" s="11" customFormat="1">
      <c r="A239" s="195">
        <f>MAX($A$11:A238)+1</f>
        <v>229</v>
      </c>
      <c r="B239" s="196" t="s">
        <v>70</v>
      </c>
      <c r="C239" s="197">
        <v>0</v>
      </c>
      <c r="D239" s="197" t="s">
        <v>406</v>
      </c>
      <c r="E239" s="196" t="s">
        <v>81</v>
      </c>
      <c r="F239" s="198" t="s">
        <v>1375</v>
      </c>
      <c r="G239" s="198" t="s">
        <v>1313</v>
      </c>
      <c r="H239" s="198" t="s">
        <v>80</v>
      </c>
      <c r="I239" s="199">
        <v>33.5</v>
      </c>
      <c r="J239" s="64"/>
      <c r="K239" s="200">
        <v>3</v>
      </c>
      <c r="L239" s="201">
        <v>87.96</v>
      </c>
      <c r="M239" s="201" t="e" cm="1">
        <f t="array" ref="M239">IF($K239&gt;0,SVS_UR_VZ*$I239/$J239,0)</f>
        <v>#DIV/0!</v>
      </c>
      <c r="N239" s="208">
        <v>3</v>
      </c>
      <c r="O239" s="209">
        <v>60.75</v>
      </c>
      <c r="P239" s="209" t="e" cm="1">
        <f t="array" ref="P239">IF($K239&gt;0,SVS_UR_VFZ*$I239/$J239,0)</f>
        <v>#DIV/0!</v>
      </c>
      <c r="Q239" s="203">
        <f t="shared" si="9"/>
        <v>4981.7849999999989</v>
      </c>
      <c r="R239" s="203">
        <f t="shared" si="10"/>
        <v>0</v>
      </c>
      <c r="S239" s="203" t="e">
        <f t="shared" si="11"/>
        <v>#DIV/0!</v>
      </c>
    </row>
    <row r="240" spans="1:19" s="11" customFormat="1">
      <c r="A240" s="195">
        <f>MAX($A$11:A239)+1</f>
        <v>230</v>
      </c>
      <c r="B240" s="196" t="s">
        <v>70</v>
      </c>
      <c r="C240" s="197">
        <v>0</v>
      </c>
      <c r="D240" s="197" t="s">
        <v>407</v>
      </c>
      <c r="E240" s="196" t="s">
        <v>81</v>
      </c>
      <c r="F240" s="198" t="s">
        <v>1375</v>
      </c>
      <c r="G240" s="198" t="s">
        <v>1313</v>
      </c>
      <c r="H240" s="198" t="s">
        <v>80</v>
      </c>
      <c r="I240" s="199">
        <v>16.47</v>
      </c>
      <c r="J240" s="64"/>
      <c r="K240" s="200">
        <v>3</v>
      </c>
      <c r="L240" s="201">
        <v>87.96</v>
      </c>
      <c r="M240" s="201" t="e" cm="1">
        <f t="array" ref="M240">IF($K240&gt;0,SVS_UR_VZ*$I240/$J240,0)</f>
        <v>#DIV/0!</v>
      </c>
      <c r="N240" s="208">
        <v>3</v>
      </c>
      <c r="O240" s="209">
        <v>60.75</v>
      </c>
      <c r="P240" s="209" t="e" cm="1">
        <f t="array" ref="P240">IF($K240&gt;0,SVS_UR_VFZ*$I240/$J240,0)</f>
        <v>#DIV/0!</v>
      </c>
      <c r="Q240" s="203">
        <f t="shared" si="9"/>
        <v>2449.2536999999993</v>
      </c>
      <c r="R240" s="203">
        <f t="shared" si="10"/>
        <v>0</v>
      </c>
      <c r="S240" s="203" t="e">
        <f t="shared" si="11"/>
        <v>#DIV/0!</v>
      </c>
    </row>
    <row r="241" spans="1:19" s="11" customFormat="1">
      <c r="A241" s="195">
        <f>MAX($A$11:A240)+1</f>
        <v>231</v>
      </c>
      <c r="B241" s="196" t="s">
        <v>70</v>
      </c>
      <c r="C241" s="197">
        <v>0</v>
      </c>
      <c r="D241" s="197" t="s">
        <v>408</v>
      </c>
      <c r="E241" s="196" t="s">
        <v>81</v>
      </c>
      <c r="F241" s="198" t="s">
        <v>1375</v>
      </c>
      <c r="G241" s="198" t="s">
        <v>1313</v>
      </c>
      <c r="H241" s="198" t="s">
        <v>80</v>
      </c>
      <c r="I241" s="199">
        <v>15.96</v>
      </c>
      <c r="J241" s="64"/>
      <c r="K241" s="200">
        <v>3</v>
      </c>
      <c r="L241" s="201">
        <v>87.96</v>
      </c>
      <c r="M241" s="201" t="e" cm="1">
        <f t="array" ref="M241">IF($K241&gt;0,SVS_UR_VZ*$I241/$J241,0)</f>
        <v>#DIV/0!</v>
      </c>
      <c r="N241" s="208">
        <v>3</v>
      </c>
      <c r="O241" s="209">
        <v>60.75</v>
      </c>
      <c r="P241" s="209" t="e" cm="1">
        <f t="array" ref="P241">IF($K241&gt;0,SVS_UR_VFZ*$I241/$J241,0)</f>
        <v>#DIV/0!</v>
      </c>
      <c r="Q241" s="203">
        <f t="shared" si="9"/>
        <v>2373.4115999999999</v>
      </c>
      <c r="R241" s="203">
        <f t="shared" si="10"/>
        <v>0</v>
      </c>
      <c r="S241" s="203" t="e">
        <f t="shared" si="11"/>
        <v>#DIV/0!</v>
      </c>
    </row>
    <row r="242" spans="1:19" s="11" customFormat="1">
      <c r="A242" s="195">
        <f>MAX($A$11:A241)+1</f>
        <v>232</v>
      </c>
      <c r="B242" s="196" t="s">
        <v>70</v>
      </c>
      <c r="C242" s="197">
        <v>0</v>
      </c>
      <c r="D242" s="197" t="s">
        <v>409</v>
      </c>
      <c r="E242" s="196" t="s">
        <v>81</v>
      </c>
      <c r="F242" s="198" t="s">
        <v>1375</v>
      </c>
      <c r="G242" s="198" t="s">
        <v>1313</v>
      </c>
      <c r="H242" s="198" t="s">
        <v>80</v>
      </c>
      <c r="I242" s="199">
        <v>15.39</v>
      </c>
      <c r="J242" s="64"/>
      <c r="K242" s="200">
        <v>3</v>
      </c>
      <c r="L242" s="201">
        <v>87.96</v>
      </c>
      <c r="M242" s="201" t="e" cm="1">
        <f t="array" ref="M242">IF($K242&gt;0,SVS_UR_VZ*$I242/$J242,0)</f>
        <v>#DIV/0!</v>
      </c>
      <c r="N242" s="208">
        <v>3</v>
      </c>
      <c r="O242" s="209">
        <v>60.75</v>
      </c>
      <c r="P242" s="209" t="e" cm="1">
        <f t="array" ref="P242">IF($K242&gt;0,SVS_UR_VFZ*$I242/$J242,0)</f>
        <v>#DIV/0!</v>
      </c>
      <c r="Q242" s="203">
        <f t="shared" si="9"/>
        <v>2288.6468999999997</v>
      </c>
      <c r="R242" s="203">
        <f t="shared" si="10"/>
        <v>0</v>
      </c>
      <c r="S242" s="203" t="e">
        <f t="shared" si="11"/>
        <v>#DIV/0!</v>
      </c>
    </row>
    <row r="243" spans="1:19" s="11" customFormat="1">
      <c r="A243" s="195">
        <f>MAX($A$11:A242)+1</f>
        <v>233</v>
      </c>
      <c r="B243" s="196" t="s">
        <v>70</v>
      </c>
      <c r="C243" s="197">
        <v>0</v>
      </c>
      <c r="D243" s="197" t="s">
        <v>410</v>
      </c>
      <c r="E243" s="196" t="s">
        <v>81</v>
      </c>
      <c r="F243" s="198" t="s">
        <v>1375</v>
      </c>
      <c r="G243" s="198" t="s">
        <v>1313</v>
      </c>
      <c r="H243" s="198" t="s">
        <v>80</v>
      </c>
      <c r="I243" s="199">
        <v>33.630000000000003</v>
      </c>
      <c r="J243" s="64"/>
      <c r="K243" s="200">
        <v>3</v>
      </c>
      <c r="L243" s="201">
        <v>87.96</v>
      </c>
      <c r="M243" s="201" t="e" cm="1">
        <f t="array" ref="M243">IF($K243&gt;0,SVS_UR_VZ*$I243/$J243,0)</f>
        <v>#DIV/0!</v>
      </c>
      <c r="N243" s="208">
        <v>3</v>
      </c>
      <c r="O243" s="209">
        <v>60.75</v>
      </c>
      <c r="P243" s="209" t="e" cm="1">
        <f t="array" ref="P243">IF($K243&gt;0,SVS_UR_VFZ*$I243/$J243,0)</f>
        <v>#DIV/0!</v>
      </c>
      <c r="Q243" s="203">
        <f t="shared" si="9"/>
        <v>5001.1172999999999</v>
      </c>
      <c r="R243" s="203">
        <f t="shared" si="10"/>
        <v>0</v>
      </c>
      <c r="S243" s="203" t="e">
        <f t="shared" si="11"/>
        <v>#DIV/0!</v>
      </c>
    </row>
    <row r="244" spans="1:19" s="11" customFormat="1">
      <c r="A244" s="195">
        <f>MAX($A$11:A243)+1</f>
        <v>234</v>
      </c>
      <c r="B244" s="196" t="s">
        <v>70</v>
      </c>
      <c r="C244" s="197">
        <v>0</v>
      </c>
      <c r="D244" s="197" t="s">
        <v>411</v>
      </c>
      <c r="E244" s="196" t="s">
        <v>81</v>
      </c>
      <c r="F244" s="198" t="s">
        <v>1375</v>
      </c>
      <c r="G244" s="198" t="s">
        <v>1313</v>
      </c>
      <c r="H244" s="198" t="s">
        <v>80</v>
      </c>
      <c r="I244" s="199">
        <v>15.96</v>
      </c>
      <c r="J244" s="64"/>
      <c r="K244" s="200">
        <v>3</v>
      </c>
      <c r="L244" s="201">
        <v>87.96</v>
      </c>
      <c r="M244" s="201" t="e" cm="1">
        <f t="array" ref="M244">IF($K244&gt;0,SVS_UR_VZ*$I244/$J244,0)</f>
        <v>#DIV/0!</v>
      </c>
      <c r="N244" s="208">
        <v>3</v>
      </c>
      <c r="O244" s="209">
        <v>60.75</v>
      </c>
      <c r="P244" s="209" t="e" cm="1">
        <f t="array" ref="P244">IF($K244&gt;0,SVS_UR_VFZ*$I244/$J244,0)</f>
        <v>#DIV/0!</v>
      </c>
      <c r="Q244" s="203">
        <f t="shared" si="9"/>
        <v>2373.4115999999999</v>
      </c>
      <c r="R244" s="203">
        <f t="shared" si="10"/>
        <v>0</v>
      </c>
      <c r="S244" s="203" t="e">
        <f t="shared" si="11"/>
        <v>#DIV/0!</v>
      </c>
    </row>
    <row r="245" spans="1:19" s="11" customFormat="1">
      <c r="A245" s="195">
        <f>MAX($A$11:A244)+1</f>
        <v>235</v>
      </c>
      <c r="B245" s="196" t="s">
        <v>70</v>
      </c>
      <c r="C245" s="197">
        <v>0</v>
      </c>
      <c r="D245" s="197" t="s">
        <v>412</v>
      </c>
      <c r="E245" s="196" t="s">
        <v>81</v>
      </c>
      <c r="F245" s="198" t="s">
        <v>1375</v>
      </c>
      <c r="G245" s="198" t="s">
        <v>1313</v>
      </c>
      <c r="H245" s="198" t="s">
        <v>80</v>
      </c>
      <c r="I245" s="199">
        <v>15.08</v>
      </c>
      <c r="J245" s="64"/>
      <c r="K245" s="200">
        <v>3</v>
      </c>
      <c r="L245" s="201">
        <v>87.96</v>
      </c>
      <c r="M245" s="201" t="e" cm="1">
        <f t="array" ref="M245">IF($K245&gt;0,SVS_UR_VZ*$I245/$J245,0)</f>
        <v>#DIV/0!</v>
      </c>
      <c r="N245" s="208">
        <v>3</v>
      </c>
      <c r="O245" s="209">
        <v>60.75</v>
      </c>
      <c r="P245" s="209" t="e" cm="1">
        <f t="array" ref="P245">IF($K245&gt;0,SVS_UR_VFZ*$I245/$J245,0)</f>
        <v>#DIV/0!</v>
      </c>
      <c r="Q245" s="203">
        <f t="shared" si="9"/>
        <v>2242.5467999999996</v>
      </c>
      <c r="R245" s="203">
        <f t="shared" si="10"/>
        <v>0</v>
      </c>
      <c r="S245" s="203" t="e">
        <f t="shared" si="11"/>
        <v>#DIV/0!</v>
      </c>
    </row>
    <row r="246" spans="1:19" s="11" customFormat="1">
      <c r="A246" s="195">
        <f>MAX($A$11:A245)+1</f>
        <v>236</v>
      </c>
      <c r="B246" s="196" t="s">
        <v>70</v>
      </c>
      <c r="C246" s="197">
        <v>0</v>
      </c>
      <c r="D246" s="197" t="s">
        <v>413</v>
      </c>
      <c r="E246" s="196" t="s">
        <v>81</v>
      </c>
      <c r="F246" s="198" t="s">
        <v>1375</v>
      </c>
      <c r="G246" s="198" t="s">
        <v>1313</v>
      </c>
      <c r="H246" s="198" t="s">
        <v>80</v>
      </c>
      <c r="I246" s="199">
        <v>18.22</v>
      </c>
      <c r="J246" s="64"/>
      <c r="K246" s="200">
        <v>3</v>
      </c>
      <c r="L246" s="201">
        <v>87.96</v>
      </c>
      <c r="M246" s="201" t="e" cm="1">
        <f t="array" ref="M246">IF($K246&gt;0,SVS_UR_VZ*$I246/$J246,0)</f>
        <v>#DIV/0!</v>
      </c>
      <c r="N246" s="208">
        <v>3</v>
      </c>
      <c r="O246" s="209">
        <v>60.75</v>
      </c>
      <c r="P246" s="209" t="e" cm="1">
        <f t="array" ref="P246">IF($K246&gt;0,SVS_UR_VFZ*$I246/$J246,0)</f>
        <v>#DIV/0!</v>
      </c>
      <c r="Q246" s="203">
        <f t="shared" si="9"/>
        <v>2709.4961999999996</v>
      </c>
      <c r="R246" s="203">
        <f t="shared" si="10"/>
        <v>0</v>
      </c>
      <c r="S246" s="203" t="e">
        <f t="shared" si="11"/>
        <v>#DIV/0!</v>
      </c>
    </row>
    <row r="247" spans="1:19" s="11" customFormat="1">
      <c r="A247" s="195">
        <f>MAX($A$11:A246)+1</f>
        <v>237</v>
      </c>
      <c r="B247" s="196" t="s">
        <v>70</v>
      </c>
      <c r="C247" s="197">
        <v>0</v>
      </c>
      <c r="D247" s="197" t="s">
        <v>414</v>
      </c>
      <c r="E247" s="196" t="s">
        <v>81</v>
      </c>
      <c r="F247" s="198" t="s">
        <v>1375</v>
      </c>
      <c r="G247" s="198" t="s">
        <v>1313</v>
      </c>
      <c r="H247" s="198" t="s">
        <v>80</v>
      </c>
      <c r="I247" s="199">
        <v>15.08</v>
      </c>
      <c r="J247" s="64"/>
      <c r="K247" s="200">
        <v>3</v>
      </c>
      <c r="L247" s="201">
        <v>87.96</v>
      </c>
      <c r="M247" s="201" t="e" cm="1">
        <f t="array" ref="M247">IF($K247&gt;0,SVS_UR_VZ*$I247/$J247,0)</f>
        <v>#DIV/0!</v>
      </c>
      <c r="N247" s="208">
        <v>3</v>
      </c>
      <c r="O247" s="209">
        <v>60.75</v>
      </c>
      <c r="P247" s="209" t="e" cm="1">
        <f t="array" ref="P247">IF($K247&gt;0,SVS_UR_VFZ*$I247/$J247,0)</f>
        <v>#DIV/0!</v>
      </c>
      <c r="Q247" s="203">
        <f t="shared" si="9"/>
        <v>2242.5467999999996</v>
      </c>
      <c r="R247" s="203">
        <f t="shared" si="10"/>
        <v>0</v>
      </c>
      <c r="S247" s="203" t="e">
        <f t="shared" si="11"/>
        <v>#DIV/0!</v>
      </c>
    </row>
    <row r="248" spans="1:19" s="11" customFormat="1">
      <c r="A248" s="195">
        <f>MAX($A$11:A247)+1</f>
        <v>238</v>
      </c>
      <c r="B248" s="196" t="s">
        <v>70</v>
      </c>
      <c r="C248" s="197">
        <v>0</v>
      </c>
      <c r="D248" s="197" t="s">
        <v>415</v>
      </c>
      <c r="E248" s="196" t="s">
        <v>81</v>
      </c>
      <c r="F248" s="198" t="s">
        <v>1375</v>
      </c>
      <c r="G248" s="198" t="s">
        <v>1313</v>
      </c>
      <c r="H248" s="198" t="s">
        <v>80</v>
      </c>
      <c r="I248" s="199">
        <v>15.08</v>
      </c>
      <c r="J248" s="64"/>
      <c r="K248" s="200">
        <v>3</v>
      </c>
      <c r="L248" s="201">
        <v>87.96</v>
      </c>
      <c r="M248" s="201" t="e" cm="1">
        <f t="array" ref="M248">IF($K248&gt;0,SVS_UR_VZ*$I248/$J248,0)</f>
        <v>#DIV/0!</v>
      </c>
      <c r="N248" s="208">
        <v>3</v>
      </c>
      <c r="O248" s="209">
        <v>60.75</v>
      </c>
      <c r="P248" s="209" t="e" cm="1">
        <f t="array" ref="P248">IF($K248&gt;0,SVS_UR_VFZ*$I248/$J248,0)</f>
        <v>#DIV/0!</v>
      </c>
      <c r="Q248" s="203">
        <f t="shared" si="9"/>
        <v>2242.5467999999996</v>
      </c>
      <c r="R248" s="203">
        <f t="shared" si="10"/>
        <v>0</v>
      </c>
      <c r="S248" s="203" t="e">
        <f t="shared" si="11"/>
        <v>#DIV/0!</v>
      </c>
    </row>
    <row r="249" spans="1:19" s="11" customFormat="1">
      <c r="A249" s="195">
        <f>MAX($A$11:A248)+1</f>
        <v>239</v>
      </c>
      <c r="B249" s="196" t="s">
        <v>70</v>
      </c>
      <c r="C249" s="197">
        <v>0</v>
      </c>
      <c r="D249" s="197" t="s">
        <v>416</v>
      </c>
      <c r="E249" s="196" t="s">
        <v>81</v>
      </c>
      <c r="F249" s="198" t="s">
        <v>1375</v>
      </c>
      <c r="G249" s="198" t="s">
        <v>1313</v>
      </c>
      <c r="H249" s="198" t="s">
        <v>80</v>
      </c>
      <c r="I249" s="199">
        <v>15.08</v>
      </c>
      <c r="J249" s="64"/>
      <c r="K249" s="200">
        <v>3</v>
      </c>
      <c r="L249" s="201">
        <v>87.96</v>
      </c>
      <c r="M249" s="201" t="e" cm="1">
        <f t="array" ref="M249">IF($K249&gt;0,SVS_UR_VZ*$I249/$J249,0)</f>
        <v>#DIV/0!</v>
      </c>
      <c r="N249" s="208">
        <v>3</v>
      </c>
      <c r="O249" s="209">
        <v>60.75</v>
      </c>
      <c r="P249" s="209" t="e" cm="1">
        <f t="array" ref="P249">IF($K249&gt;0,SVS_UR_VFZ*$I249/$J249,0)</f>
        <v>#DIV/0!</v>
      </c>
      <c r="Q249" s="203">
        <f t="shared" si="9"/>
        <v>2242.5467999999996</v>
      </c>
      <c r="R249" s="203">
        <f t="shared" si="10"/>
        <v>0</v>
      </c>
      <c r="S249" s="203" t="e">
        <f t="shared" si="11"/>
        <v>#DIV/0!</v>
      </c>
    </row>
    <row r="250" spans="1:19" s="11" customFormat="1">
      <c r="A250" s="195">
        <f>MAX($A$11:A249)+1</f>
        <v>240</v>
      </c>
      <c r="B250" s="196" t="s">
        <v>70</v>
      </c>
      <c r="C250" s="197">
        <v>0</v>
      </c>
      <c r="D250" s="197" t="s">
        <v>417</v>
      </c>
      <c r="E250" s="196" t="s">
        <v>81</v>
      </c>
      <c r="F250" s="198" t="s">
        <v>1375</v>
      </c>
      <c r="G250" s="198" t="s">
        <v>1313</v>
      </c>
      <c r="H250" s="198" t="s">
        <v>80</v>
      </c>
      <c r="I250" s="199">
        <v>15.08</v>
      </c>
      <c r="J250" s="64"/>
      <c r="K250" s="200">
        <v>3</v>
      </c>
      <c r="L250" s="201">
        <v>87.96</v>
      </c>
      <c r="M250" s="201" t="e" cm="1">
        <f t="array" ref="M250">IF($K250&gt;0,SVS_UR_VZ*$I250/$J250,0)</f>
        <v>#DIV/0!</v>
      </c>
      <c r="N250" s="208">
        <v>3</v>
      </c>
      <c r="O250" s="209">
        <v>60.75</v>
      </c>
      <c r="P250" s="209" t="e" cm="1">
        <f t="array" ref="P250">IF($K250&gt;0,SVS_UR_VFZ*$I250/$J250,0)</f>
        <v>#DIV/0!</v>
      </c>
      <c r="Q250" s="203">
        <f t="shared" si="9"/>
        <v>2242.5467999999996</v>
      </c>
      <c r="R250" s="203">
        <f t="shared" si="10"/>
        <v>0</v>
      </c>
      <c r="S250" s="203" t="e">
        <f t="shared" si="11"/>
        <v>#DIV/0!</v>
      </c>
    </row>
    <row r="251" spans="1:19" s="11" customFormat="1">
      <c r="A251" s="195">
        <f>MAX($A$11:A250)+1</f>
        <v>241</v>
      </c>
      <c r="B251" s="196" t="s">
        <v>70</v>
      </c>
      <c r="C251" s="197">
        <v>0</v>
      </c>
      <c r="D251" s="197" t="s">
        <v>418</v>
      </c>
      <c r="E251" s="196" t="s">
        <v>81</v>
      </c>
      <c r="F251" s="198" t="s">
        <v>1375</v>
      </c>
      <c r="G251" s="198" t="s">
        <v>1313</v>
      </c>
      <c r="H251" s="198" t="s">
        <v>80</v>
      </c>
      <c r="I251" s="199">
        <v>14.56</v>
      </c>
      <c r="J251" s="64"/>
      <c r="K251" s="200">
        <v>3</v>
      </c>
      <c r="L251" s="201">
        <v>87.96</v>
      </c>
      <c r="M251" s="201" t="e" cm="1">
        <f t="array" ref="M251">IF($K251&gt;0,SVS_UR_VZ*$I251/$J251,0)</f>
        <v>#DIV/0!</v>
      </c>
      <c r="N251" s="208">
        <v>3</v>
      </c>
      <c r="O251" s="209">
        <v>60.75</v>
      </c>
      <c r="P251" s="209" t="e" cm="1">
        <f t="array" ref="P251">IF($K251&gt;0,SVS_UR_VFZ*$I251/$J251,0)</f>
        <v>#DIV/0!</v>
      </c>
      <c r="Q251" s="203">
        <f t="shared" ref="Q251:Q314" si="12">I251*SUM(L251,O251)</f>
        <v>2165.2175999999999</v>
      </c>
      <c r="R251" s="203">
        <f t="shared" ref="R251:R314" si="13">IFERROR(Q251/J251,0)</f>
        <v>0</v>
      </c>
      <c r="S251" s="203" t="e">
        <f t="shared" ref="S251:S314" si="14">ROUND(SUM(L251*M251,O251*P251),2)</f>
        <v>#DIV/0!</v>
      </c>
    </row>
    <row r="252" spans="1:19" s="11" customFormat="1">
      <c r="A252" s="195">
        <f>MAX($A$11:A251)+1</f>
        <v>242</v>
      </c>
      <c r="B252" s="196" t="s">
        <v>70</v>
      </c>
      <c r="C252" s="197">
        <v>0</v>
      </c>
      <c r="D252" s="197" t="s">
        <v>419</v>
      </c>
      <c r="E252" s="196" t="s">
        <v>394</v>
      </c>
      <c r="F252" s="198" t="s">
        <v>171</v>
      </c>
      <c r="G252" s="198" t="s">
        <v>75</v>
      </c>
      <c r="H252" s="198" t="s">
        <v>92</v>
      </c>
      <c r="I252" s="199">
        <v>14.01</v>
      </c>
      <c r="J252" s="64"/>
      <c r="K252" s="200">
        <v>5</v>
      </c>
      <c r="L252" s="201">
        <v>146.6</v>
      </c>
      <c r="M252" s="201" t="e" cm="1">
        <f t="array" ref="M252">IF($K252&gt;0,SVS_UR_VZ*$I252/$J252,0)</f>
        <v>#DIV/0!</v>
      </c>
      <c r="N252" s="208">
        <v>5</v>
      </c>
      <c r="O252" s="209">
        <v>101.25</v>
      </c>
      <c r="P252" s="209" t="e" cm="1">
        <f t="array" ref="P252">IF($K252&gt;0,SVS_UR_VFZ*$I252/$J252,0)</f>
        <v>#DIV/0!</v>
      </c>
      <c r="Q252" s="203">
        <f t="shared" si="12"/>
        <v>3472.3784999999998</v>
      </c>
      <c r="R252" s="203">
        <f t="shared" si="13"/>
        <v>0</v>
      </c>
      <c r="S252" s="203" t="e">
        <f t="shared" si="14"/>
        <v>#DIV/0!</v>
      </c>
    </row>
    <row r="253" spans="1:19" s="11" customFormat="1">
      <c r="A253" s="195">
        <f>MAX($A$11:A252)+1</f>
        <v>243</v>
      </c>
      <c r="B253" s="196" t="s">
        <v>70</v>
      </c>
      <c r="C253" s="197">
        <v>0</v>
      </c>
      <c r="D253" s="197" t="s">
        <v>420</v>
      </c>
      <c r="E253" s="196" t="s">
        <v>421</v>
      </c>
      <c r="F253" s="198" t="s">
        <v>169</v>
      </c>
      <c r="G253" s="198" t="s">
        <v>1315</v>
      </c>
      <c r="H253" s="198" t="s">
        <v>161</v>
      </c>
      <c r="I253" s="199">
        <v>17.36</v>
      </c>
      <c r="J253" s="64"/>
      <c r="K253" s="200">
        <v>1</v>
      </c>
      <c r="L253" s="201">
        <v>30.4</v>
      </c>
      <c r="M253" s="201" t="e" cm="1">
        <f t="array" ref="M253">IF($K253&gt;0,SVS_UR_VZ*$I253/$J253,0)</f>
        <v>#DIV/0!</v>
      </c>
      <c r="N253" s="208">
        <v>1</v>
      </c>
      <c r="O253" s="209">
        <v>21.68</v>
      </c>
      <c r="P253" s="209" t="e" cm="1">
        <f t="array" ref="P253">IF($K253&gt;0,SVS_UR_VFZ*$I253/$J253,0)</f>
        <v>#DIV/0!</v>
      </c>
      <c r="Q253" s="203">
        <f t="shared" si="12"/>
        <v>904.10879999999997</v>
      </c>
      <c r="R253" s="203">
        <f t="shared" si="13"/>
        <v>0</v>
      </c>
      <c r="S253" s="203" t="e">
        <f t="shared" si="14"/>
        <v>#DIV/0!</v>
      </c>
    </row>
    <row r="254" spans="1:19" s="11" customFormat="1">
      <c r="A254" s="195">
        <f>MAX($A$11:A253)+1</f>
        <v>244</v>
      </c>
      <c r="B254" s="196" t="s">
        <v>70</v>
      </c>
      <c r="C254" s="197">
        <v>0</v>
      </c>
      <c r="D254" s="197" t="s">
        <v>422</v>
      </c>
      <c r="E254" s="196" t="s">
        <v>217</v>
      </c>
      <c r="F254" s="198" t="s">
        <v>171</v>
      </c>
      <c r="G254" s="198" t="s">
        <v>1311</v>
      </c>
      <c r="H254" s="198" t="s">
        <v>89</v>
      </c>
      <c r="I254" s="199">
        <v>10.92</v>
      </c>
      <c r="J254" s="64"/>
      <c r="K254" s="200">
        <v>5</v>
      </c>
      <c r="L254" s="201">
        <v>146.6</v>
      </c>
      <c r="M254" s="201" t="e" cm="1">
        <f t="array" ref="M254">IF($K254&gt;0,SVS_UR_VZ*$I254/$J254,0)</f>
        <v>#DIV/0!</v>
      </c>
      <c r="N254" s="208">
        <v>5</v>
      </c>
      <c r="O254" s="209">
        <v>101.25</v>
      </c>
      <c r="P254" s="209" t="e" cm="1">
        <f t="array" ref="P254">IF($K254&gt;0,SVS_UR_VFZ*$I254/$J254,0)</f>
        <v>#DIV/0!</v>
      </c>
      <c r="Q254" s="203">
        <f t="shared" si="12"/>
        <v>2706.5219999999999</v>
      </c>
      <c r="R254" s="203">
        <f t="shared" si="13"/>
        <v>0</v>
      </c>
      <c r="S254" s="203" t="e">
        <f t="shared" si="14"/>
        <v>#DIV/0!</v>
      </c>
    </row>
    <row r="255" spans="1:19" s="11" customFormat="1">
      <c r="A255" s="195">
        <f>MAX($A$11:A254)+1</f>
        <v>245</v>
      </c>
      <c r="B255" s="196" t="s">
        <v>70</v>
      </c>
      <c r="C255" s="197">
        <v>0</v>
      </c>
      <c r="D255" s="197" t="s">
        <v>423</v>
      </c>
      <c r="E255" s="196" t="s">
        <v>182</v>
      </c>
      <c r="F255" s="198" t="s">
        <v>171</v>
      </c>
      <c r="G255" s="198" t="s">
        <v>1311</v>
      </c>
      <c r="H255" s="198" t="s">
        <v>89</v>
      </c>
      <c r="I255" s="199">
        <v>10.92</v>
      </c>
      <c r="J255" s="64"/>
      <c r="K255" s="200">
        <v>5</v>
      </c>
      <c r="L255" s="201">
        <v>146.6</v>
      </c>
      <c r="M255" s="201" t="e" cm="1">
        <f t="array" ref="M255">IF($K255&gt;0,SVS_UR_VZ*$I255/$J255,0)</f>
        <v>#DIV/0!</v>
      </c>
      <c r="N255" s="208">
        <v>5</v>
      </c>
      <c r="O255" s="209">
        <v>101.25</v>
      </c>
      <c r="P255" s="209" t="e" cm="1">
        <f t="array" ref="P255">IF($K255&gt;0,SVS_UR_VFZ*$I255/$J255,0)</f>
        <v>#DIV/0!</v>
      </c>
      <c r="Q255" s="203">
        <f t="shared" si="12"/>
        <v>2706.5219999999999</v>
      </c>
      <c r="R255" s="203">
        <f t="shared" si="13"/>
        <v>0</v>
      </c>
      <c r="S255" s="203" t="e">
        <f t="shared" si="14"/>
        <v>#DIV/0!</v>
      </c>
    </row>
    <row r="256" spans="1:19" s="11" customFormat="1">
      <c r="A256" s="195">
        <f>MAX($A$11:A255)+1</f>
        <v>246</v>
      </c>
      <c r="B256" s="196" t="s">
        <v>70</v>
      </c>
      <c r="C256" s="197">
        <v>0</v>
      </c>
      <c r="D256" s="197" t="s">
        <v>424</v>
      </c>
      <c r="E256" s="196" t="s">
        <v>397</v>
      </c>
      <c r="F256" s="198" t="s">
        <v>174</v>
      </c>
      <c r="G256" s="198" t="s">
        <v>1317</v>
      </c>
      <c r="H256" s="198" t="s">
        <v>46</v>
      </c>
      <c r="I256" s="199">
        <v>6.64</v>
      </c>
      <c r="J256" s="64"/>
      <c r="K256" s="200">
        <v>0.02</v>
      </c>
      <c r="L256" s="201">
        <v>1</v>
      </c>
      <c r="M256" s="201" t="e" cm="1">
        <f t="array" ref="M256">IF($K256&gt;0,SVS_UR_VZ*$I256/$J256,0)</f>
        <v>#DIV/0!</v>
      </c>
      <c r="N256" s="202"/>
      <c r="O256" s="202"/>
      <c r="P256" s="202"/>
      <c r="Q256" s="203">
        <f t="shared" si="12"/>
        <v>6.64</v>
      </c>
      <c r="R256" s="203">
        <f t="shared" si="13"/>
        <v>0</v>
      </c>
      <c r="S256" s="203" t="e">
        <f t="shared" si="14"/>
        <v>#DIV/0!</v>
      </c>
    </row>
    <row r="257" spans="1:19" s="11" customFormat="1">
      <c r="A257" s="195">
        <f>MAX($A$11:A256)+1</f>
        <v>247</v>
      </c>
      <c r="B257" s="196" t="s">
        <v>70</v>
      </c>
      <c r="C257" s="197">
        <v>0</v>
      </c>
      <c r="D257" s="197" t="s">
        <v>425</v>
      </c>
      <c r="E257" s="196" t="s">
        <v>426</v>
      </c>
      <c r="F257" s="198" t="s">
        <v>174</v>
      </c>
      <c r="G257" s="198" t="s">
        <v>1317</v>
      </c>
      <c r="H257" s="198" t="s">
        <v>46</v>
      </c>
      <c r="I257" s="199">
        <v>6.39</v>
      </c>
      <c r="J257" s="64"/>
      <c r="K257" s="200">
        <v>0.02</v>
      </c>
      <c r="L257" s="201">
        <v>1</v>
      </c>
      <c r="M257" s="201" t="e" cm="1">
        <f t="array" ref="M257">IF($K257&gt;0,SVS_UR_VZ*$I257/$J257,0)</f>
        <v>#DIV/0!</v>
      </c>
      <c r="N257" s="202"/>
      <c r="O257" s="202"/>
      <c r="P257" s="202"/>
      <c r="Q257" s="203">
        <f t="shared" si="12"/>
        <v>6.39</v>
      </c>
      <c r="R257" s="203">
        <f t="shared" si="13"/>
        <v>0</v>
      </c>
      <c r="S257" s="203" t="e">
        <f t="shared" si="14"/>
        <v>#DIV/0!</v>
      </c>
    </row>
    <row r="258" spans="1:19" s="11" customFormat="1">
      <c r="A258" s="195">
        <f>MAX($A$11:A257)+1</f>
        <v>248</v>
      </c>
      <c r="B258" s="196" t="s">
        <v>70</v>
      </c>
      <c r="C258" s="197">
        <v>0</v>
      </c>
      <c r="D258" s="197" t="s">
        <v>427</v>
      </c>
      <c r="E258" s="196" t="s">
        <v>86</v>
      </c>
      <c r="F258" s="198" t="s">
        <v>171</v>
      </c>
      <c r="G258" s="198" t="s">
        <v>1311</v>
      </c>
      <c r="H258" s="198" t="s">
        <v>85</v>
      </c>
      <c r="I258" s="199">
        <v>20.97</v>
      </c>
      <c r="J258" s="64"/>
      <c r="K258" s="200">
        <v>5</v>
      </c>
      <c r="L258" s="201">
        <v>146.6</v>
      </c>
      <c r="M258" s="201" t="e" cm="1">
        <f t="array" ref="M258">IF($K258&gt;0,SVS_UR_VZ*$I258/$J258,0)</f>
        <v>#DIV/0!</v>
      </c>
      <c r="N258" s="208">
        <v>5</v>
      </c>
      <c r="O258" s="209">
        <v>101.25</v>
      </c>
      <c r="P258" s="209" t="e" cm="1">
        <f t="array" ref="P258">IF($K258&gt;0,SVS_UR_VFZ*$I258/$J258,0)</f>
        <v>#DIV/0!</v>
      </c>
      <c r="Q258" s="203">
        <f t="shared" si="12"/>
        <v>5197.4144999999999</v>
      </c>
      <c r="R258" s="203">
        <f t="shared" si="13"/>
        <v>0</v>
      </c>
      <c r="S258" s="203" t="e">
        <f t="shared" si="14"/>
        <v>#DIV/0!</v>
      </c>
    </row>
    <row r="259" spans="1:19" s="11" customFormat="1">
      <c r="A259" s="195">
        <f>MAX($A$11:A258)+1</f>
        <v>249</v>
      </c>
      <c r="B259" s="196" t="s">
        <v>70</v>
      </c>
      <c r="C259" s="197">
        <v>0</v>
      </c>
      <c r="D259" s="197" t="s">
        <v>428</v>
      </c>
      <c r="E259" s="196" t="s">
        <v>189</v>
      </c>
      <c r="F259" s="198" t="s">
        <v>171</v>
      </c>
      <c r="G259" s="198" t="s">
        <v>1313</v>
      </c>
      <c r="H259" s="198" t="s">
        <v>83</v>
      </c>
      <c r="I259" s="199">
        <v>97.17</v>
      </c>
      <c r="J259" s="64"/>
      <c r="K259" s="200">
        <v>5</v>
      </c>
      <c r="L259" s="201">
        <v>146.6</v>
      </c>
      <c r="M259" s="201" t="e" cm="1">
        <f t="array" ref="M259">IF($K259&gt;0,SVS_UR_VZ*$I259/$J259,0)</f>
        <v>#DIV/0!</v>
      </c>
      <c r="N259" s="208">
        <v>5</v>
      </c>
      <c r="O259" s="209">
        <v>101.25</v>
      </c>
      <c r="P259" s="209" t="e" cm="1">
        <f t="array" ref="P259">IF($K259&gt;0,SVS_UR_VFZ*$I259/$J259,0)</f>
        <v>#DIV/0!</v>
      </c>
      <c r="Q259" s="203">
        <f t="shared" si="12"/>
        <v>24083.584500000001</v>
      </c>
      <c r="R259" s="203">
        <f t="shared" si="13"/>
        <v>0</v>
      </c>
      <c r="S259" s="203" t="e">
        <f t="shared" si="14"/>
        <v>#DIV/0!</v>
      </c>
    </row>
    <row r="260" spans="1:19" s="11" customFormat="1">
      <c r="A260" s="195">
        <f>MAX($A$11:A259)+1</f>
        <v>250</v>
      </c>
      <c r="B260" s="196" t="s">
        <v>70</v>
      </c>
      <c r="C260" s="197">
        <v>0</v>
      </c>
      <c r="D260" s="197" t="s">
        <v>505</v>
      </c>
      <c r="E260" s="196" t="s">
        <v>81</v>
      </c>
      <c r="F260" s="198" t="s">
        <v>1375</v>
      </c>
      <c r="G260" s="198" t="s">
        <v>1313</v>
      </c>
      <c r="H260" s="198" t="s">
        <v>80</v>
      </c>
      <c r="I260" s="199">
        <v>17.82</v>
      </c>
      <c r="J260" s="64"/>
      <c r="K260" s="200">
        <v>3</v>
      </c>
      <c r="L260" s="201">
        <v>87.96</v>
      </c>
      <c r="M260" s="201" t="e" cm="1">
        <f t="array" ref="M260">IF($K260&gt;0,SVS_UR_VZ*$I260/$J260,0)</f>
        <v>#DIV/0!</v>
      </c>
      <c r="N260" s="208">
        <v>3</v>
      </c>
      <c r="O260" s="209">
        <v>60.75</v>
      </c>
      <c r="P260" s="209" t="e" cm="1">
        <f t="array" ref="P260">IF($K260&gt;0,SVS_UR_VFZ*$I260/$J260,0)</f>
        <v>#DIV/0!</v>
      </c>
      <c r="Q260" s="203">
        <f t="shared" si="12"/>
        <v>2650.0121999999997</v>
      </c>
      <c r="R260" s="203">
        <f t="shared" si="13"/>
        <v>0</v>
      </c>
      <c r="S260" s="203" t="e">
        <f t="shared" si="14"/>
        <v>#DIV/0!</v>
      </c>
    </row>
    <row r="261" spans="1:19" s="11" customFormat="1">
      <c r="A261" s="195">
        <f>MAX($A$11:A260)+1</f>
        <v>251</v>
      </c>
      <c r="B261" s="196" t="s">
        <v>70</v>
      </c>
      <c r="C261" s="197">
        <v>0</v>
      </c>
      <c r="D261" s="197" t="s">
        <v>506</v>
      </c>
      <c r="E261" s="196" t="s">
        <v>81</v>
      </c>
      <c r="F261" s="198" t="s">
        <v>1375</v>
      </c>
      <c r="G261" s="198" t="s">
        <v>1313</v>
      </c>
      <c r="H261" s="198" t="s">
        <v>80</v>
      </c>
      <c r="I261" s="199">
        <v>17.71</v>
      </c>
      <c r="J261" s="64"/>
      <c r="K261" s="200">
        <v>3</v>
      </c>
      <c r="L261" s="201">
        <v>87.96</v>
      </c>
      <c r="M261" s="201" t="e" cm="1">
        <f t="array" ref="M261">IF($K261&gt;0,SVS_UR_VZ*$I261/$J261,0)</f>
        <v>#DIV/0!</v>
      </c>
      <c r="N261" s="208">
        <v>3</v>
      </c>
      <c r="O261" s="209">
        <v>60.75</v>
      </c>
      <c r="P261" s="209" t="e" cm="1">
        <f t="array" ref="P261">IF($K261&gt;0,SVS_UR_VFZ*$I261/$J261,0)</f>
        <v>#DIV/0!</v>
      </c>
      <c r="Q261" s="203">
        <f t="shared" si="12"/>
        <v>2633.6540999999997</v>
      </c>
      <c r="R261" s="203">
        <f t="shared" si="13"/>
        <v>0</v>
      </c>
      <c r="S261" s="203" t="e">
        <f t="shared" si="14"/>
        <v>#DIV/0!</v>
      </c>
    </row>
    <row r="262" spans="1:19" s="11" customFormat="1">
      <c r="A262" s="195">
        <f>MAX($A$11:A261)+1</f>
        <v>252</v>
      </c>
      <c r="B262" s="196" t="s">
        <v>70</v>
      </c>
      <c r="C262" s="197">
        <v>0</v>
      </c>
      <c r="D262" s="197" t="s">
        <v>507</v>
      </c>
      <c r="E262" s="196" t="s">
        <v>394</v>
      </c>
      <c r="F262" s="198" t="s">
        <v>171</v>
      </c>
      <c r="G262" s="198" t="s">
        <v>75</v>
      </c>
      <c r="H262" s="198" t="s">
        <v>92</v>
      </c>
      <c r="I262" s="199">
        <v>18.46</v>
      </c>
      <c r="J262" s="64"/>
      <c r="K262" s="200">
        <v>5</v>
      </c>
      <c r="L262" s="201">
        <v>146.6</v>
      </c>
      <c r="M262" s="201" t="e" cm="1">
        <f t="array" ref="M262">IF($K262&gt;0,SVS_UR_VZ*$I262/$J262,0)</f>
        <v>#DIV/0!</v>
      </c>
      <c r="N262" s="204">
        <v>5</v>
      </c>
      <c r="O262" s="205">
        <v>101.25</v>
      </c>
      <c r="P262" s="205" t="e" cm="1">
        <f t="array" ref="P262">IF($K262&gt;0,SVS_UR_VFZ*$I262/$J262,0)</f>
        <v>#DIV/0!</v>
      </c>
      <c r="Q262" s="203">
        <f t="shared" si="12"/>
        <v>4575.3109999999997</v>
      </c>
      <c r="R262" s="203">
        <f t="shared" si="13"/>
        <v>0</v>
      </c>
      <c r="S262" s="203" t="e">
        <f t="shared" si="14"/>
        <v>#DIV/0!</v>
      </c>
    </row>
    <row r="263" spans="1:19" s="11" customFormat="1">
      <c r="A263" s="195">
        <f>MAX($A$11:A262)+1</f>
        <v>253</v>
      </c>
      <c r="B263" s="196" t="s">
        <v>70</v>
      </c>
      <c r="C263" s="197">
        <v>0</v>
      </c>
      <c r="D263" s="197" t="s">
        <v>508</v>
      </c>
      <c r="E263" s="196" t="s">
        <v>81</v>
      </c>
      <c r="F263" s="198" t="s">
        <v>1375</v>
      </c>
      <c r="G263" s="198" t="s">
        <v>1313</v>
      </c>
      <c r="H263" s="198" t="s">
        <v>80</v>
      </c>
      <c r="I263" s="199">
        <v>19.75</v>
      </c>
      <c r="J263" s="64"/>
      <c r="K263" s="200">
        <v>3</v>
      </c>
      <c r="L263" s="201">
        <v>87.96</v>
      </c>
      <c r="M263" s="201" t="e" cm="1">
        <f t="array" ref="M263">IF($K263&gt;0,SVS_UR_VZ*$I263/$J263,0)</f>
        <v>#DIV/0!</v>
      </c>
      <c r="N263" s="208">
        <v>3</v>
      </c>
      <c r="O263" s="209">
        <v>60.75</v>
      </c>
      <c r="P263" s="209" t="e" cm="1">
        <f t="array" ref="P263">IF($K263&gt;0,SVS_UR_VFZ*$I263/$J263,0)</f>
        <v>#DIV/0!</v>
      </c>
      <c r="Q263" s="203">
        <f t="shared" si="12"/>
        <v>2937.0224999999996</v>
      </c>
      <c r="R263" s="203">
        <f t="shared" si="13"/>
        <v>0</v>
      </c>
      <c r="S263" s="203" t="e">
        <f t="shared" si="14"/>
        <v>#DIV/0!</v>
      </c>
    </row>
    <row r="264" spans="1:19" s="11" customFormat="1">
      <c r="A264" s="195">
        <f>MAX($A$11:A263)+1</f>
        <v>254</v>
      </c>
      <c r="B264" s="196" t="s">
        <v>70</v>
      </c>
      <c r="C264" s="197">
        <v>0</v>
      </c>
      <c r="D264" s="197" t="s">
        <v>509</v>
      </c>
      <c r="E264" s="196" t="s">
        <v>81</v>
      </c>
      <c r="F264" s="198" t="s">
        <v>1375</v>
      </c>
      <c r="G264" s="198" t="s">
        <v>1313</v>
      </c>
      <c r="H264" s="198" t="s">
        <v>80</v>
      </c>
      <c r="I264" s="199">
        <v>28.01</v>
      </c>
      <c r="J264" s="64"/>
      <c r="K264" s="210">
        <v>3</v>
      </c>
      <c r="L264" s="211">
        <v>87.96</v>
      </c>
      <c r="M264" s="211" t="e" cm="1">
        <f t="array" ref="M264">IF($K264&gt;0,SVS_UR_VZ*$I264/$J264,0)</f>
        <v>#DIV/0!</v>
      </c>
      <c r="N264" s="204">
        <v>3</v>
      </c>
      <c r="O264" s="205">
        <v>60.75</v>
      </c>
      <c r="P264" s="205" t="e" cm="1">
        <f t="array" ref="P264">IF($K264&gt;0,SVS_UR_VFZ*$I264/$J264,0)</f>
        <v>#DIV/0!</v>
      </c>
      <c r="Q264" s="203">
        <f t="shared" si="12"/>
        <v>4165.3670999999995</v>
      </c>
      <c r="R264" s="203">
        <f t="shared" si="13"/>
        <v>0</v>
      </c>
      <c r="S264" s="203" t="e">
        <f t="shared" si="14"/>
        <v>#DIV/0!</v>
      </c>
    </row>
    <row r="265" spans="1:19" s="11" customFormat="1">
      <c r="A265" s="195">
        <f>MAX($A$11:A264)+1</f>
        <v>255</v>
      </c>
      <c r="B265" s="196" t="s">
        <v>70</v>
      </c>
      <c r="C265" s="197">
        <v>0</v>
      </c>
      <c r="D265" s="197" t="s">
        <v>510</v>
      </c>
      <c r="E265" s="196" t="s">
        <v>81</v>
      </c>
      <c r="F265" s="198" t="s">
        <v>1375</v>
      </c>
      <c r="G265" s="198" t="s">
        <v>1313</v>
      </c>
      <c r="H265" s="198" t="s">
        <v>80</v>
      </c>
      <c r="I265" s="199">
        <v>23.69</v>
      </c>
      <c r="J265" s="64"/>
      <c r="K265" s="200">
        <v>3</v>
      </c>
      <c r="L265" s="201">
        <v>87.96</v>
      </c>
      <c r="M265" s="201" t="e" cm="1">
        <f t="array" ref="M265">IF($K265&gt;0,SVS_UR_VZ*$I265/$J265,0)</f>
        <v>#DIV/0!</v>
      </c>
      <c r="N265" s="208">
        <v>3</v>
      </c>
      <c r="O265" s="209">
        <v>60.75</v>
      </c>
      <c r="P265" s="209" t="e" cm="1">
        <f t="array" ref="P265">IF($K265&gt;0,SVS_UR_VFZ*$I265/$J265,0)</f>
        <v>#DIV/0!</v>
      </c>
      <c r="Q265" s="203">
        <f t="shared" si="12"/>
        <v>3522.9398999999999</v>
      </c>
      <c r="R265" s="203">
        <f t="shared" si="13"/>
        <v>0</v>
      </c>
      <c r="S265" s="203" t="e">
        <f t="shared" si="14"/>
        <v>#DIV/0!</v>
      </c>
    </row>
    <row r="266" spans="1:19" s="11" customFormat="1">
      <c r="A266" s="195">
        <f>MAX($A$11:A265)+1</f>
        <v>256</v>
      </c>
      <c r="B266" s="196" t="s">
        <v>70</v>
      </c>
      <c r="C266" s="197">
        <v>0</v>
      </c>
      <c r="D266" s="197" t="s">
        <v>511</v>
      </c>
      <c r="E266" s="196" t="s">
        <v>81</v>
      </c>
      <c r="F266" s="198" t="s">
        <v>1375</v>
      </c>
      <c r="G266" s="198" t="s">
        <v>1313</v>
      </c>
      <c r="H266" s="198" t="s">
        <v>80</v>
      </c>
      <c r="I266" s="199">
        <v>5.78</v>
      </c>
      <c r="J266" s="64"/>
      <c r="K266" s="200">
        <v>3</v>
      </c>
      <c r="L266" s="201">
        <v>87.96</v>
      </c>
      <c r="M266" s="201" t="e" cm="1">
        <f t="array" ref="M266">IF($K266&gt;0,SVS_UR_VZ*$I266/$J266,0)</f>
        <v>#DIV/0!</v>
      </c>
      <c r="N266" s="208">
        <v>3</v>
      </c>
      <c r="O266" s="209">
        <v>60.75</v>
      </c>
      <c r="P266" s="209" t="e" cm="1">
        <f t="array" ref="P266">IF($K266&gt;0,SVS_UR_VFZ*$I266/$J266,0)</f>
        <v>#DIV/0!</v>
      </c>
      <c r="Q266" s="203">
        <f t="shared" si="12"/>
        <v>859.54379999999992</v>
      </c>
      <c r="R266" s="203">
        <f t="shared" si="13"/>
        <v>0</v>
      </c>
      <c r="S266" s="203" t="e">
        <f t="shared" si="14"/>
        <v>#DIV/0!</v>
      </c>
    </row>
    <row r="267" spans="1:19" s="11" customFormat="1">
      <c r="A267" s="195">
        <f>MAX($A$11:A266)+1</f>
        <v>257</v>
      </c>
      <c r="B267" s="196" t="s">
        <v>70</v>
      </c>
      <c r="C267" s="197">
        <v>0</v>
      </c>
      <c r="D267" s="197" t="s">
        <v>512</v>
      </c>
      <c r="E267" s="196" t="s">
        <v>81</v>
      </c>
      <c r="F267" s="198" t="s">
        <v>171</v>
      </c>
      <c r="G267" s="198" t="s">
        <v>1313</v>
      </c>
      <c r="H267" s="198" t="s">
        <v>80</v>
      </c>
      <c r="I267" s="199">
        <v>18.46</v>
      </c>
      <c r="J267" s="64"/>
      <c r="K267" s="200">
        <v>5</v>
      </c>
      <c r="L267" s="201">
        <v>146.6</v>
      </c>
      <c r="M267" s="201" t="e" cm="1">
        <f t="array" ref="M267">IF($K267&gt;0,SVS_UR_VZ*$I267/$J267,0)</f>
        <v>#DIV/0!</v>
      </c>
      <c r="N267" s="208">
        <v>5</v>
      </c>
      <c r="O267" s="209">
        <v>101.25</v>
      </c>
      <c r="P267" s="209" t="e" cm="1">
        <f t="array" ref="P267">IF($K267&gt;0,SVS_UR_VFZ*$I267/$J267,0)</f>
        <v>#DIV/0!</v>
      </c>
      <c r="Q267" s="203">
        <f t="shared" si="12"/>
        <v>4575.3109999999997</v>
      </c>
      <c r="R267" s="203">
        <f t="shared" si="13"/>
        <v>0</v>
      </c>
      <c r="S267" s="203" t="e">
        <f t="shared" si="14"/>
        <v>#DIV/0!</v>
      </c>
    </row>
    <row r="268" spans="1:19" s="11" customFormat="1">
      <c r="A268" s="195">
        <f>MAX($A$11:A267)+1</f>
        <v>258</v>
      </c>
      <c r="B268" s="196" t="s">
        <v>70</v>
      </c>
      <c r="C268" s="197">
        <v>0</v>
      </c>
      <c r="D268" s="197" t="s">
        <v>513</v>
      </c>
      <c r="E268" s="196" t="s">
        <v>81</v>
      </c>
      <c r="F268" s="198" t="s">
        <v>1375</v>
      </c>
      <c r="G268" s="198" t="s">
        <v>1313</v>
      </c>
      <c r="H268" s="198" t="s">
        <v>80</v>
      </c>
      <c r="I268" s="199">
        <v>23.69</v>
      </c>
      <c r="J268" s="64"/>
      <c r="K268" s="200">
        <v>3</v>
      </c>
      <c r="L268" s="201">
        <v>87.96</v>
      </c>
      <c r="M268" s="201" t="e" cm="1">
        <f t="array" ref="M268">IF($K268&gt;0,SVS_UR_VZ*$I268/$J268,0)</f>
        <v>#DIV/0!</v>
      </c>
      <c r="N268" s="208">
        <v>3</v>
      </c>
      <c r="O268" s="209">
        <v>60.75</v>
      </c>
      <c r="P268" s="209" t="e" cm="1">
        <f t="array" ref="P268">IF($K268&gt;0,SVS_UR_VFZ*$I268/$J268,0)</f>
        <v>#DIV/0!</v>
      </c>
      <c r="Q268" s="203">
        <f t="shared" si="12"/>
        <v>3522.9398999999999</v>
      </c>
      <c r="R268" s="203">
        <f t="shared" si="13"/>
        <v>0</v>
      </c>
      <c r="S268" s="203" t="e">
        <f t="shared" si="14"/>
        <v>#DIV/0!</v>
      </c>
    </row>
    <row r="269" spans="1:19" s="11" customFormat="1">
      <c r="A269" s="195">
        <f>MAX($A$11:A268)+1</f>
        <v>259</v>
      </c>
      <c r="B269" s="196" t="s">
        <v>70</v>
      </c>
      <c r="C269" s="197">
        <v>0</v>
      </c>
      <c r="D269" s="197" t="s">
        <v>514</v>
      </c>
      <c r="E269" s="196" t="s">
        <v>81</v>
      </c>
      <c r="F269" s="198" t="s">
        <v>1375</v>
      </c>
      <c r="G269" s="198" t="s">
        <v>1313</v>
      </c>
      <c r="H269" s="198" t="s">
        <v>80</v>
      </c>
      <c r="I269" s="199">
        <v>5.78</v>
      </c>
      <c r="J269" s="64"/>
      <c r="K269" s="200">
        <v>3</v>
      </c>
      <c r="L269" s="201">
        <v>87.96</v>
      </c>
      <c r="M269" s="201" t="e" cm="1">
        <f t="array" ref="M269">IF($K269&gt;0,SVS_UR_VZ*$I269/$J269,0)</f>
        <v>#DIV/0!</v>
      </c>
      <c r="N269" s="208">
        <v>3</v>
      </c>
      <c r="O269" s="209">
        <v>60.75</v>
      </c>
      <c r="P269" s="209" t="e" cm="1">
        <f t="array" ref="P269">IF($K269&gt;0,SVS_UR_VFZ*$I269/$J269,0)</f>
        <v>#DIV/0!</v>
      </c>
      <c r="Q269" s="203">
        <f t="shared" si="12"/>
        <v>859.54379999999992</v>
      </c>
      <c r="R269" s="203">
        <f t="shared" si="13"/>
        <v>0</v>
      </c>
      <c r="S269" s="203" t="e">
        <f t="shared" si="14"/>
        <v>#DIV/0!</v>
      </c>
    </row>
    <row r="270" spans="1:19" s="11" customFormat="1">
      <c r="A270" s="195">
        <f>MAX($A$11:A269)+1</f>
        <v>260</v>
      </c>
      <c r="B270" s="196" t="s">
        <v>70</v>
      </c>
      <c r="C270" s="197">
        <v>0</v>
      </c>
      <c r="D270" s="197" t="s">
        <v>515</v>
      </c>
      <c r="E270" s="196" t="s">
        <v>81</v>
      </c>
      <c r="F270" s="198" t="s">
        <v>171</v>
      </c>
      <c r="G270" s="198" t="s">
        <v>1313</v>
      </c>
      <c r="H270" s="198" t="s">
        <v>80</v>
      </c>
      <c r="I270" s="199">
        <v>18.3</v>
      </c>
      <c r="J270" s="64"/>
      <c r="K270" s="200">
        <v>5</v>
      </c>
      <c r="L270" s="201">
        <v>146.6</v>
      </c>
      <c r="M270" s="201" t="e" cm="1">
        <f t="array" ref="M270">IF($K270&gt;0,SVS_UR_VZ*$I270/$J270,0)</f>
        <v>#DIV/0!</v>
      </c>
      <c r="N270" s="208">
        <v>5</v>
      </c>
      <c r="O270" s="209">
        <v>101.25</v>
      </c>
      <c r="P270" s="209" t="e" cm="1">
        <f t="array" ref="P270">IF($K270&gt;0,SVS_UR_VFZ*$I270/$J270,0)</f>
        <v>#DIV/0!</v>
      </c>
      <c r="Q270" s="203">
        <f t="shared" si="12"/>
        <v>4535.6549999999997</v>
      </c>
      <c r="R270" s="203">
        <f t="shared" si="13"/>
        <v>0</v>
      </c>
      <c r="S270" s="203" t="e">
        <f t="shared" si="14"/>
        <v>#DIV/0!</v>
      </c>
    </row>
    <row r="271" spans="1:19" s="11" customFormat="1">
      <c r="A271" s="195">
        <f>MAX($A$11:A270)+1</f>
        <v>261</v>
      </c>
      <c r="B271" s="196" t="s">
        <v>70</v>
      </c>
      <c r="C271" s="197">
        <v>0</v>
      </c>
      <c r="D271" s="197" t="s">
        <v>516</v>
      </c>
      <c r="E271" s="196" t="s">
        <v>81</v>
      </c>
      <c r="F271" s="198" t="s">
        <v>1375</v>
      </c>
      <c r="G271" s="198" t="s">
        <v>1313</v>
      </c>
      <c r="H271" s="198" t="s">
        <v>80</v>
      </c>
      <c r="I271" s="199">
        <v>19.75</v>
      </c>
      <c r="J271" s="64"/>
      <c r="K271" s="200">
        <v>3</v>
      </c>
      <c r="L271" s="201">
        <v>87.96</v>
      </c>
      <c r="M271" s="201" t="e" cm="1">
        <f t="array" ref="M271">IF($K271&gt;0,SVS_UR_VZ*$I271/$J271,0)</f>
        <v>#DIV/0!</v>
      </c>
      <c r="N271" s="208">
        <v>3</v>
      </c>
      <c r="O271" s="209">
        <v>60.75</v>
      </c>
      <c r="P271" s="209" t="e" cm="1">
        <f t="array" ref="P271">IF($K271&gt;0,SVS_UR_VFZ*$I271/$J271,0)</f>
        <v>#DIV/0!</v>
      </c>
      <c r="Q271" s="203">
        <f t="shared" si="12"/>
        <v>2937.0224999999996</v>
      </c>
      <c r="R271" s="203">
        <f t="shared" si="13"/>
        <v>0</v>
      </c>
      <c r="S271" s="203" t="e">
        <f t="shared" si="14"/>
        <v>#DIV/0!</v>
      </c>
    </row>
    <row r="272" spans="1:19" s="11" customFormat="1">
      <c r="A272" s="195">
        <f>MAX($A$11:A271)+1</f>
        <v>262</v>
      </c>
      <c r="B272" s="196" t="s">
        <v>70</v>
      </c>
      <c r="C272" s="197">
        <v>0</v>
      </c>
      <c r="D272" s="197" t="s">
        <v>517</v>
      </c>
      <c r="E272" s="196" t="s">
        <v>43</v>
      </c>
      <c r="F272" s="198" t="s">
        <v>1375</v>
      </c>
      <c r="G272" s="198" t="s">
        <v>1313</v>
      </c>
      <c r="H272" s="198" t="s">
        <v>82</v>
      </c>
      <c r="I272" s="199">
        <v>68.83</v>
      </c>
      <c r="J272" s="64"/>
      <c r="K272" s="200">
        <v>3</v>
      </c>
      <c r="L272" s="201">
        <v>87.96</v>
      </c>
      <c r="M272" s="201" t="e" cm="1">
        <f t="array" ref="M272">IF($K272&gt;0,SVS_UR_VZ*$I272/$J272,0)</f>
        <v>#DIV/0!</v>
      </c>
      <c r="N272" s="208">
        <v>3</v>
      </c>
      <c r="O272" s="209">
        <v>60.75</v>
      </c>
      <c r="P272" s="209" t="e" cm="1">
        <f t="array" ref="P272">IF($K272&gt;0,SVS_UR_VFZ*$I272/$J272,0)</f>
        <v>#DIV/0!</v>
      </c>
      <c r="Q272" s="203">
        <f t="shared" si="12"/>
        <v>10235.709299999999</v>
      </c>
      <c r="R272" s="203">
        <f t="shared" si="13"/>
        <v>0</v>
      </c>
      <c r="S272" s="203" t="e">
        <f t="shared" si="14"/>
        <v>#DIV/0!</v>
      </c>
    </row>
    <row r="273" spans="1:19" s="11" customFormat="1">
      <c r="A273" s="195">
        <f>MAX($A$11:A272)+1</f>
        <v>263</v>
      </c>
      <c r="B273" s="196" t="s">
        <v>70</v>
      </c>
      <c r="C273" s="197">
        <v>0</v>
      </c>
      <c r="D273" s="197" t="s">
        <v>518</v>
      </c>
      <c r="E273" s="196" t="s">
        <v>81</v>
      </c>
      <c r="F273" s="198" t="s">
        <v>1375</v>
      </c>
      <c r="G273" s="198" t="s">
        <v>1313</v>
      </c>
      <c r="H273" s="198" t="s">
        <v>80</v>
      </c>
      <c r="I273" s="199">
        <v>29.14</v>
      </c>
      <c r="J273" s="64"/>
      <c r="K273" s="200">
        <v>3</v>
      </c>
      <c r="L273" s="201">
        <v>87.96</v>
      </c>
      <c r="M273" s="201" t="e" cm="1">
        <f t="array" ref="M273">IF($K273&gt;0,SVS_UR_VZ*$I273/$J273,0)</f>
        <v>#DIV/0!</v>
      </c>
      <c r="N273" s="208">
        <v>3</v>
      </c>
      <c r="O273" s="209">
        <v>60.75</v>
      </c>
      <c r="P273" s="209" t="e" cm="1">
        <f t="array" ref="P273">IF($K273&gt;0,SVS_UR_VFZ*$I273/$J273,0)</f>
        <v>#DIV/0!</v>
      </c>
      <c r="Q273" s="203">
        <f t="shared" si="12"/>
        <v>4333.4093999999996</v>
      </c>
      <c r="R273" s="203">
        <f t="shared" si="13"/>
        <v>0</v>
      </c>
      <c r="S273" s="203" t="e">
        <f t="shared" si="14"/>
        <v>#DIV/0!</v>
      </c>
    </row>
    <row r="274" spans="1:19" s="11" customFormat="1">
      <c r="A274" s="195">
        <f>MAX($A$11:A273)+1</f>
        <v>264</v>
      </c>
      <c r="B274" s="196" t="s">
        <v>70</v>
      </c>
      <c r="C274" s="197">
        <v>0</v>
      </c>
      <c r="D274" s="197" t="s">
        <v>519</v>
      </c>
      <c r="E274" s="196" t="s">
        <v>81</v>
      </c>
      <c r="F274" s="198" t="s">
        <v>1375</v>
      </c>
      <c r="G274" s="198" t="s">
        <v>1313</v>
      </c>
      <c r="H274" s="198" t="s">
        <v>80</v>
      </c>
      <c r="I274" s="199">
        <v>18.45</v>
      </c>
      <c r="J274" s="64"/>
      <c r="K274" s="200">
        <v>3</v>
      </c>
      <c r="L274" s="201">
        <v>87.96</v>
      </c>
      <c r="M274" s="201" t="e" cm="1">
        <f t="array" ref="M274">IF($K274&gt;0,SVS_UR_VZ*$I274/$J274,0)</f>
        <v>#DIV/0!</v>
      </c>
      <c r="N274" s="208">
        <v>3</v>
      </c>
      <c r="O274" s="209">
        <v>60.75</v>
      </c>
      <c r="P274" s="209" t="e" cm="1">
        <f t="array" ref="P274">IF($K274&gt;0,SVS_UR_VFZ*$I274/$J274,0)</f>
        <v>#DIV/0!</v>
      </c>
      <c r="Q274" s="203">
        <f t="shared" si="12"/>
        <v>2743.6994999999997</v>
      </c>
      <c r="R274" s="203">
        <f t="shared" si="13"/>
        <v>0</v>
      </c>
      <c r="S274" s="203" t="e">
        <f t="shared" si="14"/>
        <v>#DIV/0!</v>
      </c>
    </row>
    <row r="275" spans="1:19" s="11" customFormat="1">
      <c r="A275" s="195">
        <f>MAX($A$11:A274)+1</f>
        <v>265</v>
      </c>
      <c r="B275" s="196" t="s">
        <v>70</v>
      </c>
      <c r="C275" s="197">
        <v>0</v>
      </c>
      <c r="D275" s="197" t="s">
        <v>520</v>
      </c>
      <c r="E275" s="196" t="s">
        <v>471</v>
      </c>
      <c r="F275" s="198" t="s">
        <v>172</v>
      </c>
      <c r="G275" s="198" t="s">
        <v>75</v>
      </c>
      <c r="H275" s="198" t="s">
        <v>94</v>
      </c>
      <c r="I275" s="199">
        <v>58.95</v>
      </c>
      <c r="J275" s="64"/>
      <c r="K275" s="200">
        <v>2</v>
      </c>
      <c r="L275" s="201">
        <v>58.64</v>
      </c>
      <c r="M275" s="201" t="e" cm="1">
        <f t="array" ref="M275">IF($K275&gt;0,SVS_UR_VZ*$I275/$J275,0)</f>
        <v>#DIV/0!</v>
      </c>
      <c r="N275" s="208">
        <v>2</v>
      </c>
      <c r="O275" s="209">
        <v>40.5</v>
      </c>
      <c r="P275" s="209" t="e" cm="1">
        <f t="array" ref="P275">IF($K275&gt;0,SVS_UR_VFZ*$I275/$J275,0)</f>
        <v>#DIV/0!</v>
      </c>
      <c r="Q275" s="203">
        <f t="shared" si="12"/>
        <v>5844.3029999999999</v>
      </c>
      <c r="R275" s="203">
        <f t="shared" si="13"/>
        <v>0</v>
      </c>
      <c r="S275" s="203" t="e">
        <f t="shared" si="14"/>
        <v>#DIV/0!</v>
      </c>
    </row>
    <row r="276" spans="1:19" s="11" customFormat="1">
      <c r="A276" s="195">
        <f>MAX($A$11:A275)+1</f>
        <v>266</v>
      </c>
      <c r="B276" s="196" t="s">
        <v>70</v>
      </c>
      <c r="C276" s="197">
        <v>0</v>
      </c>
      <c r="D276" s="197" t="s">
        <v>521</v>
      </c>
      <c r="E276" s="196" t="s">
        <v>471</v>
      </c>
      <c r="F276" s="198" t="s">
        <v>172</v>
      </c>
      <c r="G276" s="198" t="s">
        <v>75</v>
      </c>
      <c r="H276" s="198" t="s">
        <v>94</v>
      </c>
      <c r="I276" s="199">
        <v>25.51</v>
      </c>
      <c r="J276" s="64"/>
      <c r="K276" s="200">
        <v>2</v>
      </c>
      <c r="L276" s="201">
        <v>58.64</v>
      </c>
      <c r="M276" s="201" t="e" cm="1">
        <f t="array" ref="M276">IF($K276&gt;0,SVS_UR_VZ*$I276/$J276,0)</f>
        <v>#DIV/0!</v>
      </c>
      <c r="N276" s="208">
        <v>2</v>
      </c>
      <c r="O276" s="209">
        <v>40.5</v>
      </c>
      <c r="P276" s="209" t="e" cm="1">
        <f t="array" ref="P276">IF($K276&gt;0,SVS_UR_VFZ*$I276/$J276,0)</f>
        <v>#DIV/0!</v>
      </c>
      <c r="Q276" s="203">
        <f t="shared" si="12"/>
        <v>2529.0614</v>
      </c>
      <c r="R276" s="203">
        <f t="shared" si="13"/>
        <v>0</v>
      </c>
      <c r="S276" s="203" t="e">
        <f t="shared" si="14"/>
        <v>#DIV/0!</v>
      </c>
    </row>
    <row r="277" spans="1:19" s="11" customFormat="1">
      <c r="A277" s="195">
        <f>MAX($A$11:A276)+1</f>
        <v>267</v>
      </c>
      <c r="B277" s="196" t="s">
        <v>70</v>
      </c>
      <c r="C277" s="197">
        <v>0</v>
      </c>
      <c r="D277" s="197" t="s">
        <v>522</v>
      </c>
      <c r="E277" s="196" t="s">
        <v>229</v>
      </c>
      <c r="F277" s="198" t="s">
        <v>1747</v>
      </c>
      <c r="G277" s="198" t="s">
        <v>75</v>
      </c>
      <c r="H277" s="198" t="s">
        <v>70</v>
      </c>
      <c r="I277" s="199">
        <v>125.02</v>
      </c>
      <c r="J277" s="64"/>
      <c r="K277" s="200">
        <v>5</v>
      </c>
      <c r="L277" s="201">
        <v>146.6</v>
      </c>
      <c r="M277" s="201" t="e" cm="1">
        <f t="array" ref="M277">IF($K277&gt;0,SVS_UR_VZ*$I277/$J277,0)</f>
        <v>#DIV/0!</v>
      </c>
      <c r="N277" s="208">
        <v>2</v>
      </c>
      <c r="O277" s="209">
        <v>40.5</v>
      </c>
      <c r="P277" s="209" t="e" cm="1">
        <f t="array" ref="P277">IF($K277&gt;0,SVS_UR_VFZ*$I277/$J277,0)</f>
        <v>#DIV/0!</v>
      </c>
      <c r="Q277" s="203">
        <f t="shared" si="12"/>
        <v>23391.241999999998</v>
      </c>
      <c r="R277" s="203">
        <f t="shared" si="13"/>
        <v>0</v>
      </c>
      <c r="S277" s="203" t="e">
        <f t="shared" si="14"/>
        <v>#DIV/0!</v>
      </c>
    </row>
    <row r="278" spans="1:19" s="11" customFormat="1">
      <c r="A278" s="195">
        <f>MAX($A$11:A277)+1</f>
        <v>268</v>
      </c>
      <c r="B278" s="196" t="s">
        <v>70</v>
      </c>
      <c r="C278" s="197">
        <v>0</v>
      </c>
      <c r="D278" s="197" t="s">
        <v>523</v>
      </c>
      <c r="E278" s="196" t="s">
        <v>81</v>
      </c>
      <c r="F278" s="198" t="s">
        <v>1375</v>
      </c>
      <c r="G278" s="198" t="s">
        <v>1313</v>
      </c>
      <c r="H278" s="198" t="s">
        <v>80</v>
      </c>
      <c r="I278" s="199">
        <v>22.68</v>
      </c>
      <c r="J278" s="64"/>
      <c r="K278" s="200">
        <v>3</v>
      </c>
      <c r="L278" s="201">
        <v>87.96</v>
      </c>
      <c r="M278" s="201" t="e" cm="1">
        <f t="array" ref="M278">IF($K278&gt;0,SVS_UR_VZ*$I278/$J278,0)</f>
        <v>#DIV/0!</v>
      </c>
      <c r="N278" s="208">
        <v>3</v>
      </c>
      <c r="O278" s="209">
        <v>60.75</v>
      </c>
      <c r="P278" s="209" t="e" cm="1">
        <f t="array" ref="P278">IF($K278&gt;0,SVS_UR_VFZ*$I278/$J278,0)</f>
        <v>#DIV/0!</v>
      </c>
      <c r="Q278" s="203">
        <f t="shared" si="12"/>
        <v>3372.7427999999995</v>
      </c>
      <c r="R278" s="203">
        <f t="shared" si="13"/>
        <v>0</v>
      </c>
      <c r="S278" s="203" t="e">
        <f t="shared" si="14"/>
        <v>#DIV/0!</v>
      </c>
    </row>
    <row r="279" spans="1:19" s="11" customFormat="1">
      <c r="A279" s="195">
        <f>MAX($A$11:A278)+1</f>
        <v>269</v>
      </c>
      <c r="B279" s="196" t="s">
        <v>70</v>
      </c>
      <c r="C279" s="197">
        <v>0</v>
      </c>
      <c r="D279" s="197" t="s">
        <v>524</v>
      </c>
      <c r="E279" s="196" t="s">
        <v>81</v>
      </c>
      <c r="F279" s="198" t="s">
        <v>1375</v>
      </c>
      <c r="G279" s="198" t="s">
        <v>1313</v>
      </c>
      <c r="H279" s="198" t="s">
        <v>80</v>
      </c>
      <c r="I279" s="199">
        <v>5.5</v>
      </c>
      <c r="J279" s="64"/>
      <c r="K279" s="200">
        <v>3</v>
      </c>
      <c r="L279" s="201">
        <v>87.96</v>
      </c>
      <c r="M279" s="201" t="e" cm="1">
        <f t="array" ref="M279">IF($K279&gt;0,SVS_UR_VZ*$I279/$J279,0)</f>
        <v>#DIV/0!</v>
      </c>
      <c r="N279" s="208">
        <v>3</v>
      </c>
      <c r="O279" s="209">
        <v>60.75</v>
      </c>
      <c r="P279" s="209" t="e" cm="1">
        <f t="array" ref="P279">IF($K279&gt;0,SVS_UR_VFZ*$I279/$J279,0)</f>
        <v>#DIV/0!</v>
      </c>
      <c r="Q279" s="203">
        <f t="shared" si="12"/>
        <v>817.90499999999986</v>
      </c>
      <c r="R279" s="203">
        <f t="shared" si="13"/>
        <v>0</v>
      </c>
      <c r="S279" s="203" t="e">
        <f t="shared" si="14"/>
        <v>#DIV/0!</v>
      </c>
    </row>
    <row r="280" spans="1:19" s="11" customFormat="1" ht="12" customHeight="1">
      <c r="A280" s="195">
        <f>MAX($A$11:A279)+1</f>
        <v>270</v>
      </c>
      <c r="B280" s="196" t="s">
        <v>70</v>
      </c>
      <c r="C280" s="197">
        <v>0</v>
      </c>
      <c r="D280" s="197" t="s">
        <v>525</v>
      </c>
      <c r="E280" s="196" t="s">
        <v>526</v>
      </c>
      <c r="F280" s="198" t="s">
        <v>172</v>
      </c>
      <c r="G280" s="198" t="s">
        <v>75</v>
      </c>
      <c r="H280" s="198" t="s">
        <v>70</v>
      </c>
      <c r="I280" s="199">
        <v>139.30000000000001</v>
      </c>
      <c r="J280" s="64"/>
      <c r="K280" s="200">
        <v>2</v>
      </c>
      <c r="L280" s="201">
        <v>58.64</v>
      </c>
      <c r="M280" s="201" t="e" cm="1">
        <f t="array" ref="M280">IF($K280&gt;0,SVS_UR_VZ*$I280/$J280,0)</f>
        <v>#DIV/0!</v>
      </c>
      <c r="N280" s="208">
        <v>2</v>
      </c>
      <c r="O280" s="209">
        <v>40.5</v>
      </c>
      <c r="P280" s="209" t="e" cm="1">
        <f t="array" ref="P280">IF($K280&gt;0,SVS_UR_VFZ*$I280/$J280,0)</f>
        <v>#DIV/0!</v>
      </c>
      <c r="Q280" s="203">
        <f t="shared" si="12"/>
        <v>13810.202000000001</v>
      </c>
      <c r="R280" s="203">
        <f t="shared" si="13"/>
        <v>0</v>
      </c>
      <c r="S280" s="203" t="e">
        <f t="shared" si="14"/>
        <v>#DIV/0!</v>
      </c>
    </row>
    <row r="281" spans="1:19" s="11" customFormat="1">
      <c r="A281" s="195">
        <f>MAX($A$11:A280)+1</f>
        <v>271</v>
      </c>
      <c r="B281" s="196" t="s">
        <v>70</v>
      </c>
      <c r="C281" s="197">
        <v>0</v>
      </c>
      <c r="D281" s="197" t="s">
        <v>527</v>
      </c>
      <c r="E281" s="196" t="s">
        <v>81</v>
      </c>
      <c r="F281" s="198" t="s">
        <v>1375</v>
      </c>
      <c r="G281" s="198" t="s">
        <v>1313</v>
      </c>
      <c r="H281" s="198" t="s">
        <v>80</v>
      </c>
      <c r="I281" s="199">
        <v>19.329999999999998</v>
      </c>
      <c r="J281" s="64"/>
      <c r="K281" s="200">
        <v>3</v>
      </c>
      <c r="L281" s="201">
        <v>87.96</v>
      </c>
      <c r="M281" s="201" t="e" cm="1">
        <f t="array" ref="M281">IF($K281&gt;0,SVS_UR_VZ*$I281/$J281,0)</f>
        <v>#DIV/0!</v>
      </c>
      <c r="N281" s="208">
        <v>3</v>
      </c>
      <c r="O281" s="209">
        <v>60.75</v>
      </c>
      <c r="P281" s="209" t="e" cm="1">
        <f t="array" ref="P281">IF($K281&gt;0,SVS_UR_VFZ*$I281/$J281,0)</f>
        <v>#DIV/0!</v>
      </c>
      <c r="Q281" s="203">
        <f t="shared" si="12"/>
        <v>2874.5642999999995</v>
      </c>
      <c r="R281" s="203">
        <f t="shared" si="13"/>
        <v>0</v>
      </c>
      <c r="S281" s="203" t="e">
        <f t="shared" si="14"/>
        <v>#DIV/0!</v>
      </c>
    </row>
    <row r="282" spans="1:19" s="11" customFormat="1">
      <c r="A282" s="195">
        <f>MAX($A$11:A281)+1</f>
        <v>272</v>
      </c>
      <c r="B282" s="196" t="s">
        <v>70</v>
      </c>
      <c r="C282" s="197">
        <v>0</v>
      </c>
      <c r="D282" s="197" t="s">
        <v>528</v>
      </c>
      <c r="E282" s="196" t="s">
        <v>213</v>
      </c>
      <c r="F282" s="198" t="s">
        <v>176</v>
      </c>
      <c r="G282" s="198" t="s">
        <v>1313</v>
      </c>
      <c r="H282" s="198" t="s">
        <v>47</v>
      </c>
      <c r="I282" s="199">
        <v>18.46</v>
      </c>
      <c r="J282" s="64"/>
      <c r="K282" s="200">
        <v>0.08</v>
      </c>
      <c r="L282" s="201">
        <v>3</v>
      </c>
      <c r="M282" s="201" t="e" cm="1">
        <f t="array" ref="M282">IF($K282&gt;0,SVS_UR_VZ*$I282/$J282,0)</f>
        <v>#DIV/0!</v>
      </c>
      <c r="N282" s="208">
        <v>0.08</v>
      </c>
      <c r="O282" s="209">
        <v>1</v>
      </c>
      <c r="P282" s="209" t="e" cm="1">
        <f t="array" ref="P282">IF($K282&gt;0,SVS_UR_VFZ*$I282/$J282,0)</f>
        <v>#DIV/0!</v>
      </c>
      <c r="Q282" s="203">
        <f t="shared" si="12"/>
        <v>73.84</v>
      </c>
      <c r="R282" s="203">
        <f t="shared" si="13"/>
        <v>0</v>
      </c>
      <c r="S282" s="203" t="e">
        <f t="shared" si="14"/>
        <v>#DIV/0!</v>
      </c>
    </row>
    <row r="283" spans="1:19" s="11" customFormat="1">
      <c r="A283" s="195">
        <f>MAX($A$11:A282)+1</f>
        <v>273</v>
      </c>
      <c r="B283" s="196" t="s">
        <v>70</v>
      </c>
      <c r="C283" s="197">
        <v>0</v>
      </c>
      <c r="D283" s="197" t="s">
        <v>529</v>
      </c>
      <c r="E283" s="196" t="s">
        <v>471</v>
      </c>
      <c r="F283" s="198" t="s">
        <v>172</v>
      </c>
      <c r="G283" s="198" t="s">
        <v>75</v>
      </c>
      <c r="H283" s="198" t="s">
        <v>94</v>
      </c>
      <c r="I283" s="199">
        <v>29.96</v>
      </c>
      <c r="J283" s="64"/>
      <c r="K283" s="200">
        <v>2</v>
      </c>
      <c r="L283" s="201">
        <v>58.64</v>
      </c>
      <c r="M283" s="201" t="e" cm="1">
        <f t="array" ref="M283">IF($K283&gt;0,SVS_UR_VZ*$I283/$J283,0)</f>
        <v>#DIV/0!</v>
      </c>
      <c r="N283" s="208">
        <v>2</v>
      </c>
      <c r="O283" s="209">
        <v>40.5</v>
      </c>
      <c r="P283" s="209" t="e" cm="1">
        <f t="array" ref="P283">IF($K283&gt;0,SVS_UR_VFZ*$I283/$J283,0)</f>
        <v>#DIV/0!</v>
      </c>
      <c r="Q283" s="203">
        <f t="shared" si="12"/>
        <v>2970.2344000000003</v>
      </c>
      <c r="R283" s="203">
        <f t="shared" si="13"/>
        <v>0</v>
      </c>
      <c r="S283" s="203" t="e">
        <f t="shared" si="14"/>
        <v>#DIV/0!</v>
      </c>
    </row>
    <row r="284" spans="1:19" s="11" customFormat="1">
      <c r="A284" s="195">
        <f>MAX($A$11:A283)+1</f>
        <v>274</v>
      </c>
      <c r="B284" s="196" t="s">
        <v>70</v>
      </c>
      <c r="C284" s="197">
        <v>0</v>
      </c>
      <c r="D284" s="197" t="s">
        <v>530</v>
      </c>
      <c r="E284" s="196" t="s">
        <v>471</v>
      </c>
      <c r="F284" s="198" t="s">
        <v>172</v>
      </c>
      <c r="G284" s="198" t="s">
        <v>1313</v>
      </c>
      <c r="H284" s="198" t="s">
        <v>94</v>
      </c>
      <c r="I284" s="199">
        <v>70.5</v>
      </c>
      <c r="J284" s="64"/>
      <c r="K284" s="200">
        <v>2</v>
      </c>
      <c r="L284" s="201">
        <v>58.64</v>
      </c>
      <c r="M284" s="201" t="e" cm="1">
        <f t="array" ref="M284">IF($K284&gt;0,SVS_UR_VZ*$I284/$J284,0)</f>
        <v>#DIV/0!</v>
      </c>
      <c r="N284" s="208">
        <v>2</v>
      </c>
      <c r="O284" s="209">
        <v>40.5</v>
      </c>
      <c r="P284" s="209" t="e" cm="1">
        <f t="array" ref="P284">IF($K284&gt;0,SVS_UR_VFZ*$I284/$J284,0)</f>
        <v>#DIV/0!</v>
      </c>
      <c r="Q284" s="203">
        <f t="shared" si="12"/>
        <v>6989.37</v>
      </c>
      <c r="R284" s="203">
        <f t="shared" si="13"/>
        <v>0</v>
      </c>
      <c r="S284" s="203" t="e">
        <f t="shared" si="14"/>
        <v>#DIV/0!</v>
      </c>
    </row>
    <row r="285" spans="1:19" s="11" customFormat="1">
      <c r="A285" s="195">
        <f>MAX($A$11:A284)+1</f>
        <v>275</v>
      </c>
      <c r="B285" s="196" t="s">
        <v>70</v>
      </c>
      <c r="C285" s="197">
        <v>0</v>
      </c>
      <c r="D285" s="197" t="s">
        <v>531</v>
      </c>
      <c r="E285" s="196" t="s">
        <v>471</v>
      </c>
      <c r="F285" s="198" t="s">
        <v>172</v>
      </c>
      <c r="G285" s="198" t="s">
        <v>75</v>
      </c>
      <c r="H285" s="198" t="s">
        <v>94</v>
      </c>
      <c r="I285" s="199">
        <v>63.63</v>
      </c>
      <c r="J285" s="64"/>
      <c r="K285" s="200">
        <v>2</v>
      </c>
      <c r="L285" s="201">
        <v>58.64</v>
      </c>
      <c r="M285" s="201" t="e" cm="1">
        <f t="array" ref="M285">IF($K285&gt;0,SVS_UR_VZ*$I285/$J285,0)</f>
        <v>#DIV/0!</v>
      </c>
      <c r="N285" s="208">
        <v>2</v>
      </c>
      <c r="O285" s="209">
        <v>40.5</v>
      </c>
      <c r="P285" s="209" t="e" cm="1">
        <f t="array" ref="P285">IF($K285&gt;0,SVS_UR_VFZ*$I285/$J285,0)</f>
        <v>#DIV/0!</v>
      </c>
      <c r="Q285" s="203">
        <f t="shared" si="12"/>
        <v>6308.2782000000007</v>
      </c>
      <c r="R285" s="203">
        <f t="shared" si="13"/>
        <v>0</v>
      </c>
      <c r="S285" s="203" t="e">
        <f t="shared" si="14"/>
        <v>#DIV/0!</v>
      </c>
    </row>
    <row r="286" spans="1:19" s="11" customFormat="1">
      <c r="A286" s="195">
        <f>MAX($A$11:A285)+1</f>
        <v>276</v>
      </c>
      <c r="B286" s="196" t="s">
        <v>70</v>
      </c>
      <c r="C286" s="197">
        <v>0</v>
      </c>
      <c r="D286" s="197" t="s">
        <v>532</v>
      </c>
      <c r="E286" s="196" t="s">
        <v>217</v>
      </c>
      <c r="F286" s="198" t="s">
        <v>171</v>
      </c>
      <c r="G286" s="198" t="s">
        <v>1311</v>
      </c>
      <c r="H286" s="198" t="s">
        <v>89</v>
      </c>
      <c r="I286" s="199">
        <v>15.62</v>
      </c>
      <c r="J286" s="64"/>
      <c r="K286" s="210">
        <v>5</v>
      </c>
      <c r="L286" s="211">
        <v>146.6</v>
      </c>
      <c r="M286" s="211" t="e" cm="1">
        <f t="array" ref="M286">IF($K286&gt;0,SVS_UR_VZ*$I286/$J286,0)</f>
        <v>#DIV/0!</v>
      </c>
      <c r="N286" s="204">
        <v>5</v>
      </c>
      <c r="O286" s="205">
        <v>101.25</v>
      </c>
      <c r="P286" s="205" t="e" cm="1">
        <f t="array" ref="P286">IF($K286&gt;0,SVS_UR_VFZ*$I286/$J286,0)</f>
        <v>#DIV/0!</v>
      </c>
      <c r="Q286" s="203">
        <f t="shared" si="12"/>
        <v>3871.4169999999999</v>
      </c>
      <c r="R286" s="203">
        <f t="shared" si="13"/>
        <v>0</v>
      </c>
      <c r="S286" s="203" t="e">
        <f t="shared" si="14"/>
        <v>#DIV/0!</v>
      </c>
    </row>
    <row r="287" spans="1:19" s="11" customFormat="1">
      <c r="A287" s="195">
        <f>MAX($A$11:A286)+1</f>
        <v>277</v>
      </c>
      <c r="B287" s="196" t="s">
        <v>70</v>
      </c>
      <c r="C287" s="197">
        <v>0</v>
      </c>
      <c r="D287" s="197" t="s">
        <v>533</v>
      </c>
      <c r="E287" s="196" t="s">
        <v>182</v>
      </c>
      <c r="F287" s="198" t="s">
        <v>171</v>
      </c>
      <c r="G287" s="198" t="s">
        <v>1311</v>
      </c>
      <c r="H287" s="198" t="s">
        <v>89</v>
      </c>
      <c r="I287" s="199">
        <v>15.35</v>
      </c>
      <c r="J287" s="64"/>
      <c r="K287" s="210">
        <v>5</v>
      </c>
      <c r="L287" s="211">
        <v>146.6</v>
      </c>
      <c r="M287" s="211" t="e" cm="1">
        <f t="array" ref="M287">IF($K287&gt;0,SVS_UR_VZ*$I287/$J287,0)</f>
        <v>#DIV/0!</v>
      </c>
      <c r="N287" s="204">
        <v>5</v>
      </c>
      <c r="O287" s="205">
        <v>101.25</v>
      </c>
      <c r="P287" s="205" t="e" cm="1">
        <f t="array" ref="P287">IF($K287&gt;0,SVS_UR_VFZ*$I287/$J287,0)</f>
        <v>#DIV/0!</v>
      </c>
      <c r="Q287" s="203">
        <f t="shared" si="12"/>
        <v>3804.4974999999999</v>
      </c>
      <c r="R287" s="203">
        <f t="shared" si="13"/>
        <v>0</v>
      </c>
      <c r="S287" s="203" t="e">
        <f t="shared" si="14"/>
        <v>#DIV/0!</v>
      </c>
    </row>
    <row r="288" spans="1:19" s="11" customFormat="1">
      <c r="A288" s="195">
        <f>MAX($A$11:A287)+1</f>
        <v>278</v>
      </c>
      <c r="B288" s="196" t="s">
        <v>70</v>
      </c>
      <c r="C288" s="197">
        <v>0</v>
      </c>
      <c r="D288" s="197" t="s">
        <v>535</v>
      </c>
      <c r="E288" s="196" t="s">
        <v>86</v>
      </c>
      <c r="F288" s="198" t="s">
        <v>171</v>
      </c>
      <c r="G288" s="198" t="s">
        <v>1311</v>
      </c>
      <c r="H288" s="198" t="s">
        <v>85</v>
      </c>
      <c r="I288" s="199">
        <v>24.01</v>
      </c>
      <c r="J288" s="64"/>
      <c r="K288" s="210">
        <v>5</v>
      </c>
      <c r="L288" s="211">
        <v>146.6</v>
      </c>
      <c r="M288" s="211" t="e" cm="1">
        <f t="array" ref="M288">IF($K288&gt;0,SVS_UR_VZ*$I288/$J288,0)</f>
        <v>#DIV/0!</v>
      </c>
      <c r="N288" s="204">
        <v>5</v>
      </c>
      <c r="O288" s="205">
        <v>101.25</v>
      </c>
      <c r="P288" s="205" t="e" cm="1">
        <f t="array" ref="P288">IF($K288&gt;0,SVS_UR_VFZ*$I288/$J288,0)</f>
        <v>#DIV/0!</v>
      </c>
      <c r="Q288" s="203">
        <f t="shared" si="12"/>
        <v>5950.8784999999998</v>
      </c>
      <c r="R288" s="203">
        <f t="shared" si="13"/>
        <v>0</v>
      </c>
      <c r="S288" s="203" t="e">
        <f t="shared" si="14"/>
        <v>#DIV/0!</v>
      </c>
    </row>
    <row r="289" spans="1:19" s="11" customFormat="1">
      <c r="A289" s="195">
        <f>MAX($A$11:A288)+1</f>
        <v>279</v>
      </c>
      <c r="B289" s="196" t="s">
        <v>70</v>
      </c>
      <c r="C289" s="197">
        <v>0</v>
      </c>
      <c r="D289" s="197" t="s">
        <v>536</v>
      </c>
      <c r="E289" s="196" t="s">
        <v>86</v>
      </c>
      <c r="F289" s="198" t="s">
        <v>171</v>
      </c>
      <c r="G289" s="198" t="s">
        <v>1311</v>
      </c>
      <c r="H289" s="198" t="s">
        <v>85</v>
      </c>
      <c r="I289" s="199">
        <v>24.62</v>
      </c>
      <c r="J289" s="64"/>
      <c r="K289" s="210">
        <v>5</v>
      </c>
      <c r="L289" s="211">
        <v>146.6</v>
      </c>
      <c r="M289" s="211" t="e" cm="1">
        <f t="array" ref="M289">IF($K289&gt;0,SVS_UR_VZ*$I289/$J289,0)</f>
        <v>#DIV/0!</v>
      </c>
      <c r="N289" s="204">
        <v>5</v>
      </c>
      <c r="O289" s="205">
        <v>101.25</v>
      </c>
      <c r="P289" s="205" t="e" cm="1">
        <f t="array" ref="P289">IF($K289&gt;0,SVS_UR_VFZ*$I289/$J289,0)</f>
        <v>#DIV/0!</v>
      </c>
      <c r="Q289" s="203">
        <f t="shared" si="12"/>
        <v>6102.067</v>
      </c>
      <c r="R289" s="203">
        <f t="shared" si="13"/>
        <v>0</v>
      </c>
      <c r="S289" s="203" t="e">
        <f t="shared" si="14"/>
        <v>#DIV/0!</v>
      </c>
    </row>
    <row r="290" spans="1:19" s="11" customFormat="1">
      <c r="A290" s="195">
        <f>MAX($A$11:A289)+1</f>
        <v>280</v>
      </c>
      <c r="B290" s="196" t="s">
        <v>70</v>
      </c>
      <c r="C290" s="197">
        <v>0</v>
      </c>
      <c r="D290" s="197" t="s">
        <v>537</v>
      </c>
      <c r="E290" s="196" t="s">
        <v>189</v>
      </c>
      <c r="F290" s="198" t="s">
        <v>171</v>
      </c>
      <c r="G290" s="198" t="s">
        <v>75</v>
      </c>
      <c r="H290" s="198" t="s">
        <v>83</v>
      </c>
      <c r="I290" s="199">
        <v>188.17</v>
      </c>
      <c r="J290" s="64"/>
      <c r="K290" s="210">
        <v>5</v>
      </c>
      <c r="L290" s="211">
        <v>146.6</v>
      </c>
      <c r="M290" s="211" t="e" cm="1">
        <f t="array" ref="M290">IF($K290&gt;0,SVS_UR_VZ*$I290/$J290,0)</f>
        <v>#DIV/0!</v>
      </c>
      <c r="N290" s="204">
        <v>5</v>
      </c>
      <c r="O290" s="205">
        <v>101.25</v>
      </c>
      <c r="P290" s="205" t="e" cm="1">
        <f t="array" ref="P290">IF($K290&gt;0,SVS_UR_VFZ*$I290/$J290,0)</f>
        <v>#DIV/0!</v>
      </c>
      <c r="Q290" s="203">
        <f t="shared" si="12"/>
        <v>46637.934499999996</v>
      </c>
      <c r="R290" s="203">
        <f t="shared" si="13"/>
        <v>0</v>
      </c>
      <c r="S290" s="203" t="e">
        <f t="shared" si="14"/>
        <v>#DIV/0!</v>
      </c>
    </row>
    <row r="291" spans="1:19" s="11" customFormat="1">
      <c r="A291" s="195">
        <f>MAX($A$11:A290)+1</f>
        <v>281</v>
      </c>
      <c r="B291" s="196" t="s">
        <v>70</v>
      </c>
      <c r="C291" s="197">
        <v>0</v>
      </c>
      <c r="D291" s="197" t="s">
        <v>538</v>
      </c>
      <c r="E291" s="196" t="s">
        <v>192</v>
      </c>
      <c r="F291" s="198" t="s">
        <v>174</v>
      </c>
      <c r="G291" s="198" t="s">
        <v>1759</v>
      </c>
      <c r="H291" s="198" t="s">
        <v>47</v>
      </c>
      <c r="I291" s="199">
        <v>19.510000000000002</v>
      </c>
      <c r="J291" s="64"/>
      <c r="K291" s="210">
        <v>0.02</v>
      </c>
      <c r="L291" s="211">
        <v>1</v>
      </c>
      <c r="M291" s="211" t="e" cm="1">
        <f t="array" ref="M291">IF($K291&gt;0,SVS_UR_VZ*$I291/$J291,0)</f>
        <v>#DIV/0!</v>
      </c>
      <c r="N291" s="202"/>
      <c r="O291" s="202"/>
      <c r="P291" s="202"/>
      <c r="Q291" s="203">
        <f t="shared" si="12"/>
        <v>19.510000000000002</v>
      </c>
      <c r="R291" s="203">
        <f t="shared" si="13"/>
        <v>0</v>
      </c>
      <c r="S291" s="203" t="e">
        <f t="shared" si="14"/>
        <v>#DIV/0!</v>
      </c>
    </row>
    <row r="292" spans="1:19" s="11" customFormat="1">
      <c r="A292" s="195">
        <f>MAX($A$11:A291)+1</f>
        <v>282</v>
      </c>
      <c r="B292" s="196" t="s">
        <v>70</v>
      </c>
      <c r="C292" s="197">
        <v>0</v>
      </c>
      <c r="D292" s="197" t="s">
        <v>633</v>
      </c>
      <c r="E292" s="196" t="s">
        <v>81</v>
      </c>
      <c r="F292" s="198" t="s">
        <v>1375</v>
      </c>
      <c r="G292" s="198" t="s">
        <v>1313</v>
      </c>
      <c r="H292" s="198" t="s">
        <v>80</v>
      </c>
      <c r="I292" s="199">
        <v>35.909999999999997</v>
      </c>
      <c r="J292" s="64"/>
      <c r="K292" s="210">
        <v>3</v>
      </c>
      <c r="L292" s="211">
        <v>87.96</v>
      </c>
      <c r="M292" s="211" t="e" cm="1">
        <f t="array" ref="M292">IF($K292&gt;0,SVS_UR_VZ*$I292/$J292,0)</f>
        <v>#DIV/0!</v>
      </c>
      <c r="N292" s="204">
        <v>3</v>
      </c>
      <c r="O292" s="205">
        <v>60.75</v>
      </c>
      <c r="P292" s="205" t="e" cm="1">
        <f t="array" ref="P292">IF($K292&gt;0,SVS_UR_VFZ*$I292/$J292,0)</f>
        <v>#DIV/0!</v>
      </c>
      <c r="Q292" s="203">
        <f t="shared" si="12"/>
        <v>5340.1760999999988</v>
      </c>
      <c r="R292" s="203">
        <f t="shared" si="13"/>
        <v>0</v>
      </c>
      <c r="S292" s="203" t="e">
        <f t="shared" si="14"/>
        <v>#DIV/0!</v>
      </c>
    </row>
    <row r="293" spans="1:19" s="11" customFormat="1">
      <c r="A293" s="195">
        <f>MAX($A$11:A292)+1</f>
        <v>283</v>
      </c>
      <c r="B293" s="196" t="s">
        <v>70</v>
      </c>
      <c r="C293" s="197">
        <v>0</v>
      </c>
      <c r="D293" s="197" t="s">
        <v>634</v>
      </c>
      <c r="E293" s="196" t="s">
        <v>394</v>
      </c>
      <c r="F293" s="198" t="s">
        <v>171</v>
      </c>
      <c r="G293" s="198" t="s">
        <v>75</v>
      </c>
      <c r="H293" s="198" t="s">
        <v>92</v>
      </c>
      <c r="I293" s="199">
        <v>17.71</v>
      </c>
      <c r="J293" s="64"/>
      <c r="K293" s="210">
        <v>5</v>
      </c>
      <c r="L293" s="211">
        <v>146.6</v>
      </c>
      <c r="M293" s="211" t="e" cm="1">
        <f t="array" ref="M293">IF($K293&gt;0,SVS_UR_VZ*$I293/$J293,0)</f>
        <v>#DIV/0!</v>
      </c>
      <c r="N293" s="204">
        <v>5</v>
      </c>
      <c r="O293" s="205">
        <v>101.25</v>
      </c>
      <c r="P293" s="205" t="e" cm="1">
        <f t="array" ref="P293">IF($K293&gt;0,SVS_UR_VFZ*$I293/$J293,0)</f>
        <v>#DIV/0!</v>
      </c>
      <c r="Q293" s="203">
        <f t="shared" si="12"/>
        <v>4389.4234999999999</v>
      </c>
      <c r="R293" s="203">
        <f t="shared" si="13"/>
        <v>0</v>
      </c>
      <c r="S293" s="203" t="e">
        <f t="shared" si="14"/>
        <v>#DIV/0!</v>
      </c>
    </row>
    <row r="294" spans="1:19" s="11" customFormat="1">
      <c r="A294" s="195">
        <f>MAX($A$11:A293)+1</f>
        <v>284</v>
      </c>
      <c r="B294" s="196" t="s">
        <v>70</v>
      </c>
      <c r="C294" s="197">
        <v>0</v>
      </c>
      <c r="D294" s="197" t="s">
        <v>635</v>
      </c>
      <c r="E294" s="196" t="s">
        <v>81</v>
      </c>
      <c r="F294" s="198" t="s">
        <v>171</v>
      </c>
      <c r="G294" s="198" t="s">
        <v>1313</v>
      </c>
      <c r="H294" s="198" t="s">
        <v>80</v>
      </c>
      <c r="I294" s="199">
        <v>17.79</v>
      </c>
      <c r="J294" s="64"/>
      <c r="K294" s="200">
        <v>5</v>
      </c>
      <c r="L294" s="201">
        <v>146.6</v>
      </c>
      <c r="M294" s="201" t="e" cm="1">
        <f t="array" ref="M294">IF($K294&gt;0,SVS_UR_VZ*$I294/$J294,0)</f>
        <v>#DIV/0!</v>
      </c>
      <c r="N294" s="204">
        <v>5</v>
      </c>
      <c r="O294" s="205">
        <v>101.25</v>
      </c>
      <c r="P294" s="205" t="e" cm="1">
        <f t="array" ref="P294">IF($K294&gt;0,SVS_UR_VFZ*$I294/$J294,0)</f>
        <v>#DIV/0!</v>
      </c>
      <c r="Q294" s="203">
        <f t="shared" si="12"/>
        <v>4409.2514999999994</v>
      </c>
      <c r="R294" s="203">
        <f t="shared" si="13"/>
        <v>0</v>
      </c>
      <c r="S294" s="203" t="e">
        <f t="shared" si="14"/>
        <v>#DIV/0!</v>
      </c>
    </row>
    <row r="295" spans="1:19" s="11" customFormat="1">
      <c r="A295" s="195">
        <f>MAX($A$11:A294)+1</f>
        <v>285</v>
      </c>
      <c r="B295" s="196" t="s">
        <v>70</v>
      </c>
      <c r="C295" s="197">
        <v>0</v>
      </c>
      <c r="D295" s="197" t="s">
        <v>636</v>
      </c>
      <c r="E295" s="196" t="s">
        <v>81</v>
      </c>
      <c r="F295" s="198" t="s">
        <v>171</v>
      </c>
      <c r="G295" s="198" t="s">
        <v>1313</v>
      </c>
      <c r="H295" s="198" t="s">
        <v>80</v>
      </c>
      <c r="I295" s="199">
        <v>19.579999999999998</v>
      </c>
      <c r="J295" s="64"/>
      <c r="K295" s="200">
        <v>5</v>
      </c>
      <c r="L295" s="201">
        <v>146.6</v>
      </c>
      <c r="M295" s="201" t="e" cm="1">
        <f t="array" ref="M295">IF($K295&gt;0,SVS_UR_VZ*$I295/$J295,0)</f>
        <v>#DIV/0!</v>
      </c>
      <c r="N295" s="204">
        <v>5</v>
      </c>
      <c r="O295" s="205">
        <v>101.25</v>
      </c>
      <c r="P295" s="205" t="e" cm="1">
        <f t="array" ref="P295">IF($K295&gt;0,SVS_UR_VFZ*$I295/$J295,0)</f>
        <v>#DIV/0!</v>
      </c>
      <c r="Q295" s="203">
        <f t="shared" si="12"/>
        <v>4852.9029999999993</v>
      </c>
      <c r="R295" s="203">
        <f t="shared" si="13"/>
        <v>0</v>
      </c>
      <c r="S295" s="203" t="e">
        <f t="shared" si="14"/>
        <v>#DIV/0!</v>
      </c>
    </row>
    <row r="296" spans="1:19" s="11" customFormat="1">
      <c r="A296" s="195">
        <f>MAX($A$11:A295)+1</f>
        <v>286</v>
      </c>
      <c r="B296" s="196" t="s">
        <v>70</v>
      </c>
      <c r="C296" s="197">
        <v>0</v>
      </c>
      <c r="D296" s="197" t="s">
        <v>637</v>
      </c>
      <c r="E296" s="196" t="s">
        <v>229</v>
      </c>
      <c r="F296" s="198" t="s">
        <v>1747</v>
      </c>
      <c r="G296" s="198" t="s">
        <v>75</v>
      </c>
      <c r="H296" s="198" t="s">
        <v>70</v>
      </c>
      <c r="I296" s="199">
        <v>110.98</v>
      </c>
      <c r="J296" s="64"/>
      <c r="K296" s="200">
        <v>5</v>
      </c>
      <c r="L296" s="201">
        <v>146.6</v>
      </c>
      <c r="M296" s="201" t="e" cm="1">
        <f t="array" ref="M296">IF($K296&gt;0,SVS_UR_VZ*$I296/$J296,0)</f>
        <v>#DIV/0!</v>
      </c>
      <c r="N296" s="204">
        <v>2</v>
      </c>
      <c r="O296" s="205">
        <v>40.5</v>
      </c>
      <c r="P296" s="205" t="e" cm="1">
        <f t="array" ref="P296">IF($K296&gt;0,SVS_UR_VFZ*$I296/$J296,0)</f>
        <v>#DIV/0!</v>
      </c>
      <c r="Q296" s="203">
        <f t="shared" si="12"/>
        <v>20764.358</v>
      </c>
      <c r="R296" s="203">
        <f t="shared" si="13"/>
        <v>0</v>
      </c>
      <c r="S296" s="203" t="e">
        <f t="shared" si="14"/>
        <v>#DIV/0!</v>
      </c>
    </row>
    <row r="297" spans="1:19" s="11" customFormat="1">
      <c r="A297" s="195">
        <f>MAX($A$11:A296)+1</f>
        <v>287</v>
      </c>
      <c r="B297" s="196" t="s">
        <v>70</v>
      </c>
      <c r="C297" s="197">
        <v>0</v>
      </c>
      <c r="D297" s="197" t="s">
        <v>638</v>
      </c>
      <c r="E297" s="196" t="s">
        <v>43</v>
      </c>
      <c r="F297" s="198" t="s">
        <v>1375</v>
      </c>
      <c r="G297" s="198" t="s">
        <v>1313</v>
      </c>
      <c r="H297" s="198" t="s">
        <v>82</v>
      </c>
      <c r="I297" s="199">
        <v>60.27</v>
      </c>
      <c r="J297" s="64"/>
      <c r="K297" s="200">
        <v>3</v>
      </c>
      <c r="L297" s="201">
        <v>87.96</v>
      </c>
      <c r="M297" s="201" t="e" cm="1">
        <f t="array" ref="M297">IF($K297&gt;0,SVS_UR_VZ*$I297/$J297,0)</f>
        <v>#DIV/0!</v>
      </c>
      <c r="N297" s="208">
        <v>3</v>
      </c>
      <c r="O297" s="209">
        <v>60.75</v>
      </c>
      <c r="P297" s="209" t="e" cm="1">
        <f t="array" ref="P297">IF($K297&gt;0,SVS_UR_VFZ*$I297/$J297,0)</f>
        <v>#DIV/0!</v>
      </c>
      <c r="Q297" s="203">
        <f t="shared" si="12"/>
        <v>8962.7516999999989</v>
      </c>
      <c r="R297" s="203">
        <f t="shared" si="13"/>
        <v>0</v>
      </c>
      <c r="S297" s="203" t="e">
        <f t="shared" si="14"/>
        <v>#DIV/0!</v>
      </c>
    </row>
    <row r="298" spans="1:19" s="11" customFormat="1">
      <c r="A298" s="195">
        <f>MAX($A$11:A297)+1</f>
        <v>288</v>
      </c>
      <c r="B298" s="196" t="s">
        <v>70</v>
      </c>
      <c r="C298" s="197">
        <v>0</v>
      </c>
      <c r="D298" s="197" t="s">
        <v>639</v>
      </c>
      <c r="E298" s="196" t="s">
        <v>471</v>
      </c>
      <c r="F298" s="198" t="s">
        <v>172</v>
      </c>
      <c r="G298" s="198" t="s">
        <v>75</v>
      </c>
      <c r="H298" s="198" t="s">
        <v>94</v>
      </c>
      <c r="I298" s="199">
        <v>111.21</v>
      </c>
      <c r="J298" s="64"/>
      <c r="K298" s="200">
        <v>2</v>
      </c>
      <c r="L298" s="201">
        <v>58.64</v>
      </c>
      <c r="M298" s="201" t="e" cm="1">
        <f t="array" ref="M298">IF($K298&gt;0,SVS_UR_VZ*$I298/$J298,0)</f>
        <v>#DIV/0!</v>
      </c>
      <c r="N298" s="208">
        <v>2</v>
      </c>
      <c r="O298" s="209">
        <v>40.5</v>
      </c>
      <c r="P298" s="209" t="e" cm="1">
        <f t="array" ref="P298">IF($K298&gt;0,SVS_UR_VFZ*$I298/$J298,0)</f>
        <v>#DIV/0!</v>
      </c>
      <c r="Q298" s="203">
        <f t="shared" si="12"/>
        <v>11025.359399999999</v>
      </c>
      <c r="R298" s="203">
        <f t="shared" si="13"/>
        <v>0</v>
      </c>
      <c r="S298" s="203" t="e">
        <f t="shared" si="14"/>
        <v>#DIV/0!</v>
      </c>
    </row>
    <row r="299" spans="1:19" s="11" customFormat="1">
      <c r="A299" s="195">
        <f>MAX($A$11:A298)+1</f>
        <v>289</v>
      </c>
      <c r="B299" s="196" t="s">
        <v>70</v>
      </c>
      <c r="C299" s="197">
        <v>0</v>
      </c>
      <c r="D299" s="197" t="s">
        <v>640</v>
      </c>
      <c r="E299" s="196" t="s">
        <v>471</v>
      </c>
      <c r="F299" s="198" t="s">
        <v>172</v>
      </c>
      <c r="G299" s="198" t="s">
        <v>75</v>
      </c>
      <c r="H299" s="198" t="s">
        <v>94</v>
      </c>
      <c r="I299" s="199">
        <v>80.7</v>
      </c>
      <c r="J299" s="64"/>
      <c r="K299" s="200">
        <v>2</v>
      </c>
      <c r="L299" s="201">
        <v>58.64</v>
      </c>
      <c r="M299" s="201" t="e" cm="1">
        <f t="array" ref="M299">IF($K299&gt;0,SVS_UR_VZ*$I299/$J299,0)</f>
        <v>#DIV/0!</v>
      </c>
      <c r="N299" s="208">
        <v>2</v>
      </c>
      <c r="O299" s="209">
        <v>40.5</v>
      </c>
      <c r="P299" s="209" t="e" cm="1">
        <f t="array" ref="P299">IF($K299&gt;0,SVS_UR_VFZ*$I299/$J299,0)</f>
        <v>#DIV/0!</v>
      </c>
      <c r="Q299" s="203">
        <f t="shared" si="12"/>
        <v>8000.598</v>
      </c>
      <c r="R299" s="203">
        <f t="shared" si="13"/>
        <v>0</v>
      </c>
      <c r="S299" s="203" t="e">
        <f t="shared" si="14"/>
        <v>#DIV/0!</v>
      </c>
    </row>
    <row r="300" spans="1:19" s="11" customFormat="1">
      <c r="A300" s="195">
        <f>MAX($A$11:A299)+1</f>
        <v>290</v>
      </c>
      <c r="B300" s="196" t="s">
        <v>70</v>
      </c>
      <c r="C300" s="197">
        <v>0</v>
      </c>
      <c r="D300" s="197" t="s">
        <v>641</v>
      </c>
      <c r="E300" s="196" t="s">
        <v>471</v>
      </c>
      <c r="F300" s="198" t="s">
        <v>172</v>
      </c>
      <c r="G300" s="198" t="s">
        <v>75</v>
      </c>
      <c r="H300" s="198" t="s">
        <v>94</v>
      </c>
      <c r="I300" s="199">
        <v>80.239999999999995</v>
      </c>
      <c r="J300" s="64"/>
      <c r="K300" s="200">
        <v>2</v>
      </c>
      <c r="L300" s="201">
        <v>58.64</v>
      </c>
      <c r="M300" s="201" t="e" cm="1">
        <f t="array" ref="M300">IF($K300&gt;0,SVS_UR_VZ*$I300/$J300,0)</f>
        <v>#DIV/0!</v>
      </c>
      <c r="N300" s="208">
        <v>2</v>
      </c>
      <c r="O300" s="209">
        <v>40.5</v>
      </c>
      <c r="P300" s="209" t="e" cm="1">
        <f t="array" ref="P300">IF($K300&gt;0,SVS_UR_VFZ*$I300/$J300,0)</f>
        <v>#DIV/0!</v>
      </c>
      <c r="Q300" s="203">
        <f t="shared" si="12"/>
        <v>7954.9935999999998</v>
      </c>
      <c r="R300" s="203">
        <f t="shared" si="13"/>
        <v>0</v>
      </c>
      <c r="S300" s="203" t="e">
        <f t="shared" si="14"/>
        <v>#DIV/0!</v>
      </c>
    </row>
    <row r="301" spans="1:19" s="11" customFormat="1">
      <c r="A301" s="195">
        <f>MAX($A$11:A300)+1</f>
        <v>291</v>
      </c>
      <c r="B301" s="196" t="s">
        <v>70</v>
      </c>
      <c r="C301" s="197">
        <v>0</v>
      </c>
      <c r="D301" s="197" t="s">
        <v>642</v>
      </c>
      <c r="E301" s="196" t="s">
        <v>81</v>
      </c>
      <c r="F301" s="198" t="s">
        <v>1375</v>
      </c>
      <c r="G301" s="198" t="s">
        <v>1313</v>
      </c>
      <c r="H301" s="198" t="s">
        <v>80</v>
      </c>
      <c r="I301" s="199">
        <v>19.579999999999998</v>
      </c>
      <c r="J301" s="64"/>
      <c r="K301" s="200">
        <v>3</v>
      </c>
      <c r="L301" s="201">
        <v>87.96</v>
      </c>
      <c r="M301" s="201" t="e" cm="1">
        <f t="array" ref="M301">IF($K301&gt;0,SVS_UR_VZ*$I301/$J301,0)</f>
        <v>#DIV/0!</v>
      </c>
      <c r="N301" s="208">
        <v>3</v>
      </c>
      <c r="O301" s="209">
        <v>60.75</v>
      </c>
      <c r="P301" s="209" t="e" cm="1">
        <f t="array" ref="P301">IF($K301&gt;0,SVS_UR_VFZ*$I301/$J301,0)</f>
        <v>#DIV/0!</v>
      </c>
      <c r="Q301" s="203">
        <f t="shared" si="12"/>
        <v>2911.7417999999993</v>
      </c>
      <c r="R301" s="203">
        <f t="shared" si="13"/>
        <v>0</v>
      </c>
      <c r="S301" s="203" t="e">
        <f t="shared" si="14"/>
        <v>#DIV/0!</v>
      </c>
    </row>
    <row r="302" spans="1:19" s="11" customFormat="1">
      <c r="A302" s="195">
        <f>MAX($A$11:A301)+1</f>
        <v>292</v>
      </c>
      <c r="B302" s="196" t="s">
        <v>70</v>
      </c>
      <c r="C302" s="197">
        <v>0</v>
      </c>
      <c r="D302" s="197" t="s">
        <v>643</v>
      </c>
      <c r="E302" s="196" t="s">
        <v>81</v>
      </c>
      <c r="F302" s="198" t="s">
        <v>1375</v>
      </c>
      <c r="G302" s="198" t="s">
        <v>1313</v>
      </c>
      <c r="H302" s="198" t="s">
        <v>80</v>
      </c>
      <c r="I302" s="199">
        <v>28.1</v>
      </c>
      <c r="J302" s="64"/>
      <c r="K302" s="200">
        <v>3</v>
      </c>
      <c r="L302" s="201">
        <v>87.96</v>
      </c>
      <c r="M302" s="201" t="e" cm="1">
        <f t="array" ref="M302">IF($K302&gt;0,SVS_UR_VZ*$I302/$J302,0)</f>
        <v>#DIV/0!</v>
      </c>
      <c r="N302" s="208">
        <v>3</v>
      </c>
      <c r="O302" s="209">
        <v>60.75</v>
      </c>
      <c r="P302" s="209" t="e" cm="1">
        <f t="array" ref="P302">IF($K302&gt;0,SVS_UR_VFZ*$I302/$J302,0)</f>
        <v>#DIV/0!</v>
      </c>
      <c r="Q302" s="203">
        <f t="shared" si="12"/>
        <v>4178.7509999999993</v>
      </c>
      <c r="R302" s="203">
        <f t="shared" si="13"/>
        <v>0</v>
      </c>
      <c r="S302" s="203" t="e">
        <f t="shared" si="14"/>
        <v>#DIV/0!</v>
      </c>
    </row>
    <row r="303" spans="1:19" s="11" customFormat="1">
      <c r="A303" s="195">
        <f>MAX($A$11:A302)+1</f>
        <v>293</v>
      </c>
      <c r="B303" s="196" t="s">
        <v>70</v>
      </c>
      <c r="C303" s="197">
        <v>0</v>
      </c>
      <c r="D303" s="197" t="s">
        <v>644</v>
      </c>
      <c r="E303" s="196" t="s">
        <v>81</v>
      </c>
      <c r="F303" s="198" t="s">
        <v>1375</v>
      </c>
      <c r="G303" s="198" t="s">
        <v>1313</v>
      </c>
      <c r="H303" s="198" t="s">
        <v>80</v>
      </c>
      <c r="I303" s="199">
        <v>19.75</v>
      </c>
      <c r="J303" s="64"/>
      <c r="K303" s="200">
        <v>3</v>
      </c>
      <c r="L303" s="201">
        <v>87.96</v>
      </c>
      <c r="M303" s="201" t="e" cm="1">
        <f t="array" ref="M303">IF($K303&gt;0,SVS_UR_VZ*$I303/$J303,0)</f>
        <v>#DIV/0!</v>
      </c>
      <c r="N303" s="208">
        <v>3</v>
      </c>
      <c r="O303" s="209">
        <v>60.75</v>
      </c>
      <c r="P303" s="209" t="e" cm="1">
        <f t="array" ref="P303">IF($K303&gt;0,SVS_UR_VFZ*$I303/$J303,0)</f>
        <v>#DIV/0!</v>
      </c>
      <c r="Q303" s="203">
        <f t="shared" si="12"/>
        <v>2937.0224999999996</v>
      </c>
      <c r="R303" s="203">
        <f t="shared" si="13"/>
        <v>0</v>
      </c>
      <c r="S303" s="203" t="e">
        <f t="shared" si="14"/>
        <v>#DIV/0!</v>
      </c>
    </row>
    <row r="304" spans="1:19" s="11" customFormat="1">
      <c r="A304" s="195">
        <f>MAX($A$11:A303)+1</f>
        <v>294</v>
      </c>
      <c r="B304" s="196" t="s">
        <v>70</v>
      </c>
      <c r="C304" s="197">
        <v>0</v>
      </c>
      <c r="D304" s="197" t="s">
        <v>645</v>
      </c>
      <c r="E304" s="196" t="s">
        <v>471</v>
      </c>
      <c r="F304" s="198" t="s">
        <v>172</v>
      </c>
      <c r="G304" s="198" t="s">
        <v>75</v>
      </c>
      <c r="H304" s="198" t="s">
        <v>94</v>
      </c>
      <c r="I304" s="199">
        <v>118.04</v>
      </c>
      <c r="J304" s="64"/>
      <c r="K304" s="200">
        <v>2</v>
      </c>
      <c r="L304" s="201">
        <v>58.64</v>
      </c>
      <c r="M304" s="201" t="e" cm="1">
        <f t="array" ref="M304">IF($K304&gt;0,SVS_UR_VZ*$I304/$J304,0)</f>
        <v>#DIV/0!</v>
      </c>
      <c r="N304" s="208">
        <v>2</v>
      </c>
      <c r="O304" s="209">
        <v>40.5</v>
      </c>
      <c r="P304" s="209" t="e" cm="1">
        <f t="array" ref="P304">IF($K304&gt;0,SVS_UR_VFZ*$I304/$J304,0)</f>
        <v>#DIV/0!</v>
      </c>
      <c r="Q304" s="203">
        <f t="shared" si="12"/>
        <v>11702.4856</v>
      </c>
      <c r="R304" s="203">
        <f t="shared" si="13"/>
        <v>0</v>
      </c>
      <c r="S304" s="203" t="e">
        <f t="shared" si="14"/>
        <v>#DIV/0!</v>
      </c>
    </row>
    <row r="305" spans="1:19" s="11" customFormat="1">
      <c r="A305" s="195">
        <f>MAX($A$11:A304)+1</f>
        <v>295</v>
      </c>
      <c r="B305" s="196" t="s">
        <v>70</v>
      </c>
      <c r="C305" s="197">
        <v>0</v>
      </c>
      <c r="D305" s="197" t="s">
        <v>646</v>
      </c>
      <c r="E305" s="196" t="s">
        <v>81</v>
      </c>
      <c r="F305" s="198" t="s">
        <v>1375</v>
      </c>
      <c r="G305" s="198" t="s">
        <v>1313</v>
      </c>
      <c r="H305" s="198" t="s">
        <v>80</v>
      </c>
      <c r="I305" s="199">
        <v>19.75</v>
      </c>
      <c r="J305" s="64"/>
      <c r="K305" s="200">
        <v>3</v>
      </c>
      <c r="L305" s="201">
        <v>87.96</v>
      </c>
      <c r="M305" s="201" t="e" cm="1">
        <f t="array" ref="M305">IF($K305&gt;0,SVS_UR_VZ*$I305/$J305,0)</f>
        <v>#DIV/0!</v>
      </c>
      <c r="N305" s="208">
        <v>3</v>
      </c>
      <c r="O305" s="209">
        <v>60.75</v>
      </c>
      <c r="P305" s="209" t="e" cm="1">
        <f t="array" ref="P305">IF($K305&gt;0,SVS_UR_VFZ*$I305/$J305,0)</f>
        <v>#DIV/0!</v>
      </c>
      <c r="Q305" s="203">
        <f t="shared" si="12"/>
        <v>2937.0224999999996</v>
      </c>
      <c r="R305" s="203">
        <f t="shared" si="13"/>
        <v>0</v>
      </c>
      <c r="S305" s="203" t="e">
        <f t="shared" si="14"/>
        <v>#DIV/0!</v>
      </c>
    </row>
    <row r="306" spans="1:19" s="11" customFormat="1">
      <c r="A306" s="195">
        <f>MAX($A$11:A305)+1</f>
        <v>296</v>
      </c>
      <c r="B306" s="196" t="s">
        <v>70</v>
      </c>
      <c r="C306" s="197">
        <v>0</v>
      </c>
      <c r="D306" s="197" t="s">
        <v>647</v>
      </c>
      <c r="E306" s="196" t="s">
        <v>81</v>
      </c>
      <c r="F306" s="198" t="s">
        <v>1375</v>
      </c>
      <c r="G306" s="198" t="s">
        <v>1313</v>
      </c>
      <c r="H306" s="198" t="s">
        <v>80</v>
      </c>
      <c r="I306" s="199">
        <v>19.75</v>
      </c>
      <c r="J306" s="64"/>
      <c r="K306" s="200">
        <v>3</v>
      </c>
      <c r="L306" s="201">
        <v>87.96</v>
      </c>
      <c r="M306" s="201" t="e" cm="1">
        <f t="array" ref="M306">IF($K306&gt;0,SVS_UR_VZ*$I306/$J306,0)</f>
        <v>#DIV/0!</v>
      </c>
      <c r="N306" s="208">
        <v>3</v>
      </c>
      <c r="O306" s="209">
        <v>60.75</v>
      </c>
      <c r="P306" s="209" t="e" cm="1">
        <f t="array" ref="P306">IF($K306&gt;0,SVS_UR_VFZ*$I306/$J306,0)</f>
        <v>#DIV/0!</v>
      </c>
      <c r="Q306" s="203">
        <f t="shared" si="12"/>
        <v>2937.0224999999996</v>
      </c>
      <c r="R306" s="203">
        <f t="shared" si="13"/>
        <v>0</v>
      </c>
      <c r="S306" s="203" t="e">
        <f t="shared" si="14"/>
        <v>#DIV/0!</v>
      </c>
    </row>
    <row r="307" spans="1:19" s="11" customFormat="1">
      <c r="A307" s="195">
        <f>MAX($A$11:A306)+1</f>
        <v>297</v>
      </c>
      <c r="B307" s="196" t="s">
        <v>70</v>
      </c>
      <c r="C307" s="197">
        <v>0</v>
      </c>
      <c r="D307" s="197" t="s">
        <v>648</v>
      </c>
      <c r="E307" s="196" t="s">
        <v>81</v>
      </c>
      <c r="F307" s="198" t="s">
        <v>1375</v>
      </c>
      <c r="G307" s="198" t="s">
        <v>1313</v>
      </c>
      <c r="H307" s="198" t="s">
        <v>80</v>
      </c>
      <c r="I307" s="199">
        <v>17.71</v>
      </c>
      <c r="J307" s="64"/>
      <c r="K307" s="200">
        <v>3</v>
      </c>
      <c r="L307" s="201">
        <v>87.96</v>
      </c>
      <c r="M307" s="201" t="e" cm="1">
        <f t="array" ref="M307">IF($K307&gt;0,SVS_UR_VZ*$I307/$J307,0)</f>
        <v>#DIV/0!</v>
      </c>
      <c r="N307" s="208">
        <v>3</v>
      </c>
      <c r="O307" s="209">
        <v>60.75</v>
      </c>
      <c r="P307" s="209" t="e" cm="1">
        <f t="array" ref="P307">IF($K307&gt;0,SVS_UR_VFZ*$I307/$J307,0)</f>
        <v>#DIV/0!</v>
      </c>
      <c r="Q307" s="203">
        <f t="shared" si="12"/>
        <v>2633.6540999999997</v>
      </c>
      <c r="R307" s="203">
        <f t="shared" si="13"/>
        <v>0</v>
      </c>
      <c r="S307" s="203" t="e">
        <f t="shared" si="14"/>
        <v>#DIV/0!</v>
      </c>
    </row>
    <row r="308" spans="1:19" s="11" customFormat="1">
      <c r="A308" s="195">
        <f>MAX($A$11:A307)+1</f>
        <v>298</v>
      </c>
      <c r="B308" s="196" t="s">
        <v>70</v>
      </c>
      <c r="C308" s="197">
        <v>0</v>
      </c>
      <c r="D308" s="197" t="s">
        <v>649</v>
      </c>
      <c r="E308" s="196" t="s">
        <v>471</v>
      </c>
      <c r="F308" s="198" t="s">
        <v>172</v>
      </c>
      <c r="G308" s="198" t="s">
        <v>75</v>
      </c>
      <c r="H308" s="198" t="s">
        <v>94</v>
      </c>
      <c r="I308" s="199">
        <v>57.48</v>
      </c>
      <c r="J308" s="64"/>
      <c r="K308" s="200">
        <v>2</v>
      </c>
      <c r="L308" s="201">
        <v>58.64</v>
      </c>
      <c r="M308" s="201" t="e" cm="1">
        <f t="array" ref="M308">IF($K308&gt;0,SVS_UR_VZ*$I308/$J308,0)</f>
        <v>#DIV/0!</v>
      </c>
      <c r="N308" s="208">
        <v>2</v>
      </c>
      <c r="O308" s="209">
        <v>40.5</v>
      </c>
      <c r="P308" s="209" t="e" cm="1">
        <f t="array" ref="P308">IF($K308&gt;0,SVS_UR_VFZ*$I308/$J308,0)</f>
        <v>#DIV/0!</v>
      </c>
      <c r="Q308" s="203">
        <f t="shared" si="12"/>
        <v>5698.5671999999995</v>
      </c>
      <c r="R308" s="203">
        <f t="shared" si="13"/>
        <v>0</v>
      </c>
      <c r="S308" s="203" t="e">
        <f t="shared" si="14"/>
        <v>#DIV/0!</v>
      </c>
    </row>
    <row r="309" spans="1:19" s="11" customFormat="1">
      <c r="A309" s="195">
        <f>MAX($A$11:A308)+1</f>
        <v>299</v>
      </c>
      <c r="B309" s="196" t="s">
        <v>70</v>
      </c>
      <c r="C309" s="197">
        <v>0</v>
      </c>
      <c r="D309" s="197" t="s">
        <v>650</v>
      </c>
      <c r="E309" s="196" t="s">
        <v>217</v>
      </c>
      <c r="F309" s="198" t="s">
        <v>221</v>
      </c>
      <c r="G309" s="198" t="s">
        <v>1311</v>
      </c>
      <c r="H309" s="198" t="s">
        <v>89</v>
      </c>
      <c r="I309" s="199">
        <v>12.08</v>
      </c>
      <c r="J309" s="64"/>
      <c r="K309" s="200">
        <v>10</v>
      </c>
      <c r="L309" s="201">
        <v>293.2</v>
      </c>
      <c r="M309" s="201" t="e" cm="1">
        <f t="array" ref="M309">IF($K309&gt;0,SVS_UR_VZ*$I309/$J309,0)</f>
        <v>#DIV/0!</v>
      </c>
      <c r="N309" s="208">
        <v>5</v>
      </c>
      <c r="O309" s="208">
        <v>101.25</v>
      </c>
      <c r="P309" s="209" t="e" cm="1">
        <f t="array" ref="P309">IF($K309&gt;0,SVS_UR_VFZ*$I309/$J309,0)</f>
        <v>#DIV/0!</v>
      </c>
      <c r="Q309" s="203">
        <f t="shared" si="12"/>
        <v>4764.9560000000001</v>
      </c>
      <c r="R309" s="203">
        <f t="shared" si="13"/>
        <v>0</v>
      </c>
      <c r="S309" s="203" t="e">
        <f t="shared" si="14"/>
        <v>#DIV/0!</v>
      </c>
    </row>
    <row r="310" spans="1:19" s="11" customFormat="1">
      <c r="A310" s="195">
        <f>MAX($A$11:A309)+1</f>
        <v>300</v>
      </c>
      <c r="B310" s="196" t="s">
        <v>70</v>
      </c>
      <c r="C310" s="197">
        <v>0</v>
      </c>
      <c r="D310" s="197" t="s">
        <v>651</v>
      </c>
      <c r="E310" s="196" t="s">
        <v>182</v>
      </c>
      <c r="F310" s="198" t="s">
        <v>221</v>
      </c>
      <c r="G310" s="198" t="s">
        <v>1311</v>
      </c>
      <c r="H310" s="198" t="s">
        <v>89</v>
      </c>
      <c r="I310" s="199">
        <v>14.93</v>
      </c>
      <c r="J310" s="64"/>
      <c r="K310" s="200">
        <v>10</v>
      </c>
      <c r="L310" s="201">
        <v>293.2</v>
      </c>
      <c r="M310" s="201" t="e" cm="1">
        <f t="array" ref="M310">IF($K310&gt;0,SVS_UR_VZ*$I310/$J310,0)</f>
        <v>#DIV/0!</v>
      </c>
      <c r="N310" s="208">
        <v>5</v>
      </c>
      <c r="O310" s="208">
        <v>101.25</v>
      </c>
      <c r="P310" s="209" t="e" cm="1">
        <f t="array" ref="P310">IF($K310&gt;0,SVS_UR_VFZ*$I310/$J310,0)</f>
        <v>#DIV/0!</v>
      </c>
      <c r="Q310" s="203">
        <f t="shared" si="12"/>
        <v>5889.1385</v>
      </c>
      <c r="R310" s="203">
        <f t="shared" si="13"/>
        <v>0</v>
      </c>
      <c r="S310" s="203" t="e">
        <f t="shared" si="14"/>
        <v>#DIV/0!</v>
      </c>
    </row>
    <row r="311" spans="1:19" s="11" customFormat="1">
      <c r="A311" s="195">
        <f>MAX($A$11:A310)+1</f>
        <v>301</v>
      </c>
      <c r="B311" s="196" t="s">
        <v>70</v>
      </c>
      <c r="C311" s="197">
        <v>0</v>
      </c>
      <c r="D311" s="197" t="s">
        <v>652</v>
      </c>
      <c r="E311" s="196" t="s">
        <v>219</v>
      </c>
      <c r="F311" s="198" t="s">
        <v>169</v>
      </c>
      <c r="G311" s="198" t="s">
        <v>1311</v>
      </c>
      <c r="H311" s="198" t="s">
        <v>89</v>
      </c>
      <c r="I311" s="199">
        <v>6.27</v>
      </c>
      <c r="J311" s="64"/>
      <c r="K311" s="200">
        <v>1</v>
      </c>
      <c r="L311" s="201">
        <v>30.4</v>
      </c>
      <c r="M311" s="201" t="e" cm="1">
        <f t="array" ref="M311">IF($K311&gt;0,SVS_UR_VZ*$I311/$J311,0)</f>
        <v>#DIV/0!</v>
      </c>
      <c r="N311" s="208">
        <v>1</v>
      </c>
      <c r="O311" s="209">
        <v>21.68</v>
      </c>
      <c r="P311" s="209" t="e" cm="1">
        <f t="array" ref="P311">IF($K311&gt;0,SVS_UR_VFZ*$I311/$J311,0)</f>
        <v>#DIV/0!</v>
      </c>
      <c r="Q311" s="203">
        <f t="shared" si="12"/>
        <v>326.54159999999996</v>
      </c>
      <c r="R311" s="203">
        <f t="shared" si="13"/>
        <v>0</v>
      </c>
      <c r="S311" s="203" t="e">
        <f t="shared" si="14"/>
        <v>#DIV/0!</v>
      </c>
    </row>
    <row r="312" spans="1:19" s="11" customFormat="1">
      <c r="A312" s="195">
        <f>MAX($A$11:A311)+1</f>
        <v>302</v>
      </c>
      <c r="B312" s="196" t="s">
        <v>70</v>
      </c>
      <c r="C312" s="197">
        <v>0</v>
      </c>
      <c r="D312" s="197" t="s">
        <v>653</v>
      </c>
      <c r="E312" s="196" t="s">
        <v>86</v>
      </c>
      <c r="F312" s="198" t="s">
        <v>171</v>
      </c>
      <c r="G312" s="198" t="s">
        <v>1311</v>
      </c>
      <c r="H312" s="198" t="s">
        <v>85</v>
      </c>
      <c r="I312" s="199">
        <v>23.8</v>
      </c>
      <c r="J312" s="64"/>
      <c r="K312" s="200">
        <v>5</v>
      </c>
      <c r="L312" s="201">
        <v>146.6</v>
      </c>
      <c r="M312" s="201" t="e" cm="1">
        <f t="array" ref="M312">IF($K312&gt;0,SVS_UR_VZ*$I312/$J312,0)</f>
        <v>#DIV/0!</v>
      </c>
      <c r="N312" s="208">
        <v>5</v>
      </c>
      <c r="O312" s="209">
        <v>101.25</v>
      </c>
      <c r="P312" s="209" t="e" cm="1">
        <f t="array" ref="P312">IF($K312&gt;0,SVS_UR_VFZ*$I312/$J312,0)</f>
        <v>#DIV/0!</v>
      </c>
      <c r="Q312" s="203">
        <f t="shared" si="12"/>
        <v>5898.83</v>
      </c>
      <c r="R312" s="203">
        <f t="shared" si="13"/>
        <v>0</v>
      </c>
      <c r="S312" s="203" t="e">
        <f t="shared" si="14"/>
        <v>#DIV/0!</v>
      </c>
    </row>
    <row r="313" spans="1:19" s="11" customFormat="1">
      <c r="A313" s="195">
        <f>MAX($A$11:A312)+1</f>
        <v>303</v>
      </c>
      <c r="B313" s="196" t="s">
        <v>70</v>
      </c>
      <c r="C313" s="197">
        <v>0</v>
      </c>
      <c r="D313" s="197" t="s">
        <v>654</v>
      </c>
      <c r="E313" s="196" t="s">
        <v>86</v>
      </c>
      <c r="F313" s="198" t="s">
        <v>172</v>
      </c>
      <c r="G313" s="198" t="s">
        <v>1311</v>
      </c>
      <c r="H313" s="198" t="s">
        <v>85</v>
      </c>
      <c r="I313" s="199">
        <v>24.62</v>
      </c>
      <c r="J313" s="64"/>
      <c r="K313" s="200">
        <v>2</v>
      </c>
      <c r="L313" s="201">
        <v>58.64</v>
      </c>
      <c r="M313" s="201" t="e" cm="1">
        <f t="array" ref="M313">IF($K313&gt;0,SVS_UR_VZ*$I313/$J313,0)</f>
        <v>#DIV/0!</v>
      </c>
      <c r="N313" s="208">
        <v>2</v>
      </c>
      <c r="O313" s="209">
        <v>40.5</v>
      </c>
      <c r="P313" s="209" t="e" cm="1">
        <f t="array" ref="P313">IF($K313&gt;0,SVS_UR_VFZ*$I313/$J313,0)</f>
        <v>#DIV/0!</v>
      </c>
      <c r="Q313" s="203">
        <f t="shared" si="12"/>
        <v>2440.8268000000003</v>
      </c>
      <c r="R313" s="203">
        <f t="shared" si="13"/>
        <v>0</v>
      </c>
      <c r="S313" s="203" t="e">
        <f t="shared" si="14"/>
        <v>#DIV/0!</v>
      </c>
    </row>
    <row r="314" spans="1:19" s="11" customFormat="1">
      <c r="A314" s="195">
        <f>MAX($A$11:A313)+1</f>
        <v>304</v>
      </c>
      <c r="B314" s="196" t="s">
        <v>70</v>
      </c>
      <c r="C314" s="197">
        <v>0</v>
      </c>
      <c r="D314" s="197" t="s">
        <v>655</v>
      </c>
      <c r="E314" s="196" t="s">
        <v>189</v>
      </c>
      <c r="F314" s="198" t="s">
        <v>171</v>
      </c>
      <c r="G314" s="198" t="s">
        <v>75</v>
      </c>
      <c r="H314" s="198" t="s">
        <v>83</v>
      </c>
      <c r="I314" s="199">
        <v>122.06</v>
      </c>
      <c r="J314" s="64"/>
      <c r="K314" s="200">
        <v>5</v>
      </c>
      <c r="L314" s="201">
        <v>146.6</v>
      </c>
      <c r="M314" s="201" t="e" cm="1">
        <f t="array" ref="M314">IF($K314&gt;0,SVS_UR_VZ*$I314/$J314,0)</f>
        <v>#DIV/0!</v>
      </c>
      <c r="N314" s="208">
        <v>5</v>
      </c>
      <c r="O314" s="209">
        <v>101.25</v>
      </c>
      <c r="P314" s="209" t="e" cm="1">
        <f t="array" ref="P314">IF($K314&gt;0,SVS_UR_VFZ*$I314/$J314,0)</f>
        <v>#DIV/0!</v>
      </c>
      <c r="Q314" s="203">
        <f t="shared" si="12"/>
        <v>30252.571</v>
      </c>
      <c r="R314" s="203">
        <f t="shared" si="13"/>
        <v>0</v>
      </c>
      <c r="S314" s="203" t="e">
        <f t="shared" si="14"/>
        <v>#DIV/0!</v>
      </c>
    </row>
    <row r="315" spans="1:19" s="11" customFormat="1">
      <c r="A315" s="195">
        <f>MAX($A$11:A314)+1</f>
        <v>305</v>
      </c>
      <c r="B315" s="196" t="s">
        <v>70</v>
      </c>
      <c r="C315" s="197">
        <v>0</v>
      </c>
      <c r="D315" s="197" t="s">
        <v>656</v>
      </c>
      <c r="E315" s="196" t="s">
        <v>192</v>
      </c>
      <c r="F315" s="198" t="s">
        <v>174</v>
      </c>
      <c r="G315" s="198" t="s">
        <v>1759</v>
      </c>
      <c r="H315" s="198" t="s">
        <v>47</v>
      </c>
      <c r="I315" s="199">
        <v>19.510000000000002</v>
      </c>
      <c r="J315" s="64"/>
      <c r="K315" s="200">
        <v>0.02</v>
      </c>
      <c r="L315" s="201">
        <v>1</v>
      </c>
      <c r="M315" s="201" t="e" cm="1">
        <f t="array" ref="M315">IF($K315&gt;0,SVS_UR_VZ*$I315/$J315,0)</f>
        <v>#DIV/0!</v>
      </c>
      <c r="N315" s="202"/>
      <c r="O315" s="202"/>
      <c r="P315" s="202"/>
      <c r="Q315" s="203">
        <f t="shared" ref="Q315:Q343" si="15">I315*SUM(L315,O315)</f>
        <v>19.510000000000002</v>
      </c>
      <c r="R315" s="203">
        <f t="shared" ref="R315:R343" si="16">IFERROR(Q315/J315,0)</f>
        <v>0</v>
      </c>
      <c r="S315" s="203" t="e">
        <f t="shared" ref="S315:S343" si="17">ROUND(SUM(L315*M315,O315*P315),2)</f>
        <v>#DIV/0!</v>
      </c>
    </row>
    <row r="316" spans="1:19" s="11" customFormat="1">
      <c r="A316" s="195">
        <f>MAX($A$11:A315)+1</f>
        <v>306</v>
      </c>
      <c r="B316" s="196" t="s">
        <v>70</v>
      </c>
      <c r="C316" s="197">
        <v>0</v>
      </c>
      <c r="D316" s="197" t="s">
        <v>750</v>
      </c>
      <c r="E316" s="196" t="s">
        <v>236</v>
      </c>
      <c r="F316" s="198" t="s">
        <v>169</v>
      </c>
      <c r="G316" s="198" t="s">
        <v>1317</v>
      </c>
      <c r="H316" s="198" t="s">
        <v>80</v>
      </c>
      <c r="I316" s="199">
        <v>5.01</v>
      </c>
      <c r="J316" s="64"/>
      <c r="K316" s="200">
        <v>1</v>
      </c>
      <c r="L316" s="201">
        <v>30.4</v>
      </c>
      <c r="M316" s="201" t="e" cm="1">
        <f t="array" ref="M316">IF($K316&gt;0,SVS_UR_VZ*$I316/$J316,0)</f>
        <v>#DIV/0!</v>
      </c>
      <c r="N316" s="208">
        <v>1</v>
      </c>
      <c r="O316" s="209">
        <v>21.68</v>
      </c>
      <c r="P316" s="209" t="e" cm="1">
        <f t="array" ref="P316">IF($K316&gt;0,SVS_UR_VFZ*$I316/$J316,0)</f>
        <v>#DIV/0!</v>
      </c>
      <c r="Q316" s="203">
        <f t="shared" si="15"/>
        <v>260.92079999999999</v>
      </c>
      <c r="R316" s="203">
        <f t="shared" si="16"/>
        <v>0</v>
      </c>
      <c r="S316" s="203" t="e">
        <f t="shared" si="17"/>
        <v>#DIV/0!</v>
      </c>
    </row>
    <row r="317" spans="1:19" s="11" customFormat="1">
      <c r="A317" s="195">
        <f>MAX($A$11:A316)+1</f>
        <v>307</v>
      </c>
      <c r="B317" s="196" t="s">
        <v>70</v>
      </c>
      <c r="C317" s="197">
        <v>0</v>
      </c>
      <c r="D317" s="197" t="s">
        <v>751</v>
      </c>
      <c r="E317" s="196" t="s">
        <v>81</v>
      </c>
      <c r="F317" s="198" t="s">
        <v>1375</v>
      </c>
      <c r="G317" s="198" t="s">
        <v>1313</v>
      </c>
      <c r="H317" s="198" t="s">
        <v>80</v>
      </c>
      <c r="I317" s="199">
        <v>33.22</v>
      </c>
      <c r="J317" s="64"/>
      <c r="K317" s="200">
        <v>3</v>
      </c>
      <c r="L317" s="201">
        <v>87.96</v>
      </c>
      <c r="M317" s="201" t="e" cm="1">
        <f t="array" ref="M317">IF($K317&gt;0,SVS_UR_VZ*$I317/$J317,0)</f>
        <v>#DIV/0!</v>
      </c>
      <c r="N317" s="208">
        <v>3</v>
      </c>
      <c r="O317" s="209">
        <v>60.75</v>
      </c>
      <c r="P317" s="209" t="e" cm="1">
        <f t="array" ref="P317">IF($K317&gt;0,SVS_UR_VFZ*$I317/$J317,0)</f>
        <v>#DIV/0!</v>
      </c>
      <c r="Q317" s="203">
        <f t="shared" si="15"/>
        <v>4940.1461999999992</v>
      </c>
      <c r="R317" s="203">
        <f t="shared" si="16"/>
        <v>0</v>
      </c>
      <c r="S317" s="203" t="e">
        <f t="shared" si="17"/>
        <v>#DIV/0!</v>
      </c>
    </row>
    <row r="318" spans="1:19" s="11" customFormat="1">
      <c r="A318" s="195">
        <f>MAX($A$11:A317)+1</f>
        <v>308</v>
      </c>
      <c r="B318" s="196" t="s">
        <v>70</v>
      </c>
      <c r="C318" s="197">
        <v>0</v>
      </c>
      <c r="D318" s="197" t="s">
        <v>753</v>
      </c>
      <c r="E318" s="196" t="s">
        <v>81</v>
      </c>
      <c r="F318" s="198" t="s">
        <v>1375</v>
      </c>
      <c r="G318" s="198" t="s">
        <v>1313</v>
      </c>
      <c r="H318" s="198" t="s">
        <v>80</v>
      </c>
      <c r="I318" s="199">
        <v>20.75</v>
      </c>
      <c r="J318" s="64"/>
      <c r="K318" s="200">
        <v>3</v>
      </c>
      <c r="L318" s="201">
        <v>87.96</v>
      </c>
      <c r="M318" s="201" t="e" cm="1">
        <f t="array" ref="M318">IF($K318&gt;0,SVS_UR_VZ*$I318/$J318,0)</f>
        <v>#DIV/0!</v>
      </c>
      <c r="N318" s="208">
        <v>3</v>
      </c>
      <c r="O318" s="209">
        <v>60.75</v>
      </c>
      <c r="P318" s="209" t="e" cm="1">
        <f t="array" ref="P318">IF($K318&gt;0,SVS_UR_VFZ*$I318/$J318,0)</f>
        <v>#DIV/0!</v>
      </c>
      <c r="Q318" s="203">
        <f t="shared" si="15"/>
        <v>3085.7324999999996</v>
      </c>
      <c r="R318" s="203">
        <f t="shared" si="16"/>
        <v>0</v>
      </c>
      <c r="S318" s="203" t="e">
        <f t="shared" si="17"/>
        <v>#DIV/0!</v>
      </c>
    </row>
    <row r="319" spans="1:19" s="11" customFormat="1">
      <c r="A319" s="195">
        <f>MAX($A$11:A318)+1</f>
        <v>309</v>
      </c>
      <c r="B319" s="196" t="s">
        <v>70</v>
      </c>
      <c r="C319" s="197">
        <v>0</v>
      </c>
      <c r="D319" s="197" t="s">
        <v>754</v>
      </c>
      <c r="E319" s="196" t="s">
        <v>229</v>
      </c>
      <c r="F319" s="198" t="s">
        <v>1747</v>
      </c>
      <c r="G319" s="198" t="s">
        <v>75</v>
      </c>
      <c r="H319" s="198" t="s">
        <v>70</v>
      </c>
      <c r="I319" s="199">
        <v>98.5</v>
      </c>
      <c r="J319" s="64"/>
      <c r="K319" s="200">
        <v>5</v>
      </c>
      <c r="L319" s="201">
        <v>146.6</v>
      </c>
      <c r="M319" s="201" t="e" cm="1">
        <f t="array" ref="M319">IF($K319&gt;0,SVS_UR_VZ*$I319/$J319,0)</f>
        <v>#DIV/0!</v>
      </c>
      <c r="N319" s="208">
        <v>2</v>
      </c>
      <c r="O319" s="209">
        <v>40.5</v>
      </c>
      <c r="P319" s="209" t="e" cm="1">
        <f t="array" ref="P319">IF($K319&gt;0,SVS_UR_VFZ*$I319/$J319,0)</f>
        <v>#DIV/0!</v>
      </c>
      <c r="Q319" s="203">
        <f t="shared" si="15"/>
        <v>18429.349999999999</v>
      </c>
      <c r="R319" s="203">
        <f t="shared" si="16"/>
        <v>0</v>
      </c>
      <c r="S319" s="203" t="e">
        <f t="shared" si="17"/>
        <v>#DIV/0!</v>
      </c>
    </row>
    <row r="320" spans="1:19" s="11" customFormat="1">
      <c r="A320" s="195">
        <f>MAX($A$11:A319)+1</f>
        <v>310</v>
      </c>
      <c r="B320" s="196" t="s">
        <v>70</v>
      </c>
      <c r="C320" s="197">
        <v>0</v>
      </c>
      <c r="D320" s="197" t="s">
        <v>755</v>
      </c>
      <c r="E320" s="196" t="s">
        <v>394</v>
      </c>
      <c r="F320" s="198" t="s">
        <v>171</v>
      </c>
      <c r="G320" s="198" t="s">
        <v>75</v>
      </c>
      <c r="H320" s="198" t="s">
        <v>92</v>
      </c>
      <c r="I320" s="199">
        <v>19.75</v>
      </c>
      <c r="J320" s="64"/>
      <c r="K320" s="200">
        <v>5</v>
      </c>
      <c r="L320" s="201">
        <v>146.6</v>
      </c>
      <c r="M320" s="201" t="e" cm="1">
        <f t="array" ref="M320">IF($K320&gt;0,SVS_UR_VZ*$I320/$J320,0)</f>
        <v>#DIV/0!</v>
      </c>
      <c r="N320" s="208">
        <v>5</v>
      </c>
      <c r="O320" s="209">
        <v>101.25</v>
      </c>
      <c r="P320" s="209" t="e" cm="1">
        <f t="array" ref="P320">IF($K320&gt;0,SVS_UR_VFZ*$I320/$J320,0)</f>
        <v>#DIV/0!</v>
      </c>
      <c r="Q320" s="203">
        <f t="shared" si="15"/>
        <v>4895.0374999999995</v>
      </c>
      <c r="R320" s="203">
        <f t="shared" si="16"/>
        <v>0</v>
      </c>
      <c r="S320" s="203" t="e">
        <f t="shared" si="17"/>
        <v>#DIV/0!</v>
      </c>
    </row>
    <row r="321" spans="1:19" s="11" customFormat="1">
      <c r="A321" s="195">
        <f>MAX($A$11:A320)+1</f>
        <v>311</v>
      </c>
      <c r="B321" s="196" t="s">
        <v>70</v>
      </c>
      <c r="C321" s="197">
        <v>0</v>
      </c>
      <c r="D321" s="197" t="s">
        <v>756</v>
      </c>
      <c r="E321" s="196" t="s">
        <v>229</v>
      </c>
      <c r="F321" s="198" t="s">
        <v>1747</v>
      </c>
      <c r="G321" s="198" t="s">
        <v>75</v>
      </c>
      <c r="H321" s="198" t="s">
        <v>70</v>
      </c>
      <c r="I321" s="199">
        <v>82.68</v>
      </c>
      <c r="J321" s="64"/>
      <c r="K321" s="200">
        <v>5</v>
      </c>
      <c r="L321" s="201">
        <v>146.6</v>
      </c>
      <c r="M321" s="201" t="e" cm="1">
        <f t="array" ref="M321">IF($K321&gt;0,SVS_UR_VZ*$I321/$J321,0)</f>
        <v>#DIV/0!</v>
      </c>
      <c r="N321" s="208">
        <v>2</v>
      </c>
      <c r="O321" s="209">
        <v>40.5</v>
      </c>
      <c r="P321" s="209" t="e" cm="1">
        <f t="array" ref="P321">IF($K321&gt;0,SVS_UR_VFZ*$I321/$J321,0)</f>
        <v>#DIV/0!</v>
      </c>
      <c r="Q321" s="203">
        <f t="shared" si="15"/>
        <v>15469.428000000002</v>
      </c>
      <c r="R321" s="203">
        <f t="shared" si="16"/>
        <v>0</v>
      </c>
      <c r="S321" s="203" t="e">
        <f t="shared" si="17"/>
        <v>#DIV/0!</v>
      </c>
    </row>
    <row r="322" spans="1:19" s="11" customFormat="1">
      <c r="A322" s="195">
        <f>MAX($A$11:A321)+1</f>
        <v>312</v>
      </c>
      <c r="B322" s="196" t="s">
        <v>70</v>
      </c>
      <c r="C322" s="197">
        <v>0</v>
      </c>
      <c r="D322" s="197" t="s">
        <v>757</v>
      </c>
      <c r="E322" s="196" t="s">
        <v>81</v>
      </c>
      <c r="F322" s="198" t="s">
        <v>1375</v>
      </c>
      <c r="G322" s="198" t="s">
        <v>1313</v>
      </c>
      <c r="H322" s="198" t="s">
        <v>80</v>
      </c>
      <c r="I322" s="199">
        <v>19.79</v>
      </c>
      <c r="J322" s="64"/>
      <c r="K322" s="210">
        <v>3</v>
      </c>
      <c r="L322" s="211">
        <v>87.96</v>
      </c>
      <c r="M322" s="211" t="e" cm="1">
        <f t="array" ref="M322">IF($K322&gt;0,SVS_UR_VZ*$I322/$J322,0)</f>
        <v>#DIV/0!</v>
      </c>
      <c r="N322" s="204">
        <v>3</v>
      </c>
      <c r="O322" s="205">
        <v>60.75</v>
      </c>
      <c r="P322" s="205" t="e" cm="1">
        <f t="array" ref="P322">IF($K322&gt;0,SVS_UR_VFZ*$I322/$J322,0)</f>
        <v>#DIV/0!</v>
      </c>
      <c r="Q322" s="203">
        <f t="shared" si="15"/>
        <v>2942.9708999999993</v>
      </c>
      <c r="R322" s="203">
        <f t="shared" si="16"/>
        <v>0</v>
      </c>
      <c r="S322" s="203" t="e">
        <f t="shared" si="17"/>
        <v>#DIV/0!</v>
      </c>
    </row>
    <row r="323" spans="1:19" s="11" customFormat="1">
      <c r="A323" s="195">
        <f>MAX($A$11:A322)+1</f>
        <v>313</v>
      </c>
      <c r="B323" s="196" t="s">
        <v>70</v>
      </c>
      <c r="C323" s="197">
        <v>0</v>
      </c>
      <c r="D323" s="197" t="s">
        <v>758</v>
      </c>
      <c r="E323" s="196" t="s">
        <v>81</v>
      </c>
      <c r="F323" s="198" t="s">
        <v>1375</v>
      </c>
      <c r="G323" s="198" t="s">
        <v>1313</v>
      </c>
      <c r="H323" s="198" t="s">
        <v>80</v>
      </c>
      <c r="I323" s="199">
        <v>40.74</v>
      </c>
      <c r="J323" s="64"/>
      <c r="K323" s="200">
        <v>3</v>
      </c>
      <c r="L323" s="201">
        <v>87.96</v>
      </c>
      <c r="M323" s="201" t="e" cm="1">
        <f t="array" ref="M323">IF($K323&gt;0,SVS_UR_VZ*$I323/$J323,0)</f>
        <v>#DIV/0!</v>
      </c>
      <c r="N323" s="208">
        <v>3</v>
      </c>
      <c r="O323" s="209">
        <v>60.75</v>
      </c>
      <c r="P323" s="209" t="e" cm="1">
        <f t="array" ref="P323">IF($K323&gt;0,SVS_UR_VFZ*$I323/$J323,0)</f>
        <v>#DIV/0!</v>
      </c>
      <c r="Q323" s="203">
        <f t="shared" si="15"/>
        <v>6058.4453999999996</v>
      </c>
      <c r="R323" s="203">
        <f t="shared" si="16"/>
        <v>0</v>
      </c>
      <c r="S323" s="203" t="e">
        <f t="shared" si="17"/>
        <v>#DIV/0!</v>
      </c>
    </row>
    <row r="324" spans="1:19" s="11" customFormat="1">
      <c r="A324" s="195">
        <f>MAX($A$11:A323)+1</f>
        <v>314</v>
      </c>
      <c r="B324" s="196" t="s">
        <v>70</v>
      </c>
      <c r="C324" s="197">
        <v>0</v>
      </c>
      <c r="D324" s="197" t="s">
        <v>759</v>
      </c>
      <c r="E324" s="196" t="s">
        <v>81</v>
      </c>
      <c r="F324" s="198" t="s">
        <v>171</v>
      </c>
      <c r="G324" s="198" t="s">
        <v>1313</v>
      </c>
      <c r="H324" s="198" t="s">
        <v>80</v>
      </c>
      <c r="I324" s="199">
        <v>19.79</v>
      </c>
      <c r="J324" s="64"/>
      <c r="K324" s="200">
        <v>5</v>
      </c>
      <c r="L324" s="201">
        <v>146.6</v>
      </c>
      <c r="M324" s="201" t="e" cm="1">
        <f t="array" ref="M324">IF($K324&gt;0,SVS_UR_VZ*$I324/$J324,0)</f>
        <v>#DIV/0!</v>
      </c>
      <c r="N324" s="204">
        <v>5</v>
      </c>
      <c r="O324" s="205">
        <v>101.25</v>
      </c>
      <c r="P324" s="205" t="e" cm="1">
        <f t="array" ref="P324">IF($K324&gt;0,SVS_UR_VFZ*$I324/$J324,0)</f>
        <v>#DIV/0!</v>
      </c>
      <c r="Q324" s="203">
        <f t="shared" si="15"/>
        <v>4904.9515000000001</v>
      </c>
      <c r="R324" s="203">
        <f t="shared" si="16"/>
        <v>0</v>
      </c>
      <c r="S324" s="203" t="e">
        <f t="shared" si="17"/>
        <v>#DIV/0!</v>
      </c>
    </row>
    <row r="325" spans="1:19" s="11" customFormat="1">
      <c r="A325" s="195">
        <f>MAX($A$11:A324)+1</f>
        <v>315</v>
      </c>
      <c r="B325" s="196" t="s">
        <v>70</v>
      </c>
      <c r="C325" s="197">
        <v>0</v>
      </c>
      <c r="D325" s="197" t="s">
        <v>760</v>
      </c>
      <c r="E325" s="196" t="s">
        <v>229</v>
      </c>
      <c r="F325" s="198" t="s">
        <v>1747</v>
      </c>
      <c r="G325" s="198" t="s">
        <v>75</v>
      </c>
      <c r="H325" s="198" t="s">
        <v>70</v>
      </c>
      <c r="I325" s="199">
        <v>52.21</v>
      </c>
      <c r="J325" s="64"/>
      <c r="K325" s="200">
        <v>5</v>
      </c>
      <c r="L325" s="201">
        <v>146.6</v>
      </c>
      <c r="M325" s="201" t="e" cm="1">
        <f t="array" ref="M325">IF($K325&gt;0,SVS_UR_VZ*$I325/$J325,0)</f>
        <v>#DIV/0!</v>
      </c>
      <c r="N325" s="204">
        <v>2</v>
      </c>
      <c r="O325" s="205">
        <v>40.5</v>
      </c>
      <c r="P325" s="205" t="e" cm="1">
        <f t="array" ref="P325">IF($K325&gt;0,SVS_UR_VFZ*$I325/$J325,0)</f>
        <v>#DIV/0!</v>
      </c>
      <c r="Q325" s="203">
        <f t="shared" si="15"/>
        <v>9768.491</v>
      </c>
      <c r="R325" s="203">
        <f t="shared" si="16"/>
        <v>0</v>
      </c>
      <c r="S325" s="203" t="e">
        <f t="shared" si="17"/>
        <v>#DIV/0!</v>
      </c>
    </row>
    <row r="326" spans="1:19" s="11" customFormat="1">
      <c r="A326" s="195">
        <f>MAX($A$11:A325)+1</f>
        <v>316</v>
      </c>
      <c r="B326" s="196" t="s">
        <v>70</v>
      </c>
      <c r="C326" s="197">
        <v>0</v>
      </c>
      <c r="D326" s="197" t="s">
        <v>761</v>
      </c>
      <c r="E326" s="196" t="s">
        <v>81</v>
      </c>
      <c r="F326" s="198" t="s">
        <v>1375</v>
      </c>
      <c r="G326" s="198" t="s">
        <v>1313</v>
      </c>
      <c r="H326" s="198" t="s">
        <v>80</v>
      </c>
      <c r="I326" s="199">
        <v>19.75</v>
      </c>
      <c r="J326" s="64"/>
      <c r="K326" s="200">
        <v>3</v>
      </c>
      <c r="L326" s="201">
        <v>87.96</v>
      </c>
      <c r="M326" s="201" t="e" cm="1">
        <f t="array" ref="M326">IF($K326&gt;0,SVS_UR_VZ*$I326/$J326,0)</f>
        <v>#DIV/0!</v>
      </c>
      <c r="N326" s="204">
        <v>3</v>
      </c>
      <c r="O326" s="205">
        <v>60.75</v>
      </c>
      <c r="P326" s="205" t="e" cm="1">
        <f t="array" ref="P326">IF($K326&gt;0,SVS_UR_VFZ*$I326/$J326,0)</f>
        <v>#DIV/0!</v>
      </c>
      <c r="Q326" s="203">
        <f t="shared" si="15"/>
        <v>2937.0224999999996</v>
      </c>
      <c r="R326" s="203">
        <f t="shared" si="16"/>
        <v>0</v>
      </c>
      <c r="S326" s="203" t="e">
        <f t="shared" si="17"/>
        <v>#DIV/0!</v>
      </c>
    </row>
    <row r="327" spans="1:19" s="11" customFormat="1">
      <c r="A327" s="195">
        <f>MAX($A$11:A326)+1</f>
        <v>317</v>
      </c>
      <c r="B327" s="196" t="s">
        <v>70</v>
      </c>
      <c r="C327" s="197">
        <v>0</v>
      </c>
      <c r="D327" s="197" t="s">
        <v>762</v>
      </c>
      <c r="E327" s="196" t="s">
        <v>81</v>
      </c>
      <c r="F327" s="198" t="s">
        <v>1375</v>
      </c>
      <c r="G327" s="198" t="s">
        <v>1313</v>
      </c>
      <c r="H327" s="198" t="s">
        <v>80</v>
      </c>
      <c r="I327" s="199">
        <v>17.54</v>
      </c>
      <c r="J327" s="64"/>
      <c r="K327" s="210">
        <v>3</v>
      </c>
      <c r="L327" s="211">
        <v>87.96</v>
      </c>
      <c r="M327" s="211" t="e" cm="1">
        <f t="array" ref="M327">IF($K327&gt;0,SVS_UR_VZ*$I327/$J327,0)</f>
        <v>#DIV/0!</v>
      </c>
      <c r="N327" s="204">
        <v>3</v>
      </c>
      <c r="O327" s="205">
        <v>60.75</v>
      </c>
      <c r="P327" s="205" t="e" cm="1">
        <f t="array" ref="P327">IF($K327&gt;0,SVS_UR_VFZ*$I327/$J327,0)</f>
        <v>#DIV/0!</v>
      </c>
      <c r="Q327" s="203">
        <f t="shared" si="15"/>
        <v>2608.3733999999995</v>
      </c>
      <c r="R327" s="203">
        <f t="shared" si="16"/>
        <v>0</v>
      </c>
      <c r="S327" s="203" t="e">
        <f t="shared" si="17"/>
        <v>#DIV/0!</v>
      </c>
    </row>
    <row r="328" spans="1:19" s="11" customFormat="1">
      <c r="A328" s="195">
        <f>MAX($A$11:A327)+1</f>
        <v>318</v>
      </c>
      <c r="B328" s="196" t="s">
        <v>70</v>
      </c>
      <c r="C328" s="197">
        <v>0</v>
      </c>
      <c r="D328" s="197" t="s">
        <v>763</v>
      </c>
      <c r="E328" s="196" t="s">
        <v>43</v>
      </c>
      <c r="F328" s="198" t="s">
        <v>1375</v>
      </c>
      <c r="G328" s="198" t="s">
        <v>1313</v>
      </c>
      <c r="H328" s="198" t="s">
        <v>82</v>
      </c>
      <c r="I328" s="199">
        <v>19.75</v>
      </c>
      <c r="J328" s="64"/>
      <c r="K328" s="210">
        <v>3</v>
      </c>
      <c r="L328" s="211">
        <v>87.96</v>
      </c>
      <c r="M328" s="211" t="e" cm="1">
        <f t="array" ref="M328">IF($K328&gt;0,SVS_UR_VZ*$I328/$J328,0)</f>
        <v>#DIV/0!</v>
      </c>
      <c r="N328" s="204">
        <v>3</v>
      </c>
      <c r="O328" s="205">
        <v>60.75</v>
      </c>
      <c r="P328" s="205" t="e" cm="1">
        <f t="array" ref="P328">IF($K328&gt;0,SVS_UR_VFZ*$I328/$J328,0)</f>
        <v>#DIV/0!</v>
      </c>
      <c r="Q328" s="203">
        <f t="shared" si="15"/>
        <v>2937.0224999999996</v>
      </c>
      <c r="R328" s="203">
        <f t="shared" si="16"/>
        <v>0</v>
      </c>
      <c r="S328" s="203" t="e">
        <f t="shared" si="17"/>
        <v>#DIV/0!</v>
      </c>
    </row>
    <row r="329" spans="1:19" s="11" customFormat="1">
      <c r="A329" s="195">
        <f>MAX($A$11:A328)+1</f>
        <v>319</v>
      </c>
      <c r="B329" s="196" t="s">
        <v>70</v>
      </c>
      <c r="C329" s="197">
        <v>0</v>
      </c>
      <c r="D329" s="197" t="s">
        <v>764</v>
      </c>
      <c r="E329" s="196" t="s">
        <v>81</v>
      </c>
      <c r="F329" s="198" t="s">
        <v>1375</v>
      </c>
      <c r="G329" s="198" t="s">
        <v>1313</v>
      </c>
      <c r="H329" s="198" t="s">
        <v>80</v>
      </c>
      <c r="I329" s="199">
        <v>19.02</v>
      </c>
      <c r="J329" s="64"/>
      <c r="K329" s="210">
        <v>3</v>
      </c>
      <c r="L329" s="211">
        <v>87.96</v>
      </c>
      <c r="M329" s="211" t="e" cm="1">
        <f t="array" ref="M329">IF($K329&gt;0,SVS_UR_VZ*$I329/$J329,0)</f>
        <v>#DIV/0!</v>
      </c>
      <c r="N329" s="204">
        <v>3</v>
      </c>
      <c r="O329" s="205">
        <v>60.75</v>
      </c>
      <c r="P329" s="205" t="e" cm="1">
        <f t="array" ref="P329">IF($K329&gt;0,SVS_UR_VFZ*$I329/$J329,0)</f>
        <v>#DIV/0!</v>
      </c>
      <c r="Q329" s="203">
        <f t="shared" si="15"/>
        <v>2828.4641999999994</v>
      </c>
      <c r="R329" s="203">
        <f t="shared" si="16"/>
        <v>0</v>
      </c>
      <c r="S329" s="203" t="e">
        <f t="shared" si="17"/>
        <v>#DIV/0!</v>
      </c>
    </row>
    <row r="330" spans="1:19" s="11" customFormat="1">
      <c r="A330" s="195">
        <f>MAX($A$11:A329)+1</f>
        <v>320</v>
      </c>
      <c r="B330" s="196" t="s">
        <v>70</v>
      </c>
      <c r="C330" s="197">
        <v>0</v>
      </c>
      <c r="D330" s="197" t="s">
        <v>765</v>
      </c>
      <c r="E330" s="196" t="s">
        <v>81</v>
      </c>
      <c r="F330" s="198" t="s">
        <v>1375</v>
      </c>
      <c r="G330" s="198" t="s">
        <v>1313</v>
      </c>
      <c r="H330" s="198" t="s">
        <v>80</v>
      </c>
      <c r="I330" s="199">
        <v>19.75</v>
      </c>
      <c r="J330" s="64"/>
      <c r="K330" s="210">
        <v>3</v>
      </c>
      <c r="L330" s="211">
        <v>87.96</v>
      </c>
      <c r="M330" s="211" t="e" cm="1">
        <f t="array" ref="M330">IF($K330&gt;0,SVS_UR_VZ*$I330/$J330,0)</f>
        <v>#DIV/0!</v>
      </c>
      <c r="N330" s="204">
        <v>3</v>
      </c>
      <c r="O330" s="205">
        <v>60.75</v>
      </c>
      <c r="P330" s="205" t="e" cm="1">
        <f t="array" ref="P330">IF($K330&gt;0,SVS_UR_VFZ*$I330/$J330,0)</f>
        <v>#DIV/0!</v>
      </c>
      <c r="Q330" s="203">
        <f t="shared" si="15"/>
        <v>2937.0224999999996</v>
      </c>
      <c r="R330" s="203">
        <f t="shared" si="16"/>
        <v>0</v>
      </c>
      <c r="S330" s="203" t="e">
        <f t="shared" si="17"/>
        <v>#DIV/0!</v>
      </c>
    </row>
    <row r="331" spans="1:19" s="11" customFormat="1">
      <c r="A331" s="195">
        <f>MAX($A$11:A330)+1</f>
        <v>321</v>
      </c>
      <c r="B331" s="196" t="s">
        <v>70</v>
      </c>
      <c r="C331" s="197">
        <v>0</v>
      </c>
      <c r="D331" s="197" t="s">
        <v>766</v>
      </c>
      <c r="E331" s="196" t="s">
        <v>81</v>
      </c>
      <c r="F331" s="198" t="s">
        <v>1375</v>
      </c>
      <c r="G331" s="198" t="s">
        <v>1313</v>
      </c>
      <c r="H331" s="198" t="s">
        <v>80</v>
      </c>
      <c r="I331" s="199">
        <v>19.75</v>
      </c>
      <c r="J331" s="64"/>
      <c r="K331" s="200">
        <v>3</v>
      </c>
      <c r="L331" s="201">
        <v>87.96</v>
      </c>
      <c r="M331" s="201" t="e" cm="1">
        <f t="array" ref="M331">IF($K331&gt;0,SVS_UR_VZ*$I331/$J331,0)</f>
        <v>#DIV/0!</v>
      </c>
      <c r="N331" s="208">
        <v>3</v>
      </c>
      <c r="O331" s="209">
        <v>60.75</v>
      </c>
      <c r="P331" s="209" t="e" cm="1">
        <f t="array" ref="P331">IF($K331&gt;0,SVS_UR_VFZ*$I331/$J331,0)</f>
        <v>#DIV/0!</v>
      </c>
      <c r="Q331" s="203">
        <f t="shared" si="15"/>
        <v>2937.0224999999996</v>
      </c>
      <c r="R331" s="203">
        <f t="shared" si="16"/>
        <v>0</v>
      </c>
      <c r="S331" s="203" t="e">
        <f t="shared" si="17"/>
        <v>#DIV/0!</v>
      </c>
    </row>
    <row r="332" spans="1:19" s="11" customFormat="1">
      <c r="A332" s="195">
        <f>MAX($A$11:A331)+1</f>
        <v>322</v>
      </c>
      <c r="B332" s="196" t="s">
        <v>70</v>
      </c>
      <c r="C332" s="197">
        <v>0</v>
      </c>
      <c r="D332" s="197" t="s">
        <v>767</v>
      </c>
      <c r="E332" s="196" t="s">
        <v>81</v>
      </c>
      <c r="F332" s="198" t="s">
        <v>1375</v>
      </c>
      <c r="G332" s="198" t="s">
        <v>1313</v>
      </c>
      <c r="H332" s="198" t="s">
        <v>80</v>
      </c>
      <c r="I332" s="199">
        <v>19.75</v>
      </c>
      <c r="J332" s="64"/>
      <c r="K332" s="200">
        <v>3</v>
      </c>
      <c r="L332" s="201">
        <v>87.96</v>
      </c>
      <c r="M332" s="201" t="e" cm="1">
        <f t="array" ref="M332">IF($K332&gt;0,SVS_UR_VZ*$I332/$J332,0)</f>
        <v>#DIV/0!</v>
      </c>
      <c r="N332" s="208">
        <v>3</v>
      </c>
      <c r="O332" s="209">
        <v>60.75</v>
      </c>
      <c r="P332" s="209" t="e" cm="1">
        <f t="array" ref="P332">IF($K332&gt;0,SVS_UR_VFZ*$I332/$J332,0)</f>
        <v>#DIV/0!</v>
      </c>
      <c r="Q332" s="203">
        <f t="shared" si="15"/>
        <v>2937.0224999999996</v>
      </c>
      <c r="R332" s="203">
        <f t="shared" si="16"/>
        <v>0</v>
      </c>
      <c r="S332" s="203" t="e">
        <f t="shared" si="17"/>
        <v>#DIV/0!</v>
      </c>
    </row>
    <row r="333" spans="1:19" s="11" customFormat="1">
      <c r="A333" s="195">
        <f>MAX($A$11:A332)+1</f>
        <v>323</v>
      </c>
      <c r="B333" s="196" t="s">
        <v>70</v>
      </c>
      <c r="C333" s="197">
        <v>0</v>
      </c>
      <c r="D333" s="197" t="s">
        <v>768</v>
      </c>
      <c r="E333" s="196" t="s">
        <v>81</v>
      </c>
      <c r="F333" s="198" t="s">
        <v>1375</v>
      </c>
      <c r="G333" s="198" t="s">
        <v>1313</v>
      </c>
      <c r="H333" s="198" t="s">
        <v>80</v>
      </c>
      <c r="I333" s="199">
        <v>19.75</v>
      </c>
      <c r="J333" s="64"/>
      <c r="K333" s="200">
        <v>3</v>
      </c>
      <c r="L333" s="201">
        <v>87.96</v>
      </c>
      <c r="M333" s="201" t="e" cm="1">
        <f t="array" ref="M333">IF($K333&gt;0,SVS_UR_VZ*$I333/$J333,0)</f>
        <v>#DIV/0!</v>
      </c>
      <c r="N333" s="208">
        <v>3</v>
      </c>
      <c r="O333" s="209">
        <v>60.75</v>
      </c>
      <c r="P333" s="209" t="e" cm="1">
        <f t="array" ref="P333">IF($K333&gt;0,SVS_UR_VFZ*$I333/$J333,0)</f>
        <v>#DIV/0!</v>
      </c>
      <c r="Q333" s="203">
        <f t="shared" si="15"/>
        <v>2937.0224999999996</v>
      </c>
      <c r="R333" s="203">
        <f t="shared" si="16"/>
        <v>0</v>
      </c>
      <c r="S333" s="203" t="e">
        <f t="shared" si="17"/>
        <v>#DIV/0!</v>
      </c>
    </row>
    <row r="334" spans="1:19" s="11" customFormat="1">
      <c r="A334" s="195">
        <f>MAX($A$11:A333)+1</f>
        <v>324</v>
      </c>
      <c r="B334" s="196" t="s">
        <v>70</v>
      </c>
      <c r="C334" s="197">
        <v>0</v>
      </c>
      <c r="D334" s="197" t="s">
        <v>769</v>
      </c>
      <c r="E334" s="196" t="s">
        <v>81</v>
      </c>
      <c r="F334" s="198" t="s">
        <v>1375</v>
      </c>
      <c r="G334" s="198" t="s">
        <v>1313</v>
      </c>
      <c r="H334" s="198" t="s">
        <v>80</v>
      </c>
      <c r="I334" s="199">
        <v>20.43</v>
      </c>
      <c r="J334" s="64"/>
      <c r="K334" s="200">
        <v>3</v>
      </c>
      <c r="L334" s="201">
        <v>87.96</v>
      </c>
      <c r="M334" s="201" t="e" cm="1">
        <f t="array" ref="M334">IF($K334&gt;0,SVS_UR_VZ*$I334/$J334,0)</f>
        <v>#DIV/0!</v>
      </c>
      <c r="N334" s="208">
        <v>3</v>
      </c>
      <c r="O334" s="209">
        <v>60.75</v>
      </c>
      <c r="P334" s="209" t="e" cm="1">
        <f t="array" ref="P334">IF($K334&gt;0,SVS_UR_VFZ*$I334/$J334,0)</f>
        <v>#DIV/0!</v>
      </c>
      <c r="Q334" s="203">
        <f t="shared" si="15"/>
        <v>3038.1452999999997</v>
      </c>
      <c r="R334" s="203">
        <f t="shared" si="16"/>
        <v>0</v>
      </c>
      <c r="S334" s="203" t="e">
        <f t="shared" si="17"/>
        <v>#DIV/0!</v>
      </c>
    </row>
    <row r="335" spans="1:19" s="11" customFormat="1">
      <c r="A335" s="195">
        <f>MAX($A$11:A334)+1</f>
        <v>325</v>
      </c>
      <c r="B335" s="196" t="s">
        <v>70</v>
      </c>
      <c r="C335" s="197">
        <v>0</v>
      </c>
      <c r="D335" s="197" t="s">
        <v>770</v>
      </c>
      <c r="E335" s="196" t="s">
        <v>81</v>
      </c>
      <c r="F335" s="198" t="s">
        <v>1375</v>
      </c>
      <c r="G335" s="198" t="s">
        <v>1313</v>
      </c>
      <c r="H335" s="198" t="s">
        <v>80</v>
      </c>
      <c r="I335" s="199">
        <v>19.07</v>
      </c>
      <c r="J335" s="64"/>
      <c r="K335" s="200">
        <v>3</v>
      </c>
      <c r="L335" s="201">
        <v>87.96</v>
      </c>
      <c r="M335" s="201" t="e" cm="1">
        <f t="array" ref="M335">IF($K335&gt;0,SVS_UR_VZ*$I335/$J335,0)</f>
        <v>#DIV/0!</v>
      </c>
      <c r="N335" s="208">
        <v>3</v>
      </c>
      <c r="O335" s="209">
        <v>60.75</v>
      </c>
      <c r="P335" s="209" t="e" cm="1">
        <f t="array" ref="P335">IF($K335&gt;0,SVS_UR_VFZ*$I335/$J335,0)</f>
        <v>#DIV/0!</v>
      </c>
      <c r="Q335" s="203">
        <f t="shared" si="15"/>
        <v>2835.8996999999995</v>
      </c>
      <c r="R335" s="203">
        <f t="shared" si="16"/>
        <v>0</v>
      </c>
      <c r="S335" s="203" t="e">
        <f t="shared" si="17"/>
        <v>#DIV/0!</v>
      </c>
    </row>
    <row r="336" spans="1:19" s="11" customFormat="1">
      <c r="A336" s="195">
        <f>MAX($A$11:A335)+1</f>
        <v>326</v>
      </c>
      <c r="B336" s="196" t="s">
        <v>70</v>
      </c>
      <c r="C336" s="197">
        <v>0</v>
      </c>
      <c r="D336" s="197" t="s">
        <v>771</v>
      </c>
      <c r="E336" s="196" t="s">
        <v>81</v>
      </c>
      <c r="F336" s="198" t="s">
        <v>1375</v>
      </c>
      <c r="G336" s="198" t="s">
        <v>1313</v>
      </c>
      <c r="H336" s="198" t="s">
        <v>80</v>
      </c>
      <c r="I336" s="199">
        <v>19.75</v>
      </c>
      <c r="J336" s="64"/>
      <c r="K336" s="200">
        <v>3</v>
      </c>
      <c r="L336" s="201">
        <v>87.96</v>
      </c>
      <c r="M336" s="201" t="e" cm="1">
        <f t="array" ref="M336">IF($K336&gt;0,SVS_UR_VZ*$I336/$J336,0)</f>
        <v>#DIV/0!</v>
      </c>
      <c r="N336" s="208">
        <v>3</v>
      </c>
      <c r="O336" s="209">
        <v>60.75</v>
      </c>
      <c r="P336" s="209" t="e" cm="1">
        <f t="array" ref="P336">IF($K336&gt;0,SVS_UR_VFZ*$I336/$J336,0)</f>
        <v>#DIV/0!</v>
      </c>
      <c r="Q336" s="203">
        <f t="shared" si="15"/>
        <v>2937.0224999999996</v>
      </c>
      <c r="R336" s="203">
        <f t="shared" si="16"/>
        <v>0</v>
      </c>
      <c r="S336" s="203" t="e">
        <f t="shared" si="17"/>
        <v>#DIV/0!</v>
      </c>
    </row>
    <row r="337" spans="1:19" s="11" customFormat="1">
      <c r="A337" s="195">
        <f>MAX($A$11:A336)+1</f>
        <v>327</v>
      </c>
      <c r="B337" s="196" t="s">
        <v>70</v>
      </c>
      <c r="C337" s="197">
        <v>0</v>
      </c>
      <c r="D337" s="197" t="s">
        <v>772</v>
      </c>
      <c r="E337" s="196" t="s">
        <v>81</v>
      </c>
      <c r="F337" s="198" t="s">
        <v>1375</v>
      </c>
      <c r="G337" s="198" t="s">
        <v>1313</v>
      </c>
      <c r="H337" s="198" t="s">
        <v>80</v>
      </c>
      <c r="I337" s="199">
        <v>19.75</v>
      </c>
      <c r="J337" s="64"/>
      <c r="K337" s="200">
        <v>3</v>
      </c>
      <c r="L337" s="201">
        <v>87.96</v>
      </c>
      <c r="M337" s="201" t="e" cm="1">
        <f t="array" ref="M337">IF($K337&gt;0,SVS_UR_VZ*$I337/$J337,0)</f>
        <v>#DIV/0!</v>
      </c>
      <c r="N337" s="208">
        <v>3</v>
      </c>
      <c r="O337" s="209">
        <v>60.75</v>
      </c>
      <c r="P337" s="209" t="e" cm="1">
        <f t="array" ref="P337">IF($K337&gt;0,SVS_UR_VFZ*$I337/$J337,0)</f>
        <v>#DIV/0!</v>
      </c>
      <c r="Q337" s="203">
        <f t="shared" si="15"/>
        <v>2937.0224999999996</v>
      </c>
      <c r="R337" s="203">
        <f t="shared" si="16"/>
        <v>0</v>
      </c>
      <c r="S337" s="203" t="e">
        <f t="shared" si="17"/>
        <v>#DIV/0!</v>
      </c>
    </row>
    <row r="338" spans="1:19" s="11" customFormat="1">
      <c r="A338" s="195">
        <f>MAX($A$11:A337)+1</f>
        <v>328</v>
      </c>
      <c r="B338" s="196" t="s">
        <v>70</v>
      </c>
      <c r="C338" s="197">
        <v>0</v>
      </c>
      <c r="D338" s="197" t="s">
        <v>773</v>
      </c>
      <c r="E338" s="196" t="s">
        <v>81</v>
      </c>
      <c r="F338" s="198" t="s">
        <v>1375</v>
      </c>
      <c r="G338" s="198" t="s">
        <v>1313</v>
      </c>
      <c r="H338" s="198" t="s">
        <v>80</v>
      </c>
      <c r="I338" s="199">
        <v>20.67</v>
      </c>
      <c r="J338" s="64"/>
      <c r="K338" s="200">
        <v>3</v>
      </c>
      <c r="L338" s="201">
        <v>87.96</v>
      </c>
      <c r="M338" s="201" t="e" cm="1">
        <f t="array" ref="M338">IF($K338&gt;0,SVS_UR_VZ*$I338/$J338,0)</f>
        <v>#DIV/0!</v>
      </c>
      <c r="N338" s="208">
        <v>3</v>
      </c>
      <c r="O338" s="209">
        <v>60.75</v>
      </c>
      <c r="P338" s="209" t="e" cm="1">
        <f t="array" ref="P338">IF($K338&gt;0,SVS_UR_VFZ*$I338/$J338,0)</f>
        <v>#DIV/0!</v>
      </c>
      <c r="Q338" s="203">
        <f t="shared" si="15"/>
        <v>3073.8356999999996</v>
      </c>
      <c r="R338" s="203">
        <f t="shared" si="16"/>
        <v>0</v>
      </c>
      <c r="S338" s="203" t="e">
        <f t="shared" si="17"/>
        <v>#DIV/0!</v>
      </c>
    </row>
    <row r="339" spans="1:19" s="11" customFormat="1">
      <c r="A339" s="195">
        <f>MAX($A$11:A338)+1</f>
        <v>329</v>
      </c>
      <c r="B339" s="196" t="s">
        <v>70</v>
      </c>
      <c r="C339" s="197">
        <v>0</v>
      </c>
      <c r="D339" s="197" t="s">
        <v>774</v>
      </c>
      <c r="E339" s="196" t="s">
        <v>217</v>
      </c>
      <c r="F339" s="198" t="s">
        <v>221</v>
      </c>
      <c r="G339" s="198" t="s">
        <v>1311</v>
      </c>
      <c r="H339" s="198" t="s">
        <v>89</v>
      </c>
      <c r="I339" s="199">
        <v>15.57</v>
      </c>
      <c r="J339" s="64"/>
      <c r="K339" s="200">
        <v>10</v>
      </c>
      <c r="L339" s="201">
        <v>293.2</v>
      </c>
      <c r="M339" s="201" t="e" cm="1">
        <f t="array" ref="M339">IF($K339&gt;0,SVS_UR_VZ*$I339/$J339,0)</f>
        <v>#DIV/0!</v>
      </c>
      <c r="N339" s="208">
        <v>5</v>
      </c>
      <c r="O339" s="208">
        <v>101.25</v>
      </c>
      <c r="P339" s="209" t="e" cm="1">
        <f t="array" ref="P339">IF($K339&gt;0,SVS_UR_VFZ*$I339/$J339,0)</f>
        <v>#DIV/0!</v>
      </c>
      <c r="Q339" s="203">
        <f t="shared" si="15"/>
        <v>6141.5865000000003</v>
      </c>
      <c r="R339" s="203">
        <f t="shared" si="16"/>
        <v>0</v>
      </c>
      <c r="S339" s="203" t="e">
        <f t="shared" si="17"/>
        <v>#DIV/0!</v>
      </c>
    </row>
    <row r="340" spans="1:19" s="11" customFormat="1">
      <c r="A340" s="195">
        <f>MAX($A$11:A339)+1</f>
        <v>330</v>
      </c>
      <c r="B340" s="196" t="s">
        <v>70</v>
      </c>
      <c r="C340" s="197">
        <v>0</v>
      </c>
      <c r="D340" s="197" t="s">
        <v>775</v>
      </c>
      <c r="E340" s="196" t="s">
        <v>182</v>
      </c>
      <c r="F340" s="198" t="s">
        <v>221</v>
      </c>
      <c r="G340" s="198" t="s">
        <v>1311</v>
      </c>
      <c r="H340" s="198" t="s">
        <v>89</v>
      </c>
      <c r="I340" s="199">
        <v>15.3</v>
      </c>
      <c r="J340" s="64"/>
      <c r="K340" s="200">
        <v>10</v>
      </c>
      <c r="L340" s="201">
        <v>293.2</v>
      </c>
      <c r="M340" s="201" t="e" cm="1">
        <f t="array" ref="M340">IF($K340&gt;0,SVS_UR_VZ*$I340/$J340,0)</f>
        <v>#DIV/0!</v>
      </c>
      <c r="N340" s="208">
        <v>5</v>
      </c>
      <c r="O340" s="208">
        <v>101.25</v>
      </c>
      <c r="P340" s="209" t="e" cm="1">
        <f t="array" ref="P340">IF($K340&gt;0,SVS_UR_VFZ*$I340/$J340,0)</f>
        <v>#DIV/0!</v>
      </c>
      <c r="Q340" s="203">
        <f t="shared" si="15"/>
        <v>6035.085</v>
      </c>
      <c r="R340" s="203">
        <f t="shared" si="16"/>
        <v>0</v>
      </c>
      <c r="S340" s="203" t="e">
        <f t="shared" si="17"/>
        <v>#DIV/0!</v>
      </c>
    </row>
    <row r="341" spans="1:19" s="11" customFormat="1">
      <c r="A341" s="195">
        <f>MAX($A$11:A340)+1</f>
        <v>331</v>
      </c>
      <c r="B341" s="196" t="s">
        <v>70</v>
      </c>
      <c r="C341" s="197">
        <v>0</v>
      </c>
      <c r="D341" s="197" t="s">
        <v>777</v>
      </c>
      <c r="E341" s="196" t="s">
        <v>86</v>
      </c>
      <c r="F341" s="198" t="s">
        <v>171</v>
      </c>
      <c r="G341" s="198" t="s">
        <v>1311</v>
      </c>
      <c r="H341" s="198" t="s">
        <v>85</v>
      </c>
      <c r="I341" s="199">
        <v>27.84</v>
      </c>
      <c r="J341" s="64"/>
      <c r="K341" s="200">
        <v>5</v>
      </c>
      <c r="L341" s="201">
        <v>146.6</v>
      </c>
      <c r="M341" s="201" t="e" cm="1">
        <f t="array" ref="M341">IF($K341&gt;0,SVS_UR_VZ*$I341/$J341,0)</f>
        <v>#DIV/0!</v>
      </c>
      <c r="N341" s="204">
        <v>5</v>
      </c>
      <c r="O341" s="205">
        <v>101.25</v>
      </c>
      <c r="P341" s="205" t="e" cm="1">
        <f t="array" ref="P341">IF($K341&gt;0,SVS_UR_VFZ*$I341/$J341,0)</f>
        <v>#DIV/0!</v>
      </c>
      <c r="Q341" s="203">
        <f t="shared" si="15"/>
        <v>6900.1440000000002</v>
      </c>
      <c r="R341" s="203">
        <f t="shared" si="16"/>
        <v>0</v>
      </c>
      <c r="S341" s="203" t="e">
        <f t="shared" si="17"/>
        <v>#DIV/0!</v>
      </c>
    </row>
    <row r="342" spans="1:19" s="11" customFormat="1">
      <c r="A342" s="195">
        <f>MAX($A$11:A341)+1</f>
        <v>332</v>
      </c>
      <c r="B342" s="196" t="s">
        <v>70</v>
      </c>
      <c r="C342" s="197">
        <v>0</v>
      </c>
      <c r="D342" s="197" t="s">
        <v>778</v>
      </c>
      <c r="E342" s="196" t="s">
        <v>86</v>
      </c>
      <c r="F342" s="198" t="s">
        <v>172</v>
      </c>
      <c r="G342" s="198" t="s">
        <v>1311</v>
      </c>
      <c r="H342" s="198" t="s">
        <v>85</v>
      </c>
      <c r="I342" s="199">
        <v>28.2</v>
      </c>
      <c r="J342" s="64"/>
      <c r="K342" s="200">
        <v>2</v>
      </c>
      <c r="L342" s="201">
        <v>58.64</v>
      </c>
      <c r="M342" s="201" t="e" cm="1">
        <f t="array" ref="M342">IF($K342&gt;0,SVS_UR_VZ*$I342/$J342,0)</f>
        <v>#DIV/0!</v>
      </c>
      <c r="N342" s="208">
        <v>2</v>
      </c>
      <c r="O342" s="209">
        <v>40.5</v>
      </c>
      <c r="P342" s="209" t="e" cm="1">
        <f t="array" ref="P342">IF($K342&gt;0,SVS_UR_VFZ*$I342/$J342,0)</f>
        <v>#DIV/0!</v>
      </c>
      <c r="Q342" s="203">
        <f t="shared" si="15"/>
        <v>2795.748</v>
      </c>
      <c r="R342" s="203">
        <f t="shared" si="16"/>
        <v>0</v>
      </c>
      <c r="S342" s="203" t="e">
        <f t="shared" si="17"/>
        <v>#DIV/0!</v>
      </c>
    </row>
    <row r="343" spans="1:19" s="11" customFormat="1">
      <c r="A343" s="195">
        <f>MAX($A$11:A342)+1</f>
        <v>333</v>
      </c>
      <c r="B343" s="196" t="s">
        <v>70</v>
      </c>
      <c r="C343" s="197">
        <v>0</v>
      </c>
      <c r="D343" s="197" t="s">
        <v>779</v>
      </c>
      <c r="E343" s="196" t="s">
        <v>189</v>
      </c>
      <c r="F343" s="198" t="s">
        <v>171</v>
      </c>
      <c r="G343" s="198" t="s">
        <v>75</v>
      </c>
      <c r="H343" s="198" t="s">
        <v>83</v>
      </c>
      <c r="I343" s="199">
        <v>193.51</v>
      </c>
      <c r="J343" s="64"/>
      <c r="K343" s="200">
        <v>5</v>
      </c>
      <c r="L343" s="201">
        <v>146.6</v>
      </c>
      <c r="M343" s="201" t="e" cm="1">
        <f t="array" ref="M343">IF($K343&gt;0,SVS_UR_VZ*$I343/$J343,0)</f>
        <v>#DIV/0!</v>
      </c>
      <c r="N343" s="208">
        <v>5</v>
      </c>
      <c r="O343" s="209">
        <v>101.25</v>
      </c>
      <c r="P343" s="209" t="e" cm="1">
        <f t="array" ref="P343">IF($K343&gt;0,SVS_UR_VFZ*$I343/$J343,0)</f>
        <v>#DIV/0!</v>
      </c>
      <c r="Q343" s="203">
        <f t="shared" si="15"/>
        <v>47961.453499999996</v>
      </c>
      <c r="R343" s="203">
        <f t="shared" si="16"/>
        <v>0</v>
      </c>
      <c r="S343" s="203" t="e">
        <f t="shared" si="17"/>
        <v>#DIV/0!</v>
      </c>
    </row>
    <row r="344" spans="1:19" s="11" customFormat="1">
      <c r="A344" s="195">
        <f>MAX($A$11:A343)+1</f>
        <v>334</v>
      </c>
      <c r="B344" s="196" t="s">
        <v>70</v>
      </c>
      <c r="C344" s="197">
        <v>0</v>
      </c>
      <c r="D344" s="197" t="s">
        <v>346</v>
      </c>
      <c r="E344" s="196" t="s">
        <v>297</v>
      </c>
      <c r="F344" s="198" t="s">
        <v>1718</v>
      </c>
      <c r="G344" s="198" t="s">
        <v>1311</v>
      </c>
      <c r="H344" s="198" t="s">
        <v>1718</v>
      </c>
      <c r="I344" s="199">
        <v>11.7</v>
      </c>
      <c r="J344" s="202"/>
      <c r="K344" s="202"/>
      <c r="L344" s="202"/>
      <c r="M344" s="202"/>
      <c r="N344" s="202"/>
      <c r="O344" s="202"/>
      <c r="P344" s="202"/>
      <c r="Q344" s="202"/>
      <c r="R344" s="202"/>
      <c r="S344" s="202"/>
    </row>
    <row r="345" spans="1:19" s="11" customFormat="1">
      <c r="A345" s="195">
        <f>MAX($A$11:A344)+1</f>
        <v>335</v>
      </c>
      <c r="B345" s="196" t="s">
        <v>70</v>
      </c>
      <c r="C345" s="197">
        <v>0</v>
      </c>
      <c r="D345" s="197" t="s">
        <v>347</v>
      </c>
      <c r="E345" s="196" t="s">
        <v>297</v>
      </c>
      <c r="F345" s="198" t="s">
        <v>1718</v>
      </c>
      <c r="G345" s="198" t="s">
        <v>1311</v>
      </c>
      <c r="H345" s="198" t="s">
        <v>1718</v>
      </c>
      <c r="I345" s="199">
        <v>6.21</v>
      </c>
      <c r="J345" s="202"/>
      <c r="K345" s="202"/>
      <c r="L345" s="202"/>
      <c r="M345" s="202"/>
      <c r="N345" s="202"/>
      <c r="O345" s="202"/>
      <c r="P345" s="202"/>
      <c r="Q345" s="202"/>
      <c r="R345" s="202"/>
      <c r="S345" s="202"/>
    </row>
    <row r="346" spans="1:19" s="11" customFormat="1">
      <c r="A346" s="195">
        <f>MAX($A$11:A345)+1</f>
        <v>336</v>
      </c>
      <c r="B346" s="196" t="s">
        <v>70</v>
      </c>
      <c r="C346" s="197">
        <v>0</v>
      </c>
      <c r="D346" s="197" t="s">
        <v>348</v>
      </c>
      <c r="E346" s="196" t="s">
        <v>297</v>
      </c>
      <c r="F346" s="198" t="s">
        <v>1718</v>
      </c>
      <c r="G346" s="198" t="s">
        <v>1311</v>
      </c>
      <c r="H346" s="198" t="s">
        <v>1718</v>
      </c>
      <c r="I346" s="199">
        <v>11.67</v>
      </c>
      <c r="J346" s="202"/>
      <c r="K346" s="202"/>
      <c r="L346" s="202"/>
      <c r="M346" s="202"/>
      <c r="N346" s="202"/>
      <c r="O346" s="202"/>
      <c r="P346" s="202"/>
      <c r="Q346" s="202"/>
      <c r="R346" s="202"/>
      <c r="S346" s="202"/>
    </row>
    <row r="347" spans="1:19" s="11" customFormat="1">
      <c r="A347" s="195">
        <f>MAX($A$11:A346)+1</f>
        <v>337</v>
      </c>
      <c r="B347" s="196" t="s">
        <v>70</v>
      </c>
      <c r="C347" s="197">
        <v>0</v>
      </c>
      <c r="D347" s="197" t="s">
        <v>349</v>
      </c>
      <c r="E347" s="196" t="s">
        <v>184</v>
      </c>
      <c r="F347" s="198" t="s">
        <v>37</v>
      </c>
      <c r="G347" s="198" t="s">
        <v>1759</v>
      </c>
      <c r="H347" s="198" t="s">
        <v>78</v>
      </c>
      <c r="I347" s="199">
        <v>5.25</v>
      </c>
      <c r="J347" s="202"/>
      <c r="K347" s="202"/>
      <c r="L347" s="202"/>
      <c r="M347" s="202"/>
      <c r="N347" s="202"/>
      <c r="O347" s="202"/>
      <c r="P347" s="202"/>
      <c r="Q347" s="202"/>
      <c r="R347" s="202"/>
      <c r="S347" s="202"/>
    </row>
    <row r="348" spans="1:19" s="11" customFormat="1">
      <c r="A348" s="195">
        <f>MAX($A$11:A347)+1</f>
        <v>338</v>
      </c>
      <c r="B348" s="196" t="s">
        <v>70</v>
      </c>
      <c r="C348" s="197">
        <v>0</v>
      </c>
      <c r="D348" s="197" t="s">
        <v>350</v>
      </c>
      <c r="E348" s="196" t="s">
        <v>351</v>
      </c>
      <c r="F348" s="198" t="s">
        <v>1718</v>
      </c>
      <c r="G348" s="198" t="s">
        <v>1311</v>
      </c>
      <c r="H348" s="198" t="s">
        <v>1718</v>
      </c>
      <c r="I348" s="199">
        <v>36.01</v>
      </c>
      <c r="J348" s="202"/>
      <c r="K348" s="202"/>
      <c r="L348" s="202"/>
      <c r="M348" s="202"/>
      <c r="N348" s="202"/>
      <c r="O348" s="202"/>
      <c r="P348" s="202"/>
      <c r="Q348" s="202"/>
      <c r="R348" s="202"/>
      <c r="S348" s="202"/>
    </row>
    <row r="349" spans="1:19" s="11" customFormat="1">
      <c r="A349" s="195">
        <f>MAX($A$11:A348)+1</f>
        <v>339</v>
      </c>
      <c r="B349" s="196" t="s">
        <v>70</v>
      </c>
      <c r="C349" s="197">
        <v>0</v>
      </c>
      <c r="D349" s="197" t="s">
        <v>352</v>
      </c>
      <c r="E349" s="196" t="s">
        <v>297</v>
      </c>
      <c r="F349" s="198" t="s">
        <v>1718</v>
      </c>
      <c r="G349" s="198" t="s">
        <v>1311</v>
      </c>
      <c r="H349" s="198" t="s">
        <v>1718</v>
      </c>
      <c r="I349" s="199">
        <v>18.98</v>
      </c>
      <c r="J349" s="202"/>
      <c r="K349" s="202"/>
      <c r="L349" s="202"/>
      <c r="M349" s="202"/>
      <c r="N349" s="202"/>
      <c r="O349" s="202"/>
      <c r="P349" s="202"/>
      <c r="Q349" s="202"/>
      <c r="R349" s="202"/>
      <c r="S349" s="202"/>
    </row>
    <row r="350" spans="1:19" s="11" customFormat="1">
      <c r="A350" s="195">
        <f>MAX($A$11:A349)+1</f>
        <v>340</v>
      </c>
      <c r="B350" s="196" t="s">
        <v>70</v>
      </c>
      <c r="C350" s="197">
        <v>0</v>
      </c>
      <c r="D350" s="197" t="s">
        <v>353</v>
      </c>
      <c r="E350" s="196" t="s">
        <v>297</v>
      </c>
      <c r="F350" s="198" t="s">
        <v>1718</v>
      </c>
      <c r="G350" s="198" t="s">
        <v>1311</v>
      </c>
      <c r="H350" s="198" t="s">
        <v>1718</v>
      </c>
      <c r="I350" s="199">
        <v>15.55</v>
      </c>
      <c r="J350" s="202"/>
      <c r="K350" s="202"/>
      <c r="L350" s="202"/>
      <c r="M350" s="202"/>
      <c r="N350" s="202"/>
      <c r="O350" s="202"/>
      <c r="P350" s="202"/>
      <c r="Q350" s="202"/>
      <c r="R350" s="202"/>
      <c r="S350" s="202"/>
    </row>
    <row r="351" spans="1:19" s="11" customFormat="1">
      <c r="A351" s="195">
        <f>MAX($A$11:A350)+1</f>
        <v>341</v>
      </c>
      <c r="B351" s="196" t="s">
        <v>70</v>
      </c>
      <c r="C351" s="197">
        <v>0</v>
      </c>
      <c r="D351" s="197" t="s">
        <v>354</v>
      </c>
      <c r="E351" s="196" t="s">
        <v>297</v>
      </c>
      <c r="F351" s="198" t="s">
        <v>1718</v>
      </c>
      <c r="G351" s="198" t="s">
        <v>1311</v>
      </c>
      <c r="H351" s="198" t="s">
        <v>1718</v>
      </c>
      <c r="I351" s="199">
        <v>15.55</v>
      </c>
      <c r="J351" s="202"/>
      <c r="K351" s="202"/>
      <c r="L351" s="202"/>
      <c r="M351" s="202"/>
      <c r="N351" s="202"/>
      <c r="O351" s="202"/>
      <c r="P351" s="202"/>
      <c r="Q351" s="202"/>
      <c r="R351" s="202"/>
      <c r="S351" s="202"/>
    </row>
    <row r="352" spans="1:19" s="11" customFormat="1">
      <c r="A352" s="195">
        <f>MAX($A$11:A351)+1</f>
        <v>342</v>
      </c>
      <c r="B352" s="196" t="s">
        <v>70</v>
      </c>
      <c r="C352" s="197">
        <v>0</v>
      </c>
      <c r="D352" s="197" t="s">
        <v>355</v>
      </c>
      <c r="E352" s="196" t="s">
        <v>297</v>
      </c>
      <c r="F352" s="198" t="s">
        <v>1718</v>
      </c>
      <c r="G352" s="198" t="s">
        <v>1311</v>
      </c>
      <c r="H352" s="198" t="s">
        <v>1718</v>
      </c>
      <c r="I352" s="199">
        <v>10.62</v>
      </c>
      <c r="J352" s="202"/>
      <c r="K352" s="202"/>
      <c r="L352" s="202"/>
      <c r="M352" s="202"/>
      <c r="N352" s="202"/>
      <c r="O352" s="202"/>
      <c r="P352" s="202"/>
      <c r="Q352" s="202"/>
      <c r="R352" s="202"/>
      <c r="S352" s="202"/>
    </row>
    <row r="353" spans="1:19" s="11" customFormat="1">
      <c r="A353" s="195">
        <f>MAX($A$11:A352)+1</f>
        <v>343</v>
      </c>
      <c r="B353" s="196" t="s">
        <v>70</v>
      </c>
      <c r="C353" s="197">
        <v>0</v>
      </c>
      <c r="D353" s="197" t="s">
        <v>356</v>
      </c>
      <c r="E353" s="196" t="s">
        <v>297</v>
      </c>
      <c r="F353" s="198" t="s">
        <v>1718</v>
      </c>
      <c r="G353" s="198" t="s">
        <v>1311</v>
      </c>
      <c r="H353" s="198" t="s">
        <v>1718</v>
      </c>
      <c r="I353" s="199">
        <v>111.43</v>
      </c>
      <c r="J353" s="202"/>
      <c r="K353" s="202"/>
      <c r="L353" s="202"/>
      <c r="M353" s="202"/>
      <c r="N353" s="202"/>
      <c r="O353" s="202"/>
      <c r="P353" s="202"/>
      <c r="Q353" s="202"/>
      <c r="R353" s="202"/>
      <c r="S353" s="202"/>
    </row>
    <row r="354" spans="1:19" s="11" customFormat="1">
      <c r="A354" s="195">
        <f>MAX($A$11:A353)+1</f>
        <v>344</v>
      </c>
      <c r="B354" s="196" t="s">
        <v>70</v>
      </c>
      <c r="C354" s="197">
        <v>0</v>
      </c>
      <c r="D354" s="197" t="s">
        <v>357</v>
      </c>
      <c r="E354" s="196" t="s">
        <v>297</v>
      </c>
      <c r="F354" s="198" t="s">
        <v>1718</v>
      </c>
      <c r="G354" s="198" t="s">
        <v>1311</v>
      </c>
      <c r="H354" s="198" t="s">
        <v>1718</v>
      </c>
      <c r="I354" s="199">
        <v>7.2</v>
      </c>
      <c r="J354" s="202"/>
      <c r="K354" s="202"/>
      <c r="L354" s="202"/>
      <c r="M354" s="202"/>
      <c r="N354" s="202"/>
      <c r="O354" s="202"/>
      <c r="P354" s="202"/>
      <c r="Q354" s="202"/>
      <c r="R354" s="202"/>
      <c r="S354" s="202"/>
    </row>
    <row r="355" spans="1:19" s="11" customFormat="1">
      <c r="A355" s="195">
        <f>MAX($A$11:A354)+1</f>
        <v>345</v>
      </c>
      <c r="B355" s="196" t="s">
        <v>70</v>
      </c>
      <c r="C355" s="197">
        <v>0</v>
      </c>
      <c r="D355" s="197" t="s">
        <v>358</v>
      </c>
      <c r="E355" s="196" t="s">
        <v>297</v>
      </c>
      <c r="F355" s="198" t="s">
        <v>1718</v>
      </c>
      <c r="G355" s="198" t="s">
        <v>1311</v>
      </c>
      <c r="H355" s="198" t="s">
        <v>1718</v>
      </c>
      <c r="I355" s="199">
        <v>6.97</v>
      </c>
      <c r="J355" s="202"/>
      <c r="K355" s="202"/>
      <c r="L355" s="202"/>
      <c r="M355" s="202"/>
      <c r="N355" s="202"/>
      <c r="O355" s="202"/>
      <c r="P355" s="202"/>
      <c r="Q355" s="202"/>
      <c r="R355" s="202"/>
      <c r="S355" s="202"/>
    </row>
    <row r="356" spans="1:19" s="11" customFormat="1">
      <c r="A356" s="195">
        <f>MAX($A$11:A355)+1</f>
        <v>346</v>
      </c>
      <c r="B356" s="196" t="s">
        <v>70</v>
      </c>
      <c r="C356" s="197">
        <v>0</v>
      </c>
      <c r="D356" s="197" t="s">
        <v>359</v>
      </c>
      <c r="E356" s="196" t="s">
        <v>297</v>
      </c>
      <c r="F356" s="198" t="s">
        <v>1718</v>
      </c>
      <c r="G356" s="198" t="s">
        <v>1311</v>
      </c>
      <c r="H356" s="198" t="s">
        <v>1718</v>
      </c>
      <c r="I356" s="199">
        <v>7.2</v>
      </c>
      <c r="J356" s="202"/>
      <c r="K356" s="202"/>
      <c r="L356" s="202"/>
      <c r="M356" s="202"/>
      <c r="N356" s="202"/>
      <c r="O356" s="202"/>
      <c r="P356" s="202"/>
      <c r="Q356" s="202"/>
      <c r="R356" s="202"/>
      <c r="S356" s="202"/>
    </row>
    <row r="357" spans="1:19" s="11" customFormat="1">
      <c r="A357" s="195">
        <f>MAX($A$11:A356)+1</f>
        <v>347</v>
      </c>
      <c r="B357" s="196" t="s">
        <v>70</v>
      </c>
      <c r="C357" s="197">
        <v>0</v>
      </c>
      <c r="D357" s="197" t="s">
        <v>360</v>
      </c>
      <c r="E357" s="196" t="s">
        <v>297</v>
      </c>
      <c r="F357" s="198" t="s">
        <v>1718</v>
      </c>
      <c r="G357" s="198" t="s">
        <v>1311</v>
      </c>
      <c r="H357" s="198" t="s">
        <v>1718</v>
      </c>
      <c r="I357" s="199">
        <v>21.91</v>
      </c>
      <c r="J357" s="202"/>
      <c r="K357" s="202"/>
      <c r="L357" s="202"/>
      <c r="M357" s="202"/>
      <c r="N357" s="202"/>
      <c r="O357" s="202"/>
      <c r="P357" s="202"/>
      <c r="Q357" s="202"/>
      <c r="R357" s="202"/>
      <c r="S357" s="202"/>
    </row>
    <row r="358" spans="1:19" s="11" customFormat="1">
      <c r="A358" s="195">
        <f>MAX($A$11:A357)+1</f>
        <v>348</v>
      </c>
      <c r="B358" s="196" t="s">
        <v>70</v>
      </c>
      <c r="C358" s="197">
        <v>0</v>
      </c>
      <c r="D358" s="197" t="s">
        <v>362</v>
      </c>
      <c r="E358" s="196" t="s">
        <v>297</v>
      </c>
      <c r="F358" s="198" t="s">
        <v>1718</v>
      </c>
      <c r="G358" s="198" t="s">
        <v>1311</v>
      </c>
      <c r="H358" s="198" t="s">
        <v>1718</v>
      </c>
      <c r="I358" s="199">
        <v>8.4700000000000006</v>
      </c>
      <c r="J358" s="202"/>
      <c r="K358" s="202"/>
      <c r="L358" s="202"/>
      <c r="M358" s="202"/>
      <c r="N358" s="202"/>
      <c r="O358" s="202"/>
      <c r="P358" s="202"/>
      <c r="Q358" s="202"/>
      <c r="R358" s="202"/>
      <c r="S358" s="202"/>
    </row>
    <row r="359" spans="1:19" s="11" customFormat="1">
      <c r="A359" s="195">
        <f>MAX($A$11:A358)+1</f>
        <v>349</v>
      </c>
      <c r="B359" s="196" t="s">
        <v>70</v>
      </c>
      <c r="C359" s="197">
        <v>0</v>
      </c>
      <c r="D359" s="197" t="s">
        <v>363</v>
      </c>
      <c r="E359" s="196" t="s">
        <v>184</v>
      </c>
      <c r="F359" s="198" t="s">
        <v>37</v>
      </c>
      <c r="G359" s="198" t="s">
        <v>1759</v>
      </c>
      <c r="H359" s="198" t="s">
        <v>78</v>
      </c>
      <c r="I359" s="199">
        <v>13.69</v>
      </c>
      <c r="J359" s="202"/>
      <c r="K359" s="202"/>
      <c r="L359" s="202"/>
      <c r="M359" s="202"/>
      <c r="N359" s="202"/>
      <c r="O359" s="202"/>
      <c r="P359" s="202"/>
      <c r="Q359" s="202"/>
      <c r="R359" s="202"/>
      <c r="S359" s="202"/>
    </row>
    <row r="360" spans="1:19" s="11" customFormat="1">
      <c r="A360" s="195">
        <f>MAX($A$11:A359)+1</f>
        <v>350</v>
      </c>
      <c r="B360" s="196" t="s">
        <v>70</v>
      </c>
      <c r="C360" s="197">
        <v>0</v>
      </c>
      <c r="D360" s="197" t="s">
        <v>534</v>
      </c>
      <c r="E360" s="196" t="s">
        <v>184</v>
      </c>
      <c r="F360" s="198" t="s">
        <v>37</v>
      </c>
      <c r="G360" s="198" t="s">
        <v>1759</v>
      </c>
      <c r="H360" s="198" t="s">
        <v>78</v>
      </c>
      <c r="I360" s="199">
        <v>2.36</v>
      </c>
      <c r="J360" s="202"/>
      <c r="K360" s="202"/>
      <c r="L360" s="202"/>
      <c r="M360" s="202"/>
      <c r="N360" s="202"/>
      <c r="O360" s="202"/>
      <c r="P360" s="202"/>
      <c r="Q360" s="202"/>
      <c r="R360" s="202"/>
      <c r="S360" s="202"/>
    </row>
    <row r="361" spans="1:19" s="11" customFormat="1">
      <c r="A361" s="195">
        <f>MAX($A$11:A360)+1</f>
        <v>351</v>
      </c>
      <c r="B361" s="196" t="s">
        <v>70</v>
      </c>
      <c r="C361" s="197">
        <v>0</v>
      </c>
      <c r="D361" s="197" t="s">
        <v>539</v>
      </c>
      <c r="E361" s="196" t="s">
        <v>192</v>
      </c>
      <c r="F361" s="198" t="s">
        <v>37</v>
      </c>
      <c r="G361" s="198" t="s">
        <v>1759</v>
      </c>
      <c r="H361" s="198" t="s">
        <v>78</v>
      </c>
      <c r="I361" s="199">
        <v>6.43</v>
      </c>
      <c r="J361" s="202"/>
      <c r="K361" s="202"/>
      <c r="L361" s="202"/>
      <c r="M361" s="202"/>
      <c r="N361" s="202"/>
      <c r="O361" s="202"/>
      <c r="P361" s="202"/>
      <c r="Q361" s="202"/>
      <c r="R361" s="202"/>
      <c r="S361" s="202"/>
    </row>
    <row r="362" spans="1:19" s="11" customFormat="1">
      <c r="A362" s="195">
        <f>MAX($A$11:A361)+1</f>
        <v>352</v>
      </c>
      <c r="B362" s="196" t="s">
        <v>70</v>
      </c>
      <c r="C362" s="197">
        <v>0</v>
      </c>
      <c r="D362" s="197" t="s">
        <v>540</v>
      </c>
      <c r="E362" s="196" t="s">
        <v>192</v>
      </c>
      <c r="F362" s="198" t="s">
        <v>37</v>
      </c>
      <c r="G362" s="198" t="s">
        <v>1759</v>
      </c>
      <c r="H362" s="198" t="s">
        <v>78</v>
      </c>
      <c r="I362" s="199">
        <v>6.29</v>
      </c>
      <c r="J362" s="202"/>
      <c r="K362" s="202"/>
      <c r="L362" s="202"/>
      <c r="M362" s="202"/>
      <c r="N362" s="202"/>
      <c r="O362" s="202"/>
      <c r="P362" s="202"/>
      <c r="Q362" s="202"/>
      <c r="R362" s="202"/>
      <c r="S362" s="202"/>
    </row>
    <row r="363" spans="1:19" s="11" customFormat="1">
      <c r="A363" s="195">
        <f>MAX($A$11:A362)+1</f>
        <v>353</v>
      </c>
      <c r="B363" s="196" t="s">
        <v>70</v>
      </c>
      <c r="C363" s="197">
        <v>0</v>
      </c>
      <c r="D363" s="197" t="s">
        <v>541</v>
      </c>
      <c r="E363" s="196" t="s">
        <v>192</v>
      </c>
      <c r="F363" s="198" t="s">
        <v>37</v>
      </c>
      <c r="G363" s="198" t="s">
        <v>1759</v>
      </c>
      <c r="H363" s="198" t="s">
        <v>78</v>
      </c>
      <c r="I363" s="199">
        <v>6.43</v>
      </c>
      <c r="J363" s="202"/>
      <c r="K363" s="202"/>
      <c r="L363" s="202"/>
      <c r="M363" s="202"/>
      <c r="N363" s="202"/>
      <c r="O363" s="202"/>
      <c r="P363" s="202"/>
      <c r="Q363" s="202"/>
      <c r="R363" s="202"/>
      <c r="S363" s="202"/>
    </row>
    <row r="364" spans="1:19" s="11" customFormat="1">
      <c r="A364" s="195">
        <f>MAX($A$11:A363)+1</f>
        <v>354</v>
      </c>
      <c r="B364" s="196" t="s">
        <v>70</v>
      </c>
      <c r="C364" s="197">
        <v>0</v>
      </c>
      <c r="D364" s="197" t="s">
        <v>542</v>
      </c>
      <c r="E364" s="196" t="s">
        <v>192</v>
      </c>
      <c r="F364" s="198" t="s">
        <v>37</v>
      </c>
      <c r="G364" s="198" t="s">
        <v>1759</v>
      </c>
      <c r="H364" s="198" t="s">
        <v>78</v>
      </c>
      <c r="I364" s="199">
        <v>6.29</v>
      </c>
      <c r="J364" s="202"/>
      <c r="K364" s="202"/>
      <c r="L364" s="202"/>
      <c r="M364" s="202"/>
      <c r="N364" s="202"/>
      <c r="O364" s="202"/>
      <c r="P364" s="202"/>
      <c r="Q364" s="202"/>
      <c r="R364" s="202"/>
      <c r="S364" s="202"/>
    </row>
    <row r="365" spans="1:19" s="11" customFormat="1">
      <c r="A365" s="195">
        <f>MAX($A$11:A364)+1</f>
        <v>355</v>
      </c>
      <c r="B365" s="196" t="s">
        <v>70</v>
      </c>
      <c r="C365" s="197">
        <v>0</v>
      </c>
      <c r="D365" s="197" t="s">
        <v>657</v>
      </c>
      <c r="E365" s="196" t="s">
        <v>192</v>
      </c>
      <c r="F365" s="198" t="s">
        <v>37</v>
      </c>
      <c r="G365" s="198" t="s">
        <v>1759</v>
      </c>
      <c r="H365" s="198" t="s">
        <v>78</v>
      </c>
      <c r="I365" s="199">
        <v>8.93</v>
      </c>
      <c r="J365" s="202"/>
      <c r="K365" s="202"/>
      <c r="L365" s="202"/>
      <c r="M365" s="202"/>
      <c r="N365" s="202"/>
      <c r="O365" s="202"/>
      <c r="P365" s="202"/>
      <c r="Q365" s="202"/>
      <c r="R365" s="202"/>
      <c r="S365" s="202"/>
    </row>
    <row r="366" spans="1:19" s="11" customFormat="1">
      <c r="A366" s="195">
        <f>MAX($A$11:A365)+1</f>
        <v>356</v>
      </c>
      <c r="B366" s="196" t="s">
        <v>70</v>
      </c>
      <c r="C366" s="197">
        <v>0</v>
      </c>
      <c r="D366" s="197" t="s">
        <v>658</v>
      </c>
      <c r="E366" s="196" t="s">
        <v>192</v>
      </c>
      <c r="F366" s="198" t="s">
        <v>37</v>
      </c>
      <c r="G366" s="198" t="s">
        <v>1759</v>
      </c>
      <c r="H366" s="198" t="s">
        <v>78</v>
      </c>
      <c r="I366" s="199">
        <v>6.93</v>
      </c>
      <c r="J366" s="202"/>
      <c r="K366" s="202"/>
      <c r="L366" s="202"/>
      <c r="M366" s="202"/>
      <c r="N366" s="202"/>
      <c r="O366" s="202"/>
      <c r="P366" s="202"/>
      <c r="Q366" s="202"/>
      <c r="R366" s="202"/>
      <c r="S366" s="202"/>
    </row>
    <row r="367" spans="1:19" s="11" customFormat="1">
      <c r="A367" s="195">
        <f>MAX($A$11:A366)+1</f>
        <v>357</v>
      </c>
      <c r="B367" s="196" t="s">
        <v>70</v>
      </c>
      <c r="C367" s="197">
        <v>0</v>
      </c>
      <c r="D367" s="197" t="s">
        <v>659</v>
      </c>
      <c r="E367" s="196" t="s">
        <v>192</v>
      </c>
      <c r="F367" s="198" t="s">
        <v>37</v>
      </c>
      <c r="G367" s="198" t="s">
        <v>1759</v>
      </c>
      <c r="H367" s="198" t="s">
        <v>78</v>
      </c>
      <c r="I367" s="199">
        <v>6.29</v>
      </c>
      <c r="J367" s="202"/>
      <c r="K367" s="202"/>
      <c r="L367" s="202"/>
      <c r="M367" s="202"/>
      <c r="N367" s="202"/>
      <c r="O367" s="202"/>
      <c r="P367" s="202"/>
      <c r="Q367" s="202"/>
      <c r="R367" s="202"/>
      <c r="S367" s="202"/>
    </row>
    <row r="368" spans="1:19" s="11" customFormat="1">
      <c r="A368" s="195">
        <f>MAX($A$11:A367)+1</f>
        <v>358</v>
      </c>
      <c r="B368" s="196" t="s">
        <v>70</v>
      </c>
      <c r="C368" s="197">
        <v>0</v>
      </c>
      <c r="D368" s="197" t="s">
        <v>660</v>
      </c>
      <c r="E368" s="196" t="s">
        <v>192</v>
      </c>
      <c r="F368" s="198" t="s">
        <v>37</v>
      </c>
      <c r="G368" s="198" t="s">
        <v>1759</v>
      </c>
      <c r="H368" s="198" t="s">
        <v>78</v>
      </c>
      <c r="I368" s="199">
        <v>6.93</v>
      </c>
      <c r="J368" s="202"/>
      <c r="K368" s="202"/>
      <c r="L368" s="202"/>
      <c r="M368" s="202"/>
      <c r="N368" s="202"/>
      <c r="O368" s="202"/>
      <c r="P368" s="202"/>
      <c r="Q368" s="202"/>
      <c r="R368" s="202"/>
      <c r="S368" s="202"/>
    </row>
    <row r="369" spans="1:19" s="11" customFormat="1">
      <c r="A369" s="195">
        <f>MAX($A$11:A368)+1</f>
        <v>359</v>
      </c>
      <c r="B369" s="196" t="s">
        <v>70</v>
      </c>
      <c r="C369" s="197">
        <v>0</v>
      </c>
      <c r="D369" s="197" t="s">
        <v>661</v>
      </c>
      <c r="E369" s="196" t="s">
        <v>192</v>
      </c>
      <c r="F369" s="198" t="s">
        <v>37</v>
      </c>
      <c r="G369" s="198" t="s">
        <v>1759</v>
      </c>
      <c r="H369" s="198" t="s">
        <v>78</v>
      </c>
      <c r="I369" s="199">
        <v>6.29</v>
      </c>
      <c r="J369" s="202"/>
      <c r="K369" s="202"/>
      <c r="L369" s="202"/>
      <c r="M369" s="202"/>
      <c r="N369" s="202"/>
      <c r="O369" s="202"/>
      <c r="P369" s="202"/>
      <c r="Q369" s="202"/>
      <c r="R369" s="202"/>
      <c r="S369" s="202"/>
    </row>
    <row r="370" spans="1:19" s="11" customFormat="1">
      <c r="A370" s="195">
        <f>MAX($A$11:A369)+1</f>
        <v>360</v>
      </c>
      <c r="B370" s="196" t="s">
        <v>70</v>
      </c>
      <c r="C370" s="197">
        <v>0</v>
      </c>
      <c r="D370" s="197" t="s">
        <v>752</v>
      </c>
      <c r="E370" s="196" t="s">
        <v>179</v>
      </c>
      <c r="F370" s="198" t="s">
        <v>37</v>
      </c>
      <c r="G370" s="198" t="s">
        <v>1317</v>
      </c>
      <c r="H370" s="198" t="s">
        <v>78</v>
      </c>
      <c r="I370" s="199">
        <v>2.46</v>
      </c>
      <c r="J370" s="202"/>
      <c r="K370" s="202"/>
      <c r="L370" s="202"/>
      <c r="M370" s="202"/>
      <c r="N370" s="202"/>
      <c r="O370" s="202"/>
      <c r="P370" s="202"/>
      <c r="Q370" s="202"/>
      <c r="R370" s="202"/>
      <c r="S370" s="202"/>
    </row>
    <row r="371" spans="1:19" s="11" customFormat="1">
      <c r="A371" s="195">
        <f>MAX($A$11:A370)+1</f>
        <v>361</v>
      </c>
      <c r="B371" s="196" t="s">
        <v>70</v>
      </c>
      <c r="C371" s="197">
        <v>0</v>
      </c>
      <c r="D371" s="197" t="s">
        <v>776</v>
      </c>
      <c r="E371" s="196" t="s">
        <v>184</v>
      </c>
      <c r="F371" s="198" t="s">
        <v>37</v>
      </c>
      <c r="G371" s="198" t="s">
        <v>1759</v>
      </c>
      <c r="H371" s="198" t="s">
        <v>78</v>
      </c>
      <c r="I371" s="199">
        <v>2.3199999999999998</v>
      </c>
      <c r="J371" s="202"/>
      <c r="K371" s="202"/>
      <c r="L371" s="202"/>
      <c r="M371" s="202"/>
      <c r="N371" s="202"/>
      <c r="O371" s="202"/>
      <c r="P371" s="202"/>
      <c r="Q371" s="202"/>
      <c r="R371" s="202"/>
      <c r="S371" s="202"/>
    </row>
    <row r="372" spans="1:19" s="11" customFormat="1">
      <c r="A372" s="195">
        <f>MAX($A$11:A371)+1</f>
        <v>362</v>
      </c>
      <c r="B372" s="196" t="s">
        <v>70</v>
      </c>
      <c r="C372" s="197">
        <v>0</v>
      </c>
      <c r="D372" s="197" t="s">
        <v>780</v>
      </c>
      <c r="E372" s="196" t="s">
        <v>192</v>
      </c>
      <c r="F372" s="198" t="s">
        <v>37</v>
      </c>
      <c r="G372" s="198" t="s">
        <v>1759</v>
      </c>
      <c r="H372" s="198" t="s">
        <v>78</v>
      </c>
      <c r="I372" s="199">
        <v>6.68</v>
      </c>
      <c r="J372" s="202"/>
      <c r="K372" s="202"/>
      <c r="L372" s="202"/>
      <c r="M372" s="202"/>
      <c r="N372" s="202"/>
      <c r="O372" s="202"/>
      <c r="P372" s="202"/>
      <c r="Q372" s="202"/>
      <c r="R372" s="202"/>
      <c r="S372" s="202"/>
    </row>
    <row r="373" spans="1:19" s="11" customFormat="1">
      <c r="A373" s="195">
        <f>MAX($A$11:A372)+1</f>
        <v>363</v>
      </c>
      <c r="B373" s="196" t="s">
        <v>70</v>
      </c>
      <c r="C373" s="197">
        <v>0</v>
      </c>
      <c r="D373" s="197" t="s">
        <v>781</v>
      </c>
      <c r="E373" s="196" t="s">
        <v>192</v>
      </c>
      <c r="F373" s="198" t="s">
        <v>37</v>
      </c>
      <c r="G373" s="198" t="s">
        <v>1759</v>
      </c>
      <c r="H373" s="198" t="s">
        <v>78</v>
      </c>
      <c r="I373" s="199">
        <v>8.5</v>
      </c>
      <c r="J373" s="202"/>
      <c r="K373" s="202"/>
      <c r="L373" s="202"/>
      <c r="M373" s="202"/>
      <c r="N373" s="202"/>
      <c r="O373" s="202"/>
      <c r="P373" s="202"/>
      <c r="Q373" s="202"/>
      <c r="R373" s="202"/>
      <c r="S373" s="202"/>
    </row>
    <row r="374" spans="1:19" s="11" customFormat="1">
      <c r="A374" s="195">
        <f>MAX($A$11:A373)+1</f>
        <v>364</v>
      </c>
      <c r="B374" s="196" t="s">
        <v>70</v>
      </c>
      <c r="C374" s="197">
        <v>0</v>
      </c>
      <c r="D374" s="197" t="s">
        <v>782</v>
      </c>
      <c r="E374" s="196" t="s">
        <v>192</v>
      </c>
      <c r="F374" s="198" t="s">
        <v>37</v>
      </c>
      <c r="G374" s="198" t="s">
        <v>1759</v>
      </c>
      <c r="H374" s="198" t="s">
        <v>78</v>
      </c>
      <c r="I374" s="199">
        <v>6.96</v>
      </c>
      <c r="J374" s="202"/>
      <c r="K374" s="202"/>
      <c r="L374" s="202"/>
      <c r="M374" s="202"/>
      <c r="N374" s="202"/>
      <c r="O374" s="202"/>
      <c r="P374" s="202"/>
      <c r="Q374" s="202"/>
      <c r="R374" s="202"/>
      <c r="S374" s="202"/>
    </row>
    <row r="375" spans="1:19" s="11" customFormat="1">
      <c r="A375" s="195">
        <f>MAX($A$11:A374)+1</f>
        <v>365</v>
      </c>
      <c r="B375" s="196" t="s">
        <v>70</v>
      </c>
      <c r="C375" s="197">
        <v>0</v>
      </c>
      <c r="D375" s="197" t="s">
        <v>783</v>
      </c>
      <c r="E375" s="196" t="s">
        <v>192</v>
      </c>
      <c r="F375" s="198" t="s">
        <v>37</v>
      </c>
      <c r="G375" s="198" t="s">
        <v>1759</v>
      </c>
      <c r="H375" s="198" t="s">
        <v>78</v>
      </c>
      <c r="I375" s="199">
        <v>8.9</v>
      </c>
      <c r="J375" s="202"/>
      <c r="K375" s="202"/>
      <c r="L375" s="202"/>
      <c r="M375" s="202"/>
      <c r="N375" s="202"/>
      <c r="O375" s="202"/>
      <c r="P375" s="202"/>
      <c r="Q375" s="202"/>
      <c r="R375" s="202"/>
      <c r="S375" s="202"/>
    </row>
    <row r="376" spans="1:19" s="11" customFormat="1">
      <c r="A376" s="195">
        <f>MAX($A$11:A375)+1</f>
        <v>366</v>
      </c>
      <c r="B376" s="196" t="s">
        <v>70</v>
      </c>
      <c r="C376" s="197">
        <v>1</v>
      </c>
      <c r="D376" s="197" t="s">
        <v>228</v>
      </c>
      <c r="E376" s="196" t="s">
        <v>229</v>
      </c>
      <c r="F376" s="198" t="s">
        <v>1747</v>
      </c>
      <c r="G376" s="198" t="s">
        <v>75</v>
      </c>
      <c r="H376" s="198" t="s">
        <v>70</v>
      </c>
      <c r="I376" s="199">
        <v>33.07</v>
      </c>
      <c r="J376" s="64"/>
      <c r="K376" s="200">
        <v>5</v>
      </c>
      <c r="L376" s="201">
        <v>146.6</v>
      </c>
      <c r="M376" s="201" t="e" cm="1">
        <f t="array" ref="M376">IF($K376&gt;0,SVS_UR_VZ*$I376/$J376,0)</f>
        <v>#DIV/0!</v>
      </c>
      <c r="N376" s="208">
        <v>2</v>
      </c>
      <c r="O376" s="209">
        <v>40.5</v>
      </c>
      <c r="P376" s="209" t="e" cm="1">
        <f t="array" ref="P376">IF($K376&gt;0,SVS_UR_VFZ*$I376/$J376,0)</f>
        <v>#DIV/0!</v>
      </c>
      <c r="Q376" s="203">
        <f t="shared" ref="Q376:Q439" si="18">I376*SUM(L376,O376)</f>
        <v>6187.3969999999999</v>
      </c>
      <c r="R376" s="203">
        <f t="shared" ref="R376:R439" si="19">IFERROR(Q376/J376,0)</f>
        <v>0</v>
      </c>
      <c r="S376" s="203" t="e">
        <f t="shared" ref="S376:S439" si="20">ROUND(SUM(L376*M376,O376*P376),2)</f>
        <v>#DIV/0!</v>
      </c>
    </row>
    <row r="377" spans="1:19" s="11" customFormat="1">
      <c r="A377" s="195">
        <f>MAX($A$11:A376)+1</f>
        <v>367</v>
      </c>
      <c r="B377" s="196" t="s">
        <v>70</v>
      </c>
      <c r="C377" s="197">
        <v>1</v>
      </c>
      <c r="D377" s="197" t="s">
        <v>230</v>
      </c>
      <c r="E377" s="196" t="s">
        <v>81</v>
      </c>
      <c r="F377" s="198" t="s">
        <v>1375</v>
      </c>
      <c r="G377" s="198" t="s">
        <v>1313</v>
      </c>
      <c r="H377" s="198" t="s">
        <v>80</v>
      </c>
      <c r="I377" s="199">
        <v>17.46</v>
      </c>
      <c r="J377" s="64"/>
      <c r="K377" s="200">
        <v>3</v>
      </c>
      <c r="L377" s="201">
        <v>87.96</v>
      </c>
      <c r="M377" s="201" t="e" cm="1">
        <f t="array" ref="M377">IF($K377&gt;0,SVS_UR_VZ*$I377/$J377,0)</f>
        <v>#DIV/0!</v>
      </c>
      <c r="N377" s="208">
        <v>3</v>
      </c>
      <c r="O377" s="209">
        <v>60.75</v>
      </c>
      <c r="P377" s="209" t="e" cm="1">
        <f t="array" ref="P377">IF($K377&gt;0,SVS_UR_VFZ*$I377/$J377,0)</f>
        <v>#DIV/0!</v>
      </c>
      <c r="Q377" s="203">
        <f t="shared" si="18"/>
        <v>2596.4766</v>
      </c>
      <c r="R377" s="203">
        <f t="shared" si="19"/>
        <v>0</v>
      </c>
      <c r="S377" s="203" t="e">
        <f t="shared" si="20"/>
        <v>#DIV/0!</v>
      </c>
    </row>
    <row r="378" spans="1:19" s="11" customFormat="1">
      <c r="A378" s="195">
        <f>MAX($A$11:A377)+1</f>
        <v>368</v>
      </c>
      <c r="B378" s="196" t="s">
        <v>70</v>
      </c>
      <c r="C378" s="197">
        <v>1</v>
      </c>
      <c r="D378" s="197" t="s">
        <v>231</v>
      </c>
      <c r="E378" s="196" t="s">
        <v>81</v>
      </c>
      <c r="F378" s="198" t="s">
        <v>1375</v>
      </c>
      <c r="G378" s="198" t="s">
        <v>1313</v>
      </c>
      <c r="H378" s="198" t="s">
        <v>80</v>
      </c>
      <c r="I378" s="199">
        <v>33.979999999999997</v>
      </c>
      <c r="J378" s="64"/>
      <c r="K378" s="200">
        <v>3</v>
      </c>
      <c r="L378" s="201">
        <v>87.96</v>
      </c>
      <c r="M378" s="201" t="e" cm="1">
        <f t="array" ref="M378">IF($K378&gt;0,SVS_UR_VZ*$I378/$J378,0)</f>
        <v>#DIV/0!</v>
      </c>
      <c r="N378" s="208">
        <v>3</v>
      </c>
      <c r="O378" s="209">
        <v>60.75</v>
      </c>
      <c r="P378" s="209" t="e" cm="1">
        <f t="array" ref="P378">IF($K378&gt;0,SVS_UR_VFZ*$I378/$J378,0)</f>
        <v>#DIV/0!</v>
      </c>
      <c r="Q378" s="203">
        <f t="shared" si="18"/>
        <v>5053.1657999999989</v>
      </c>
      <c r="R378" s="203">
        <f t="shared" si="19"/>
        <v>0</v>
      </c>
      <c r="S378" s="203" t="e">
        <f t="shared" si="20"/>
        <v>#DIV/0!</v>
      </c>
    </row>
    <row r="379" spans="1:19" s="11" customFormat="1">
      <c r="A379" s="195">
        <f>MAX($A$11:A378)+1</f>
        <v>369</v>
      </c>
      <c r="B379" s="196" t="s">
        <v>70</v>
      </c>
      <c r="C379" s="197">
        <v>1</v>
      </c>
      <c r="D379" s="197" t="s">
        <v>232</v>
      </c>
      <c r="E379" s="196" t="s">
        <v>81</v>
      </c>
      <c r="F379" s="198" t="s">
        <v>1375</v>
      </c>
      <c r="G379" s="198" t="s">
        <v>1313</v>
      </c>
      <c r="H379" s="198" t="s">
        <v>80</v>
      </c>
      <c r="I379" s="199">
        <v>16.78</v>
      </c>
      <c r="J379" s="64"/>
      <c r="K379" s="200">
        <v>3</v>
      </c>
      <c r="L379" s="201">
        <v>87.96</v>
      </c>
      <c r="M379" s="201" t="e" cm="1">
        <f t="array" ref="M379">IF($K379&gt;0,SVS_UR_VZ*$I379/$J379,0)</f>
        <v>#DIV/0!</v>
      </c>
      <c r="N379" s="208">
        <v>3</v>
      </c>
      <c r="O379" s="209">
        <v>60.75</v>
      </c>
      <c r="P379" s="209" t="e" cm="1">
        <f t="array" ref="P379">IF($K379&gt;0,SVS_UR_VFZ*$I379/$J379,0)</f>
        <v>#DIV/0!</v>
      </c>
      <c r="Q379" s="203">
        <f t="shared" si="18"/>
        <v>2495.3537999999999</v>
      </c>
      <c r="R379" s="203">
        <f t="shared" si="19"/>
        <v>0</v>
      </c>
      <c r="S379" s="203" t="e">
        <f t="shared" si="20"/>
        <v>#DIV/0!</v>
      </c>
    </row>
    <row r="380" spans="1:19" s="11" customFormat="1">
      <c r="A380" s="195">
        <f>MAX($A$11:A379)+1</f>
        <v>370</v>
      </c>
      <c r="B380" s="196" t="s">
        <v>70</v>
      </c>
      <c r="C380" s="197">
        <v>1</v>
      </c>
      <c r="D380" s="197" t="s">
        <v>233</v>
      </c>
      <c r="E380" s="196" t="s">
        <v>81</v>
      </c>
      <c r="F380" s="198" t="s">
        <v>1375</v>
      </c>
      <c r="G380" s="198" t="s">
        <v>1313</v>
      </c>
      <c r="H380" s="198" t="s">
        <v>80</v>
      </c>
      <c r="I380" s="199">
        <v>15.5</v>
      </c>
      <c r="J380" s="64"/>
      <c r="K380" s="200">
        <v>3</v>
      </c>
      <c r="L380" s="201">
        <v>87.96</v>
      </c>
      <c r="M380" s="201" t="e" cm="1">
        <f t="array" ref="M380">IF($K380&gt;0,SVS_UR_VZ*$I380/$J380,0)</f>
        <v>#DIV/0!</v>
      </c>
      <c r="N380" s="208">
        <v>3</v>
      </c>
      <c r="O380" s="209">
        <v>60.75</v>
      </c>
      <c r="P380" s="209" t="e" cm="1">
        <f t="array" ref="P380">IF($K380&gt;0,SVS_UR_VFZ*$I380/$J380,0)</f>
        <v>#DIV/0!</v>
      </c>
      <c r="Q380" s="203">
        <f t="shared" si="18"/>
        <v>2305.0049999999997</v>
      </c>
      <c r="R380" s="203">
        <f t="shared" si="19"/>
        <v>0</v>
      </c>
      <c r="S380" s="203" t="e">
        <f t="shared" si="20"/>
        <v>#DIV/0!</v>
      </c>
    </row>
    <row r="381" spans="1:19" s="11" customFormat="1">
      <c r="A381" s="195">
        <f>MAX($A$11:A380)+1</f>
        <v>371</v>
      </c>
      <c r="B381" s="196" t="s">
        <v>70</v>
      </c>
      <c r="C381" s="197">
        <v>1</v>
      </c>
      <c r="D381" s="197" t="s">
        <v>234</v>
      </c>
      <c r="E381" s="196" t="s">
        <v>81</v>
      </c>
      <c r="F381" s="198" t="s">
        <v>1375</v>
      </c>
      <c r="G381" s="198" t="s">
        <v>1313</v>
      </c>
      <c r="H381" s="198" t="s">
        <v>80</v>
      </c>
      <c r="I381" s="199">
        <v>30.9</v>
      </c>
      <c r="J381" s="64"/>
      <c r="K381" s="200">
        <v>3</v>
      </c>
      <c r="L381" s="201">
        <v>87.96</v>
      </c>
      <c r="M381" s="201" t="e" cm="1">
        <f t="array" ref="M381">IF($K381&gt;0,SVS_UR_VZ*$I381/$J381,0)</f>
        <v>#DIV/0!</v>
      </c>
      <c r="N381" s="208">
        <v>3</v>
      </c>
      <c r="O381" s="209">
        <v>60.75</v>
      </c>
      <c r="P381" s="209" t="e" cm="1">
        <f t="array" ref="P381">IF($K381&gt;0,SVS_UR_VFZ*$I381/$J381,0)</f>
        <v>#DIV/0!</v>
      </c>
      <c r="Q381" s="203">
        <f t="shared" si="18"/>
        <v>4595.1389999999992</v>
      </c>
      <c r="R381" s="203">
        <f t="shared" si="19"/>
        <v>0</v>
      </c>
      <c r="S381" s="203" t="e">
        <f t="shared" si="20"/>
        <v>#DIV/0!</v>
      </c>
    </row>
    <row r="382" spans="1:19" s="11" customFormat="1">
      <c r="A382" s="195">
        <f>MAX($A$11:A381)+1</f>
        <v>372</v>
      </c>
      <c r="B382" s="196" t="s">
        <v>70</v>
      </c>
      <c r="C382" s="197">
        <v>1</v>
      </c>
      <c r="D382" s="197" t="s">
        <v>235</v>
      </c>
      <c r="E382" s="196" t="s">
        <v>236</v>
      </c>
      <c r="F382" s="198" t="s">
        <v>169</v>
      </c>
      <c r="G382" s="198" t="s">
        <v>1313</v>
      </c>
      <c r="H382" s="198" t="s">
        <v>80</v>
      </c>
      <c r="I382" s="199">
        <v>9.85</v>
      </c>
      <c r="J382" s="64"/>
      <c r="K382" s="200">
        <v>1</v>
      </c>
      <c r="L382" s="201">
        <v>30.4</v>
      </c>
      <c r="M382" s="201" t="e" cm="1">
        <f t="array" ref="M382">IF($K382&gt;0,SVS_UR_VZ*$I382/$J382,0)</f>
        <v>#DIV/0!</v>
      </c>
      <c r="N382" s="208">
        <v>1</v>
      </c>
      <c r="O382" s="209">
        <v>21.68</v>
      </c>
      <c r="P382" s="209" t="e" cm="1">
        <f t="array" ref="P382">IF($K382&gt;0,SVS_UR_VFZ*$I382/$J382,0)</f>
        <v>#DIV/0!</v>
      </c>
      <c r="Q382" s="203">
        <f t="shared" si="18"/>
        <v>512.98799999999994</v>
      </c>
      <c r="R382" s="203">
        <f t="shared" si="19"/>
        <v>0</v>
      </c>
      <c r="S382" s="203" t="e">
        <f t="shared" si="20"/>
        <v>#DIV/0!</v>
      </c>
    </row>
    <row r="383" spans="1:19" s="11" customFormat="1">
      <c r="A383" s="195">
        <f>MAX($A$11:A382)+1</f>
        <v>373</v>
      </c>
      <c r="B383" s="196" t="s">
        <v>70</v>
      </c>
      <c r="C383" s="197">
        <v>1</v>
      </c>
      <c r="D383" s="197" t="s">
        <v>237</v>
      </c>
      <c r="E383" s="196" t="s">
        <v>236</v>
      </c>
      <c r="F383" s="198" t="s">
        <v>169</v>
      </c>
      <c r="G383" s="198" t="s">
        <v>1313</v>
      </c>
      <c r="H383" s="198" t="s">
        <v>80</v>
      </c>
      <c r="I383" s="199">
        <v>13.99</v>
      </c>
      <c r="J383" s="64"/>
      <c r="K383" s="200">
        <v>1</v>
      </c>
      <c r="L383" s="201">
        <v>30.4</v>
      </c>
      <c r="M383" s="201" t="e" cm="1">
        <f t="array" ref="M383">IF($K383&gt;0,SVS_UR_VZ*$I383/$J383,0)</f>
        <v>#DIV/0!</v>
      </c>
      <c r="N383" s="208">
        <v>1</v>
      </c>
      <c r="O383" s="209">
        <v>21.68</v>
      </c>
      <c r="P383" s="209" t="e" cm="1">
        <f t="array" ref="P383">IF($K383&gt;0,SVS_UR_VFZ*$I383/$J383,0)</f>
        <v>#DIV/0!</v>
      </c>
      <c r="Q383" s="203">
        <f t="shared" si="18"/>
        <v>728.5992</v>
      </c>
      <c r="R383" s="203">
        <f t="shared" si="19"/>
        <v>0</v>
      </c>
      <c r="S383" s="203" t="e">
        <f t="shared" si="20"/>
        <v>#DIV/0!</v>
      </c>
    </row>
    <row r="384" spans="1:19" s="11" customFormat="1">
      <c r="A384" s="195">
        <f>MAX($A$11:A383)+1</f>
        <v>374</v>
      </c>
      <c r="B384" s="196" t="s">
        <v>70</v>
      </c>
      <c r="C384" s="197">
        <v>1</v>
      </c>
      <c r="D384" s="197" t="s">
        <v>238</v>
      </c>
      <c r="E384" s="196" t="s">
        <v>239</v>
      </c>
      <c r="F384" s="198" t="s">
        <v>171</v>
      </c>
      <c r="G384" s="198" t="s">
        <v>1313</v>
      </c>
      <c r="H384" s="198" t="s">
        <v>83</v>
      </c>
      <c r="I384" s="199">
        <v>235.14</v>
      </c>
      <c r="J384" s="64"/>
      <c r="K384" s="200">
        <v>5</v>
      </c>
      <c r="L384" s="201">
        <v>146.6</v>
      </c>
      <c r="M384" s="201" t="e" cm="1">
        <f t="array" ref="M384">IF($K384&gt;0,SVS_UR_VZ*$I384/$J384,0)</f>
        <v>#DIV/0!</v>
      </c>
      <c r="N384" s="208">
        <v>5</v>
      </c>
      <c r="O384" s="209">
        <v>101.25</v>
      </c>
      <c r="P384" s="209" t="e" cm="1">
        <f t="array" ref="P384">IF($K384&gt;0,SVS_UR_VFZ*$I384/$J384,0)</f>
        <v>#DIV/0!</v>
      </c>
      <c r="Q384" s="203">
        <f t="shared" si="18"/>
        <v>58279.448999999993</v>
      </c>
      <c r="R384" s="203">
        <f t="shared" si="19"/>
        <v>0</v>
      </c>
      <c r="S384" s="203" t="e">
        <f t="shared" si="20"/>
        <v>#DIV/0!</v>
      </c>
    </row>
    <row r="385" spans="1:19" s="11" customFormat="1">
      <c r="A385" s="195">
        <f>MAX($A$11:A384)+1</f>
        <v>375</v>
      </c>
      <c r="B385" s="196" t="s">
        <v>70</v>
      </c>
      <c r="C385" s="197">
        <v>1</v>
      </c>
      <c r="D385" s="197" t="s">
        <v>240</v>
      </c>
      <c r="E385" s="196" t="s">
        <v>198</v>
      </c>
      <c r="F385" s="198" t="s">
        <v>171</v>
      </c>
      <c r="G385" s="198" t="s">
        <v>1313</v>
      </c>
      <c r="H385" s="198" t="s">
        <v>83</v>
      </c>
      <c r="I385" s="199">
        <v>200.84</v>
      </c>
      <c r="J385" s="64"/>
      <c r="K385" s="200">
        <v>5</v>
      </c>
      <c r="L385" s="201">
        <v>146.6</v>
      </c>
      <c r="M385" s="201" t="e" cm="1">
        <f t="array" ref="M385">IF($K385&gt;0,SVS_UR_VZ*$I385/$J385,0)</f>
        <v>#DIV/0!</v>
      </c>
      <c r="N385" s="208">
        <v>5</v>
      </c>
      <c r="O385" s="209">
        <v>101.25</v>
      </c>
      <c r="P385" s="209" t="e" cm="1">
        <f t="array" ref="P385">IF($K385&gt;0,SVS_UR_VFZ*$I385/$J385,0)</f>
        <v>#DIV/0!</v>
      </c>
      <c r="Q385" s="203">
        <f t="shared" si="18"/>
        <v>49778.194000000003</v>
      </c>
      <c r="R385" s="203">
        <f t="shared" si="19"/>
        <v>0</v>
      </c>
      <c r="S385" s="203" t="e">
        <f t="shared" si="20"/>
        <v>#DIV/0!</v>
      </c>
    </row>
    <row r="386" spans="1:19" s="11" customFormat="1">
      <c r="A386" s="195">
        <f>MAX($A$11:A385)+1</f>
        <v>376</v>
      </c>
      <c r="B386" s="196" t="s">
        <v>70</v>
      </c>
      <c r="C386" s="197">
        <v>1</v>
      </c>
      <c r="D386" s="197" t="s">
        <v>241</v>
      </c>
      <c r="E386" s="196" t="s">
        <v>198</v>
      </c>
      <c r="F386" s="198" t="s">
        <v>171</v>
      </c>
      <c r="G386" s="198" t="s">
        <v>1313</v>
      </c>
      <c r="H386" s="198" t="s">
        <v>83</v>
      </c>
      <c r="I386" s="199">
        <v>157.07</v>
      </c>
      <c r="J386" s="64"/>
      <c r="K386" s="200">
        <v>5</v>
      </c>
      <c r="L386" s="201">
        <v>146.6</v>
      </c>
      <c r="M386" s="201" t="e" cm="1">
        <f t="array" ref="M386">IF($K386&gt;0,SVS_UR_VZ*$I386/$J386,0)</f>
        <v>#DIV/0!</v>
      </c>
      <c r="N386" s="208">
        <v>5</v>
      </c>
      <c r="O386" s="209">
        <v>101.25</v>
      </c>
      <c r="P386" s="209" t="e" cm="1">
        <f t="array" ref="P386">IF($K386&gt;0,SVS_UR_VFZ*$I386/$J386,0)</f>
        <v>#DIV/0!</v>
      </c>
      <c r="Q386" s="203">
        <f t="shared" si="18"/>
        <v>38929.799500000001</v>
      </c>
      <c r="R386" s="203">
        <f t="shared" si="19"/>
        <v>0</v>
      </c>
      <c r="S386" s="203" t="e">
        <f t="shared" si="20"/>
        <v>#DIV/0!</v>
      </c>
    </row>
    <row r="387" spans="1:19" s="11" customFormat="1">
      <c r="A387" s="195">
        <f>MAX($A$11:A386)+1</f>
        <v>377</v>
      </c>
      <c r="B387" s="196" t="s">
        <v>70</v>
      </c>
      <c r="C387" s="197">
        <v>1</v>
      </c>
      <c r="D387" s="197" t="s">
        <v>242</v>
      </c>
      <c r="E387" s="196" t="s">
        <v>81</v>
      </c>
      <c r="F387" s="198" t="s">
        <v>1375</v>
      </c>
      <c r="G387" s="198" t="s">
        <v>1313</v>
      </c>
      <c r="H387" s="198" t="s">
        <v>80</v>
      </c>
      <c r="I387" s="199">
        <v>9</v>
      </c>
      <c r="J387" s="64"/>
      <c r="K387" s="200">
        <v>3</v>
      </c>
      <c r="L387" s="201">
        <v>87.96</v>
      </c>
      <c r="M387" s="201" t="e" cm="1">
        <f t="array" ref="M387">IF($K387&gt;0,SVS_UR_VZ*$I387/$J387,0)</f>
        <v>#DIV/0!</v>
      </c>
      <c r="N387" s="208">
        <v>3</v>
      </c>
      <c r="O387" s="209">
        <v>60.75</v>
      </c>
      <c r="P387" s="209" t="e" cm="1">
        <f t="array" ref="P387">IF($K387&gt;0,SVS_UR_VFZ*$I387/$J387,0)</f>
        <v>#DIV/0!</v>
      </c>
      <c r="Q387" s="203">
        <f t="shared" si="18"/>
        <v>1338.3899999999999</v>
      </c>
      <c r="R387" s="203">
        <f t="shared" si="19"/>
        <v>0</v>
      </c>
      <c r="S387" s="203" t="e">
        <f t="shared" si="20"/>
        <v>#DIV/0!</v>
      </c>
    </row>
    <row r="388" spans="1:19" s="11" customFormat="1">
      <c r="A388" s="195">
        <f>MAX($A$11:A387)+1</f>
        <v>378</v>
      </c>
      <c r="B388" s="196" t="s">
        <v>70</v>
      </c>
      <c r="C388" s="197">
        <v>1</v>
      </c>
      <c r="D388" s="197" t="s">
        <v>243</v>
      </c>
      <c r="E388" s="196" t="s">
        <v>198</v>
      </c>
      <c r="F388" s="198" t="s">
        <v>171</v>
      </c>
      <c r="G388" s="198" t="s">
        <v>1313</v>
      </c>
      <c r="H388" s="198" t="s">
        <v>83</v>
      </c>
      <c r="I388" s="199">
        <v>50.98</v>
      </c>
      <c r="J388" s="64"/>
      <c r="K388" s="200">
        <v>5</v>
      </c>
      <c r="L388" s="201">
        <v>146.6</v>
      </c>
      <c r="M388" s="201" t="e" cm="1">
        <f t="array" ref="M388">IF($K388&gt;0,SVS_UR_VZ*$I388/$J388,0)</f>
        <v>#DIV/0!</v>
      </c>
      <c r="N388" s="208">
        <v>5</v>
      </c>
      <c r="O388" s="209">
        <v>101.25</v>
      </c>
      <c r="P388" s="209" t="e" cm="1">
        <f t="array" ref="P388">IF($K388&gt;0,SVS_UR_VFZ*$I388/$J388,0)</f>
        <v>#DIV/0!</v>
      </c>
      <c r="Q388" s="203">
        <f t="shared" si="18"/>
        <v>12635.392999999998</v>
      </c>
      <c r="R388" s="203">
        <f t="shared" si="19"/>
        <v>0</v>
      </c>
      <c r="S388" s="203" t="e">
        <f t="shared" si="20"/>
        <v>#DIV/0!</v>
      </c>
    </row>
    <row r="389" spans="1:19" s="11" customFormat="1">
      <c r="A389" s="195">
        <f>MAX($A$11:A388)+1</f>
        <v>379</v>
      </c>
      <c r="B389" s="196" t="s">
        <v>70</v>
      </c>
      <c r="C389" s="197">
        <v>1</v>
      </c>
      <c r="D389" s="197" t="s">
        <v>244</v>
      </c>
      <c r="E389" s="196" t="s">
        <v>217</v>
      </c>
      <c r="F389" s="198" t="s">
        <v>171</v>
      </c>
      <c r="G389" s="198" t="s">
        <v>1311</v>
      </c>
      <c r="H389" s="198" t="s">
        <v>89</v>
      </c>
      <c r="I389" s="199">
        <v>6.24</v>
      </c>
      <c r="J389" s="64"/>
      <c r="K389" s="200">
        <v>5</v>
      </c>
      <c r="L389" s="201">
        <v>146.6</v>
      </c>
      <c r="M389" s="201" t="e" cm="1">
        <f t="array" ref="M389">IF($K389&gt;0,SVS_UR_VZ*$I389/$J389,0)</f>
        <v>#DIV/0!</v>
      </c>
      <c r="N389" s="208">
        <v>5</v>
      </c>
      <c r="O389" s="209">
        <v>101.25</v>
      </c>
      <c r="P389" s="209" t="e" cm="1">
        <f t="array" ref="P389">IF($K389&gt;0,SVS_UR_VFZ*$I389/$J389,0)</f>
        <v>#DIV/0!</v>
      </c>
      <c r="Q389" s="203">
        <f t="shared" si="18"/>
        <v>1546.5840000000001</v>
      </c>
      <c r="R389" s="203">
        <f t="shared" si="19"/>
        <v>0</v>
      </c>
      <c r="S389" s="203" t="e">
        <f t="shared" si="20"/>
        <v>#DIV/0!</v>
      </c>
    </row>
    <row r="390" spans="1:19" s="11" customFormat="1">
      <c r="A390" s="195">
        <f>MAX($A$11:A389)+1</f>
        <v>380</v>
      </c>
      <c r="B390" s="196" t="s">
        <v>70</v>
      </c>
      <c r="C390" s="197">
        <v>1</v>
      </c>
      <c r="D390" s="197" t="s">
        <v>245</v>
      </c>
      <c r="E390" s="196" t="s">
        <v>182</v>
      </c>
      <c r="F390" s="198" t="s">
        <v>171</v>
      </c>
      <c r="G390" s="198" t="s">
        <v>1311</v>
      </c>
      <c r="H390" s="198" t="s">
        <v>89</v>
      </c>
      <c r="I390" s="199">
        <v>6.18</v>
      </c>
      <c r="J390" s="64"/>
      <c r="K390" s="210">
        <v>5</v>
      </c>
      <c r="L390" s="211">
        <v>146.6</v>
      </c>
      <c r="M390" s="211" t="e" cm="1">
        <f t="array" ref="M390">IF($K390&gt;0,SVS_UR_VZ*$I390/$J390,0)</f>
        <v>#DIV/0!</v>
      </c>
      <c r="N390" s="204">
        <v>5</v>
      </c>
      <c r="O390" s="205">
        <v>101.25</v>
      </c>
      <c r="P390" s="205" t="e" cm="1">
        <f t="array" ref="P390">IF($K390&gt;0,SVS_UR_VFZ*$I390/$J390,0)</f>
        <v>#DIV/0!</v>
      </c>
      <c r="Q390" s="203">
        <f t="shared" si="18"/>
        <v>1531.713</v>
      </c>
      <c r="R390" s="203">
        <f t="shared" si="19"/>
        <v>0</v>
      </c>
      <c r="S390" s="203" t="e">
        <f t="shared" si="20"/>
        <v>#DIV/0!</v>
      </c>
    </row>
    <row r="391" spans="1:19" s="11" customFormat="1">
      <c r="A391" s="195">
        <f>MAX($A$11:A390)+1</f>
        <v>381</v>
      </c>
      <c r="B391" s="196" t="s">
        <v>70</v>
      </c>
      <c r="C391" s="197">
        <v>1</v>
      </c>
      <c r="D391" s="197" t="s">
        <v>246</v>
      </c>
      <c r="E391" s="196" t="s">
        <v>189</v>
      </c>
      <c r="F391" s="198" t="s">
        <v>171</v>
      </c>
      <c r="G391" s="198" t="s">
        <v>1317</v>
      </c>
      <c r="H391" s="198" t="s">
        <v>83</v>
      </c>
      <c r="I391" s="199">
        <v>5.96</v>
      </c>
      <c r="J391" s="64"/>
      <c r="K391" s="200">
        <v>5</v>
      </c>
      <c r="L391" s="201">
        <v>146.6</v>
      </c>
      <c r="M391" s="201" t="e" cm="1">
        <f t="array" ref="M391">IF($K391&gt;0,SVS_UR_VZ*$I391/$J391,0)</f>
        <v>#DIV/0!</v>
      </c>
      <c r="N391" s="208">
        <v>5</v>
      </c>
      <c r="O391" s="209">
        <v>101.25</v>
      </c>
      <c r="P391" s="209" t="e" cm="1">
        <f t="array" ref="P391">IF($K391&gt;0,SVS_UR_VFZ*$I391/$J391,0)</f>
        <v>#DIV/0!</v>
      </c>
      <c r="Q391" s="203">
        <f t="shared" si="18"/>
        <v>1477.1859999999999</v>
      </c>
      <c r="R391" s="203">
        <f t="shared" si="19"/>
        <v>0</v>
      </c>
      <c r="S391" s="203" t="e">
        <f t="shared" si="20"/>
        <v>#DIV/0!</v>
      </c>
    </row>
    <row r="392" spans="1:19" s="11" customFormat="1">
      <c r="A392" s="195">
        <f>MAX($A$11:A391)+1</f>
        <v>382</v>
      </c>
      <c r="B392" s="196" t="s">
        <v>70</v>
      </c>
      <c r="C392" s="197">
        <v>1</v>
      </c>
      <c r="D392" s="197" t="s">
        <v>247</v>
      </c>
      <c r="E392" s="196" t="s">
        <v>86</v>
      </c>
      <c r="F392" s="198" t="s">
        <v>171</v>
      </c>
      <c r="G392" s="198" t="s">
        <v>1311</v>
      </c>
      <c r="H392" s="198" t="s">
        <v>85</v>
      </c>
      <c r="I392" s="199">
        <v>26.27</v>
      </c>
      <c r="J392" s="64"/>
      <c r="K392" s="200">
        <v>5</v>
      </c>
      <c r="L392" s="201">
        <v>146.6</v>
      </c>
      <c r="M392" s="201" t="e" cm="1">
        <f t="array" ref="M392">IF($K392&gt;0,SVS_UR_VZ*$I392/$J392,0)</f>
        <v>#DIV/0!</v>
      </c>
      <c r="N392" s="204">
        <v>5</v>
      </c>
      <c r="O392" s="205">
        <v>101.25</v>
      </c>
      <c r="P392" s="205" t="e" cm="1">
        <f t="array" ref="P392">IF($K392&gt;0,SVS_UR_VFZ*$I392/$J392,0)</f>
        <v>#DIV/0!</v>
      </c>
      <c r="Q392" s="203">
        <f t="shared" si="18"/>
        <v>6511.0194999999994</v>
      </c>
      <c r="R392" s="203">
        <f t="shared" si="19"/>
        <v>0</v>
      </c>
      <c r="S392" s="203" t="e">
        <f t="shared" si="20"/>
        <v>#DIV/0!</v>
      </c>
    </row>
    <row r="393" spans="1:19" s="11" customFormat="1">
      <c r="A393" s="195">
        <f>MAX($A$11:A392)+1</f>
        <v>383</v>
      </c>
      <c r="B393" s="196" t="s">
        <v>70</v>
      </c>
      <c r="C393" s="197">
        <v>1</v>
      </c>
      <c r="D393" s="197" t="s">
        <v>248</v>
      </c>
      <c r="E393" s="196" t="s">
        <v>86</v>
      </c>
      <c r="F393" s="198" t="s">
        <v>173</v>
      </c>
      <c r="G393" s="198" t="s">
        <v>1311</v>
      </c>
      <c r="H393" s="198" t="s">
        <v>85</v>
      </c>
      <c r="I393" s="199">
        <v>31.31</v>
      </c>
      <c r="J393" s="64"/>
      <c r="K393" s="200">
        <v>0.23</v>
      </c>
      <c r="L393" s="201">
        <v>9</v>
      </c>
      <c r="M393" s="201" t="e" cm="1">
        <f t="array" ref="M393">IF($K393&gt;0,SVS_UR_VZ*$I393/$J393,0)</f>
        <v>#DIV/0!</v>
      </c>
      <c r="N393" s="208">
        <v>0.23</v>
      </c>
      <c r="O393" s="209">
        <v>3</v>
      </c>
      <c r="P393" s="209" t="e" cm="1">
        <f t="array" ref="P393">IF($K393&gt;0,SVS_UR_VFZ*$I393/$J393,0)</f>
        <v>#DIV/0!</v>
      </c>
      <c r="Q393" s="203">
        <f t="shared" si="18"/>
        <v>375.71999999999997</v>
      </c>
      <c r="R393" s="203">
        <f t="shared" si="19"/>
        <v>0</v>
      </c>
      <c r="S393" s="203" t="e">
        <f t="shared" si="20"/>
        <v>#DIV/0!</v>
      </c>
    </row>
    <row r="394" spans="1:19" s="11" customFormat="1">
      <c r="A394" s="195">
        <f>MAX($A$11:A393)+1</f>
        <v>384</v>
      </c>
      <c r="B394" s="196" t="s">
        <v>70</v>
      </c>
      <c r="C394" s="197">
        <v>1</v>
      </c>
      <c r="D394" s="197" t="s">
        <v>249</v>
      </c>
      <c r="E394" s="196" t="s">
        <v>189</v>
      </c>
      <c r="F394" s="198" t="s">
        <v>171</v>
      </c>
      <c r="G394" s="198" t="s">
        <v>1317</v>
      </c>
      <c r="H394" s="198" t="s">
        <v>83</v>
      </c>
      <c r="I394" s="199">
        <v>69.569999999999993</v>
      </c>
      <c r="J394" s="64"/>
      <c r="K394" s="200">
        <v>5</v>
      </c>
      <c r="L394" s="201">
        <v>146.6</v>
      </c>
      <c r="M394" s="201" t="e" cm="1">
        <f t="array" ref="M394">IF($K394&gt;0,SVS_UR_VZ*$I394/$J394,0)</f>
        <v>#DIV/0!</v>
      </c>
      <c r="N394" s="204">
        <v>5</v>
      </c>
      <c r="O394" s="205">
        <v>101.25</v>
      </c>
      <c r="P394" s="205" t="e" cm="1">
        <f t="array" ref="P394">IF($K394&gt;0,SVS_UR_VFZ*$I394/$J394,0)</f>
        <v>#DIV/0!</v>
      </c>
      <c r="Q394" s="203">
        <f t="shared" si="18"/>
        <v>17242.924499999997</v>
      </c>
      <c r="R394" s="203">
        <f t="shared" si="19"/>
        <v>0</v>
      </c>
      <c r="S394" s="203" t="e">
        <f t="shared" si="20"/>
        <v>#DIV/0!</v>
      </c>
    </row>
    <row r="395" spans="1:19" s="11" customFormat="1">
      <c r="A395" s="195">
        <f>MAX($A$11:A394)+1</f>
        <v>385</v>
      </c>
      <c r="B395" s="196" t="s">
        <v>70</v>
      </c>
      <c r="C395" s="197">
        <v>1</v>
      </c>
      <c r="D395" s="197" t="s">
        <v>287</v>
      </c>
      <c r="E395" s="196" t="s">
        <v>189</v>
      </c>
      <c r="F395" s="198" t="s">
        <v>171</v>
      </c>
      <c r="G395" s="198" t="s">
        <v>75</v>
      </c>
      <c r="H395" s="198" t="s">
        <v>83</v>
      </c>
      <c r="I395" s="199">
        <v>439.17</v>
      </c>
      <c r="J395" s="64"/>
      <c r="K395" s="210">
        <v>5</v>
      </c>
      <c r="L395" s="211">
        <v>146.6</v>
      </c>
      <c r="M395" s="211" t="e" cm="1">
        <f t="array" ref="M395">IF($K395&gt;0,SVS_UR_VZ*$I395/$J395,0)</f>
        <v>#DIV/0!</v>
      </c>
      <c r="N395" s="204">
        <v>5</v>
      </c>
      <c r="O395" s="205">
        <v>101.25</v>
      </c>
      <c r="P395" s="205" t="e" cm="1">
        <f t="array" ref="P395">IF($K395&gt;0,SVS_UR_VFZ*$I395/$J395,0)</f>
        <v>#DIV/0!</v>
      </c>
      <c r="Q395" s="203">
        <f t="shared" si="18"/>
        <v>108848.28449999999</v>
      </c>
      <c r="R395" s="203">
        <f t="shared" si="19"/>
        <v>0</v>
      </c>
      <c r="S395" s="203" t="e">
        <f t="shared" si="20"/>
        <v>#DIV/0!</v>
      </c>
    </row>
    <row r="396" spans="1:19" s="11" customFormat="1">
      <c r="A396" s="195">
        <f>MAX($A$11:A395)+1</f>
        <v>386</v>
      </c>
      <c r="B396" s="196" t="s">
        <v>70</v>
      </c>
      <c r="C396" s="197">
        <v>1</v>
      </c>
      <c r="D396" s="197" t="s">
        <v>288</v>
      </c>
      <c r="E396" s="196" t="s">
        <v>86</v>
      </c>
      <c r="F396" s="198" t="s">
        <v>171</v>
      </c>
      <c r="G396" s="198" t="s">
        <v>1311</v>
      </c>
      <c r="H396" s="198" t="s">
        <v>85</v>
      </c>
      <c r="I396" s="199">
        <v>17.09</v>
      </c>
      <c r="J396" s="64"/>
      <c r="K396" s="210">
        <v>5</v>
      </c>
      <c r="L396" s="211">
        <v>146.6</v>
      </c>
      <c r="M396" s="211" t="e" cm="1">
        <f t="array" ref="M396">IF($K396&gt;0,SVS_UR_VZ*$I396/$J396,0)</f>
        <v>#DIV/0!</v>
      </c>
      <c r="N396" s="204">
        <v>5</v>
      </c>
      <c r="O396" s="205">
        <v>101.25</v>
      </c>
      <c r="P396" s="205" t="e" cm="1">
        <f t="array" ref="P396">IF($K396&gt;0,SVS_UR_VFZ*$I396/$J396,0)</f>
        <v>#DIV/0!</v>
      </c>
      <c r="Q396" s="203">
        <f t="shared" si="18"/>
        <v>4235.7564999999995</v>
      </c>
      <c r="R396" s="203">
        <f t="shared" si="19"/>
        <v>0</v>
      </c>
      <c r="S396" s="203" t="e">
        <f t="shared" si="20"/>
        <v>#DIV/0!</v>
      </c>
    </row>
    <row r="397" spans="1:19" s="11" customFormat="1">
      <c r="A397" s="195">
        <f>MAX($A$11:A396)+1</f>
        <v>387</v>
      </c>
      <c r="B397" s="196" t="s">
        <v>70</v>
      </c>
      <c r="C397" s="197">
        <v>1</v>
      </c>
      <c r="D397" s="197" t="s">
        <v>289</v>
      </c>
      <c r="E397" s="196" t="s">
        <v>86</v>
      </c>
      <c r="F397" s="198" t="s">
        <v>171</v>
      </c>
      <c r="G397" s="198" t="s">
        <v>1311</v>
      </c>
      <c r="H397" s="198" t="s">
        <v>85</v>
      </c>
      <c r="I397" s="199">
        <v>14.84</v>
      </c>
      <c r="J397" s="64"/>
      <c r="K397" s="210">
        <v>5</v>
      </c>
      <c r="L397" s="211">
        <v>146.6</v>
      </c>
      <c r="M397" s="211" t="e" cm="1">
        <f t="array" ref="M397">IF($K397&gt;0,SVS_UR_VZ*$I397/$J397,0)</f>
        <v>#DIV/0!</v>
      </c>
      <c r="N397" s="204">
        <v>5</v>
      </c>
      <c r="O397" s="205">
        <v>101.25</v>
      </c>
      <c r="P397" s="205" t="e" cm="1">
        <f t="array" ref="P397">IF($K397&gt;0,SVS_UR_VFZ*$I397/$J397,0)</f>
        <v>#DIV/0!</v>
      </c>
      <c r="Q397" s="203">
        <f t="shared" si="18"/>
        <v>3678.0940000000001</v>
      </c>
      <c r="R397" s="203">
        <f t="shared" si="19"/>
        <v>0</v>
      </c>
      <c r="S397" s="203" t="e">
        <f t="shared" si="20"/>
        <v>#DIV/0!</v>
      </c>
    </row>
    <row r="398" spans="1:19" s="11" customFormat="1">
      <c r="A398" s="195">
        <f>MAX($A$11:A397)+1</f>
        <v>388</v>
      </c>
      <c r="B398" s="196" t="s">
        <v>70</v>
      </c>
      <c r="C398" s="197">
        <v>1</v>
      </c>
      <c r="D398" s="197" t="s">
        <v>290</v>
      </c>
      <c r="E398" s="196" t="s">
        <v>86</v>
      </c>
      <c r="F398" s="198" t="s">
        <v>171</v>
      </c>
      <c r="G398" s="198" t="s">
        <v>1311</v>
      </c>
      <c r="H398" s="198" t="s">
        <v>85</v>
      </c>
      <c r="I398" s="199">
        <v>14.85</v>
      </c>
      <c r="J398" s="64"/>
      <c r="K398" s="210">
        <v>5</v>
      </c>
      <c r="L398" s="211">
        <v>146.6</v>
      </c>
      <c r="M398" s="211" t="e" cm="1">
        <f t="array" ref="M398">IF($K398&gt;0,SVS_UR_VZ*$I398/$J398,0)</f>
        <v>#DIV/0!</v>
      </c>
      <c r="N398" s="204">
        <v>5</v>
      </c>
      <c r="O398" s="205">
        <v>101.25</v>
      </c>
      <c r="P398" s="205" t="e" cm="1">
        <f t="array" ref="P398">IF($K398&gt;0,SVS_UR_VFZ*$I398/$J398,0)</f>
        <v>#DIV/0!</v>
      </c>
      <c r="Q398" s="203">
        <f t="shared" si="18"/>
        <v>3680.5724999999998</v>
      </c>
      <c r="R398" s="203">
        <f t="shared" si="19"/>
        <v>0</v>
      </c>
      <c r="S398" s="203" t="e">
        <f t="shared" si="20"/>
        <v>#DIV/0!</v>
      </c>
    </row>
    <row r="399" spans="1:19" s="11" customFormat="1">
      <c r="A399" s="195">
        <f>MAX($A$11:A398)+1</f>
        <v>389</v>
      </c>
      <c r="B399" s="196" t="s">
        <v>70</v>
      </c>
      <c r="C399" s="197">
        <v>1</v>
      </c>
      <c r="D399" s="197" t="s">
        <v>429</v>
      </c>
      <c r="E399" s="196" t="s">
        <v>43</v>
      </c>
      <c r="F399" s="198" t="s">
        <v>171</v>
      </c>
      <c r="G399" s="198" t="s">
        <v>1313</v>
      </c>
      <c r="H399" s="198" t="s">
        <v>80</v>
      </c>
      <c r="I399" s="199">
        <v>78.91</v>
      </c>
      <c r="J399" s="64"/>
      <c r="K399" s="200">
        <v>5</v>
      </c>
      <c r="L399" s="201">
        <v>146.6</v>
      </c>
      <c r="M399" s="201" t="e" cm="1">
        <f t="array" ref="M399">IF($K399&gt;0,SVS_UR_VZ*$I399/$J399,0)</f>
        <v>#DIV/0!</v>
      </c>
      <c r="N399" s="204">
        <v>5</v>
      </c>
      <c r="O399" s="205">
        <v>101.25</v>
      </c>
      <c r="P399" s="205" t="e" cm="1">
        <f t="array" ref="P399">IF($K399&gt;0,SVS_UR_VFZ*$I399/$J399,0)</f>
        <v>#DIV/0!</v>
      </c>
      <c r="Q399" s="203">
        <f t="shared" si="18"/>
        <v>19557.843499999999</v>
      </c>
      <c r="R399" s="203">
        <f t="shared" si="19"/>
        <v>0</v>
      </c>
      <c r="S399" s="203" t="e">
        <f t="shared" si="20"/>
        <v>#DIV/0!</v>
      </c>
    </row>
    <row r="400" spans="1:19" s="11" customFormat="1">
      <c r="A400" s="195">
        <f>MAX($A$11:A399)+1</f>
        <v>390</v>
      </c>
      <c r="B400" s="196" t="s">
        <v>70</v>
      </c>
      <c r="C400" s="197">
        <v>1</v>
      </c>
      <c r="D400" s="197" t="s">
        <v>430</v>
      </c>
      <c r="E400" s="196" t="s">
        <v>81</v>
      </c>
      <c r="F400" s="198" t="s">
        <v>1375</v>
      </c>
      <c r="G400" s="198" t="s">
        <v>1313</v>
      </c>
      <c r="H400" s="198" t="s">
        <v>80</v>
      </c>
      <c r="I400" s="199">
        <v>15.82</v>
      </c>
      <c r="J400" s="64"/>
      <c r="K400" s="200">
        <v>3</v>
      </c>
      <c r="L400" s="201">
        <v>87.96</v>
      </c>
      <c r="M400" s="201" t="e" cm="1">
        <f t="array" ref="M400">IF($K400&gt;0,SVS_UR_VZ*$I400/$J400,0)</f>
        <v>#DIV/0!</v>
      </c>
      <c r="N400" s="208">
        <v>3</v>
      </c>
      <c r="O400" s="209">
        <v>60.75</v>
      </c>
      <c r="P400" s="209" t="e" cm="1">
        <f t="array" ref="P400">IF($K400&gt;0,SVS_UR_VFZ*$I400/$J400,0)</f>
        <v>#DIV/0!</v>
      </c>
      <c r="Q400" s="203">
        <f t="shared" si="18"/>
        <v>2352.5921999999996</v>
      </c>
      <c r="R400" s="203">
        <f t="shared" si="19"/>
        <v>0</v>
      </c>
      <c r="S400" s="203" t="e">
        <f t="shared" si="20"/>
        <v>#DIV/0!</v>
      </c>
    </row>
    <row r="401" spans="1:19" s="11" customFormat="1">
      <c r="A401" s="195">
        <f>MAX($A$11:A400)+1</f>
        <v>391</v>
      </c>
      <c r="B401" s="196" t="s">
        <v>70</v>
      </c>
      <c r="C401" s="197">
        <v>1</v>
      </c>
      <c r="D401" s="197" t="s">
        <v>431</v>
      </c>
      <c r="E401" s="196" t="s">
        <v>81</v>
      </c>
      <c r="F401" s="198" t="s">
        <v>171</v>
      </c>
      <c r="G401" s="198" t="s">
        <v>1313</v>
      </c>
      <c r="H401" s="198" t="s">
        <v>80</v>
      </c>
      <c r="I401" s="199">
        <v>33.64</v>
      </c>
      <c r="J401" s="64"/>
      <c r="K401" s="200">
        <v>5</v>
      </c>
      <c r="L401" s="201">
        <v>146.6</v>
      </c>
      <c r="M401" s="201" t="e" cm="1">
        <f t="array" ref="M401">IF($K401&gt;0,SVS_UR_VZ*$I401/$J401,0)</f>
        <v>#DIV/0!</v>
      </c>
      <c r="N401" s="208">
        <v>5</v>
      </c>
      <c r="O401" s="209">
        <v>101.25</v>
      </c>
      <c r="P401" s="209" t="e" cm="1">
        <f t="array" ref="P401">IF($K401&gt;0,SVS_UR_VFZ*$I401/$J401,0)</f>
        <v>#DIV/0!</v>
      </c>
      <c r="Q401" s="203">
        <f t="shared" si="18"/>
        <v>8337.6739999999991</v>
      </c>
      <c r="R401" s="203">
        <f t="shared" si="19"/>
        <v>0</v>
      </c>
      <c r="S401" s="203" t="e">
        <f t="shared" si="20"/>
        <v>#DIV/0!</v>
      </c>
    </row>
    <row r="402" spans="1:19" s="11" customFormat="1">
      <c r="A402" s="195">
        <f>MAX($A$11:A401)+1</f>
        <v>392</v>
      </c>
      <c r="B402" s="196" t="s">
        <v>70</v>
      </c>
      <c r="C402" s="197">
        <v>1</v>
      </c>
      <c r="D402" s="197" t="s">
        <v>432</v>
      </c>
      <c r="E402" s="196" t="s">
        <v>81</v>
      </c>
      <c r="F402" s="198" t="s">
        <v>171</v>
      </c>
      <c r="G402" s="198" t="s">
        <v>1313</v>
      </c>
      <c r="H402" s="198" t="s">
        <v>80</v>
      </c>
      <c r="I402" s="199">
        <v>13.1</v>
      </c>
      <c r="J402" s="64"/>
      <c r="K402" s="200">
        <v>5</v>
      </c>
      <c r="L402" s="201">
        <v>146.6</v>
      </c>
      <c r="M402" s="201" t="e" cm="1">
        <f t="array" ref="M402">IF($K402&gt;0,SVS_UR_VZ*$I402/$J402,0)</f>
        <v>#DIV/0!</v>
      </c>
      <c r="N402" s="208">
        <v>5</v>
      </c>
      <c r="O402" s="209">
        <v>101.25</v>
      </c>
      <c r="P402" s="209" t="e" cm="1">
        <f t="array" ref="P402">IF($K402&gt;0,SVS_UR_VFZ*$I402/$J402,0)</f>
        <v>#DIV/0!</v>
      </c>
      <c r="Q402" s="203">
        <f t="shared" si="18"/>
        <v>3246.835</v>
      </c>
      <c r="R402" s="203">
        <f t="shared" si="19"/>
        <v>0</v>
      </c>
      <c r="S402" s="203" t="e">
        <f t="shared" si="20"/>
        <v>#DIV/0!</v>
      </c>
    </row>
    <row r="403" spans="1:19" s="11" customFormat="1">
      <c r="A403" s="195">
        <f>MAX($A$11:A402)+1</f>
        <v>393</v>
      </c>
      <c r="B403" s="196" t="s">
        <v>70</v>
      </c>
      <c r="C403" s="197">
        <v>1</v>
      </c>
      <c r="D403" s="197" t="s">
        <v>433</v>
      </c>
      <c r="E403" s="196" t="s">
        <v>81</v>
      </c>
      <c r="F403" s="198" t="s">
        <v>171</v>
      </c>
      <c r="G403" s="198" t="s">
        <v>1313</v>
      </c>
      <c r="H403" s="198" t="s">
        <v>80</v>
      </c>
      <c r="I403" s="199">
        <v>13.1</v>
      </c>
      <c r="J403" s="64"/>
      <c r="K403" s="200">
        <v>5</v>
      </c>
      <c r="L403" s="201">
        <v>146.6</v>
      </c>
      <c r="M403" s="201" t="e" cm="1">
        <f t="array" ref="M403">IF($K403&gt;0,SVS_UR_VZ*$I403/$J403,0)</f>
        <v>#DIV/0!</v>
      </c>
      <c r="N403" s="208">
        <v>5</v>
      </c>
      <c r="O403" s="209">
        <v>101.25</v>
      </c>
      <c r="P403" s="209" t="e" cm="1">
        <f t="array" ref="P403">IF($K403&gt;0,SVS_UR_VFZ*$I403/$J403,0)</f>
        <v>#DIV/0!</v>
      </c>
      <c r="Q403" s="203">
        <f t="shared" si="18"/>
        <v>3246.835</v>
      </c>
      <c r="R403" s="203">
        <f t="shared" si="19"/>
        <v>0</v>
      </c>
      <c r="S403" s="203" t="e">
        <f t="shared" si="20"/>
        <v>#DIV/0!</v>
      </c>
    </row>
    <row r="404" spans="1:19" s="11" customFormat="1">
      <c r="A404" s="195">
        <f>MAX($A$11:A403)+1</f>
        <v>394</v>
      </c>
      <c r="B404" s="196" t="s">
        <v>70</v>
      </c>
      <c r="C404" s="197">
        <v>1</v>
      </c>
      <c r="D404" s="197" t="s">
        <v>434</v>
      </c>
      <c r="E404" s="196" t="s">
        <v>81</v>
      </c>
      <c r="F404" s="198" t="s">
        <v>171</v>
      </c>
      <c r="G404" s="198" t="s">
        <v>1313</v>
      </c>
      <c r="H404" s="198" t="s">
        <v>80</v>
      </c>
      <c r="I404" s="199">
        <v>32.49</v>
      </c>
      <c r="J404" s="64"/>
      <c r="K404" s="200">
        <v>5</v>
      </c>
      <c r="L404" s="201">
        <v>146.6</v>
      </c>
      <c r="M404" s="201" t="e" cm="1">
        <f t="array" ref="M404">IF($K404&gt;0,SVS_UR_VZ*$I404/$J404,0)</f>
        <v>#DIV/0!</v>
      </c>
      <c r="N404" s="208">
        <v>5</v>
      </c>
      <c r="O404" s="209">
        <v>101.25</v>
      </c>
      <c r="P404" s="209" t="e" cm="1">
        <f t="array" ref="P404">IF($K404&gt;0,SVS_UR_VFZ*$I404/$J404,0)</f>
        <v>#DIV/0!</v>
      </c>
      <c r="Q404" s="203">
        <f t="shared" si="18"/>
        <v>8052.6465000000007</v>
      </c>
      <c r="R404" s="203">
        <f t="shared" si="19"/>
        <v>0</v>
      </c>
      <c r="S404" s="203" t="e">
        <f t="shared" si="20"/>
        <v>#DIV/0!</v>
      </c>
    </row>
    <row r="405" spans="1:19" s="11" customFormat="1">
      <c r="A405" s="195">
        <f>MAX($A$11:A404)+1</f>
        <v>395</v>
      </c>
      <c r="B405" s="196" t="s">
        <v>70</v>
      </c>
      <c r="C405" s="197">
        <v>1</v>
      </c>
      <c r="D405" s="197" t="s">
        <v>435</v>
      </c>
      <c r="E405" s="196" t="s">
        <v>81</v>
      </c>
      <c r="F405" s="198" t="s">
        <v>1375</v>
      </c>
      <c r="G405" s="198" t="s">
        <v>1313</v>
      </c>
      <c r="H405" s="198" t="s">
        <v>80</v>
      </c>
      <c r="I405" s="199">
        <v>15.94</v>
      </c>
      <c r="J405" s="64"/>
      <c r="K405" s="200">
        <v>3</v>
      </c>
      <c r="L405" s="201">
        <v>87.96</v>
      </c>
      <c r="M405" s="201" t="e" cm="1">
        <f t="array" ref="M405">IF($K405&gt;0,SVS_UR_VZ*$I405/$J405,0)</f>
        <v>#DIV/0!</v>
      </c>
      <c r="N405" s="208">
        <v>3</v>
      </c>
      <c r="O405" s="209">
        <v>60.75</v>
      </c>
      <c r="P405" s="209" t="e" cm="1">
        <f t="array" ref="P405">IF($K405&gt;0,SVS_UR_VFZ*$I405/$J405,0)</f>
        <v>#DIV/0!</v>
      </c>
      <c r="Q405" s="203">
        <f t="shared" si="18"/>
        <v>2370.4373999999998</v>
      </c>
      <c r="R405" s="203">
        <f t="shared" si="19"/>
        <v>0</v>
      </c>
      <c r="S405" s="203" t="e">
        <f t="shared" si="20"/>
        <v>#DIV/0!</v>
      </c>
    </row>
    <row r="406" spans="1:19" s="11" customFormat="1">
      <c r="A406" s="195">
        <f>MAX($A$11:A405)+1</f>
        <v>396</v>
      </c>
      <c r="B406" s="196" t="s">
        <v>70</v>
      </c>
      <c r="C406" s="197">
        <v>1</v>
      </c>
      <c r="D406" s="197" t="s">
        <v>436</v>
      </c>
      <c r="E406" s="196" t="s">
        <v>81</v>
      </c>
      <c r="F406" s="198" t="s">
        <v>1375</v>
      </c>
      <c r="G406" s="198" t="s">
        <v>1313</v>
      </c>
      <c r="H406" s="198" t="s">
        <v>80</v>
      </c>
      <c r="I406" s="199">
        <v>16.52</v>
      </c>
      <c r="J406" s="64"/>
      <c r="K406" s="200">
        <v>3</v>
      </c>
      <c r="L406" s="201">
        <v>87.96</v>
      </c>
      <c r="M406" s="201" t="e" cm="1">
        <f t="array" ref="M406">IF($K406&gt;0,SVS_UR_VZ*$I406/$J406,0)</f>
        <v>#DIV/0!</v>
      </c>
      <c r="N406" s="208">
        <v>3</v>
      </c>
      <c r="O406" s="209">
        <v>60.75</v>
      </c>
      <c r="P406" s="209" t="e" cm="1">
        <f t="array" ref="P406">IF($K406&gt;0,SVS_UR_VFZ*$I406/$J406,0)</f>
        <v>#DIV/0!</v>
      </c>
      <c r="Q406" s="203">
        <f t="shared" si="18"/>
        <v>2456.6891999999998</v>
      </c>
      <c r="R406" s="203">
        <f t="shared" si="19"/>
        <v>0</v>
      </c>
      <c r="S406" s="203" t="e">
        <f t="shared" si="20"/>
        <v>#DIV/0!</v>
      </c>
    </row>
    <row r="407" spans="1:19" s="11" customFormat="1">
      <c r="A407" s="195">
        <f>MAX($A$11:A406)+1</f>
        <v>397</v>
      </c>
      <c r="B407" s="196" t="s">
        <v>70</v>
      </c>
      <c r="C407" s="197">
        <v>1</v>
      </c>
      <c r="D407" s="197" t="s">
        <v>437</v>
      </c>
      <c r="E407" s="196" t="s">
        <v>81</v>
      </c>
      <c r="F407" s="198" t="s">
        <v>1375</v>
      </c>
      <c r="G407" s="198" t="s">
        <v>1313</v>
      </c>
      <c r="H407" s="198" t="s">
        <v>80</v>
      </c>
      <c r="I407" s="199">
        <v>15.96</v>
      </c>
      <c r="J407" s="64"/>
      <c r="K407" s="200">
        <v>3</v>
      </c>
      <c r="L407" s="201">
        <v>87.96</v>
      </c>
      <c r="M407" s="201" t="e" cm="1">
        <f t="array" ref="M407">IF($K407&gt;0,SVS_UR_VZ*$I407/$J407,0)</f>
        <v>#DIV/0!</v>
      </c>
      <c r="N407" s="208">
        <v>3</v>
      </c>
      <c r="O407" s="209">
        <v>60.75</v>
      </c>
      <c r="P407" s="209" t="e" cm="1">
        <f t="array" ref="P407">IF($K407&gt;0,SVS_UR_VFZ*$I407/$J407,0)</f>
        <v>#DIV/0!</v>
      </c>
      <c r="Q407" s="203">
        <f t="shared" si="18"/>
        <v>2373.4115999999999</v>
      </c>
      <c r="R407" s="203">
        <f t="shared" si="19"/>
        <v>0</v>
      </c>
      <c r="S407" s="203" t="e">
        <f t="shared" si="20"/>
        <v>#DIV/0!</v>
      </c>
    </row>
    <row r="408" spans="1:19" s="11" customFormat="1">
      <c r="A408" s="195">
        <f>MAX($A$11:A407)+1</f>
        <v>398</v>
      </c>
      <c r="B408" s="196" t="s">
        <v>70</v>
      </c>
      <c r="C408" s="197">
        <v>1</v>
      </c>
      <c r="D408" s="197" t="s">
        <v>438</v>
      </c>
      <c r="E408" s="196" t="s">
        <v>81</v>
      </c>
      <c r="F408" s="198" t="s">
        <v>171</v>
      </c>
      <c r="G408" s="198" t="s">
        <v>1313</v>
      </c>
      <c r="H408" s="198" t="s">
        <v>80</v>
      </c>
      <c r="I408" s="199">
        <v>11.88</v>
      </c>
      <c r="J408" s="64"/>
      <c r="K408" s="200">
        <v>5</v>
      </c>
      <c r="L408" s="201">
        <v>146.6</v>
      </c>
      <c r="M408" s="201" t="e" cm="1">
        <f t="array" ref="M408">IF($K408&gt;0,SVS_UR_VZ*$I408/$J408,0)</f>
        <v>#DIV/0!</v>
      </c>
      <c r="N408" s="208">
        <v>5</v>
      </c>
      <c r="O408" s="209">
        <v>101.25</v>
      </c>
      <c r="P408" s="209" t="e" cm="1">
        <f t="array" ref="P408">IF($K408&gt;0,SVS_UR_VFZ*$I408/$J408,0)</f>
        <v>#DIV/0!</v>
      </c>
      <c r="Q408" s="203">
        <f t="shared" si="18"/>
        <v>2944.4580000000001</v>
      </c>
      <c r="R408" s="203">
        <f t="shared" si="19"/>
        <v>0</v>
      </c>
      <c r="S408" s="203" t="e">
        <f t="shared" si="20"/>
        <v>#DIV/0!</v>
      </c>
    </row>
    <row r="409" spans="1:19" s="11" customFormat="1">
      <c r="A409" s="195">
        <f>MAX($A$11:A408)+1</f>
        <v>399</v>
      </c>
      <c r="B409" s="196" t="s">
        <v>70</v>
      </c>
      <c r="C409" s="197">
        <v>1</v>
      </c>
      <c r="D409" s="197" t="s">
        <v>439</v>
      </c>
      <c r="E409" s="196" t="s">
        <v>81</v>
      </c>
      <c r="F409" s="198" t="s">
        <v>171</v>
      </c>
      <c r="G409" s="198" t="s">
        <v>1313</v>
      </c>
      <c r="H409" s="198" t="s">
        <v>80</v>
      </c>
      <c r="I409" s="199">
        <v>21.43</v>
      </c>
      <c r="J409" s="64"/>
      <c r="K409" s="200">
        <v>5</v>
      </c>
      <c r="L409" s="201">
        <v>146.6</v>
      </c>
      <c r="M409" s="201" t="e" cm="1">
        <f t="array" ref="M409">IF($K409&gt;0,SVS_UR_VZ*$I409/$J409,0)</f>
        <v>#DIV/0!</v>
      </c>
      <c r="N409" s="208">
        <v>5</v>
      </c>
      <c r="O409" s="209">
        <v>101.25</v>
      </c>
      <c r="P409" s="209" t="e" cm="1">
        <f t="array" ref="P409">IF($K409&gt;0,SVS_UR_VFZ*$I409/$J409,0)</f>
        <v>#DIV/0!</v>
      </c>
      <c r="Q409" s="203">
        <f t="shared" si="18"/>
        <v>5311.4254999999994</v>
      </c>
      <c r="R409" s="203">
        <f t="shared" si="19"/>
        <v>0</v>
      </c>
      <c r="S409" s="203" t="e">
        <f t="shared" si="20"/>
        <v>#DIV/0!</v>
      </c>
    </row>
    <row r="410" spans="1:19" s="11" customFormat="1">
      <c r="A410" s="195">
        <f>MAX($A$11:A409)+1</f>
        <v>400</v>
      </c>
      <c r="B410" s="196" t="s">
        <v>70</v>
      </c>
      <c r="C410" s="197">
        <v>1</v>
      </c>
      <c r="D410" s="197" t="s">
        <v>440</v>
      </c>
      <c r="E410" s="196" t="s">
        <v>43</v>
      </c>
      <c r="F410" s="198" t="s">
        <v>1375</v>
      </c>
      <c r="G410" s="198" t="s">
        <v>1313</v>
      </c>
      <c r="H410" s="198" t="s">
        <v>82</v>
      </c>
      <c r="I410" s="199">
        <v>15.08</v>
      </c>
      <c r="J410" s="64"/>
      <c r="K410" s="200">
        <v>3</v>
      </c>
      <c r="L410" s="201">
        <v>87.96</v>
      </c>
      <c r="M410" s="201" t="e" cm="1">
        <f t="array" ref="M410">IF($K410&gt;0,SVS_UR_VZ*$I410/$J410,0)</f>
        <v>#DIV/0!</v>
      </c>
      <c r="N410" s="208">
        <v>3</v>
      </c>
      <c r="O410" s="209">
        <v>60.75</v>
      </c>
      <c r="P410" s="209" t="e" cm="1">
        <f t="array" ref="P410">IF($K410&gt;0,SVS_UR_VFZ*$I410/$J410,0)</f>
        <v>#DIV/0!</v>
      </c>
      <c r="Q410" s="203">
        <f t="shared" si="18"/>
        <v>2242.5467999999996</v>
      </c>
      <c r="R410" s="203">
        <f t="shared" si="19"/>
        <v>0</v>
      </c>
      <c r="S410" s="203" t="e">
        <f t="shared" si="20"/>
        <v>#DIV/0!</v>
      </c>
    </row>
    <row r="411" spans="1:19" s="11" customFormat="1">
      <c r="A411" s="195">
        <f>MAX($A$11:A410)+1</f>
        <v>401</v>
      </c>
      <c r="B411" s="196" t="s">
        <v>70</v>
      </c>
      <c r="C411" s="197">
        <v>1</v>
      </c>
      <c r="D411" s="197" t="s">
        <v>441</v>
      </c>
      <c r="E411" s="196" t="s">
        <v>81</v>
      </c>
      <c r="F411" s="198" t="s">
        <v>1375</v>
      </c>
      <c r="G411" s="198" t="s">
        <v>1313</v>
      </c>
      <c r="H411" s="198" t="s">
        <v>80</v>
      </c>
      <c r="I411" s="199">
        <v>15.08</v>
      </c>
      <c r="J411" s="64"/>
      <c r="K411" s="200">
        <v>3</v>
      </c>
      <c r="L411" s="201">
        <v>87.96</v>
      </c>
      <c r="M411" s="201" t="e" cm="1">
        <f t="array" ref="M411">IF($K411&gt;0,SVS_UR_VZ*$I411/$J411,0)</f>
        <v>#DIV/0!</v>
      </c>
      <c r="N411" s="208">
        <v>3</v>
      </c>
      <c r="O411" s="209">
        <v>60.75</v>
      </c>
      <c r="P411" s="209" t="e" cm="1">
        <f t="array" ref="P411">IF($K411&gt;0,SVS_UR_VFZ*$I411/$J411,0)</f>
        <v>#DIV/0!</v>
      </c>
      <c r="Q411" s="203">
        <f t="shared" si="18"/>
        <v>2242.5467999999996</v>
      </c>
      <c r="R411" s="203">
        <f t="shared" si="19"/>
        <v>0</v>
      </c>
      <c r="S411" s="203" t="e">
        <f t="shared" si="20"/>
        <v>#DIV/0!</v>
      </c>
    </row>
    <row r="412" spans="1:19" s="11" customFormat="1">
      <c r="A412" s="195">
        <f>MAX($A$11:A411)+1</f>
        <v>402</v>
      </c>
      <c r="B412" s="196" t="s">
        <v>70</v>
      </c>
      <c r="C412" s="197">
        <v>1</v>
      </c>
      <c r="D412" s="197" t="s">
        <v>442</v>
      </c>
      <c r="E412" s="196" t="s">
        <v>81</v>
      </c>
      <c r="F412" s="198" t="s">
        <v>1375</v>
      </c>
      <c r="G412" s="198" t="s">
        <v>1313</v>
      </c>
      <c r="H412" s="198" t="s">
        <v>80</v>
      </c>
      <c r="I412" s="199">
        <v>15.08</v>
      </c>
      <c r="J412" s="64"/>
      <c r="K412" s="210">
        <v>3</v>
      </c>
      <c r="L412" s="211">
        <v>87.96</v>
      </c>
      <c r="M412" s="211" t="e" cm="1">
        <f t="array" ref="M412">IF($K412&gt;0,SVS_UR_VZ*$I412/$J412,0)</f>
        <v>#DIV/0!</v>
      </c>
      <c r="N412" s="204">
        <v>3</v>
      </c>
      <c r="O412" s="205">
        <v>60.75</v>
      </c>
      <c r="P412" s="205" t="e" cm="1">
        <f t="array" ref="P412">IF($K412&gt;0,SVS_UR_VFZ*$I412/$J412,0)</f>
        <v>#DIV/0!</v>
      </c>
      <c r="Q412" s="203">
        <f t="shared" si="18"/>
        <v>2242.5467999999996</v>
      </c>
      <c r="R412" s="203">
        <f t="shared" si="19"/>
        <v>0</v>
      </c>
      <c r="S412" s="203" t="e">
        <f t="shared" si="20"/>
        <v>#DIV/0!</v>
      </c>
    </row>
    <row r="413" spans="1:19" s="11" customFormat="1" ht="12" customHeight="1">
      <c r="A413" s="195">
        <f>MAX($A$11:A412)+1</f>
        <v>403</v>
      </c>
      <c r="B413" s="196" t="s">
        <v>70</v>
      </c>
      <c r="C413" s="197">
        <v>1</v>
      </c>
      <c r="D413" s="197" t="s">
        <v>443</v>
      </c>
      <c r="E413" s="196" t="s">
        <v>81</v>
      </c>
      <c r="F413" s="198" t="s">
        <v>1375</v>
      </c>
      <c r="G413" s="198" t="s">
        <v>1313</v>
      </c>
      <c r="H413" s="198" t="s">
        <v>80</v>
      </c>
      <c r="I413" s="199">
        <v>15.08</v>
      </c>
      <c r="J413" s="64"/>
      <c r="K413" s="210">
        <v>3</v>
      </c>
      <c r="L413" s="211">
        <v>87.96</v>
      </c>
      <c r="M413" s="211" t="e" cm="1">
        <f t="array" ref="M413">IF($K413&gt;0,SVS_UR_VZ*$I413/$J413,0)</f>
        <v>#DIV/0!</v>
      </c>
      <c r="N413" s="204">
        <v>3</v>
      </c>
      <c r="O413" s="205">
        <v>60.75</v>
      </c>
      <c r="P413" s="205" t="e" cm="1">
        <f t="array" ref="P413">IF($K413&gt;0,SVS_UR_VFZ*$I413/$J413,0)</f>
        <v>#DIV/0!</v>
      </c>
      <c r="Q413" s="203">
        <f t="shared" si="18"/>
        <v>2242.5467999999996</v>
      </c>
      <c r="R413" s="203">
        <f t="shared" si="19"/>
        <v>0</v>
      </c>
      <c r="S413" s="203" t="e">
        <f t="shared" si="20"/>
        <v>#DIV/0!</v>
      </c>
    </row>
    <row r="414" spans="1:19" s="11" customFormat="1">
      <c r="A414" s="195">
        <f>MAX($A$11:A413)+1</f>
        <v>404</v>
      </c>
      <c r="B414" s="196" t="s">
        <v>70</v>
      </c>
      <c r="C414" s="197">
        <v>1</v>
      </c>
      <c r="D414" s="197" t="s">
        <v>444</v>
      </c>
      <c r="E414" s="196" t="s">
        <v>81</v>
      </c>
      <c r="F414" s="198" t="s">
        <v>1375</v>
      </c>
      <c r="G414" s="198" t="s">
        <v>1313</v>
      </c>
      <c r="H414" s="198" t="s">
        <v>80</v>
      </c>
      <c r="I414" s="199">
        <v>14.56</v>
      </c>
      <c r="J414" s="64"/>
      <c r="K414" s="210">
        <v>3</v>
      </c>
      <c r="L414" s="211">
        <v>87.96</v>
      </c>
      <c r="M414" s="211" t="e" cm="1">
        <f t="array" ref="M414">IF($K414&gt;0,SVS_UR_VZ*$I414/$J414,0)</f>
        <v>#DIV/0!</v>
      </c>
      <c r="N414" s="204">
        <v>3</v>
      </c>
      <c r="O414" s="205">
        <v>60.75</v>
      </c>
      <c r="P414" s="205" t="e" cm="1">
        <f t="array" ref="P414">IF($K414&gt;0,SVS_UR_VFZ*$I414/$J414,0)</f>
        <v>#DIV/0!</v>
      </c>
      <c r="Q414" s="203">
        <f t="shared" si="18"/>
        <v>2165.2175999999999</v>
      </c>
      <c r="R414" s="203">
        <f t="shared" si="19"/>
        <v>0</v>
      </c>
      <c r="S414" s="203" t="e">
        <f t="shared" si="20"/>
        <v>#DIV/0!</v>
      </c>
    </row>
    <row r="415" spans="1:19" s="11" customFormat="1">
      <c r="A415" s="195">
        <f>MAX($A$11:A414)+1</f>
        <v>405</v>
      </c>
      <c r="B415" s="196" t="s">
        <v>70</v>
      </c>
      <c r="C415" s="197">
        <v>1</v>
      </c>
      <c r="D415" s="197" t="s">
        <v>445</v>
      </c>
      <c r="E415" s="196" t="s">
        <v>179</v>
      </c>
      <c r="F415" s="198" t="s">
        <v>174</v>
      </c>
      <c r="G415" s="198" t="s">
        <v>1317</v>
      </c>
      <c r="H415" s="198" t="s">
        <v>46</v>
      </c>
      <c r="I415" s="199">
        <v>31.98</v>
      </c>
      <c r="J415" s="64"/>
      <c r="K415" s="210">
        <v>0.02</v>
      </c>
      <c r="L415" s="211">
        <v>1</v>
      </c>
      <c r="M415" s="211" t="e" cm="1">
        <f t="array" ref="M415">IF($K415&gt;0,SVS_UR_VZ*$I415/$J415,0)</f>
        <v>#DIV/0!</v>
      </c>
      <c r="N415" s="202"/>
      <c r="O415" s="202"/>
      <c r="P415" s="202"/>
      <c r="Q415" s="203">
        <f t="shared" si="18"/>
        <v>31.98</v>
      </c>
      <c r="R415" s="203">
        <f t="shared" si="19"/>
        <v>0</v>
      </c>
      <c r="S415" s="203" t="e">
        <f t="shared" si="20"/>
        <v>#DIV/0!</v>
      </c>
    </row>
    <row r="416" spans="1:19" s="11" customFormat="1">
      <c r="A416" s="195">
        <f>MAX($A$11:A415)+1</f>
        <v>406</v>
      </c>
      <c r="B416" s="196" t="s">
        <v>70</v>
      </c>
      <c r="C416" s="197">
        <v>1</v>
      </c>
      <c r="D416" s="197" t="s">
        <v>446</v>
      </c>
      <c r="E416" s="196" t="s">
        <v>394</v>
      </c>
      <c r="F416" s="198" t="s">
        <v>171</v>
      </c>
      <c r="G416" s="198" t="s">
        <v>75</v>
      </c>
      <c r="H416" s="198" t="s">
        <v>92</v>
      </c>
      <c r="I416" s="199">
        <v>14.98</v>
      </c>
      <c r="J416" s="64"/>
      <c r="K416" s="210">
        <v>5</v>
      </c>
      <c r="L416" s="211">
        <v>146.6</v>
      </c>
      <c r="M416" s="211" t="e" cm="1">
        <f t="array" ref="M416">IF($K416&gt;0,SVS_UR_VZ*$I416/$J416,0)</f>
        <v>#DIV/0!</v>
      </c>
      <c r="N416" s="204">
        <v>5</v>
      </c>
      <c r="O416" s="205">
        <v>101.25</v>
      </c>
      <c r="P416" s="205" t="e" cm="1">
        <f t="array" ref="P416">IF($K416&gt;0,SVS_UR_VFZ*$I416/$J416,0)</f>
        <v>#DIV/0!</v>
      </c>
      <c r="Q416" s="203">
        <f t="shared" si="18"/>
        <v>3712.7930000000001</v>
      </c>
      <c r="R416" s="203">
        <f t="shared" si="19"/>
        <v>0</v>
      </c>
      <c r="S416" s="203" t="e">
        <f t="shared" si="20"/>
        <v>#DIV/0!</v>
      </c>
    </row>
    <row r="417" spans="1:19" s="11" customFormat="1">
      <c r="A417" s="195">
        <f>MAX($A$11:A416)+1</f>
        <v>407</v>
      </c>
      <c r="B417" s="196" t="s">
        <v>70</v>
      </c>
      <c r="C417" s="197">
        <v>1</v>
      </c>
      <c r="D417" s="197" t="s">
        <v>447</v>
      </c>
      <c r="E417" s="196" t="s">
        <v>217</v>
      </c>
      <c r="F417" s="198" t="s">
        <v>171</v>
      </c>
      <c r="G417" s="198" t="s">
        <v>1311</v>
      </c>
      <c r="H417" s="198" t="s">
        <v>89</v>
      </c>
      <c r="I417" s="199">
        <v>10.92</v>
      </c>
      <c r="J417" s="64"/>
      <c r="K417" s="210">
        <v>5</v>
      </c>
      <c r="L417" s="211">
        <v>146.6</v>
      </c>
      <c r="M417" s="211" t="e" cm="1">
        <f t="array" ref="M417">IF($K417&gt;0,SVS_UR_VZ*$I417/$J417,0)</f>
        <v>#DIV/0!</v>
      </c>
      <c r="N417" s="204">
        <v>5</v>
      </c>
      <c r="O417" s="205">
        <v>101.25</v>
      </c>
      <c r="P417" s="205" t="e" cm="1">
        <f t="array" ref="P417">IF($K417&gt;0,SVS_UR_VFZ*$I417/$J417,0)</f>
        <v>#DIV/0!</v>
      </c>
      <c r="Q417" s="203">
        <f t="shared" si="18"/>
        <v>2706.5219999999999</v>
      </c>
      <c r="R417" s="203">
        <f t="shared" si="19"/>
        <v>0</v>
      </c>
      <c r="S417" s="203" t="e">
        <f t="shared" si="20"/>
        <v>#DIV/0!</v>
      </c>
    </row>
    <row r="418" spans="1:19" s="11" customFormat="1">
      <c r="A418" s="195">
        <f>MAX($A$11:A417)+1</f>
        <v>408</v>
      </c>
      <c r="B418" s="196" t="s">
        <v>70</v>
      </c>
      <c r="C418" s="197">
        <v>1</v>
      </c>
      <c r="D418" s="197" t="s">
        <v>448</v>
      </c>
      <c r="E418" s="196" t="s">
        <v>182</v>
      </c>
      <c r="F418" s="198" t="s">
        <v>171</v>
      </c>
      <c r="G418" s="198" t="s">
        <v>1311</v>
      </c>
      <c r="H418" s="198" t="s">
        <v>89</v>
      </c>
      <c r="I418" s="199">
        <v>10.92</v>
      </c>
      <c r="J418" s="64"/>
      <c r="K418" s="210">
        <v>5</v>
      </c>
      <c r="L418" s="211">
        <v>146.6</v>
      </c>
      <c r="M418" s="211" t="e" cm="1">
        <f t="array" ref="M418">IF($K418&gt;0,SVS_UR_VZ*$I418/$J418,0)</f>
        <v>#DIV/0!</v>
      </c>
      <c r="N418" s="204">
        <v>5</v>
      </c>
      <c r="O418" s="205">
        <v>101.25</v>
      </c>
      <c r="P418" s="205" t="e" cm="1">
        <f t="array" ref="P418">IF($K418&gt;0,SVS_UR_VFZ*$I418/$J418,0)</f>
        <v>#DIV/0!</v>
      </c>
      <c r="Q418" s="203">
        <f t="shared" si="18"/>
        <v>2706.5219999999999</v>
      </c>
      <c r="R418" s="203">
        <f t="shared" si="19"/>
        <v>0</v>
      </c>
      <c r="S418" s="203" t="e">
        <f t="shared" si="20"/>
        <v>#DIV/0!</v>
      </c>
    </row>
    <row r="419" spans="1:19" s="11" customFormat="1">
      <c r="A419" s="195">
        <f>MAX($A$11:A418)+1</f>
        <v>409</v>
      </c>
      <c r="B419" s="196" t="s">
        <v>70</v>
      </c>
      <c r="C419" s="197">
        <v>1</v>
      </c>
      <c r="D419" s="197" t="s">
        <v>449</v>
      </c>
      <c r="E419" s="196" t="s">
        <v>86</v>
      </c>
      <c r="F419" s="198" t="s">
        <v>171</v>
      </c>
      <c r="G419" s="198" t="s">
        <v>1311</v>
      </c>
      <c r="H419" s="198" t="s">
        <v>85</v>
      </c>
      <c r="I419" s="199">
        <v>20.98</v>
      </c>
      <c r="J419" s="64"/>
      <c r="K419" s="210">
        <v>5</v>
      </c>
      <c r="L419" s="211">
        <v>146.6</v>
      </c>
      <c r="M419" s="211" t="e" cm="1">
        <f t="array" ref="M419">IF($K419&gt;0,SVS_UR_VZ*$I419/$J419,0)</f>
        <v>#DIV/0!</v>
      </c>
      <c r="N419" s="204">
        <v>5</v>
      </c>
      <c r="O419" s="205">
        <v>101.25</v>
      </c>
      <c r="P419" s="205" t="e" cm="1">
        <f t="array" ref="P419">IF($K419&gt;0,SVS_UR_VFZ*$I419/$J419,0)</f>
        <v>#DIV/0!</v>
      </c>
      <c r="Q419" s="203">
        <f t="shared" si="18"/>
        <v>5199.893</v>
      </c>
      <c r="R419" s="203">
        <f t="shared" si="19"/>
        <v>0</v>
      </c>
      <c r="S419" s="203" t="e">
        <f t="shared" si="20"/>
        <v>#DIV/0!</v>
      </c>
    </row>
    <row r="420" spans="1:19" s="11" customFormat="1">
      <c r="A420" s="195">
        <f>MAX($A$11:A419)+1</f>
        <v>410</v>
      </c>
      <c r="B420" s="196" t="s">
        <v>70</v>
      </c>
      <c r="C420" s="197">
        <v>1</v>
      </c>
      <c r="D420" s="197" t="s">
        <v>450</v>
      </c>
      <c r="E420" s="196" t="s">
        <v>189</v>
      </c>
      <c r="F420" s="198" t="s">
        <v>171</v>
      </c>
      <c r="G420" s="198" t="s">
        <v>1313</v>
      </c>
      <c r="H420" s="198" t="s">
        <v>83</v>
      </c>
      <c r="I420" s="199">
        <v>130.81</v>
      </c>
      <c r="J420" s="64"/>
      <c r="K420" s="210">
        <v>5</v>
      </c>
      <c r="L420" s="211">
        <v>146.6</v>
      </c>
      <c r="M420" s="211" t="e" cm="1">
        <f t="array" ref="M420">IF($K420&gt;0,SVS_UR_VZ*$I420/$J420,0)</f>
        <v>#DIV/0!</v>
      </c>
      <c r="N420" s="204">
        <v>5</v>
      </c>
      <c r="O420" s="205">
        <v>101.25</v>
      </c>
      <c r="P420" s="205" t="e" cm="1">
        <f t="array" ref="P420">IF($K420&gt;0,SVS_UR_VFZ*$I420/$J420,0)</f>
        <v>#DIV/0!</v>
      </c>
      <c r="Q420" s="203">
        <f t="shared" si="18"/>
        <v>32421.2585</v>
      </c>
      <c r="R420" s="203">
        <f t="shared" si="19"/>
        <v>0</v>
      </c>
      <c r="S420" s="203" t="e">
        <f t="shared" si="20"/>
        <v>#DIV/0!</v>
      </c>
    </row>
    <row r="421" spans="1:19" s="11" customFormat="1">
      <c r="A421" s="195">
        <f>MAX($A$11:A420)+1</f>
        <v>411</v>
      </c>
      <c r="B421" s="196" t="s">
        <v>70</v>
      </c>
      <c r="C421" s="197">
        <v>1</v>
      </c>
      <c r="D421" s="197" t="s">
        <v>543</v>
      </c>
      <c r="E421" s="196" t="s">
        <v>229</v>
      </c>
      <c r="F421" s="198" t="s">
        <v>1747</v>
      </c>
      <c r="G421" s="198" t="s">
        <v>75</v>
      </c>
      <c r="H421" s="198" t="s">
        <v>70</v>
      </c>
      <c r="I421" s="199">
        <v>138.37</v>
      </c>
      <c r="J421" s="64"/>
      <c r="K421" s="210">
        <v>5</v>
      </c>
      <c r="L421" s="211">
        <v>146.6</v>
      </c>
      <c r="M421" s="211" t="e" cm="1">
        <f t="array" ref="M421">IF($K421&gt;0,SVS_UR_VZ*$I421/$J421,0)</f>
        <v>#DIV/0!</v>
      </c>
      <c r="N421" s="204">
        <v>2</v>
      </c>
      <c r="O421" s="205">
        <v>40.5</v>
      </c>
      <c r="P421" s="205" t="e" cm="1">
        <f t="array" ref="P421">IF($K421&gt;0,SVS_UR_VFZ*$I421/$J421,0)</f>
        <v>#DIV/0!</v>
      </c>
      <c r="Q421" s="203">
        <f t="shared" si="18"/>
        <v>25889.027000000002</v>
      </c>
      <c r="R421" s="203">
        <f t="shared" si="19"/>
        <v>0</v>
      </c>
      <c r="S421" s="203" t="e">
        <f t="shared" si="20"/>
        <v>#DIV/0!</v>
      </c>
    </row>
    <row r="422" spans="1:19" s="11" customFormat="1">
      <c r="A422" s="195">
        <f>MAX($A$11:A421)+1</f>
        <v>412</v>
      </c>
      <c r="B422" s="196" t="s">
        <v>70</v>
      </c>
      <c r="C422" s="197">
        <v>1</v>
      </c>
      <c r="D422" s="197" t="s">
        <v>544</v>
      </c>
      <c r="E422" s="196" t="s">
        <v>81</v>
      </c>
      <c r="F422" s="198" t="s">
        <v>1375</v>
      </c>
      <c r="G422" s="198" t="s">
        <v>1313</v>
      </c>
      <c r="H422" s="198" t="s">
        <v>80</v>
      </c>
      <c r="I422" s="199">
        <v>21.64</v>
      </c>
      <c r="J422" s="64"/>
      <c r="K422" s="200">
        <v>3</v>
      </c>
      <c r="L422" s="201">
        <v>87.96</v>
      </c>
      <c r="M422" s="201" t="e" cm="1">
        <f t="array" ref="M422">IF($K422&gt;0,SVS_UR_VZ*$I422/$J422,0)</f>
        <v>#DIV/0!</v>
      </c>
      <c r="N422" s="208">
        <v>3</v>
      </c>
      <c r="O422" s="209">
        <v>60.75</v>
      </c>
      <c r="P422" s="209" t="e" cm="1">
        <f t="array" ref="P422">IF($K422&gt;0,SVS_UR_VFZ*$I422/$J422,0)</f>
        <v>#DIV/0!</v>
      </c>
      <c r="Q422" s="203">
        <f t="shared" si="18"/>
        <v>3218.0843999999997</v>
      </c>
      <c r="R422" s="203">
        <f t="shared" si="19"/>
        <v>0</v>
      </c>
      <c r="S422" s="203" t="e">
        <f t="shared" si="20"/>
        <v>#DIV/0!</v>
      </c>
    </row>
    <row r="423" spans="1:19" s="11" customFormat="1">
      <c r="A423" s="195">
        <f>MAX($A$11:A422)+1</f>
        <v>413</v>
      </c>
      <c r="B423" s="196" t="s">
        <v>70</v>
      </c>
      <c r="C423" s="197">
        <v>1</v>
      </c>
      <c r="D423" s="197" t="s">
        <v>545</v>
      </c>
      <c r="E423" s="196" t="s">
        <v>81</v>
      </c>
      <c r="F423" s="198" t="s">
        <v>1375</v>
      </c>
      <c r="G423" s="198" t="s">
        <v>1313</v>
      </c>
      <c r="H423" s="198" t="s">
        <v>80</v>
      </c>
      <c r="I423" s="199">
        <v>5.7</v>
      </c>
      <c r="J423" s="64"/>
      <c r="K423" s="200">
        <v>3</v>
      </c>
      <c r="L423" s="201">
        <v>87.96</v>
      </c>
      <c r="M423" s="201" t="e" cm="1">
        <f t="array" ref="M423">IF($K423&gt;0,SVS_UR_VZ*$I423/$J423,0)</f>
        <v>#DIV/0!</v>
      </c>
      <c r="N423" s="208">
        <v>3</v>
      </c>
      <c r="O423" s="209">
        <v>60.75</v>
      </c>
      <c r="P423" s="209" t="e" cm="1">
        <f t="array" ref="P423">IF($K423&gt;0,SVS_UR_VFZ*$I423/$J423,0)</f>
        <v>#DIV/0!</v>
      </c>
      <c r="Q423" s="203">
        <f t="shared" si="18"/>
        <v>847.64699999999993</v>
      </c>
      <c r="R423" s="203">
        <f t="shared" si="19"/>
        <v>0</v>
      </c>
      <c r="S423" s="203" t="e">
        <f t="shared" si="20"/>
        <v>#DIV/0!</v>
      </c>
    </row>
    <row r="424" spans="1:19" s="11" customFormat="1">
      <c r="A424" s="195">
        <f>MAX($A$11:A423)+1</f>
        <v>414</v>
      </c>
      <c r="B424" s="196" t="s">
        <v>70</v>
      </c>
      <c r="C424" s="197">
        <v>1</v>
      </c>
      <c r="D424" s="197" t="s">
        <v>546</v>
      </c>
      <c r="E424" s="196" t="s">
        <v>229</v>
      </c>
      <c r="F424" s="198" t="s">
        <v>1747</v>
      </c>
      <c r="G424" s="198" t="s">
        <v>75</v>
      </c>
      <c r="H424" s="198" t="s">
        <v>70</v>
      </c>
      <c r="I424" s="199">
        <v>125.02</v>
      </c>
      <c r="J424" s="64"/>
      <c r="K424" s="200">
        <v>5</v>
      </c>
      <c r="L424" s="201">
        <v>146.6</v>
      </c>
      <c r="M424" s="201" t="e" cm="1">
        <f t="array" ref="M424">IF($K424&gt;0,SVS_UR_VZ*$I424/$J424,0)</f>
        <v>#DIV/0!</v>
      </c>
      <c r="N424" s="208">
        <v>2</v>
      </c>
      <c r="O424" s="209">
        <v>40.5</v>
      </c>
      <c r="P424" s="209" t="e" cm="1">
        <f t="array" ref="P424">IF($K424&gt;0,SVS_UR_VFZ*$I424/$J424,0)</f>
        <v>#DIV/0!</v>
      </c>
      <c r="Q424" s="203">
        <f t="shared" si="18"/>
        <v>23391.241999999998</v>
      </c>
      <c r="R424" s="203">
        <f t="shared" si="19"/>
        <v>0</v>
      </c>
      <c r="S424" s="203" t="e">
        <f t="shared" si="20"/>
        <v>#DIV/0!</v>
      </c>
    </row>
    <row r="425" spans="1:19" s="11" customFormat="1">
      <c r="A425" s="195">
        <f>MAX($A$11:A424)+1</f>
        <v>415</v>
      </c>
      <c r="B425" s="196" t="s">
        <v>70</v>
      </c>
      <c r="C425" s="197">
        <v>1</v>
      </c>
      <c r="D425" s="197" t="s">
        <v>547</v>
      </c>
      <c r="E425" s="196" t="s">
        <v>81</v>
      </c>
      <c r="F425" s="198" t="s">
        <v>1375</v>
      </c>
      <c r="G425" s="198" t="s">
        <v>1313</v>
      </c>
      <c r="H425" s="198" t="s">
        <v>80</v>
      </c>
      <c r="I425" s="199">
        <v>23.69</v>
      </c>
      <c r="J425" s="64"/>
      <c r="K425" s="200">
        <v>3</v>
      </c>
      <c r="L425" s="201">
        <v>87.96</v>
      </c>
      <c r="M425" s="201" t="e" cm="1">
        <f t="array" ref="M425">IF($K425&gt;0,SVS_UR_VZ*$I425/$J425,0)</f>
        <v>#DIV/0!</v>
      </c>
      <c r="N425" s="208">
        <v>3</v>
      </c>
      <c r="O425" s="209">
        <v>60.75</v>
      </c>
      <c r="P425" s="209" t="e" cm="1">
        <f t="array" ref="P425">IF($K425&gt;0,SVS_UR_VFZ*$I425/$J425,0)</f>
        <v>#DIV/0!</v>
      </c>
      <c r="Q425" s="203">
        <f t="shared" si="18"/>
        <v>3522.9398999999999</v>
      </c>
      <c r="R425" s="203">
        <f t="shared" si="19"/>
        <v>0</v>
      </c>
      <c r="S425" s="203" t="e">
        <f t="shared" si="20"/>
        <v>#DIV/0!</v>
      </c>
    </row>
    <row r="426" spans="1:19" s="11" customFormat="1">
      <c r="A426" s="195">
        <f>MAX($A$11:A425)+1</f>
        <v>416</v>
      </c>
      <c r="B426" s="196" t="s">
        <v>70</v>
      </c>
      <c r="C426" s="197">
        <v>1</v>
      </c>
      <c r="D426" s="197" t="s">
        <v>548</v>
      </c>
      <c r="E426" s="196" t="s">
        <v>81</v>
      </c>
      <c r="F426" s="198" t="s">
        <v>1375</v>
      </c>
      <c r="G426" s="198" t="s">
        <v>1313</v>
      </c>
      <c r="H426" s="198" t="s">
        <v>80</v>
      </c>
      <c r="I426" s="199">
        <v>5.7</v>
      </c>
      <c r="J426" s="64"/>
      <c r="K426" s="200">
        <v>3</v>
      </c>
      <c r="L426" s="201">
        <v>87.96</v>
      </c>
      <c r="M426" s="201" t="e" cm="1">
        <f t="array" ref="M426">IF($K426&gt;0,SVS_UR_VZ*$I426/$J426,0)</f>
        <v>#DIV/0!</v>
      </c>
      <c r="N426" s="208">
        <v>3</v>
      </c>
      <c r="O426" s="209">
        <v>60.75</v>
      </c>
      <c r="P426" s="209" t="e" cm="1">
        <f t="array" ref="P426">IF($K426&gt;0,SVS_UR_VFZ*$I426/$J426,0)</f>
        <v>#DIV/0!</v>
      </c>
      <c r="Q426" s="203">
        <f t="shared" si="18"/>
        <v>847.64699999999993</v>
      </c>
      <c r="R426" s="203">
        <f t="shared" si="19"/>
        <v>0</v>
      </c>
      <c r="S426" s="203" t="e">
        <f t="shared" si="20"/>
        <v>#DIV/0!</v>
      </c>
    </row>
    <row r="427" spans="1:19" s="11" customFormat="1">
      <c r="A427" s="195">
        <f>MAX($A$11:A426)+1</f>
        <v>417</v>
      </c>
      <c r="B427" s="196" t="s">
        <v>70</v>
      </c>
      <c r="C427" s="197">
        <v>1</v>
      </c>
      <c r="D427" s="197" t="s">
        <v>549</v>
      </c>
      <c r="E427" s="196" t="s">
        <v>229</v>
      </c>
      <c r="F427" s="198" t="s">
        <v>1747</v>
      </c>
      <c r="G427" s="198" t="s">
        <v>75</v>
      </c>
      <c r="H427" s="198" t="s">
        <v>70</v>
      </c>
      <c r="I427" s="199">
        <v>126.19</v>
      </c>
      <c r="J427" s="64"/>
      <c r="K427" s="200">
        <v>5</v>
      </c>
      <c r="L427" s="201">
        <v>146.6</v>
      </c>
      <c r="M427" s="201" t="e" cm="1">
        <f t="array" ref="M427">IF($K427&gt;0,SVS_UR_VZ*$I427/$J427,0)</f>
        <v>#DIV/0!</v>
      </c>
      <c r="N427" s="208">
        <v>2</v>
      </c>
      <c r="O427" s="209">
        <v>40.5</v>
      </c>
      <c r="P427" s="209" t="e" cm="1">
        <f t="array" ref="P427">IF($K427&gt;0,SVS_UR_VFZ*$I427/$J427,0)</f>
        <v>#DIV/0!</v>
      </c>
      <c r="Q427" s="203">
        <f t="shared" si="18"/>
        <v>23610.148999999998</v>
      </c>
      <c r="R427" s="203">
        <f t="shared" si="19"/>
        <v>0</v>
      </c>
      <c r="S427" s="203" t="e">
        <f t="shared" si="20"/>
        <v>#DIV/0!</v>
      </c>
    </row>
    <row r="428" spans="1:19" s="11" customFormat="1">
      <c r="A428" s="195">
        <f>MAX($A$11:A427)+1</f>
        <v>418</v>
      </c>
      <c r="B428" s="196" t="s">
        <v>70</v>
      </c>
      <c r="C428" s="197">
        <v>1</v>
      </c>
      <c r="D428" s="197" t="s">
        <v>550</v>
      </c>
      <c r="E428" s="196" t="s">
        <v>81</v>
      </c>
      <c r="F428" s="198" t="s">
        <v>1375</v>
      </c>
      <c r="G428" s="198" t="s">
        <v>1313</v>
      </c>
      <c r="H428" s="198" t="s">
        <v>80</v>
      </c>
      <c r="I428" s="199">
        <v>94.92</v>
      </c>
      <c r="J428" s="64"/>
      <c r="K428" s="200">
        <v>3</v>
      </c>
      <c r="L428" s="201">
        <v>87.96</v>
      </c>
      <c r="M428" s="201" t="e" cm="1">
        <f t="array" ref="M428">IF($K428&gt;0,SVS_UR_VZ*$I428/$J428,0)</f>
        <v>#DIV/0!</v>
      </c>
      <c r="N428" s="208">
        <v>3</v>
      </c>
      <c r="O428" s="209">
        <v>60.75</v>
      </c>
      <c r="P428" s="209" t="e" cm="1">
        <f t="array" ref="P428">IF($K428&gt;0,SVS_UR_VFZ*$I428/$J428,0)</f>
        <v>#DIV/0!</v>
      </c>
      <c r="Q428" s="203">
        <f t="shared" si="18"/>
        <v>14115.553199999998</v>
      </c>
      <c r="R428" s="203">
        <f t="shared" si="19"/>
        <v>0</v>
      </c>
      <c r="S428" s="203" t="e">
        <f t="shared" si="20"/>
        <v>#DIV/0!</v>
      </c>
    </row>
    <row r="429" spans="1:19" s="11" customFormat="1">
      <c r="A429" s="195">
        <f>MAX($A$11:A428)+1</f>
        <v>419</v>
      </c>
      <c r="B429" s="196" t="s">
        <v>70</v>
      </c>
      <c r="C429" s="197">
        <v>1</v>
      </c>
      <c r="D429" s="197" t="s">
        <v>551</v>
      </c>
      <c r="E429" s="196" t="s">
        <v>81</v>
      </c>
      <c r="F429" s="198" t="s">
        <v>1375</v>
      </c>
      <c r="G429" s="198" t="s">
        <v>1313</v>
      </c>
      <c r="H429" s="198" t="s">
        <v>80</v>
      </c>
      <c r="I429" s="199">
        <v>23.69</v>
      </c>
      <c r="J429" s="64"/>
      <c r="K429" s="200">
        <v>3</v>
      </c>
      <c r="L429" s="201">
        <v>87.96</v>
      </c>
      <c r="M429" s="201" t="e" cm="1">
        <f t="array" ref="M429">IF($K429&gt;0,SVS_UR_VZ*$I429/$J429,0)</f>
        <v>#DIV/0!</v>
      </c>
      <c r="N429" s="208">
        <v>3</v>
      </c>
      <c r="O429" s="209">
        <v>60.75</v>
      </c>
      <c r="P429" s="209" t="e" cm="1">
        <f t="array" ref="P429">IF($K429&gt;0,SVS_UR_VFZ*$I429/$J429,0)</f>
        <v>#DIV/0!</v>
      </c>
      <c r="Q429" s="203">
        <f t="shared" si="18"/>
        <v>3522.9398999999999</v>
      </c>
      <c r="R429" s="203">
        <f t="shared" si="19"/>
        <v>0</v>
      </c>
      <c r="S429" s="203" t="e">
        <f t="shared" si="20"/>
        <v>#DIV/0!</v>
      </c>
    </row>
    <row r="430" spans="1:19" s="11" customFormat="1">
      <c r="A430" s="195">
        <f>MAX($A$11:A429)+1</f>
        <v>420</v>
      </c>
      <c r="B430" s="196" t="s">
        <v>70</v>
      </c>
      <c r="C430" s="197">
        <v>1</v>
      </c>
      <c r="D430" s="197" t="s">
        <v>552</v>
      </c>
      <c r="E430" s="196" t="s">
        <v>81</v>
      </c>
      <c r="F430" s="198" t="s">
        <v>1375</v>
      </c>
      <c r="G430" s="198" t="s">
        <v>1313</v>
      </c>
      <c r="H430" s="198" t="s">
        <v>80</v>
      </c>
      <c r="I430" s="199">
        <v>5.7</v>
      </c>
      <c r="J430" s="64"/>
      <c r="K430" s="200">
        <v>3</v>
      </c>
      <c r="L430" s="201">
        <v>87.96</v>
      </c>
      <c r="M430" s="201" t="e" cm="1">
        <f t="array" ref="M430">IF($K430&gt;0,SVS_UR_VZ*$I430/$J430,0)</f>
        <v>#DIV/0!</v>
      </c>
      <c r="N430" s="208">
        <v>3</v>
      </c>
      <c r="O430" s="209">
        <v>60.75</v>
      </c>
      <c r="P430" s="209" t="e" cm="1">
        <f t="array" ref="P430">IF($K430&gt;0,SVS_UR_VFZ*$I430/$J430,0)</f>
        <v>#DIV/0!</v>
      </c>
      <c r="Q430" s="203">
        <f t="shared" si="18"/>
        <v>847.64699999999993</v>
      </c>
      <c r="R430" s="203">
        <f t="shared" si="19"/>
        <v>0</v>
      </c>
      <c r="S430" s="203" t="e">
        <f t="shared" si="20"/>
        <v>#DIV/0!</v>
      </c>
    </row>
    <row r="431" spans="1:19" s="11" customFormat="1">
      <c r="A431" s="195">
        <f>MAX($A$11:A430)+1</f>
        <v>421</v>
      </c>
      <c r="B431" s="196" t="s">
        <v>70</v>
      </c>
      <c r="C431" s="197">
        <v>1</v>
      </c>
      <c r="D431" s="197" t="s">
        <v>553</v>
      </c>
      <c r="E431" s="196" t="s">
        <v>526</v>
      </c>
      <c r="F431" s="198" t="s">
        <v>172</v>
      </c>
      <c r="G431" s="198" t="s">
        <v>75</v>
      </c>
      <c r="H431" s="198" t="s">
        <v>70</v>
      </c>
      <c r="I431" s="199">
        <v>124.55</v>
      </c>
      <c r="J431" s="64"/>
      <c r="K431" s="200">
        <v>2</v>
      </c>
      <c r="L431" s="201">
        <v>58.64</v>
      </c>
      <c r="M431" s="201" t="e" cm="1">
        <f t="array" ref="M431">IF($K431&gt;0,SVS_UR_VZ*$I431/$J431,0)</f>
        <v>#DIV/0!</v>
      </c>
      <c r="N431" s="208">
        <v>2</v>
      </c>
      <c r="O431" s="209">
        <v>40.5</v>
      </c>
      <c r="P431" s="209" t="e" cm="1">
        <f t="array" ref="P431">IF($K431&gt;0,SVS_UR_VFZ*$I431/$J431,0)</f>
        <v>#DIV/0!</v>
      </c>
      <c r="Q431" s="203">
        <f t="shared" si="18"/>
        <v>12347.887000000001</v>
      </c>
      <c r="R431" s="203">
        <f t="shared" si="19"/>
        <v>0</v>
      </c>
      <c r="S431" s="203" t="e">
        <f t="shared" si="20"/>
        <v>#DIV/0!</v>
      </c>
    </row>
    <row r="432" spans="1:19" s="11" customFormat="1">
      <c r="A432" s="195">
        <f>MAX($A$11:A431)+1</f>
        <v>422</v>
      </c>
      <c r="B432" s="196" t="s">
        <v>70</v>
      </c>
      <c r="C432" s="197">
        <v>1</v>
      </c>
      <c r="D432" s="197" t="s">
        <v>554</v>
      </c>
      <c r="E432" s="196" t="s">
        <v>81</v>
      </c>
      <c r="F432" s="198" t="s">
        <v>1375</v>
      </c>
      <c r="G432" s="198" t="s">
        <v>1313</v>
      </c>
      <c r="H432" s="198" t="s">
        <v>80</v>
      </c>
      <c r="I432" s="199">
        <v>23.69</v>
      </c>
      <c r="J432" s="64"/>
      <c r="K432" s="200">
        <v>3</v>
      </c>
      <c r="L432" s="201">
        <v>87.96</v>
      </c>
      <c r="M432" s="201" t="e" cm="1">
        <f t="array" ref="M432">IF($K432&gt;0,SVS_UR_VZ*$I432/$J432,0)</f>
        <v>#DIV/0!</v>
      </c>
      <c r="N432" s="204">
        <v>3</v>
      </c>
      <c r="O432" s="205">
        <v>60.75</v>
      </c>
      <c r="P432" s="205" t="e" cm="1">
        <f t="array" ref="P432">IF($K432&gt;0,SVS_UR_VFZ*$I432/$J432,0)</f>
        <v>#DIV/0!</v>
      </c>
      <c r="Q432" s="203">
        <f t="shared" si="18"/>
        <v>3522.9398999999999</v>
      </c>
      <c r="R432" s="203">
        <f t="shared" si="19"/>
        <v>0</v>
      </c>
      <c r="S432" s="203" t="e">
        <f t="shared" si="20"/>
        <v>#DIV/0!</v>
      </c>
    </row>
    <row r="433" spans="1:19" s="11" customFormat="1">
      <c r="A433" s="195">
        <f>MAX($A$11:A432)+1</f>
        <v>423</v>
      </c>
      <c r="B433" s="196" t="s">
        <v>70</v>
      </c>
      <c r="C433" s="197">
        <v>1</v>
      </c>
      <c r="D433" s="197" t="s">
        <v>555</v>
      </c>
      <c r="E433" s="196" t="s">
        <v>81</v>
      </c>
      <c r="F433" s="198" t="s">
        <v>1375</v>
      </c>
      <c r="G433" s="198" t="s">
        <v>1313</v>
      </c>
      <c r="H433" s="198" t="s">
        <v>80</v>
      </c>
      <c r="I433" s="199">
        <v>5.7</v>
      </c>
      <c r="J433" s="64"/>
      <c r="K433" s="200">
        <v>3</v>
      </c>
      <c r="L433" s="201">
        <v>87.96</v>
      </c>
      <c r="M433" s="201" t="e" cm="1">
        <f t="array" ref="M433">IF($K433&gt;0,SVS_UR_VZ*$I433/$J433,0)</f>
        <v>#DIV/0!</v>
      </c>
      <c r="N433" s="208">
        <v>3</v>
      </c>
      <c r="O433" s="209">
        <v>60.75</v>
      </c>
      <c r="P433" s="209" t="e" cm="1">
        <f t="array" ref="P433">IF($K433&gt;0,SVS_UR_VFZ*$I433/$J433,0)</f>
        <v>#DIV/0!</v>
      </c>
      <c r="Q433" s="203">
        <f t="shared" si="18"/>
        <v>847.64699999999993</v>
      </c>
      <c r="R433" s="203">
        <f t="shared" si="19"/>
        <v>0</v>
      </c>
      <c r="S433" s="203" t="e">
        <f t="shared" si="20"/>
        <v>#DIV/0!</v>
      </c>
    </row>
    <row r="434" spans="1:19" s="11" customFormat="1">
      <c r="A434" s="195">
        <f>MAX($A$11:A433)+1</f>
        <v>424</v>
      </c>
      <c r="B434" s="196" t="s">
        <v>70</v>
      </c>
      <c r="C434" s="197">
        <v>1</v>
      </c>
      <c r="D434" s="197" t="s">
        <v>556</v>
      </c>
      <c r="E434" s="196" t="s">
        <v>471</v>
      </c>
      <c r="F434" s="198" t="s">
        <v>172</v>
      </c>
      <c r="G434" s="198" t="s">
        <v>75</v>
      </c>
      <c r="H434" s="198" t="s">
        <v>94</v>
      </c>
      <c r="I434" s="199">
        <v>41.21</v>
      </c>
      <c r="J434" s="64"/>
      <c r="K434" s="200">
        <v>2</v>
      </c>
      <c r="L434" s="201">
        <v>58.64</v>
      </c>
      <c r="M434" s="201" t="e" cm="1">
        <f t="array" ref="M434">IF($K434&gt;0,SVS_UR_VZ*$I434/$J434,0)</f>
        <v>#DIV/0!</v>
      </c>
      <c r="N434" s="208">
        <v>2</v>
      </c>
      <c r="O434" s="209">
        <v>40.5</v>
      </c>
      <c r="P434" s="209" t="e" cm="1">
        <f t="array" ref="P434">IF($K434&gt;0,SVS_UR_VFZ*$I434/$J434,0)</f>
        <v>#DIV/0!</v>
      </c>
      <c r="Q434" s="203">
        <f t="shared" si="18"/>
        <v>4085.5594000000001</v>
      </c>
      <c r="R434" s="203">
        <f t="shared" si="19"/>
        <v>0</v>
      </c>
      <c r="S434" s="203" t="e">
        <f t="shared" si="20"/>
        <v>#DIV/0!</v>
      </c>
    </row>
    <row r="435" spans="1:19" s="11" customFormat="1">
      <c r="A435" s="195">
        <f>MAX($A$11:A434)+1</f>
        <v>425</v>
      </c>
      <c r="B435" s="196" t="s">
        <v>70</v>
      </c>
      <c r="C435" s="197">
        <v>1</v>
      </c>
      <c r="D435" s="197" t="s">
        <v>557</v>
      </c>
      <c r="E435" s="196" t="s">
        <v>471</v>
      </c>
      <c r="F435" s="198" t="s">
        <v>172</v>
      </c>
      <c r="G435" s="198" t="s">
        <v>75</v>
      </c>
      <c r="H435" s="198" t="s">
        <v>94</v>
      </c>
      <c r="I435" s="199">
        <v>29.96</v>
      </c>
      <c r="J435" s="64"/>
      <c r="K435" s="200">
        <v>2</v>
      </c>
      <c r="L435" s="201">
        <v>58.64</v>
      </c>
      <c r="M435" s="201" t="e" cm="1">
        <f t="array" ref="M435">IF($K435&gt;0,SVS_UR_VZ*$I435/$J435,0)</f>
        <v>#DIV/0!</v>
      </c>
      <c r="N435" s="208">
        <v>2</v>
      </c>
      <c r="O435" s="209">
        <v>40.5</v>
      </c>
      <c r="P435" s="209" t="e" cm="1">
        <f t="array" ref="P435">IF($K435&gt;0,SVS_UR_VFZ*$I435/$J435,0)</f>
        <v>#DIV/0!</v>
      </c>
      <c r="Q435" s="203">
        <f t="shared" si="18"/>
        <v>2970.2344000000003</v>
      </c>
      <c r="R435" s="203">
        <f t="shared" si="19"/>
        <v>0</v>
      </c>
      <c r="S435" s="203" t="e">
        <f t="shared" si="20"/>
        <v>#DIV/0!</v>
      </c>
    </row>
    <row r="436" spans="1:19" s="11" customFormat="1">
      <c r="A436" s="195">
        <f>MAX($A$11:A435)+1</f>
        <v>426</v>
      </c>
      <c r="B436" s="196" t="s">
        <v>70</v>
      </c>
      <c r="C436" s="197">
        <v>1</v>
      </c>
      <c r="D436" s="197" t="s">
        <v>558</v>
      </c>
      <c r="E436" s="196" t="s">
        <v>471</v>
      </c>
      <c r="F436" s="198" t="s">
        <v>172</v>
      </c>
      <c r="G436" s="198" t="s">
        <v>75</v>
      </c>
      <c r="H436" s="198" t="s">
        <v>94</v>
      </c>
      <c r="I436" s="199">
        <v>19.75</v>
      </c>
      <c r="J436" s="64"/>
      <c r="K436" s="200">
        <v>2</v>
      </c>
      <c r="L436" s="201">
        <v>58.64</v>
      </c>
      <c r="M436" s="201" t="e" cm="1">
        <f t="array" ref="M436">IF($K436&gt;0,SVS_UR_VZ*$I436/$J436,0)</f>
        <v>#DIV/0!</v>
      </c>
      <c r="N436" s="208">
        <v>2</v>
      </c>
      <c r="O436" s="209">
        <v>40.5</v>
      </c>
      <c r="P436" s="209" t="e" cm="1">
        <f t="array" ref="P436">IF($K436&gt;0,SVS_UR_VFZ*$I436/$J436,0)</f>
        <v>#DIV/0!</v>
      </c>
      <c r="Q436" s="203">
        <f t="shared" si="18"/>
        <v>1958.0150000000001</v>
      </c>
      <c r="R436" s="203">
        <f t="shared" si="19"/>
        <v>0</v>
      </c>
      <c r="S436" s="203" t="e">
        <f t="shared" si="20"/>
        <v>#DIV/0!</v>
      </c>
    </row>
    <row r="437" spans="1:19" s="11" customFormat="1">
      <c r="A437" s="195">
        <f>MAX($A$11:A436)+1</f>
        <v>427</v>
      </c>
      <c r="B437" s="196" t="s">
        <v>70</v>
      </c>
      <c r="C437" s="197">
        <v>1</v>
      </c>
      <c r="D437" s="197" t="s">
        <v>559</v>
      </c>
      <c r="E437" s="196" t="s">
        <v>471</v>
      </c>
      <c r="F437" s="198" t="s">
        <v>172</v>
      </c>
      <c r="G437" s="198" t="s">
        <v>75</v>
      </c>
      <c r="H437" s="198" t="s">
        <v>94</v>
      </c>
      <c r="I437" s="199">
        <v>19.75</v>
      </c>
      <c r="J437" s="64"/>
      <c r="K437" s="200">
        <v>2</v>
      </c>
      <c r="L437" s="201">
        <v>58.64</v>
      </c>
      <c r="M437" s="201" t="e" cm="1">
        <f t="array" ref="M437">IF($K437&gt;0,SVS_UR_VZ*$I437/$J437,0)</f>
        <v>#DIV/0!</v>
      </c>
      <c r="N437" s="208">
        <v>2</v>
      </c>
      <c r="O437" s="209">
        <v>40.5</v>
      </c>
      <c r="P437" s="209" t="e" cm="1">
        <f t="array" ref="P437">IF($K437&gt;0,SVS_UR_VFZ*$I437/$J437,0)</f>
        <v>#DIV/0!</v>
      </c>
      <c r="Q437" s="203">
        <f t="shared" si="18"/>
        <v>1958.0150000000001</v>
      </c>
      <c r="R437" s="203">
        <f t="shared" si="19"/>
        <v>0</v>
      </c>
      <c r="S437" s="203" t="e">
        <f t="shared" si="20"/>
        <v>#DIV/0!</v>
      </c>
    </row>
    <row r="438" spans="1:19" s="11" customFormat="1">
      <c r="A438" s="195">
        <f>MAX($A$11:A437)+1</f>
        <v>428</v>
      </c>
      <c r="B438" s="196" t="s">
        <v>70</v>
      </c>
      <c r="C438" s="197">
        <v>1</v>
      </c>
      <c r="D438" s="197" t="s">
        <v>560</v>
      </c>
      <c r="E438" s="196" t="s">
        <v>471</v>
      </c>
      <c r="F438" s="198" t="s">
        <v>172</v>
      </c>
      <c r="G438" s="198" t="s">
        <v>1313</v>
      </c>
      <c r="H438" s="198" t="s">
        <v>94</v>
      </c>
      <c r="I438" s="199">
        <v>19.75</v>
      </c>
      <c r="J438" s="64"/>
      <c r="K438" s="200">
        <v>2</v>
      </c>
      <c r="L438" s="201">
        <v>58.64</v>
      </c>
      <c r="M438" s="201" t="e" cm="1">
        <f t="array" ref="M438">IF($K438&gt;0,SVS_UR_VZ*$I438/$J438,0)</f>
        <v>#DIV/0!</v>
      </c>
      <c r="N438" s="208">
        <v>2</v>
      </c>
      <c r="O438" s="209">
        <v>40.5</v>
      </c>
      <c r="P438" s="209" t="e" cm="1">
        <f t="array" ref="P438">IF($K438&gt;0,SVS_UR_VFZ*$I438/$J438,0)</f>
        <v>#DIV/0!</v>
      </c>
      <c r="Q438" s="203">
        <f t="shared" si="18"/>
        <v>1958.0150000000001</v>
      </c>
      <c r="R438" s="203">
        <f t="shared" si="19"/>
        <v>0</v>
      </c>
      <c r="S438" s="203" t="e">
        <f t="shared" si="20"/>
        <v>#DIV/0!</v>
      </c>
    </row>
    <row r="439" spans="1:19" s="11" customFormat="1">
      <c r="A439" s="195">
        <f>MAX($A$11:A438)+1</f>
        <v>429</v>
      </c>
      <c r="B439" s="196" t="s">
        <v>70</v>
      </c>
      <c r="C439" s="197">
        <v>1</v>
      </c>
      <c r="D439" s="197" t="s">
        <v>561</v>
      </c>
      <c r="E439" s="196" t="s">
        <v>471</v>
      </c>
      <c r="F439" s="198" t="s">
        <v>172</v>
      </c>
      <c r="G439" s="198" t="s">
        <v>1313</v>
      </c>
      <c r="H439" s="198" t="s">
        <v>94</v>
      </c>
      <c r="I439" s="199">
        <v>29.96</v>
      </c>
      <c r="J439" s="64"/>
      <c r="K439" s="200">
        <v>2</v>
      </c>
      <c r="L439" s="201">
        <v>58.64</v>
      </c>
      <c r="M439" s="201" t="e" cm="1">
        <f t="array" ref="M439">IF($K439&gt;0,SVS_UR_VZ*$I439/$J439,0)</f>
        <v>#DIV/0!</v>
      </c>
      <c r="N439" s="208">
        <v>2</v>
      </c>
      <c r="O439" s="209">
        <v>40.5</v>
      </c>
      <c r="P439" s="209" t="e" cm="1">
        <f t="array" ref="P439">IF($K439&gt;0,SVS_UR_VFZ*$I439/$J439,0)</f>
        <v>#DIV/0!</v>
      </c>
      <c r="Q439" s="203">
        <f t="shared" si="18"/>
        <v>2970.2344000000003</v>
      </c>
      <c r="R439" s="203">
        <f t="shared" si="19"/>
        <v>0</v>
      </c>
      <c r="S439" s="203" t="e">
        <f t="shared" si="20"/>
        <v>#DIV/0!</v>
      </c>
    </row>
    <row r="440" spans="1:19" s="11" customFormat="1">
      <c r="A440" s="195">
        <f>MAX($A$11:A439)+1</f>
        <v>430</v>
      </c>
      <c r="B440" s="196" t="s">
        <v>70</v>
      </c>
      <c r="C440" s="197">
        <v>1</v>
      </c>
      <c r="D440" s="197" t="s">
        <v>562</v>
      </c>
      <c r="E440" s="196" t="s">
        <v>471</v>
      </c>
      <c r="F440" s="198" t="s">
        <v>172</v>
      </c>
      <c r="G440" s="198" t="s">
        <v>75</v>
      </c>
      <c r="H440" s="198" t="s">
        <v>94</v>
      </c>
      <c r="I440" s="199">
        <v>56.52</v>
      </c>
      <c r="J440" s="64"/>
      <c r="K440" s="200">
        <v>2</v>
      </c>
      <c r="L440" s="201">
        <v>58.64</v>
      </c>
      <c r="M440" s="201" t="e" cm="1">
        <f t="array" ref="M440">IF($K440&gt;0,SVS_UR_VZ*$I440/$J440,0)</f>
        <v>#DIV/0!</v>
      </c>
      <c r="N440" s="208">
        <v>2</v>
      </c>
      <c r="O440" s="209">
        <v>40.5</v>
      </c>
      <c r="P440" s="209" t="e" cm="1">
        <f t="array" ref="P440">IF($K440&gt;0,SVS_UR_VFZ*$I440/$J440,0)</f>
        <v>#DIV/0!</v>
      </c>
      <c r="Q440" s="203">
        <f t="shared" ref="Q440:Q503" si="21">I440*SUM(L440,O440)</f>
        <v>5603.3928000000005</v>
      </c>
      <c r="R440" s="203">
        <f t="shared" ref="R440:R503" si="22">IFERROR(Q440/J440,0)</f>
        <v>0</v>
      </c>
      <c r="S440" s="203" t="e">
        <f t="shared" ref="S440:S503" si="23">ROUND(SUM(L440*M440,O440*P440),2)</f>
        <v>#DIV/0!</v>
      </c>
    </row>
    <row r="441" spans="1:19" s="11" customFormat="1">
      <c r="A441" s="195">
        <f>MAX($A$11:A440)+1</f>
        <v>431</v>
      </c>
      <c r="B441" s="196" t="s">
        <v>70</v>
      </c>
      <c r="C441" s="197">
        <v>1</v>
      </c>
      <c r="D441" s="197" t="s">
        <v>563</v>
      </c>
      <c r="E441" s="196" t="s">
        <v>81</v>
      </c>
      <c r="F441" s="198" t="s">
        <v>1375</v>
      </c>
      <c r="G441" s="198" t="s">
        <v>1313</v>
      </c>
      <c r="H441" s="198" t="s">
        <v>80</v>
      </c>
      <c r="I441" s="199">
        <v>17.71</v>
      </c>
      <c r="J441" s="64"/>
      <c r="K441" s="200">
        <v>3</v>
      </c>
      <c r="L441" s="201">
        <v>87.96</v>
      </c>
      <c r="M441" s="201" t="e" cm="1">
        <f t="array" ref="M441">IF($K441&gt;0,SVS_UR_VZ*$I441/$J441,0)</f>
        <v>#DIV/0!</v>
      </c>
      <c r="N441" s="208">
        <v>3</v>
      </c>
      <c r="O441" s="209">
        <v>60.75</v>
      </c>
      <c r="P441" s="209" t="e" cm="1">
        <f t="array" ref="P441">IF($K441&gt;0,SVS_UR_VFZ*$I441/$J441,0)</f>
        <v>#DIV/0!</v>
      </c>
      <c r="Q441" s="203">
        <f t="shared" si="21"/>
        <v>2633.6540999999997</v>
      </c>
      <c r="R441" s="203">
        <f t="shared" si="22"/>
        <v>0</v>
      </c>
      <c r="S441" s="203" t="e">
        <f t="shared" si="23"/>
        <v>#DIV/0!</v>
      </c>
    </row>
    <row r="442" spans="1:19" s="11" customFormat="1">
      <c r="A442" s="195">
        <f>MAX($A$11:A441)+1</f>
        <v>432</v>
      </c>
      <c r="B442" s="196" t="s">
        <v>70</v>
      </c>
      <c r="C442" s="197">
        <v>1</v>
      </c>
      <c r="D442" s="197" t="s">
        <v>564</v>
      </c>
      <c r="E442" s="196" t="s">
        <v>81</v>
      </c>
      <c r="F442" s="198" t="s">
        <v>1375</v>
      </c>
      <c r="G442" s="198" t="s">
        <v>1313</v>
      </c>
      <c r="H442" s="198" t="s">
        <v>80</v>
      </c>
      <c r="I442" s="199">
        <v>22.68</v>
      </c>
      <c r="J442" s="64"/>
      <c r="K442" s="200">
        <v>3</v>
      </c>
      <c r="L442" s="201">
        <v>87.96</v>
      </c>
      <c r="M442" s="201" t="e" cm="1">
        <f t="array" ref="M442">IF($K442&gt;0,SVS_UR_VZ*$I442/$J442,0)</f>
        <v>#DIV/0!</v>
      </c>
      <c r="N442" s="208">
        <v>3</v>
      </c>
      <c r="O442" s="209">
        <v>60.75</v>
      </c>
      <c r="P442" s="209" t="e" cm="1">
        <f t="array" ref="P442">IF($K442&gt;0,SVS_UR_VFZ*$I442/$J442,0)</f>
        <v>#DIV/0!</v>
      </c>
      <c r="Q442" s="203">
        <f t="shared" si="21"/>
        <v>3372.7427999999995</v>
      </c>
      <c r="R442" s="203">
        <f t="shared" si="22"/>
        <v>0</v>
      </c>
      <c r="S442" s="203" t="e">
        <f t="shared" si="23"/>
        <v>#DIV/0!</v>
      </c>
    </row>
    <row r="443" spans="1:19" s="11" customFormat="1">
      <c r="A443" s="195">
        <f>MAX($A$11:A442)+1</f>
        <v>433</v>
      </c>
      <c r="B443" s="196" t="s">
        <v>70</v>
      </c>
      <c r="C443" s="197">
        <v>1</v>
      </c>
      <c r="D443" s="197" t="s">
        <v>565</v>
      </c>
      <c r="E443" s="196" t="s">
        <v>81</v>
      </c>
      <c r="F443" s="198" t="s">
        <v>1375</v>
      </c>
      <c r="G443" s="198" t="s">
        <v>1313</v>
      </c>
      <c r="H443" s="198" t="s">
        <v>80</v>
      </c>
      <c r="I443" s="199">
        <v>5.35</v>
      </c>
      <c r="J443" s="64"/>
      <c r="K443" s="200">
        <v>3</v>
      </c>
      <c r="L443" s="201">
        <v>87.96</v>
      </c>
      <c r="M443" s="201" t="e" cm="1">
        <f t="array" ref="M443">IF($K443&gt;0,SVS_UR_VZ*$I443/$J443,0)</f>
        <v>#DIV/0!</v>
      </c>
      <c r="N443" s="208">
        <v>3</v>
      </c>
      <c r="O443" s="209">
        <v>60.75</v>
      </c>
      <c r="P443" s="209" t="e" cm="1">
        <f t="array" ref="P443">IF($K443&gt;0,SVS_UR_VFZ*$I443/$J443,0)</f>
        <v>#DIV/0!</v>
      </c>
      <c r="Q443" s="203">
        <f t="shared" si="21"/>
        <v>795.59849999999983</v>
      </c>
      <c r="R443" s="203">
        <f t="shared" si="22"/>
        <v>0</v>
      </c>
      <c r="S443" s="203" t="e">
        <f t="shared" si="23"/>
        <v>#DIV/0!</v>
      </c>
    </row>
    <row r="444" spans="1:19" s="11" customFormat="1">
      <c r="A444" s="195">
        <f>MAX($A$11:A443)+1</f>
        <v>434</v>
      </c>
      <c r="B444" s="196" t="s">
        <v>70</v>
      </c>
      <c r="C444" s="197">
        <v>1</v>
      </c>
      <c r="D444" s="197" t="s">
        <v>566</v>
      </c>
      <c r="E444" s="196" t="s">
        <v>81</v>
      </c>
      <c r="F444" s="198" t="s">
        <v>1375</v>
      </c>
      <c r="G444" s="198" t="s">
        <v>1313</v>
      </c>
      <c r="H444" s="198" t="s">
        <v>80</v>
      </c>
      <c r="I444" s="199">
        <v>19.329999999999998</v>
      </c>
      <c r="J444" s="64"/>
      <c r="K444" s="200">
        <v>3</v>
      </c>
      <c r="L444" s="201">
        <v>87.96</v>
      </c>
      <c r="M444" s="201" t="e" cm="1">
        <f t="array" ref="M444">IF($K444&gt;0,SVS_UR_VZ*$I444/$J444,0)</f>
        <v>#DIV/0!</v>
      </c>
      <c r="N444" s="208">
        <v>3</v>
      </c>
      <c r="O444" s="209">
        <v>60.75</v>
      </c>
      <c r="P444" s="209" t="e" cm="1">
        <f t="array" ref="P444">IF($K444&gt;0,SVS_UR_VFZ*$I444/$J444,0)</f>
        <v>#DIV/0!</v>
      </c>
      <c r="Q444" s="203">
        <f t="shared" si="21"/>
        <v>2874.5642999999995</v>
      </c>
      <c r="R444" s="203">
        <f t="shared" si="22"/>
        <v>0</v>
      </c>
      <c r="S444" s="203" t="e">
        <f t="shared" si="23"/>
        <v>#DIV/0!</v>
      </c>
    </row>
    <row r="445" spans="1:19" s="11" customFormat="1">
      <c r="A445" s="195">
        <f>MAX($A$11:A444)+1</f>
        <v>435</v>
      </c>
      <c r="B445" s="196" t="s">
        <v>70</v>
      </c>
      <c r="C445" s="197">
        <v>1</v>
      </c>
      <c r="D445" s="197" t="s">
        <v>567</v>
      </c>
      <c r="E445" s="196" t="s">
        <v>471</v>
      </c>
      <c r="F445" s="198" t="s">
        <v>172</v>
      </c>
      <c r="G445" s="198" t="s">
        <v>75</v>
      </c>
      <c r="H445" s="198" t="s">
        <v>94</v>
      </c>
      <c r="I445" s="199">
        <v>29.96</v>
      </c>
      <c r="J445" s="64"/>
      <c r="K445" s="200">
        <v>2</v>
      </c>
      <c r="L445" s="201">
        <v>58.64</v>
      </c>
      <c r="M445" s="201" t="e" cm="1">
        <f t="array" ref="M445">IF($K445&gt;0,SVS_UR_VZ*$I445/$J445,0)</f>
        <v>#DIV/0!</v>
      </c>
      <c r="N445" s="204">
        <v>2</v>
      </c>
      <c r="O445" s="205">
        <v>40.5</v>
      </c>
      <c r="P445" s="205" t="e" cm="1">
        <f t="array" ref="P445">IF($K445&gt;0,SVS_UR_VFZ*$I445/$J445,0)</f>
        <v>#DIV/0!</v>
      </c>
      <c r="Q445" s="203">
        <f t="shared" si="21"/>
        <v>2970.2344000000003</v>
      </c>
      <c r="R445" s="203">
        <f t="shared" si="22"/>
        <v>0</v>
      </c>
      <c r="S445" s="203" t="e">
        <f t="shared" si="23"/>
        <v>#DIV/0!</v>
      </c>
    </row>
    <row r="446" spans="1:19" s="11" customFormat="1">
      <c r="A446" s="195">
        <f>MAX($A$11:A445)+1</f>
        <v>436</v>
      </c>
      <c r="B446" s="196" t="s">
        <v>70</v>
      </c>
      <c r="C446" s="197">
        <v>1</v>
      </c>
      <c r="D446" s="197" t="s">
        <v>568</v>
      </c>
      <c r="E446" s="196" t="s">
        <v>471</v>
      </c>
      <c r="F446" s="198" t="s">
        <v>172</v>
      </c>
      <c r="G446" s="198" t="s">
        <v>75</v>
      </c>
      <c r="H446" s="198" t="s">
        <v>94</v>
      </c>
      <c r="I446" s="199">
        <v>41.1</v>
      </c>
      <c r="J446" s="64"/>
      <c r="K446" s="210">
        <v>2</v>
      </c>
      <c r="L446" s="211">
        <v>58.64</v>
      </c>
      <c r="M446" s="211" t="e" cm="1">
        <f t="array" ref="M446">IF($K446&gt;0,SVS_UR_VZ*$I446/$J446,0)</f>
        <v>#DIV/0!</v>
      </c>
      <c r="N446" s="204">
        <v>2</v>
      </c>
      <c r="O446" s="205">
        <v>40.5</v>
      </c>
      <c r="P446" s="205" t="e" cm="1">
        <f t="array" ref="P446">IF($K446&gt;0,SVS_UR_VFZ*$I446/$J446,0)</f>
        <v>#DIV/0!</v>
      </c>
      <c r="Q446" s="203">
        <f t="shared" si="21"/>
        <v>4074.654</v>
      </c>
      <c r="R446" s="203">
        <f t="shared" si="22"/>
        <v>0</v>
      </c>
      <c r="S446" s="203" t="e">
        <f t="shared" si="23"/>
        <v>#DIV/0!</v>
      </c>
    </row>
    <row r="447" spans="1:19" s="11" customFormat="1">
      <c r="A447" s="195">
        <f>MAX($A$11:A446)+1</f>
        <v>437</v>
      </c>
      <c r="B447" s="196" t="s">
        <v>70</v>
      </c>
      <c r="C447" s="197">
        <v>1</v>
      </c>
      <c r="D447" s="197" t="s">
        <v>569</v>
      </c>
      <c r="E447" s="196" t="s">
        <v>217</v>
      </c>
      <c r="F447" s="198" t="s">
        <v>171</v>
      </c>
      <c r="G447" s="198" t="s">
        <v>1311</v>
      </c>
      <c r="H447" s="198" t="s">
        <v>89</v>
      </c>
      <c r="I447" s="199">
        <v>15.57</v>
      </c>
      <c r="J447" s="64"/>
      <c r="K447" s="210">
        <v>5</v>
      </c>
      <c r="L447" s="211">
        <v>146.6</v>
      </c>
      <c r="M447" s="211" t="e" cm="1">
        <f t="array" ref="M447">IF($K447&gt;0,SVS_UR_VZ*$I447/$J447,0)</f>
        <v>#DIV/0!</v>
      </c>
      <c r="N447" s="204">
        <v>5</v>
      </c>
      <c r="O447" s="205">
        <v>101.25</v>
      </c>
      <c r="P447" s="205" t="e" cm="1">
        <f t="array" ref="P447">IF($K447&gt;0,SVS_UR_VFZ*$I447/$J447,0)</f>
        <v>#DIV/0!</v>
      </c>
      <c r="Q447" s="203">
        <f t="shared" si="21"/>
        <v>3859.0245</v>
      </c>
      <c r="R447" s="203">
        <f t="shared" si="22"/>
        <v>0</v>
      </c>
      <c r="S447" s="203" t="e">
        <f t="shared" si="23"/>
        <v>#DIV/0!</v>
      </c>
    </row>
    <row r="448" spans="1:19" s="11" customFormat="1">
      <c r="A448" s="195">
        <f>MAX($A$11:A447)+1</f>
        <v>438</v>
      </c>
      <c r="B448" s="196" t="s">
        <v>70</v>
      </c>
      <c r="C448" s="197">
        <v>1</v>
      </c>
      <c r="D448" s="197" t="s">
        <v>570</v>
      </c>
      <c r="E448" s="196" t="s">
        <v>182</v>
      </c>
      <c r="F448" s="198" t="s">
        <v>171</v>
      </c>
      <c r="G448" s="198" t="s">
        <v>1311</v>
      </c>
      <c r="H448" s="198" t="s">
        <v>89</v>
      </c>
      <c r="I448" s="199">
        <v>15.3</v>
      </c>
      <c r="J448" s="64"/>
      <c r="K448" s="210">
        <v>5</v>
      </c>
      <c r="L448" s="211">
        <v>146.6</v>
      </c>
      <c r="M448" s="211" t="e" cm="1">
        <f t="array" ref="M448">IF($K448&gt;0,SVS_UR_VZ*$I448/$J448,0)</f>
        <v>#DIV/0!</v>
      </c>
      <c r="N448" s="204">
        <v>5</v>
      </c>
      <c r="O448" s="205">
        <v>101.25</v>
      </c>
      <c r="P448" s="205" t="e" cm="1">
        <f t="array" ref="P448">IF($K448&gt;0,SVS_UR_VFZ*$I448/$J448,0)</f>
        <v>#DIV/0!</v>
      </c>
      <c r="Q448" s="203">
        <f t="shared" si="21"/>
        <v>3792.105</v>
      </c>
      <c r="R448" s="203">
        <f t="shared" si="22"/>
        <v>0</v>
      </c>
      <c r="S448" s="203" t="e">
        <f t="shared" si="23"/>
        <v>#DIV/0!</v>
      </c>
    </row>
    <row r="449" spans="1:19" s="11" customFormat="1">
      <c r="A449" s="195">
        <f>MAX($A$11:A448)+1</f>
        <v>439</v>
      </c>
      <c r="B449" s="196" t="s">
        <v>70</v>
      </c>
      <c r="C449" s="197">
        <v>1</v>
      </c>
      <c r="D449" s="197" t="s">
        <v>572</v>
      </c>
      <c r="E449" s="196" t="s">
        <v>86</v>
      </c>
      <c r="F449" s="198" t="s">
        <v>171</v>
      </c>
      <c r="G449" s="198" t="s">
        <v>1311</v>
      </c>
      <c r="H449" s="198" t="s">
        <v>85</v>
      </c>
      <c r="I449" s="199">
        <v>24.01</v>
      </c>
      <c r="J449" s="64"/>
      <c r="K449" s="210">
        <v>5</v>
      </c>
      <c r="L449" s="211">
        <v>146.6</v>
      </c>
      <c r="M449" s="211" t="e" cm="1">
        <f t="array" ref="M449">IF($K449&gt;0,SVS_UR_VZ*$I449/$J449,0)</f>
        <v>#DIV/0!</v>
      </c>
      <c r="N449" s="204">
        <v>5</v>
      </c>
      <c r="O449" s="205">
        <v>101.25</v>
      </c>
      <c r="P449" s="205" t="e" cm="1">
        <f t="array" ref="P449">IF($K449&gt;0,SVS_UR_VFZ*$I449/$J449,0)</f>
        <v>#DIV/0!</v>
      </c>
      <c r="Q449" s="203">
        <f t="shared" si="21"/>
        <v>5950.8784999999998</v>
      </c>
      <c r="R449" s="203">
        <f t="shared" si="22"/>
        <v>0</v>
      </c>
      <c r="S449" s="203" t="e">
        <f t="shared" si="23"/>
        <v>#DIV/0!</v>
      </c>
    </row>
    <row r="450" spans="1:19" s="11" customFormat="1">
      <c r="A450" s="195">
        <f>MAX($A$11:A449)+1</f>
        <v>440</v>
      </c>
      <c r="B450" s="196" t="s">
        <v>70</v>
      </c>
      <c r="C450" s="197">
        <v>1</v>
      </c>
      <c r="D450" s="197" t="s">
        <v>573</v>
      </c>
      <c r="E450" s="196" t="s">
        <v>86</v>
      </c>
      <c r="F450" s="198" t="s">
        <v>171</v>
      </c>
      <c r="G450" s="198" t="s">
        <v>1311</v>
      </c>
      <c r="H450" s="198" t="s">
        <v>85</v>
      </c>
      <c r="I450" s="199">
        <v>24.62</v>
      </c>
      <c r="J450" s="64"/>
      <c r="K450" s="210">
        <v>5</v>
      </c>
      <c r="L450" s="211">
        <v>146.6</v>
      </c>
      <c r="M450" s="211" t="e" cm="1">
        <f t="array" ref="M450">IF($K450&gt;0,SVS_UR_VZ*$I450/$J450,0)</f>
        <v>#DIV/0!</v>
      </c>
      <c r="N450" s="204">
        <v>5</v>
      </c>
      <c r="O450" s="205">
        <v>101.25</v>
      </c>
      <c r="P450" s="205" t="e" cm="1">
        <f t="array" ref="P450">IF($K450&gt;0,SVS_UR_VFZ*$I450/$J450,0)</f>
        <v>#DIV/0!</v>
      </c>
      <c r="Q450" s="203">
        <f t="shared" si="21"/>
        <v>6102.067</v>
      </c>
      <c r="R450" s="203">
        <f t="shared" si="22"/>
        <v>0</v>
      </c>
      <c r="S450" s="203" t="e">
        <f t="shared" si="23"/>
        <v>#DIV/0!</v>
      </c>
    </row>
    <row r="451" spans="1:19" s="11" customFormat="1">
      <c r="A451" s="195">
        <f>MAX($A$11:A450)+1</f>
        <v>441</v>
      </c>
      <c r="B451" s="196" t="s">
        <v>70</v>
      </c>
      <c r="C451" s="197">
        <v>1</v>
      </c>
      <c r="D451" s="197" t="s">
        <v>574</v>
      </c>
      <c r="E451" s="196" t="s">
        <v>189</v>
      </c>
      <c r="F451" s="198" t="s">
        <v>171</v>
      </c>
      <c r="G451" s="198" t="s">
        <v>75</v>
      </c>
      <c r="H451" s="198" t="s">
        <v>83</v>
      </c>
      <c r="I451" s="199">
        <v>177.96</v>
      </c>
      <c r="J451" s="64"/>
      <c r="K451" s="200">
        <v>5</v>
      </c>
      <c r="L451" s="201">
        <v>146.6</v>
      </c>
      <c r="M451" s="201" t="e" cm="1">
        <f t="array" ref="M451">IF($K451&gt;0,SVS_UR_VZ*$I451/$J451,0)</f>
        <v>#DIV/0!</v>
      </c>
      <c r="N451" s="208">
        <v>5</v>
      </c>
      <c r="O451" s="209">
        <v>101.25</v>
      </c>
      <c r="P451" s="209" t="e" cm="1">
        <f t="array" ref="P451">IF($K451&gt;0,SVS_UR_VFZ*$I451/$J451,0)</f>
        <v>#DIV/0!</v>
      </c>
      <c r="Q451" s="203">
        <f t="shared" si="21"/>
        <v>44107.385999999999</v>
      </c>
      <c r="R451" s="203">
        <f t="shared" si="22"/>
        <v>0</v>
      </c>
      <c r="S451" s="203" t="e">
        <f t="shared" si="23"/>
        <v>#DIV/0!</v>
      </c>
    </row>
    <row r="452" spans="1:19" s="11" customFormat="1">
      <c r="A452" s="195">
        <f>MAX($A$11:A451)+1</f>
        <v>442</v>
      </c>
      <c r="B452" s="196" t="s">
        <v>70</v>
      </c>
      <c r="C452" s="197">
        <v>1</v>
      </c>
      <c r="D452" s="197" t="s">
        <v>575</v>
      </c>
      <c r="E452" s="196" t="s">
        <v>192</v>
      </c>
      <c r="F452" s="198" t="s">
        <v>174</v>
      </c>
      <c r="G452" s="198" t="s">
        <v>1759</v>
      </c>
      <c r="H452" s="198" t="s">
        <v>47</v>
      </c>
      <c r="I452" s="199">
        <v>19.510000000000002</v>
      </c>
      <c r="J452" s="64"/>
      <c r="K452" s="200">
        <v>0.02</v>
      </c>
      <c r="L452" s="201">
        <v>1</v>
      </c>
      <c r="M452" s="201" t="e" cm="1">
        <f t="array" ref="M452">IF($K452&gt;0,SVS_UR_VZ*$I452/$J452,0)</f>
        <v>#DIV/0!</v>
      </c>
      <c r="N452" s="202"/>
      <c r="O452" s="202"/>
      <c r="P452" s="202"/>
      <c r="Q452" s="203">
        <f t="shared" si="21"/>
        <v>19.510000000000002</v>
      </c>
      <c r="R452" s="203">
        <f t="shared" si="22"/>
        <v>0</v>
      </c>
      <c r="S452" s="203" t="e">
        <f t="shared" si="23"/>
        <v>#DIV/0!</v>
      </c>
    </row>
    <row r="453" spans="1:19" s="11" customFormat="1">
      <c r="A453" s="195">
        <f>MAX($A$11:A452)+1</f>
        <v>443</v>
      </c>
      <c r="B453" s="196" t="s">
        <v>70</v>
      </c>
      <c r="C453" s="197">
        <v>1</v>
      </c>
      <c r="D453" s="197" t="s">
        <v>576</v>
      </c>
      <c r="E453" s="196" t="s">
        <v>192</v>
      </c>
      <c r="F453" s="198" t="s">
        <v>174</v>
      </c>
      <c r="G453" s="198" t="s">
        <v>1759</v>
      </c>
      <c r="H453" s="198" t="s">
        <v>47</v>
      </c>
      <c r="I453" s="199">
        <v>6.93</v>
      </c>
      <c r="J453" s="64"/>
      <c r="K453" s="200">
        <v>0.02</v>
      </c>
      <c r="L453" s="201">
        <v>1</v>
      </c>
      <c r="M453" s="201" t="e" cm="1">
        <f t="array" ref="M453">IF($K453&gt;0,SVS_UR_VZ*$I453/$J453,0)</f>
        <v>#DIV/0!</v>
      </c>
      <c r="N453" s="202"/>
      <c r="O453" s="202"/>
      <c r="P453" s="202"/>
      <c r="Q453" s="203">
        <f t="shared" si="21"/>
        <v>6.93</v>
      </c>
      <c r="R453" s="203">
        <f t="shared" si="22"/>
        <v>0</v>
      </c>
      <c r="S453" s="203" t="e">
        <f t="shared" si="23"/>
        <v>#DIV/0!</v>
      </c>
    </row>
    <row r="454" spans="1:19" s="11" customFormat="1">
      <c r="A454" s="195">
        <f>MAX($A$11:A453)+1</f>
        <v>444</v>
      </c>
      <c r="B454" s="196" t="s">
        <v>70</v>
      </c>
      <c r="C454" s="197">
        <v>1</v>
      </c>
      <c r="D454" s="197" t="s">
        <v>577</v>
      </c>
      <c r="E454" s="196" t="s">
        <v>192</v>
      </c>
      <c r="F454" s="198" t="s">
        <v>174</v>
      </c>
      <c r="G454" s="198" t="s">
        <v>1759</v>
      </c>
      <c r="H454" s="198" t="s">
        <v>47</v>
      </c>
      <c r="I454" s="199">
        <v>6.29</v>
      </c>
      <c r="J454" s="64"/>
      <c r="K454" s="200">
        <v>0.02</v>
      </c>
      <c r="L454" s="201">
        <v>1</v>
      </c>
      <c r="M454" s="201" t="e" cm="1">
        <f t="array" ref="M454">IF($K454&gt;0,SVS_UR_VZ*$I454/$J454,0)</f>
        <v>#DIV/0!</v>
      </c>
      <c r="N454" s="202"/>
      <c r="O454" s="202"/>
      <c r="P454" s="202"/>
      <c r="Q454" s="203">
        <f t="shared" si="21"/>
        <v>6.29</v>
      </c>
      <c r="R454" s="203">
        <f t="shared" si="22"/>
        <v>0</v>
      </c>
      <c r="S454" s="203" t="e">
        <f t="shared" si="23"/>
        <v>#DIV/0!</v>
      </c>
    </row>
    <row r="455" spans="1:19" s="11" customFormat="1">
      <c r="A455" s="195">
        <f>MAX($A$11:A454)+1</f>
        <v>445</v>
      </c>
      <c r="B455" s="196" t="s">
        <v>70</v>
      </c>
      <c r="C455" s="197">
        <v>1</v>
      </c>
      <c r="D455" s="197" t="s">
        <v>662</v>
      </c>
      <c r="E455" s="196" t="s">
        <v>81</v>
      </c>
      <c r="F455" s="198" t="s">
        <v>1375</v>
      </c>
      <c r="G455" s="198" t="s">
        <v>1313</v>
      </c>
      <c r="H455" s="198" t="s">
        <v>80</v>
      </c>
      <c r="I455" s="199">
        <v>17.59</v>
      </c>
      <c r="J455" s="64"/>
      <c r="K455" s="200">
        <v>3</v>
      </c>
      <c r="L455" s="201">
        <v>87.96</v>
      </c>
      <c r="M455" s="201" t="e" cm="1">
        <f t="array" ref="M455">IF($K455&gt;0,SVS_UR_VZ*$I455/$J455,0)</f>
        <v>#DIV/0!</v>
      </c>
      <c r="N455" s="208">
        <v>3</v>
      </c>
      <c r="O455" s="209">
        <v>60.75</v>
      </c>
      <c r="P455" s="209" t="e" cm="1">
        <f t="array" ref="P455">IF($K455&gt;0,SVS_UR_VFZ*$I455/$J455,0)</f>
        <v>#DIV/0!</v>
      </c>
      <c r="Q455" s="203">
        <f t="shared" si="21"/>
        <v>2615.8088999999995</v>
      </c>
      <c r="R455" s="203">
        <f t="shared" si="22"/>
        <v>0</v>
      </c>
      <c r="S455" s="203" t="e">
        <f t="shared" si="23"/>
        <v>#DIV/0!</v>
      </c>
    </row>
    <row r="456" spans="1:19" s="11" customFormat="1">
      <c r="A456" s="195">
        <f>MAX($A$11:A455)+1</f>
        <v>446</v>
      </c>
      <c r="B456" s="196" t="s">
        <v>70</v>
      </c>
      <c r="C456" s="197">
        <v>1</v>
      </c>
      <c r="D456" s="197" t="s">
        <v>663</v>
      </c>
      <c r="E456" s="196" t="s">
        <v>229</v>
      </c>
      <c r="F456" s="198" t="s">
        <v>1747</v>
      </c>
      <c r="G456" s="198" t="s">
        <v>75</v>
      </c>
      <c r="H456" s="198" t="s">
        <v>70</v>
      </c>
      <c r="I456" s="199">
        <v>78.83</v>
      </c>
      <c r="J456" s="64"/>
      <c r="K456" s="200">
        <v>5</v>
      </c>
      <c r="L456" s="201">
        <v>146.6</v>
      </c>
      <c r="M456" s="201" t="e" cm="1">
        <f t="array" ref="M456">IF($K456&gt;0,SVS_UR_VZ*$I456/$J456,0)</f>
        <v>#DIV/0!</v>
      </c>
      <c r="N456" s="208">
        <v>2</v>
      </c>
      <c r="O456" s="209">
        <v>40.5</v>
      </c>
      <c r="P456" s="209" t="e" cm="1">
        <f t="array" ref="P456">IF($K456&gt;0,SVS_UR_VFZ*$I456/$J456,0)</f>
        <v>#DIV/0!</v>
      </c>
      <c r="Q456" s="203">
        <f t="shared" si="21"/>
        <v>14749.092999999999</v>
      </c>
      <c r="R456" s="203">
        <f t="shared" si="22"/>
        <v>0</v>
      </c>
      <c r="S456" s="203" t="e">
        <f t="shared" si="23"/>
        <v>#DIV/0!</v>
      </c>
    </row>
    <row r="457" spans="1:19" s="11" customFormat="1">
      <c r="A457" s="195">
        <f>MAX($A$11:A456)+1</f>
        <v>447</v>
      </c>
      <c r="B457" s="196" t="s">
        <v>70</v>
      </c>
      <c r="C457" s="197">
        <v>1</v>
      </c>
      <c r="D457" s="197" t="s">
        <v>664</v>
      </c>
      <c r="E457" s="196" t="s">
        <v>229</v>
      </c>
      <c r="F457" s="198" t="s">
        <v>1747</v>
      </c>
      <c r="G457" s="198" t="s">
        <v>75</v>
      </c>
      <c r="H457" s="198" t="s">
        <v>70</v>
      </c>
      <c r="I457" s="199">
        <v>96.93</v>
      </c>
      <c r="J457" s="64"/>
      <c r="K457" s="200">
        <v>5</v>
      </c>
      <c r="L457" s="201">
        <v>146.6</v>
      </c>
      <c r="M457" s="201" t="e" cm="1">
        <f t="array" ref="M457">IF($K457&gt;0,SVS_UR_VZ*$I457/$J457,0)</f>
        <v>#DIV/0!</v>
      </c>
      <c r="N457" s="208">
        <v>2</v>
      </c>
      <c r="O457" s="209">
        <v>40.5</v>
      </c>
      <c r="P457" s="209" t="e" cm="1">
        <f t="array" ref="P457">IF($K457&gt;0,SVS_UR_VFZ*$I457/$J457,0)</f>
        <v>#DIV/0!</v>
      </c>
      <c r="Q457" s="203">
        <f t="shared" si="21"/>
        <v>18135.602999999999</v>
      </c>
      <c r="R457" s="203">
        <f t="shared" si="22"/>
        <v>0</v>
      </c>
      <c r="S457" s="203" t="e">
        <f t="shared" si="23"/>
        <v>#DIV/0!</v>
      </c>
    </row>
    <row r="458" spans="1:19" s="11" customFormat="1">
      <c r="A458" s="195">
        <f>MAX($A$11:A457)+1</f>
        <v>448</v>
      </c>
      <c r="B458" s="196" t="s">
        <v>70</v>
      </c>
      <c r="C458" s="197">
        <v>1</v>
      </c>
      <c r="D458" s="197" t="s">
        <v>665</v>
      </c>
      <c r="E458" s="196" t="s">
        <v>81</v>
      </c>
      <c r="F458" s="198" t="s">
        <v>1375</v>
      </c>
      <c r="G458" s="198" t="s">
        <v>1313</v>
      </c>
      <c r="H458" s="198" t="s">
        <v>80</v>
      </c>
      <c r="I458" s="199">
        <v>19.579999999999998</v>
      </c>
      <c r="J458" s="64"/>
      <c r="K458" s="200">
        <v>3</v>
      </c>
      <c r="L458" s="201">
        <v>87.96</v>
      </c>
      <c r="M458" s="201" t="e" cm="1">
        <f t="array" ref="M458">IF($K458&gt;0,SVS_UR_VZ*$I458/$J458,0)</f>
        <v>#DIV/0!</v>
      </c>
      <c r="N458" s="208">
        <v>3</v>
      </c>
      <c r="O458" s="209">
        <v>60.75</v>
      </c>
      <c r="P458" s="209" t="e" cm="1">
        <f t="array" ref="P458">IF($K458&gt;0,SVS_UR_VFZ*$I458/$J458,0)</f>
        <v>#DIV/0!</v>
      </c>
      <c r="Q458" s="203">
        <f t="shared" si="21"/>
        <v>2911.7417999999993</v>
      </c>
      <c r="R458" s="203">
        <f t="shared" si="22"/>
        <v>0</v>
      </c>
      <c r="S458" s="203" t="e">
        <f t="shared" si="23"/>
        <v>#DIV/0!</v>
      </c>
    </row>
    <row r="459" spans="1:19" s="11" customFormat="1">
      <c r="A459" s="195">
        <f>MAX($A$11:A458)+1</f>
        <v>449</v>
      </c>
      <c r="B459" s="196" t="s">
        <v>70</v>
      </c>
      <c r="C459" s="197">
        <v>1</v>
      </c>
      <c r="D459" s="197" t="s">
        <v>666</v>
      </c>
      <c r="E459" s="196" t="s">
        <v>471</v>
      </c>
      <c r="F459" s="198" t="s">
        <v>172</v>
      </c>
      <c r="G459" s="198" t="s">
        <v>75</v>
      </c>
      <c r="H459" s="198" t="s">
        <v>94</v>
      </c>
      <c r="I459" s="199">
        <v>69.069999999999993</v>
      </c>
      <c r="J459" s="64"/>
      <c r="K459" s="200">
        <v>2</v>
      </c>
      <c r="L459" s="201">
        <v>58.64</v>
      </c>
      <c r="M459" s="201" t="e" cm="1">
        <f t="array" ref="M459">IF($K459&gt;0,SVS_UR_VZ*$I459/$J459,0)</f>
        <v>#DIV/0!</v>
      </c>
      <c r="N459" s="208">
        <v>2</v>
      </c>
      <c r="O459" s="209">
        <v>40.5</v>
      </c>
      <c r="P459" s="209" t="e" cm="1">
        <f t="array" ref="P459">IF($K459&gt;0,SVS_UR_VFZ*$I459/$J459,0)</f>
        <v>#DIV/0!</v>
      </c>
      <c r="Q459" s="203">
        <f t="shared" si="21"/>
        <v>6847.599799999999</v>
      </c>
      <c r="R459" s="203">
        <f t="shared" si="22"/>
        <v>0</v>
      </c>
      <c r="S459" s="203" t="e">
        <f t="shared" si="23"/>
        <v>#DIV/0!</v>
      </c>
    </row>
    <row r="460" spans="1:19" s="11" customFormat="1">
      <c r="A460" s="195">
        <f>MAX($A$11:A459)+1</f>
        <v>450</v>
      </c>
      <c r="B460" s="196" t="s">
        <v>70</v>
      </c>
      <c r="C460" s="197">
        <v>1</v>
      </c>
      <c r="D460" s="197" t="s">
        <v>667</v>
      </c>
      <c r="E460" s="196" t="s">
        <v>81</v>
      </c>
      <c r="F460" s="198" t="s">
        <v>1375</v>
      </c>
      <c r="G460" s="198" t="s">
        <v>1313</v>
      </c>
      <c r="H460" s="198" t="s">
        <v>80</v>
      </c>
      <c r="I460" s="199">
        <v>19.75</v>
      </c>
      <c r="J460" s="64"/>
      <c r="K460" s="200">
        <v>3</v>
      </c>
      <c r="L460" s="201">
        <v>87.96</v>
      </c>
      <c r="M460" s="201" t="e" cm="1">
        <f t="array" ref="M460">IF($K460&gt;0,SVS_UR_VZ*$I460/$J460,0)</f>
        <v>#DIV/0!</v>
      </c>
      <c r="N460" s="208">
        <v>3</v>
      </c>
      <c r="O460" s="209">
        <v>60.75</v>
      </c>
      <c r="P460" s="209" t="e" cm="1">
        <f t="array" ref="P460">IF($K460&gt;0,SVS_UR_VFZ*$I460/$J460,0)</f>
        <v>#DIV/0!</v>
      </c>
      <c r="Q460" s="203">
        <f t="shared" si="21"/>
        <v>2937.0224999999996</v>
      </c>
      <c r="R460" s="203">
        <f t="shared" si="22"/>
        <v>0</v>
      </c>
      <c r="S460" s="203" t="e">
        <f t="shared" si="23"/>
        <v>#DIV/0!</v>
      </c>
    </row>
    <row r="461" spans="1:19" s="11" customFormat="1">
      <c r="A461" s="195">
        <f>MAX($A$11:A460)+1</f>
        <v>451</v>
      </c>
      <c r="B461" s="196" t="s">
        <v>70</v>
      </c>
      <c r="C461" s="197">
        <v>1</v>
      </c>
      <c r="D461" s="197" t="s">
        <v>668</v>
      </c>
      <c r="E461" s="196" t="s">
        <v>471</v>
      </c>
      <c r="F461" s="198" t="s">
        <v>172</v>
      </c>
      <c r="G461" s="198" t="s">
        <v>75</v>
      </c>
      <c r="H461" s="198" t="s">
        <v>94</v>
      </c>
      <c r="I461" s="199">
        <v>54.79</v>
      </c>
      <c r="J461" s="64"/>
      <c r="K461" s="210">
        <v>2</v>
      </c>
      <c r="L461" s="211">
        <v>58.64</v>
      </c>
      <c r="M461" s="211" t="e" cm="1">
        <f t="array" ref="M461">IF($K461&gt;0,SVS_UR_VZ*$I461/$J461,0)</f>
        <v>#DIV/0!</v>
      </c>
      <c r="N461" s="204">
        <v>2</v>
      </c>
      <c r="O461" s="205">
        <v>40.5</v>
      </c>
      <c r="P461" s="205" t="e" cm="1">
        <f t="array" ref="P461">IF($K461&gt;0,SVS_UR_VFZ*$I461/$J461,0)</f>
        <v>#DIV/0!</v>
      </c>
      <c r="Q461" s="203">
        <f t="shared" si="21"/>
        <v>5431.8805999999995</v>
      </c>
      <c r="R461" s="203">
        <f t="shared" si="22"/>
        <v>0</v>
      </c>
      <c r="S461" s="203" t="e">
        <f t="shared" si="23"/>
        <v>#DIV/0!</v>
      </c>
    </row>
    <row r="462" spans="1:19" s="11" customFormat="1">
      <c r="A462" s="195">
        <f>MAX($A$11:A461)+1</f>
        <v>452</v>
      </c>
      <c r="B462" s="196" t="s">
        <v>70</v>
      </c>
      <c r="C462" s="197">
        <v>1</v>
      </c>
      <c r="D462" s="197" t="s">
        <v>669</v>
      </c>
      <c r="E462" s="196" t="s">
        <v>81</v>
      </c>
      <c r="F462" s="198" t="s">
        <v>1375</v>
      </c>
      <c r="G462" s="198" t="s">
        <v>1313</v>
      </c>
      <c r="H462" s="198" t="s">
        <v>80</v>
      </c>
      <c r="I462" s="199">
        <v>19.579999999999998</v>
      </c>
      <c r="J462" s="64"/>
      <c r="K462" s="200">
        <v>3</v>
      </c>
      <c r="L462" s="201">
        <v>87.96</v>
      </c>
      <c r="M462" s="201" t="e" cm="1">
        <f t="array" ref="M462">IF($K462&gt;0,SVS_UR_VZ*$I462/$J462,0)</f>
        <v>#DIV/0!</v>
      </c>
      <c r="N462" s="208">
        <v>3</v>
      </c>
      <c r="O462" s="209">
        <v>60.75</v>
      </c>
      <c r="P462" s="209" t="e" cm="1">
        <f t="array" ref="P462">IF($K462&gt;0,SVS_UR_VFZ*$I462/$J462,0)</f>
        <v>#DIV/0!</v>
      </c>
      <c r="Q462" s="203">
        <f t="shared" si="21"/>
        <v>2911.7417999999993</v>
      </c>
      <c r="R462" s="203">
        <f t="shared" si="22"/>
        <v>0</v>
      </c>
      <c r="S462" s="203" t="e">
        <f t="shared" si="23"/>
        <v>#DIV/0!</v>
      </c>
    </row>
    <row r="463" spans="1:19" s="11" customFormat="1">
      <c r="A463" s="195">
        <f>MAX($A$11:A462)+1</f>
        <v>453</v>
      </c>
      <c r="B463" s="196" t="s">
        <v>70</v>
      </c>
      <c r="C463" s="197">
        <v>1</v>
      </c>
      <c r="D463" s="197" t="s">
        <v>670</v>
      </c>
      <c r="E463" s="196" t="s">
        <v>471</v>
      </c>
      <c r="F463" s="198" t="s">
        <v>172</v>
      </c>
      <c r="G463" s="198" t="s">
        <v>75</v>
      </c>
      <c r="H463" s="198" t="s">
        <v>94</v>
      </c>
      <c r="I463" s="199">
        <v>69.099999999999994</v>
      </c>
      <c r="J463" s="64"/>
      <c r="K463" s="200">
        <v>2</v>
      </c>
      <c r="L463" s="201">
        <v>58.64</v>
      </c>
      <c r="M463" s="201" t="e" cm="1">
        <f t="array" ref="M463">IF($K463&gt;0,SVS_UR_VZ*$I463/$J463,0)</f>
        <v>#DIV/0!</v>
      </c>
      <c r="N463" s="208">
        <v>2</v>
      </c>
      <c r="O463" s="209">
        <v>40.5</v>
      </c>
      <c r="P463" s="209" t="e" cm="1">
        <f t="array" ref="P463">IF($K463&gt;0,SVS_UR_VFZ*$I463/$J463,0)</f>
        <v>#DIV/0!</v>
      </c>
      <c r="Q463" s="203">
        <f t="shared" si="21"/>
        <v>6850.5739999999996</v>
      </c>
      <c r="R463" s="203">
        <f t="shared" si="22"/>
        <v>0</v>
      </c>
      <c r="S463" s="203" t="e">
        <f t="shared" si="23"/>
        <v>#DIV/0!</v>
      </c>
    </row>
    <row r="464" spans="1:19" s="11" customFormat="1">
      <c r="A464" s="195">
        <f>MAX($A$11:A463)+1</f>
        <v>454</v>
      </c>
      <c r="B464" s="196" t="s">
        <v>70</v>
      </c>
      <c r="C464" s="197">
        <v>1</v>
      </c>
      <c r="D464" s="197" t="s">
        <v>671</v>
      </c>
      <c r="E464" s="196" t="s">
        <v>526</v>
      </c>
      <c r="F464" s="198" t="s">
        <v>172</v>
      </c>
      <c r="G464" s="198" t="s">
        <v>75</v>
      </c>
      <c r="H464" s="198" t="s">
        <v>70</v>
      </c>
      <c r="I464" s="199">
        <v>80.87</v>
      </c>
      <c r="J464" s="64"/>
      <c r="K464" s="200">
        <v>2</v>
      </c>
      <c r="L464" s="201">
        <v>58.64</v>
      </c>
      <c r="M464" s="201" t="e" cm="1">
        <f t="array" ref="M464">IF($K464&gt;0,SVS_UR_VZ*$I464/$J464,0)</f>
        <v>#DIV/0!</v>
      </c>
      <c r="N464" s="208">
        <v>2</v>
      </c>
      <c r="O464" s="209">
        <v>40.5</v>
      </c>
      <c r="P464" s="209" t="e" cm="1">
        <f t="array" ref="P464">IF($K464&gt;0,SVS_UR_VFZ*$I464/$J464,0)</f>
        <v>#DIV/0!</v>
      </c>
      <c r="Q464" s="203">
        <f t="shared" si="21"/>
        <v>8017.4518000000007</v>
      </c>
      <c r="R464" s="203">
        <f t="shared" si="22"/>
        <v>0</v>
      </c>
      <c r="S464" s="203" t="e">
        <f t="shared" si="23"/>
        <v>#DIV/0!</v>
      </c>
    </row>
    <row r="465" spans="1:19" s="11" customFormat="1">
      <c r="A465" s="195">
        <f>MAX($A$11:A464)+1</f>
        <v>455</v>
      </c>
      <c r="B465" s="196" t="s">
        <v>70</v>
      </c>
      <c r="C465" s="197">
        <v>1</v>
      </c>
      <c r="D465" s="197" t="s">
        <v>673</v>
      </c>
      <c r="E465" s="196" t="s">
        <v>526</v>
      </c>
      <c r="F465" s="198" t="s">
        <v>172</v>
      </c>
      <c r="G465" s="198" t="s">
        <v>75</v>
      </c>
      <c r="H465" s="198" t="s">
        <v>70</v>
      </c>
      <c r="I465" s="199">
        <v>56.57</v>
      </c>
      <c r="J465" s="64"/>
      <c r="K465" s="200">
        <v>2</v>
      </c>
      <c r="L465" s="201">
        <v>58.64</v>
      </c>
      <c r="M465" s="201" t="e" cm="1">
        <f t="array" ref="M465">IF($K465&gt;0,SVS_UR_VZ*$I465/$J465,0)</f>
        <v>#DIV/0!</v>
      </c>
      <c r="N465" s="208">
        <v>2</v>
      </c>
      <c r="O465" s="209">
        <v>40.5</v>
      </c>
      <c r="P465" s="209" t="e" cm="1">
        <f t="array" ref="P465">IF($K465&gt;0,SVS_UR_VFZ*$I465/$J465,0)</f>
        <v>#DIV/0!</v>
      </c>
      <c r="Q465" s="203">
        <f t="shared" si="21"/>
        <v>5608.3498</v>
      </c>
      <c r="R465" s="203">
        <f t="shared" si="22"/>
        <v>0</v>
      </c>
      <c r="S465" s="203" t="e">
        <f t="shared" si="23"/>
        <v>#DIV/0!</v>
      </c>
    </row>
    <row r="466" spans="1:19" s="11" customFormat="1">
      <c r="A466" s="195">
        <f>MAX($A$11:A465)+1</f>
        <v>456</v>
      </c>
      <c r="B466" s="196" t="s">
        <v>70</v>
      </c>
      <c r="C466" s="197">
        <v>1</v>
      </c>
      <c r="D466" s="197" t="s">
        <v>674</v>
      </c>
      <c r="E466" s="196" t="s">
        <v>471</v>
      </c>
      <c r="F466" s="198" t="s">
        <v>172</v>
      </c>
      <c r="G466" s="198" t="s">
        <v>75</v>
      </c>
      <c r="H466" s="198" t="s">
        <v>94</v>
      </c>
      <c r="I466" s="199">
        <v>125.3</v>
      </c>
      <c r="J466" s="64"/>
      <c r="K466" s="200">
        <v>2</v>
      </c>
      <c r="L466" s="201">
        <v>58.64</v>
      </c>
      <c r="M466" s="201" t="e" cm="1">
        <f t="array" ref="M466">IF($K466&gt;0,SVS_UR_VZ*$I466/$J466,0)</f>
        <v>#DIV/0!</v>
      </c>
      <c r="N466" s="208">
        <v>2</v>
      </c>
      <c r="O466" s="209">
        <v>40.5</v>
      </c>
      <c r="P466" s="209" t="e" cm="1">
        <f t="array" ref="P466">IF($K466&gt;0,SVS_UR_VFZ*$I466/$J466,0)</f>
        <v>#DIV/0!</v>
      </c>
      <c r="Q466" s="203">
        <f t="shared" si="21"/>
        <v>12422.242</v>
      </c>
      <c r="R466" s="203">
        <f t="shared" si="22"/>
        <v>0</v>
      </c>
      <c r="S466" s="203" t="e">
        <f t="shared" si="23"/>
        <v>#DIV/0!</v>
      </c>
    </row>
    <row r="467" spans="1:19" s="11" customFormat="1">
      <c r="A467" s="195">
        <f>MAX($A$11:A466)+1</f>
        <v>457</v>
      </c>
      <c r="B467" s="196" t="s">
        <v>70</v>
      </c>
      <c r="C467" s="197">
        <v>1</v>
      </c>
      <c r="D467" s="197" t="s">
        <v>675</v>
      </c>
      <c r="E467" s="196" t="s">
        <v>81</v>
      </c>
      <c r="F467" s="198" t="s">
        <v>1375</v>
      </c>
      <c r="G467" s="198" t="s">
        <v>1313</v>
      </c>
      <c r="H467" s="198" t="s">
        <v>80</v>
      </c>
      <c r="I467" s="199">
        <v>19.010000000000002</v>
      </c>
      <c r="J467" s="64"/>
      <c r="K467" s="200">
        <v>3</v>
      </c>
      <c r="L467" s="201">
        <v>87.96</v>
      </c>
      <c r="M467" s="201" t="e" cm="1">
        <f t="array" ref="M467">IF($K467&gt;0,SVS_UR_VZ*$I467/$J467,0)</f>
        <v>#DIV/0!</v>
      </c>
      <c r="N467" s="208">
        <v>3</v>
      </c>
      <c r="O467" s="209">
        <v>60.75</v>
      </c>
      <c r="P467" s="209" t="e" cm="1">
        <f t="array" ref="P467">IF($K467&gt;0,SVS_UR_VFZ*$I467/$J467,0)</f>
        <v>#DIV/0!</v>
      </c>
      <c r="Q467" s="203">
        <f t="shared" si="21"/>
        <v>2826.9771000000001</v>
      </c>
      <c r="R467" s="203">
        <f t="shared" si="22"/>
        <v>0</v>
      </c>
      <c r="S467" s="203" t="e">
        <f t="shared" si="23"/>
        <v>#DIV/0!</v>
      </c>
    </row>
    <row r="468" spans="1:19" s="11" customFormat="1">
      <c r="A468" s="195">
        <f>MAX($A$11:A467)+1</f>
        <v>458</v>
      </c>
      <c r="B468" s="196" t="s">
        <v>70</v>
      </c>
      <c r="C468" s="197">
        <v>1</v>
      </c>
      <c r="D468" s="197" t="s">
        <v>676</v>
      </c>
      <c r="E468" s="196" t="s">
        <v>81</v>
      </c>
      <c r="F468" s="198" t="s">
        <v>1375</v>
      </c>
      <c r="G468" s="198" t="s">
        <v>1313</v>
      </c>
      <c r="H468" s="198" t="s">
        <v>80</v>
      </c>
      <c r="I468" s="199">
        <v>18.46</v>
      </c>
      <c r="J468" s="64"/>
      <c r="K468" s="200">
        <v>3</v>
      </c>
      <c r="L468" s="201">
        <v>87.96</v>
      </c>
      <c r="M468" s="201" t="e" cm="1">
        <f t="array" ref="M468">IF($K468&gt;0,SVS_UR_VZ*$I468/$J468,0)</f>
        <v>#DIV/0!</v>
      </c>
      <c r="N468" s="208">
        <v>3</v>
      </c>
      <c r="O468" s="209">
        <v>60.75</v>
      </c>
      <c r="P468" s="209" t="e" cm="1">
        <f t="array" ref="P468">IF($K468&gt;0,SVS_UR_VFZ*$I468/$J468,0)</f>
        <v>#DIV/0!</v>
      </c>
      <c r="Q468" s="203">
        <f t="shared" si="21"/>
        <v>2745.1865999999995</v>
      </c>
      <c r="R468" s="203">
        <f t="shared" si="22"/>
        <v>0</v>
      </c>
      <c r="S468" s="203" t="e">
        <f t="shared" si="23"/>
        <v>#DIV/0!</v>
      </c>
    </row>
    <row r="469" spans="1:19" s="11" customFormat="1">
      <c r="A469" s="195">
        <f>MAX($A$11:A468)+1</f>
        <v>459</v>
      </c>
      <c r="B469" s="196" t="s">
        <v>70</v>
      </c>
      <c r="C469" s="197">
        <v>1</v>
      </c>
      <c r="D469" s="197" t="s">
        <v>677</v>
      </c>
      <c r="E469" s="196" t="s">
        <v>81</v>
      </c>
      <c r="F469" s="198" t="s">
        <v>1375</v>
      </c>
      <c r="G469" s="198" t="s">
        <v>1313</v>
      </c>
      <c r="H469" s="198" t="s">
        <v>80</v>
      </c>
      <c r="I469" s="199">
        <v>19.75</v>
      </c>
      <c r="J469" s="64"/>
      <c r="K469" s="200">
        <v>3</v>
      </c>
      <c r="L469" s="201">
        <v>87.96</v>
      </c>
      <c r="M469" s="201" t="e" cm="1">
        <f t="array" ref="M469">IF($K469&gt;0,SVS_UR_VZ*$I469/$J469,0)</f>
        <v>#DIV/0!</v>
      </c>
      <c r="N469" s="208">
        <v>3</v>
      </c>
      <c r="O469" s="209">
        <v>60.75</v>
      </c>
      <c r="P469" s="209" t="e" cm="1">
        <f t="array" ref="P469">IF($K469&gt;0,SVS_UR_VFZ*$I469/$J469,0)</f>
        <v>#DIV/0!</v>
      </c>
      <c r="Q469" s="203">
        <f t="shared" si="21"/>
        <v>2937.0224999999996</v>
      </c>
      <c r="R469" s="203">
        <f t="shared" si="22"/>
        <v>0</v>
      </c>
      <c r="S469" s="203" t="e">
        <f t="shared" si="23"/>
        <v>#DIV/0!</v>
      </c>
    </row>
    <row r="470" spans="1:19" s="11" customFormat="1">
      <c r="A470" s="195">
        <f>MAX($A$11:A469)+1</f>
        <v>460</v>
      </c>
      <c r="B470" s="196" t="s">
        <v>70</v>
      </c>
      <c r="C470" s="197">
        <v>1</v>
      </c>
      <c r="D470" s="197" t="s">
        <v>678</v>
      </c>
      <c r="E470" s="196" t="s">
        <v>81</v>
      </c>
      <c r="F470" s="198" t="s">
        <v>1375</v>
      </c>
      <c r="G470" s="198" t="s">
        <v>1313</v>
      </c>
      <c r="H470" s="198" t="s">
        <v>80</v>
      </c>
      <c r="I470" s="199">
        <v>18.46</v>
      </c>
      <c r="J470" s="64"/>
      <c r="K470" s="200">
        <v>3</v>
      </c>
      <c r="L470" s="201">
        <v>87.96</v>
      </c>
      <c r="M470" s="201" t="e" cm="1">
        <f t="array" ref="M470">IF($K470&gt;0,SVS_UR_VZ*$I470/$J470,0)</f>
        <v>#DIV/0!</v>
      </c>
      <c r="N470" s="208">
        <v>3</v>
      </c>
      <c r="O470" s="209">
        <v>60.75</v>
      </c>
      <c r="P470" s="209" t="e" cm="1">
        <f t="array" ref="P470">IF($K470&gt;0,SVS_UR_VFZ*$I470/$J470,0)</f>
        <v>#DIV/0!</v>
      </c>
      <c r="Q470" s="203">
        <f t="shared" si="21"/>
        <v>2745.1865999999995</v>
      </c>
      <c r="R470" s="203">
        <f t="shared" si="22"/>
        <v>0</v>
      </c>
      <c r="S470" s="203" t="e">
        <f t="shared" si="23"/>
        <v>#DIV/0!</v>
      </c>
    </row>
    <row r="471" spans="1:19" s="11" customFormat="1">
      <c r="A471" s="195">
        <f>MAX($A$11:A470)+1</f>
        <v>461</v>
      </c>
      <c r="B471" s="196" t="s">
        <v>70</v>
      </c>
      <c r="C471" s="197">
        <v>1</v>
      </c>
      <c r="D471" s="197" t="s">
        <v>679</v>
      </c>
      <c r="E471" s="196" t="s">
        <v>471</v>
      </c>
      <c r="F471" s="198" t="s">
        <v>172</v>
      </c>
      <c r="G471" s="198" t="s">
        <v>75</v>
      </c>
      <c r="H471" s="198" t="s">
        <v>94</v>
      </c>
      <c r="I471" s="199">
        <v>40.04</v>
      </c>
      <c r="J471" s="64"/>
      <c r="K471" s="200">
        <v>2</v>
      </c>
      <c r="L471" s="201">
        <v>58.64</v>
      </c>
      <c r="M471" s="201" t="e" cm="1">
        <f t="array" ref="M471">IF($K471&gt;0,SVS_UR_VZ*$I471/$J471,0)</f>
        <v>#DIV/0!</v>
      </c>
      <c r="N471" s="208">
        <v>2</v>
      </c>
      <c r="O471" s="209">
        <v>40.5</v>
      </c>
      <c r="P471" s="209" t="e" cm="1">
        <f t="array" ref="P471">IF($K471&gt;0,SVS_UR_VFZ*$I471/$J471,0)</f>
        <v>#DIV/0!</v>
      </c>
      <c r="Q471" s="203">
        <f t="shared" si="21"/>
        <v>3969.5655999999999</v>
      </c>
      <c r="R471" s="203">
        <f t="shared" si="22"/>
        <v>0</v>
      </c>
      <c r="S471" s="203" t="e">
        <f t="shared" si="23"/>
        <v>#DIV/0!</v>
      </c>
    </row>
    <row r="472" spans="1:19" s="11" customFormat="1">
      <c r="A472" s="195">
        <f>MAX($A$11:A471)+1</f>
        <v>462</v>
      </c>
      <c r="B472" s="196" t="s">
        <v>70</v>
      </c>
      <c r="C472" s="197">
        <v>1</v>
      </c>
      <c r="D472" s="197" t="s">
        <v>680</v>
      </c>
      <c r="E472" s="196" t="s">
        <v>471</v>
      </c>
      <c r="F472" s="198" t="s">
        <v>172</v>
      </c>
      <c r="G472" s="198" t="s">
        <v>75</v>
      </c>
      <c r="H472" s="198" t="s">
        <v>94</v>
      </c>
      <c r="I472" s="199">
        <v>83.38</v>
      </c>
      <c r="J472" s="64"/>
      <c r="K472" s="200">
        <v>2</v>
      </c>
      <c r="L472" s="201">
        <v>58.64</v>
      </c>
      <c r="M472" s="201" t="e" cm="1">
        <f t="array" ref="M472">IF($K472&gt;0,SVS_UR_VZ*$I472/$J472,0)</f>
        <v>#DIV/0!</v>
      </c>
      <c r="N472" s="208">
        <v>2</v>
      </c>
      <c r="O472" s="209">
        <v>40.5</v>
      </c>
      <c r="P472" s="209" t="e" cm="1">
        <f t="array" ref="P472">IF($K472&gt;0,SVS_UR_VFZ*$I472/$J472,0)</f>
        <v>#DIV/0!</v>
      </c>
      <c r="Q472" s="203">
        <f t="shared" si="21"/>
        <v>8266.2932000000001</v>
      </c>
      <c r="R472" s="203">
        <f t="shared" si="22"/>
        <v>0</v>
      </c>
      <c r="S472" s="203" t="e">
        <f t="shared" si="23"/>
        <v>#DIV/0!</v>
      </c>
    </row>
    <row r="473" spans="1:19" s="11" customFormat="1">
      <c r="A473" s="195">
        <f>MAX($A$11:A472)+1</f>
        <v>463</v>
      </c>
      <c r="B473" s="196" t="s">
        <v>70</v>
      </c>
      <c r="C473" s="197">
        <v>1</v>
      </c>
      <c r="D473" s="197" t="s">
        <v>681</v>
      </c>
      <c r="E473" s="196" t="s">
        <v>682</v>
      </c>
      <c r="F473" s="198" t="s">
        <v>169</v>
      </c>
      <c r="G473" s="198" t="s">
        <v>75</v>
      </c>
      <c r="H473" s="198" t="s">
        <v>94</v>
      </c>
      <c r="I473" s="199">
        <v>40.98</v>
      </c>
      <c r="J473" s="64"/>
      <c r="K473" s="200">
        <v>1</v>
      </c>
      <c r="L473" s="201">
        <v>30.4</v>
      </c>
      <c r="M473" s="201" t="e" cm="1">
        <f t="array" ref="M473">IF($K473&gt;0,SVS_UR_VZ*$I473/$J473,0)</f>
        <v>#DIV/0!</v>
      </c>
      <c r="N473" s="208">
        <v>1</v>
      </c>
      <c r="O473" s="209">
        <v>21.68</v>
      </c>
      <c r="P473" s="209" t="e" cm="1">
        <f t="array" ref="P473">IF($K473&gt;0,SVS_UR_VFZ*$I473/$J473,0)</f>
        <v>#DIV/0!</v>
      </c>
      <c r="Q473" s="203">
        <f t="shared" si="21"/>
        <v>2134.2383999999997</v>
      </c>
      <c r="R473" s="203">
        <f t="shared" si="22"/>
        <v>0</v>
      </c>
      <c r="S473" s="203" t="e">
        <f t="shared" si="23"/>
        <v>#DIV/0!</v>
      </c>
    </row>
    <row r="474" spans="1:19" s="11" customFormat="1">
      <c r="A474" s="195">
        <f>MAX($A$11:A473)+1</f>
        <v>464</v>
      </c>
      <c r="B474" s="196" t="s">
        <v>70</v>
      </c>
      <c r="C474" s="197">
        <v>1</v>
      </c>
      <c r="D474" s="197" t="s">
        <v>683</v>
      </c>
      <c r="E474" s="196" t="s">
        <v>217</v>
      </c>
      <c r="F474" s="198" t="s">
        <v>171</v>
      </c>
      <c r="G474" s="198" t="s">
        <v>1311</v>
      </c>
      <c r="H474" s="198" t="s">
        <v>89</v>
      </c>
      <c r="I474" s="199">
        <v>12.77</v>
      </c>
      <c r="J474" s="64"/>
      <c r="K474" s="210">
        <v>5</v>
      </c>
      <c r="L474" s="211">
        <v>146.6</v>
      </c>
      <c r="M474" s="211" t="e" cm="1">
        <f t="array" ref="M474">IF($K474&gt;0,SVS_UR_VZ*$I474/$J474,0)</f>
        <v>#DIV/0!</v>
      </c>
      <c r="N474" s="204">
        <v>5</v>
      </c>
      <c r="O474" s="205">
        <v>101.25</v>
      </c>
      <c r="P474" s="205" t="e" cm="1">
        <f t="array" ref="P474">IF($K474&gt;0,SVS_UR_VFZ*$I474/$J474,0)</f>
        <v>#DIV/0!</v>
      </c>
      <c r="Q474" s="203">
        <f t="shared" si="21"/>
        <v>3165.0445</v>
      </c>
      <c r="R474" s="203">
        <f t="shared" si="22"/>
        <v>0</v>
      </c>
      <c r="S474" s="203" t="e">
        <f t="shared" si="23"/>
        <v>#DIV/0!</v>
      </c>
    </row>
    <row r="475" spans="1:19" s="11" customFormat="1">
      <c r="A475" s="195">
        <f>MAX($A$11:A474)+1</f>
        <v>465</v>
      </c>
      <c r="B475" s="196" t="s">
        <v>70</v>
      </c>
      <c r="C475" s="197">
        <v>1</v>
      </c>
      <c r="D475" s="197" t="s">
        <v>684</v>
      </c>
      <c r="E475" s="196" t="s">
        <v>182</v>
      </c>
      <c r="F475" s="198" t="s">
        <v>171</v>
      </c>
      <c r="G475" s="198" t="s">
        <v>1311</v>
      </c>
      <c r="H475" s="198" t="s">
        <v>89</v>
      </c>
      <c r="I475" s="199">
        <v>14.6</v>
      </c>
      <c r="J475" s="64"/>
      <c r="K475" s="210">
        <v>5</v>
      </c>
      <c r="L475" s="211">
        <v>146.6</v>
      </c>
      <c r="M475" s="211" t="e" cm="1">
        <f t="array" ref="M475">IF($K475&gt;0,SVS_UR_VZ*$I475/$J475,0)</f>
        <v>#DIV/0!</v>
      </c>
      <c r="N475" s="204">
        <v>5</v>
      </c>
      <c r="O475" s="205">
        <v>101.25</v>
      </c>
      <c r="P475" s="205" t="e" cm="1">
        <f t="array" ref="P475">IF($K475&gt;0,SVS_UR_VFZ*$I475/$J475,0)</f>
        <v>#DIV/0!</v>
      </c>
      <c r="Q475" s="203">
        <f t="shared" si="21"/>
        <v>3618.6099999999997</v>
      </c>
      <c r="R475" s="203">
        <f t="shared" si="22"/>
        <v>0</v>
      </c>
      <c r="S475" s="203" t="e">
        <f t="shared" si="23"/>
        <v>#DIV/0!</v>
      </c>
    </row>
    <row r="476" spans="1:19" s="11" customFormat="1">
      <c r="A476" s="195">
        <f>MAX($A$11:A475)+1</f>
        <v>466</v>
      </c>
      <c r="B476" s="196" t="s">
        <v>70</v>
      </c>
      <c r="C476" s="197">
        <v>1</v>
      </c>
      <c r="D476" s="197" t="s">
        <v>685</v>
      </c>
      <c r="E476" s="196" t="s">
        <v>219</v>
      </c>
      <c r="F476" s="198" t="s">
        <v>169</v>
      </c>
      <c r="G476" s="198" t="s">
        <v>1311</v>
      </c>
      <c r="H476" s="198" t="s">
        <v>89</v>
      </c>
      <c r="I476" s="199">
        <v>4.51</v>
      </c>
      <c r="J476" s="64"/>
      <c r="K476" s="210">
        <v>1</v>
      </c>
      <c r="L476" s="211">
        <v>30.4</v>
      </c>
      <c r="M476" s="211" t="e" cm="1">
        <f t="array" ref="M476">IF($K476&gt;0,SVS_UR_VZ*$I476/$J476,0)</f>
        <v>#DIV/0!</v>
      </c>
      <c r="N476" s="204">
        <v>1</v>
      </c>
      <c r="O476" s="205">
        <v>21.68</v>
      </c>
      <c r="P476" s="205" t="e" cm="1">
        <f t="array" ref="P476">IF($K476&gt;0,SVS_UR_VFZ*$I476/$J476,0)</f>
        <v>#DIV/0!</v>
      </c>
      <c r="Q476" s="203">
        <f t="shared" si="21"/>
        <v>234.88079999999999</v>
      </c>
      <c r="R476" s="203">
        <f t="shared" si="22"/>
        <v>0</v>
      </c>
      <c r="S476" s="203" t="e">
        <f t="shared" si="23"/>
        <v>#DIV/0!</v>
      </c>
    </row>
    <row r="477" spans="1:19" s="11" customFormat="1">
      <c r="A477" s="195">
        <f>MAX($A$11:A476)+1</f>
        <v>467</v>
      </c>
      <c r="B477" s="196" t="s">
        <v>70</v>
      </c>
      <c r="C477" s="197">
        <v>1</v>
      </c>
      <c r="D477" s="197" t="s">
        <v>687</v>
      </c>
      <c r="E477" s="196" t="s">
        <v>86</v>
      </c>
      <c r="F477" s="198" t="s">
        <v>171</v>
      </c>
      <c r="G477" s="198" t="s">
        <v>1311</v>
      </c>
      <c r="H477" s="198" t="s">
        <v>85</v>
      </c>
      <c r="I477" s="199">
        <v>24.01</v>
      </c>
      <c r="J477" s="64"/>
      <c r="K477" s="210">
        <v>5</v>
      </c>
      <c r="L477" s="211">
        <v>146.6</v>
      </c>
      <c r="M477" s="211" t="e" cm="1">
        <f t="array" ref="M477">IF($K477&gt;0,SVS_UR_VZ*$I477/$J477,0)</f>
        <v>#DIV/0!</v>
      </c>
      <c r="N477" s="204">
        <v>5</v>
      </c>
      <c r="O477" s="205">
        <v>101.25</v>
      </c>
      <c r="P477" s="205" t="e" cm="1">
        <f t="array" ref="P477">IF($K477&gt;0,SVS_UR_VFZ*$I477/$J477,0)</f>
        <v>#DIV/0!</v>
      </c>
      <c r="Q477" s="203">
        <f t="shared" si="21"/>
        <v>5950.8784999999998</v>
      </c>
      <c r="R477" s="203">
        <f t="shared" si="22"/>
        <v>0</v>
      </c>
      <c r="S477" s="203" t="e">
        <f t="shared" si="23"/>
        <v>#DIV/0!</v>
      </c>
    </row>
    <row r="478" spans="1:19" s="11" customFormat="1">
      <c r="A478" s="195">
        <f>MAX($A$11:A477)+1</f>
        <v>468</v>
      </c>
      <c r="B478" s="196" t="s">
        <v>70</v>
      </c>
      <c r="C478" s="197">
        <v>1</v>
      </c>
      <c r="D478" s="197" t="s">
        <v>688</v>
      </c>
      <c r="E478" s="196" t="s">
        <v>86</v>
      </c>
      <c r="F478" s="198" t="s">
        <v>172</v>
      </c>
      <c r="G478" s="198" t="s">
        <v>1311</v>
      </c>
      <c r="H478" s="198" t="s">
        <v>85</v>
      </c>
      <c r="I478" s="199">
        <v>24.43</v>
      </c>
      <c r="J478" s="64"/>
      <c r="K478" s="210">
        <v>2</v>
      </c>
      <c r="L478" s="211">
        <v>58.64</v>
      </c>
      <c r="M478" s="211" t="e" cm="1">
        <f t="array" ref="M478">IF($K478&gt;0,SVS_UR_VZ*$I478/$J478,0)</f>
        <v>#DIV/0!</v>
      </c>
      <c r="N478" s="204">
        <v>2</v>
      </c>
      <c r="O478" s="205">
        <v>40.5</v>
      </c>
      <c r="P478" s="205" t="e" cm="1">
        <f t="array" ref="P478">IF($K478&gt;0,SVS_UR_VFZ*$I478/$J478,0)</f>
        <v>#DIV/0!</v>
      </c>
      <c r="Q478" s="203">
        <f t="shared" si="21"/>
        <v>2421.9902000000002</v>
      </c>
      <c r="R478" s="203">
        <f t="shared" si="22"/>
        <v>0</v>
      </c>
      <c r="S478" s="203" t="e">
        <f t="shared" si="23"/>
        <v>#DIV/0!</v>
      </c>
    </row>
    <row r="479" spans="1:19" s="11" customFormat="1">
      <c r="A479" s="195">
        <f>MAX($A$11:A478)+1</f>
        <v>469</v>
      </c>
      <c r="B479" s="196" t="s">
        <v>70</v>
      </c>
      <c r="C479" s="197">
        <v>1</v>
      </c>
      <c r="D479" s="197" t="s">
        <v>689</v>
      </c>
      <c r="E479" s="196" t="s">
        <v>189</v>
      </c>
      <c r="F479" s="198" t="s">
        <v>171</v>
      </c>
      <c r="G479" s="198" t="s">
        <v>75</v>
      </c>
      <c r="H479" s="198" t="s">
        <v>83</v>
      </c>
      <c r="I479" s="199">
        <v>207.68</v>
      </c>
      <c r="J479" s="64"/>
      <c r="K479" s="210">
        <v>5</v>
      </c>
      <c r="L479" s="211">
        <v>146.6</v>
      </c>
      <c r="M479" s="211" t="e" cm="1">
        <f t="array" ref="M479">IF($K479&gt;0,SVS_UR_VZ*$I479/$J479,0)</f>
        <v>#DIV/0!</v>
      </c>
      <c r="N479" s="204">
        <v>5</v>
      </c>
      <c r="O479" s="205">
        <v>101.25</v>
      </c>
      <c r="P479" s="205" t="e" cm="1">
        <f t="array" ref="P479">IF($K479&gt;0,SVS_UR_VFZ*$I479/$J479,0)</f>
        <v>#DIV/0!</v>
      </c>
      <c r="Q479" s="203">
        <f t="shared" si="21"/>
        <v>51473.487999999998</v>
      </c>
      <c r="R479" s="203">
        <f t="shared" si="22"/>
        <v>0</v>
      </c>
      <c r="S479" s="203" t="e">
        <f t="shared" si="23"/>
        <v>#DIV/0!</v>
      </c>
    </row>
    <row r="480" spans="1:19" s="11" customFormat="1">
      <c r="A480" s="195">
        <f>MAX($A$11:A479)+1</f>
        <v>470</v>
      </c>
      <c r="B480" s="196" t="s">
        <v>70</v>
      </c>
      <c r="C480" s="197">
        <v>1</v>
      </c>
      <c r="D480" s="197" t="s">
        <v>690</v>
      </c>
      <c r="E480" s="196" t="s">
        <v>192</v>
      </c>
      <c r="F480" s="198" t="s">
        <v>174</v>
      </c>
      <c r="G480" s="198" t="s">
        <v>1759</v>
      </c>
      <c r="H480" s="198" t="s">
        <v>47</v>
      </c>
      <c r="I480" s="199">
        <v>19.510000000000002</v>
      </c>
      <c r="J480" s="64"/>
      <c r="K480" s="210">
        <v>0.02</v>
      </c>
      <c r="L480" s="211">
        <v>1</v>
      </c>
      <c r="M480" s="211" t="e" cm="1">
        <f t="array" ref="M480">IF($K480&gt;0,SVS_UR_VZ*$I480/$J480,0)</f>
        <v>#DIV/0!</v>
      </c>
      <c r="N480" s="202"/>
      <c r="O480" s="202"/>
      <c r="P480" s="202"/>
      <c r="Q480" s="203">
        <f t="shared" si="21"/>
        <v>19.510000000000002</v>
      </c>
      <c r="R480" s="203">
        <f t="shared" si="22"/>
        <v>0</v>
      </c>
      <c r="S480" s="203" t="e">
        <f t="shared" si="23"/>
        <v>#DIV/0!</v>
      </c>
    </row>
    <row r="481" spans="1:19" s="11" customFormat="1">
      <c r="A481" s="195">
        <f>MAX($A$11:A480)+1</f>
        <v>471</v>
      </c>
      <c r="B481" s="196" t="s">
        <v>70</v>
      </c>
      <c r="C481" s="197">
        <v>1</v>
      </c>
      <c r="D481" s="197" t="s">
        <v>784</v>
      </c>
      <c r="E481" s="196" t="s">
        <v>229</v>
      </c>
      <c r="F481" s="198" t="s">
        <v>1747</v>
      </c>
      <c r="G481" s="198" t="s">
        <v>75</v>
      </c>
      <c r="H481" s="198" t="s">
        <v>70</v>
      </c>
      <c r="I481" s="199">
        <v>87.03</v>
      </c>
      <c r="J481" s="64"/>
      <c r="K481" s="210">
        <v>5</v>
      </c>
      <c r="L481" s="211">
        <v>146.6</v>
      </c>
      <c r="M481" s="211" t="e" cm="1">
        <f t="array" ref="M481">IF($K481&gt;0,SVS_UR_VZ*$I481/$J481,0)</f>
        <v>#DIV/0!</v>
      </c>
      <c r="N481" s="204">
        <v>2</v>
      </c>
      <c r="O481" s="205">
        <v>40.5</v>
      </c>
      <c r="P481" s="205" t="e" cm="1">
        <f t="array" ref="P481">IF($K481&gt;0,SVS_UR_VFZ*$I481/$J481,0)</f>
        <v>#DIV/0!</v>
      </c>
      <c r="Q481" s="203">
        <f t="shared" si="21"/>
        <v>16283.313</v>
      </c>
      <c r="R481" s="203">
        <f t="shared" si="22"/>
        <v>0</v>
      </c>
      <c r="S481" s="203" t="e">
        <f t="shared" si="23"/>
        <v>#DIV/0!</v>
      </c>
    </row>
    <row r="482" spans="1:19" s="11" customFormat="1">
      <c r="A482" s="195">
        <f>MAX($A$11:A481)+1</f>
        <v>472</v>
      </c>
      <c r="B482" s="196" t="s">
        <v>70</v>
      </c>
      <c r="C482" s="197">
        <v>1</v>
      </c>
      <c r="D482" s="197" t="s">
        <v>785</v>
      </c>
      <c r="E482" s="196" t="s">
        <v>213</v>
      </c>
      <c r="F482" s="198" t="s">
        <v>176</v>
      </c>
      <c r="G482" s="198" t="s">
        <v>75</v>
      </c>
      <c r="H482" s="198" t="s">
        <v>47</v>
      </c>
      <c r="I482" s="199">
        <v>29.76</v>
      </c>
      <c r="J482" s="64"/>
      <c r="K482" s="210">
        <v>0.08</v>
      </c>
      <c r="L482" s="211">
        <v>3</v>
      </c>
      <c r="M482" s="211" t="e" cm="1">
        <f t="array" ref="M482">IF($K482&gt;0,SVS_UR_VZ*$I482/$J482,0)</f>
        <v>#DIV/0!</v>
      </c>
      <c r="N482" s="204">
        <v>0.08</v>
      </c>
      <c r="O482" s="205">
        <v>1</v>
      </c>
      <c r="P482" s="205" t="e" cm="1">
        <f t="array" ref="P482">IF($K482&gt;0,SVS_UR_VFZ*$I482/$J482,0)</f>
        <v>#DIV/0!</v>
      </c>
      <c r="Q482" s="203">
        <f t="shared" si="21"/>
        <v>119.04</v>
      </c>
      <c r="R482" s="203">
        <f t="shared" si="22"/>
        <v>0</v>
      </c>
      <c r="S482" s="203" t="e">
        <f t="shared" si="23"/>
        <v>#DIV/0!</v>
      </c>
    </row>
    <row r="483" spans="1:19" s="11" customFormat="1">
      <c r="A483" s="195">
        <f>MAX($A$11:A482)+1</f>
        <v>473</v>
      </c>
      <c r="B483" s="196" t="s">
        <v>70</v>
      </c>
      <c r="C483" s="197">
        <v>1</v>
      </c>
      <c r="D483" s="197" t="s">
        <v>786</v>
      </c>
      <c r="E483" s="196" t="s">
        <v>229</v>
      </c>
      <c r="F483" s="198" t="s">
        <v>1747</v>
      </c>
      <c r="G483" s="198" t="s">
        <v>75</v>
      </c>
      <c r="H483" s="198" t="s">
        <v>70</v>
      </c>
      <c r="I483" s="199">
        <v>122.45</v>
      </c>
      <c r="J483" s="64"/>
      <c r="K483" s="200">
        <v>5</v>
      </c>
      <c r="L483" s="201">
        <v>146.6</v>
      </c>
      <c r="M483" s="201" t="e" cm="1">
        <f t="array" ref="M483">IF($K483&gt;0,SVS_UR_VZ*$I483/$J483,0)</f>
        <v>#DIV/0!</v>
      </c>
      <c r="N483" s="208">
        <v>2</v>
      </c>
      <c r="O483" s="209">
        <v>40.5</v>
      </c>
      <c r="P483" s="209" t="e" cm="1">
        <f t="array" ref="P483">IF($K483&gt;0,SVS_UR_VFZ*$I483/$J483,0)</f>
        <v>#DIV/0!</v>
      </c>
      <c r="Q483" s="203">
        <f t="shared" si="21"/>
        <v>22910.395</v>
      </c>
      <c r="R483" s="203">
        <f t="shared" si="22"/>
        <v>0</v>
      </c>
      <c r="S483" s="203" t="e">
        <f t="shared" si="23"/>
        <v>#DIV/0!</v>
      </c>
    </row>
    <row r="484" spans="1:19" s="11" customFormat="1">
      <c r="A484" s="195">
        <f>MAX($A$11:A483)+1</f>
        <v>474</v>
      </c>
      <c r="B484" s="196" t="s">
        <v>70</v>
      </c>
      <c r="C484" s="197">
        <v>1</v>
      </c>
      <c r="D484" s="197" t="s">
        <v>787</v>
      </c>
      <c r="E484" s="196" t="s">
        <v>526</v>
      </c>
      <c r="F484" s="198" t="s">
        <v>172</v>
      </c>
      <c r="G484" s="198" t="s">
        <v>75</v>
      </c>
      <c r="H484" s="198" t="s">
        <v>70</v>
      </c>
      <c r="I484" s="199">
        <v>41</v>
      </c>
      <c r="J484" s="64"/>
      <c r="K484" s="200">
        <v>2</v>
      </c>
      <c r="L484" s="201">
        <v>58.64</v>
      </c>
      <c r="M484" s="201" t="e" cm="1">
        <f t="array" ref="M484">IF($K484&gt;0,SVS_UR_VZ*$I484/$J484,0)</f>
        <v>#DIV/0!</v>
      </c>
      <c r="N484" s="208">
        <v>2</v>
      </c>
      <c r="O484" s="209">
        <v>40.5</v>
      </c>
      <c r="P484" s="209" t="e" cm="1">
        <f t="array" ref="P484">IF($K484&gt;0,SVS_UR_VFZ*$I484/$J484,0)</f>
        <v>#DIV/0!</v>
      </c>
      <c r="Q484" s="203">
        <f t="shared" si="21"/>
        <v>4064.7400000000002</v>
      </c>
      <c r="R484" s="203">
        <f t="shared" si="22"/>
        <v>0</v>
      </c>
      <c r="S484" s="203" t="e">
        <f t="shared" si="23"/>
        <v>#DIV/0!</v>
      </c>
    </row>
    <row r="485" spans="1:19" s="11" customFormat="1">
      <c r="A485" s="195">
        <f>MAX($A$11:A484)+1</f>
        <v>475</v>
      </c>
      <c r="B485" s="196" t="s">
        <v>70</v>
      </c>
      <c r="C485" s="197">
        <v>1</v>
      </c>
      <c r="D485" s="197" t="s">
        <v>788</v>
      </c>
      <c r="E485" s="196" t="s">
        <v>229</v>
      </c>
      <c r="F485" s="198" t="s">
        <v>1747</v>
      </c>
      <c r="G485" s="198" t="s">
        <v>75</v>
      </c>
      <c r="H485" s="198" t="s">
        <v>70</v>
      </c>
      <c r="I485" s="199">
        <v>68.83</v>
      </c>
      <c r="J485" s="64"/>
      <c r="K485" s="200">
        <v>5</v>
      </c>
      <c r="L485" s="201">
        <v>146.6</v>
      </c>
      <c r="M485" s="201" t="e" cm="1">
        <f t="array" ref="M485">IF($K485&gt;0,SVS_UR_VZ*$I485/$J485,0)</f>
        <v>#DIV/0!</v>
      </c>
      <c r="N485" s="208">
        <v>2</v>
      </c>
      <c r="O485" s="209">
        <v>40.5</v>
      </c>
      <c r="P485" s="209" t="e" cm="1">
        <f t="array" ref="P485">IF($K485&gt;0,SVS_UR_VFZ*$I485/$J485,0)</f>
        <v>#DIV/0!</v>
      </c>
      <c r="Q485" s="203">
        <f t="shared" si="21"/>
        <v>12878.092999999999</v>
      </c>
      <c r="R485" s="203">
        <f t="shared" si="22"/>
        <v>0</v>
      </c>
      <c r="S485" s="203" t="e">
        <f t="shared" si="23"/>
        <v>#DIV/0!</v>
      </c>
    </row>
    <row r="486" spans="1:19" s="11" customFormat="1">
      <c r="A486" s="195">
        <f>MAX($A$11:A485)+1</f>
        <v>476</v>
      </c>
      <c r="B486" s="196" t="s">
        <v>70</v>
      </c>
      <c r="C486" s="197">
        <v>1</v>
      </c>
      <c r="D486" s="197" t="s">
        <v>789</v>
      </c>
      <c r="E486" s="196" t="s">
        <v>229</v>
      </c>
      <c r="F486" s="198" t="s">
        <v>1747</v>
      </c>
      <c r="G486" s="198" t="s">
        <v>75</v>
      </c>
      <c r="H486" s="198" t="s">
        <v>70</v>
      </c>
      <c r="I486" s="199">
        <v>40.74</v>
      </c>
      <c r="J486" s="64"/>
      <c r="K486" s="200">
        <v>5</v>
      </c>
      <c r="L486" s="201">
        <v>146.6</v>
      </c>
      <c r="M486" s="201" t="e" cm="1">
        <f t="array" ref="M486">IF($K486&gt;0,SVS_UR_VZ*$I486/$J486,0)</f>
        <v>#DIV/0!</v>
      </c>
      <c r="N486" s="204">
        <v>2</v>
      </c>
      <c r="O486" s="205">
        <v>40.5</v>
      </c>
      <c r="P486" s="205" t="e" cm="1">
        <f t="array" ref="P486">IF($K486&gt;0,SVS_UR_VFZ*$I486/$J486,0)</f>
        <v>#DIV/0!</v>
      </c>
      <c r="Q486" s="203">
        <f t="shared" si="21"/>
        <v>7622.4539999999997</v>
      </c>
      <c r="R486" s="203">
        <f t="shared" si="22"/>
        <v>0</v>
      </c>
      <c r="S486" s="203" t="e">
        <f t="shared" si="23"/>
        <v>#DIV/0!</v>
      </c>
    </row>
    <row r="487" spans="1:19" s="11" customFormat="1">
      <c r="A487" s="195">
        <f>MAX($A$11:A486)+1</f>
        <v>477</v>
      </c>
      <c r="B487" s="196" t="s">
        <v>70</v>
      </c>
      <c r="C487" s="197">
        <v>1</v>
      </c>
      <c r="D487" s="197" t="s">
        <v>790</v>
      </c>
      <c r="E487" s="196" t="s">
        <v>526</v>
      </c>
      <c r="F487" s="198" t="s">
        <v>172</v>
      </c>
      <c r="G487" s="198" t="s">
        <v>75</v>
      </c>
      <c r="H487" s="198" t="s">
        <v>70</v>
      </c>
      <c r="I487" s="199">
        <v>60.61</v>
      </c>
      <c r="J487" s="64"/>
      <c r="K487" s="200">
        <v>2</v>
      </c>
      <c r="L487" s="201">
        <v>58.64</v>
      </c>
      <c r="M487" s="201" t="e" cm="1">
        <f t="array" ref="M487">IF($K487&gt;0,SVS_UR_VZ*$I487/$J487,0)</f>
        <v>#DIV/0!</v>
      </c>
      <c r="N487" s="204">
        <v>2</v>
      </c>
      <c r="O487" s="205">
        <v>40.5</v>
      </c>
      <c r="P487" s="205" t="e" cm="1">
        <f t="array" ref="P487">IF($K487&gt;0,SVS_UR_VFZ*$I487/$J487,0)</f>
        <v>#DIV/0!</v>
      </c>
      <c r="Q487" s="203">
        <f t="shared" si="21"/>
        <v>6008.8753999999999</v>
      </c>
      <c r="R487" s="203">
        <f t="shared" si="22"/>
        <v>0</v>
      </c>
      <c r="S487" s="203" t="e">
        <f t="shared" si="23"/>
        <v>#DIV/0!</v>
      </c>
    </row>
    <row r="488" spans="1:19" s="11" customFormat="1">
      <c r="A488" s="195">
        <f>MAX($A$11:A487)+1</f>
        <v>478</v>
      </c>
      <c r="B488" s="196" t="s">
        <v>70</v>
      </c>
      <c r="C488" s="197">
        <v>1</v>
      </c>
      <c r="D488" s="197" t="s">
        <v>791</v>
      </c>
      <c r="E488" s="196" t="s">
        <v>229</v>
      </c>
      <c r="F488" s="198" t="s">
        <v>1747</v>
      </c>
      <c r="G488" s="198" t="s">
        <v>75</v>
      </c>
      <c r="H488" s="198" t="s">
        <v>70</v>
      </c>
      <c r="I488" s="199">
        <v>40.74</v>
      </c>
      <c r="J488" s="64"/>
      <c r="K488" s="200">
        <v>5</v>
      </c>
      <c r="L488" s="201">
        <v>146.6</v>
      </c>
      <c r="M488" s="201" t="e" cm="1">
        <f t="array" ref="M488">IF($K488&gt;0,SVS_UR_VZ*$I488/$J488,0)</f>
        <v>#DIV/0!</v>
      </c>
      <c r="N488" s="204">
        <v>2</v>
      </c>
      <c r="O488" s="205">
        <v>40.5</v>
      </c>
      <c r="P488" s="205" t="e" cm="1">
        <f t="array" ref="P488">IF($K488&gt;0,SVS_UR_VFZ*$I488/$J488,0)</f>
        <v>#DIV/0!</v>
      </c>
      <c r="Q488" s="203">
        <f t="shared" si="21"/>
        <v>7622.4539999999997</v>
      </c>
      <c r="R488" s="203">
        <f t="shared" si="22"/>
        <v>0</v>
      </c>
      <c r="S488" s="203" t="e">
        <f t="shared" si="23"/>
        <v>#DIV/0!</v>
      </c>
    </row>
    <row r="489" spans="1:19" s="11" customFormat="1">
      <c r="A489" s="195">
        <f>MAX($A$11:A488)+1</f>
        <v>479</v>
      </c>
      <c r="B489" s="196" t="s">
        <v>70</v>
      </c>
      <c r="C489" s="197">
        <v>1</v>
      </c>
      <c r="D489" s="197" t="s">
        <v>792</v>
      </c>
      <c r="E489" s="196" t="s">
        <v>81</v>
      </c>
      <c r="F489" s="198" t="s">
        <v>1375</v>
      </c>
      <c r="G489" s="198" t="s">
        <v>1313</v>
      </c>
      <c r="H489" s="198" t="s">
        <v>80</v>
      </c>
      <c r="I489" s="199">
        <v>19.75</v>
      </c>
      <c r="J489" s="64"/>
      <c r="K489" s="200">
        <v>3</v>
      </c>
      <c r="L489" s="201">
        <v>87.96</v>
      </c>
      <c r="M489" s="201" t="e" cm="1">
        <f t="array" ref="M489">IF($K489&gt;0,SVS_UR_VZ*$I489/$J489,0)</f>
        <v>#DIV/0!</v>
      </c>
      <c r="N489" s="204">
        <v>3</v>
      </c>
      <c r="O489" s="205">
        <v>60.75</v>
      </c>
      <c r="P489" s="205" t="e" cm="1">
        <f t="array" ref="P489">IF($K489&gt;0,SVS_UR_VFZ*$I489/$J489,0)</f>
        <v>#DIV/0!</v>
      </c>
      <c r="Q489" s="203">
        <f t="shared" si="21"/>
        <v>2937.0224999999996</v>
      </c>
      <c r="R489" s="203">
        <f t="shared" si="22"/>
        <v>0</v>
      </c>
      <c r="S489" s="203" t="e">
        <f t="shared" si="23"/>
        <v>#DIV/0!</v>
      </c>
    </row>
    <row r="490" spans="1:19" s="11" customFormat="1">
      <c r="A490" s="195">
        <f>MAX($A$11:A489)+1</f>
        <v>480</v>
      </c>
      <c r="B490" s="196" t="s">
        <v>70</v>
      </c>
      <c r="C490" s="197">
        <v>1</v>
      </c>
      <c r="D490" s="197" t="s">
        <v>793</v>
      </c>
      <c r="E490" s="196" t="s">
        <v>81</v>
      </c>
      <c r="F490" s="198" t="s">
        <v>1375</v>
      </c>
      <c r="G490" s="198" t="s">
        <v>1313</v>
      </c>
      <c r="H490" s="198" t="s">
        <v>80</v>
      </c>
      <c r="I490" s="199">
        <v>22.54</v>
      </c>
      <c r="J490" s="64"/>
      <c r="K490" s="200">
        <v>3</v>
      </c>
      <c r="L490" s="201">
        <v>87.96</v>
      </c>
      <c r="M490" s="201" t="e" cm="1">
        <f t="array" ref="M490">IF($K490&gt;0,SVS_UR_VZ*$I490/$J490,0)</f>
        <v>#DIV/0!</v>
      </c>
      <c r="N490" s="208">
        <v>3</v>
      </c>
      <c r="O490" s="209">
        <v>60.75</v>
      </c>
      <c r="P490" s="209" t="e" cm="1">
        <f t="array" ref="P490">IF($K490&gt;0,SVS_UR_VFZ*$I490/$J490,0)</f>
        <v>#DIV/0!</v>
      </c>
      <c r="Q490" s="203">
        <f t="shared" si="21"/>
        <v>3351.9233999999992</v>
      </c>
      <c r="R490" s="203">
        <f t="shared" si="22"/>
        <v>0</v>
      </c>
      <c r="S490" s="203" t="e">
        <f t="shared" si="23"/>
        <v>#DIV/0!</v>
      </c>
    </row>
    <row r="491" spans="1:19" s="11" customFormat="1">
      <c r="A491" s="195">
        <f>MAX($A$11:A490)+1</f>
        <v>481</v>
      </c>
      <c r="B491" s="196" t="s">
        <v>70</v>
      </c>
      <c r="C491" s="197">
        <v>1</v>
      </c>
      <c r="D491" s="197" t="s">
        <v>794</v>
      </c>
      <c r="E491" s="196" t="s">
        <v>81</v>
      </c>
      <c r="F491" s="198" t="s">
        <v>1375</v>
      </c>
      <c r="G491" s="198" t="s">
        <v>1313</v>
      </c>
      <c r="H491" s="198" t="s">
        <v>80</v>
      </c>
      <c r="I491" s="199">
        <v>19.75</v>
      </c>
      <c r="J491" s="64"/>
      <c r="K491" s="200">
        <v>3</v>
      </c>
      <c r="L491" s="201">
        <v>87.96</v>
      </c>
      <c r="M491" s="201" t="e" cm="1">
        <f t="array" ref="M491">IF($K491&gt;0,SVS_UR_VZ*$I491/$J491,0)</f>
        <v>#DIV/0!</v>
      </c>
      <c r="N491" s="208">
        <v>3</v>
      </c>
      <c r="O491" s="209">
        <v>60.75</v>
      </c>
      <c r="P491" s="209" t="e" cm="1">
        <f t="array" ref="P491">IF($K491&gt;0,SVS_UR_VFZ*$I491/$J491,0)</f>
        <v>#DIV/0!</v>
      </c>
      <c r="Q491" s="203">
        <f t="shared" si="21"/>
        <v>2937.0224999999996</v>
      </c>
      <c r="R491" s="203">
        <f t="shared" si="22"/>
        <v>0</v>
      </c>
      <c r="S491" s="203" t="e">
        <f t="shared" si="23"/>
        <v>#DIV/0!</v>
      </c>
    </row>
    <row r="492" spans="1:19" s="11" customFormat="1">
      <c r="A492" s="195">
        <f>MAX($A$11:A491)+1</f>
        <v>482</v>
      </c>
      <c r="B492" s="196" t="s">
        <v>70</v>
      </c>
      <c r="C492" s="197">
        <v>1</v>
      </c>
      <c r="D492" s="197" t="s">
        <v>795</v>
      </c>
      <c r="E492" s="196" t="s">
        <v>229</v>
      </c>
      <c r="F492" s="198" t="s">
        <v>1747</v>
      </c>
      <c r="G492" s="198" t="s">
        <v>75</v>
      </c>
      <c r="H492" s="198" t="s">
        <v>70</v>
      </c>
      <c r="I492" s="199">
        <v>20.38</v>
      </c>
      <c r="J492" s="64"/>
      <c r="K492" s="200">
        <v>5</v>
      </c>
      <c r="L492" s="201">
        <v>146.6</v>
      </c>
      <c r="M492" s="201" t="e" cm="1">
        <f t="array" ref="M492">IF($K492&gt;0,SVS_UR_VZ*$I492/$J492,0)</f>
        <v>#DIV/0!</v>
      </c>
      <c r="N492" s="208">
        <v>2</v>
      </c>
      <c r="O492" s="209">
        <v>40.5</v>
      </c>
      <c r="P492" s="209" t="e" cm="1">
        <f t="array" ref="P492">IF($K492&gt;0,SVS_UR_VFZ*$I492/$J492,0)</f>
        <v>#DIV/0!</v>
      </c>
      <c r="Q492" s="203">
        <f t="shared" si="21"/>
        <v>3813.0979999999995</v>
      </c>
      <c r="R492" s="203">
        <f t="shared" si="22"/>
        <v>0</v>
      </c>
      <c r="S492" s="203" t="e">
        <f t="shared" si="23"/>
        <v>#DIV/0!</v>
      </c>
    </row>
    <row r="493" spans="1:19" s="11" customFormat="1">
      <c r="A493" s="195">
        <f>MAX($A$11:A492)+1</f>
        <v>483</v>
      </c>
      <c r="B493" s="196" t="s">
        <v>70</v>
      </c>
      <c r="C493" s="197">
        <v>1</v>
      </c>
      <c r="D493" s="197" t="s">
        <v>796</v>
      </c>
      <c r="E493" s="196" t="s">
        <v>81</v>
      </c>
      <c r="F493" s="198" t="s">
        <v>1375</v>
      </c>
      <c r="G493" s="198" t="s">
        <v>1313</v>
      </c>
      <c r="H493" s="198" t="s">
        <v>80</v>
      </c>
      <c r="I493" s="199">
        <v>19.75</v>
      </c>
      <c r="J493" s="64"/>
      <c r="K493" s="200">
        <v>3</v>
      </c>
      <c r="L493" s="201">
        <v>87.96</v>
      </c>
      <c r="M493" s="201" t="e" cm="1">
        <f t="array" ref="M493">IF($K493&gt;0,SVS_UR_VZ*$I493/$J493,0)</f>
        <v>#DIV/0!</v>
      </c>
      <c r="N493" s="208">
        <v>3</v>
      </c>
      <c r="O493" s="209">
        <v>60.75</v>
      </c>
      <c r="P493" s="209" t="e" cm="1">
        <f t="array" ref="P493">IF($K493&gt;0,SVS_UR_VFZ*$I493/$J493,0)</f>
        <v>#DIV/0!</v>
      </c>
      <c r="Q493" s="203">
        <f t="shared" si="21"/>
        <v>2937.0224999999996</v>
      </c>
      <c r="R493" s="203">
        <f t="shared" si="22"/>
        <v>0</v>
      </c>
      <c r="S493" s="203" t="e">
        <f t="shared" si="23"/>
        <v>#DIV/0!</v>
      </c>
    </row>
    <row r="494" spans="1:19" s="11" customFormat="1">
      <c r="A494" s="195">
        <f>MAX($A$11:A493)+1</f>
        <v>484</v>
      </c>
      <c r="B494" s="196" t="s">
        <v>70</v>
      </c>
      <c r="C494" s="197">
        <v>1</v>
      </c>
      <c r="D494" s="197" t="s">
        <v>797</v>
      </c>
      <c r="E494" s="196" t="s">
        <v>81</v>
      </c>
      <c r="F494" s="198" t="s">
        <v>1375</v>
      </c>
      <c r="G494" s="198" t="s">
        <v>1313</v>
      </c>
      <c r="H494" s="198" t="s">
        <v>80</v>
      </c>
      <c r="I494" s="199">
        <v>17.54</v>
      </c>
      <c r="J494" s="64"/>
      <c r="K494" s="200">
        <v>3</v>
      </c>
      <c r="L494" s="201">
        <v>87.96</v>
      </c>
      <c r="M494" s="201" t="e" cm="1">
        <f t="array" ref="M494">IF($K494&gt;0,SVS_UR_VZ*$I494/$J494,0)</f>
        <v>#DIV/0!</v>
      </c>
      <c r="N494" s="208">
        <v>3</v>
      </c>
      <c r="O494" s="209">
        <v>60.75</v>
      </c>
      <c r="P494" s="209" t="e" cm="1">
        <f t="array" ref="P494">IF($K494&gt;0,SVS_UR_VFZ*$I494/$J494,0)</f>
        <v>#DIV/0!</v>
      </c>
      <c r="Q494" s="203">
        <f t="shared" si="21"/>
        <v>2608.3733999999995</v>
      </c>
      <c r="R494" s="203">
        <f t="shared" si="22"/>
        <v>0</v>
      </c>
      <c r="S494" s="203" t="e">
        <f t="shared" si="23"/>
        <v>#DIV/0!</v>
      </c>
    </row>
    <row r="495" spans="1:19" s="11" customFormat="1">
      <c r="A495" s="195">
        <f>MAX($A$11:A494)+1</f>
        <v>485</v>
      </c>
      <c r="B495" s="196" t="s">
        <v>70</v>
      </c>
      <c r="C495" s="197">
        <v>1</v>
      </c>
      <c r="D495" s="197" t="s">
        <v>798</v>
      </c>
      <c r="E495" s="196" t="s">
        <v>81</v>
      </c>
      <c r="F495" s="198" t="s">
        <v>1375</v>
      </c>
      <c r="G495" s="198" t="s">
        <v>1313</v>
      </c>
      <c r="H495" s="198" t="s">
        <v>80</v>
      </c>
      <c r="I495" s="199">
        <v>19.75</v>
      </c>
      <c r="J495" s="64"/>
      <c r="K495" s="200">
        <v>3</v>
      </c>
      <c r="L495" s="201">
        <v>87.96</v>
      </c>
      <c r="M495" s="201" t="e" cm="1">
        <f t="array" ref="M495">IF($K495&gt;0,SVS_UR_VZ*$I495/$J495,0)</f>
        <v>#DIV/0!</v>
      </c>
      <c r="N495" s="208">
        <v>3</v>
      </c>
      <c r="O495" s="209">
        <v>60.75</v>
      </c>
      <c r="P495" s="209" t="e" cm="1">
        <f t="array" ref="P495">IF($K495&gt;0,SVS_UR_VFZ*$I495/$J495,0)</f>
        <v>#DIV/0!</v>
      </c>
      <c r="Q495" s="203">
        <f t="shared" si="21"/>
        <v>2937.0224999999996</v>
      </c>
      <c r="R495" s="203">
        <f t="shared" si="22"/>
        <v>0</v>
      </c>
      <c r="S495" s="203" t="e">
        <f t="shared" si="23"/>
        <v>#DIV/0!</v>
      </c>
    </row>
    <row r="496" spans="1:19" s="11" customFormat="1">
      <c r="A496" s="195">
        <f>MAX($A$11:A495)+1</f>
        <v>486</v>
      </c>
      <c r="B496" s="196" t="s">
        <v>70</v>
      </c>
      <c r="C496" s="197">
        <v>1</v>
      </c>
      <c r="D496" s="197" t="s">
        <v>799</v>
      </c>
      <c r="E496" s="196" t="s">
        <v>81</v>
      </c>
      <c r="F496" s="198" t="s">
        <v>1375</v>
      </c>
      <c r="G496" s="198" t="s">
        <v>1313</v>
      </c>
      <c r="H496" s="198" t="s">
        <v>80</v>
      </c>
      <c r="I496" s="199">
        <v>19.02</v>
      </c>
      <c r="J496" s="64"/>
      <c r="K496" s="200">
        <v>3</v>
      </c>
      <c r="L496" s="201">
        <v>87.96</v>
      </c>
      <c r="M496" s="201" t="e" cm="1">
        <f t="array" ref="M496">IF($K496&gt;0,SVS_UR_VZ*$I496/$J496,0)</f>
        <v>#DIV/0!</v>
      </c>
      <c r="N496" s="208">
        <v>3</v>
      </c>
      <c r="O496" s="209">
        <v>60.75</v>
      </c>
      <c r="P496" s="209" t="e" cm="1">
        <f t="array" ref="P496">IF($K496&gt;0,SVS_UR_VFZ*$I496/$J496,0)</f>
        <v>#DIV/0!</v>
      </c>
      <c r="Q496" s="203">
        <f t="shared" si="21"/>
        <v>2828.4641999999994</v>
      </c>
      <c r="R496" s="203">
        <f t="shared" si="22"/>
        <v>0</v>
      </c>
      <c r="S496" s="203" t="e">
        <f t="shared" si="23"/>
        <v>#DIV/0!</v>
      </c>
    </row>
    <row r="497" spans="1:19" s="11" customFormat="1">
      <c r="A497" s="195">
        <f>MAX($A$11:A496)+1</f>
        <v>487</v>
      </c>
      <c r="B497" s="196" t="s">
        <v>70</v>
      </c>
      <c r="C497" s="197">
        <v>1</v>
      </c>
      <c r="D497" s="197" t="s">
        <v>800</v>
      </c>
      <c r="E497" s="196" t="s">
        <v>81</v>
      </c>
      <c r="F497" s="198" t="s">
        <v>1375</v>
      </c>
      <c r="G497" s="198" t="s">
        <v>1313</v>
      </c>
      <c r="H497" s="198" t="s">
        <v>80</v>
      </c>
      <c r="I497" s="199">
        <v>19.75</v>
      </c>
      <c r="J497" s="64"/>
      <c r="K497" s="200">
        <v>3</v>
      </c>
      <c r="L497" s="201">
        <v>87.96</v>
      </c>
      <c r="M497" s="201" t="e" cm="1">
        <f t="array" ref="M497">IF($K497&gt;0,SVS_UR_VZ*$I497/$J497,0)</f>
        <v>#DIV/0!</v>
      </c>
      <c r="N497" s="208">
        <v>3</v>
      </c>
      <c r="O497" s="209">
        <v>60.75</v>
      </c>
      <c r="P497" s="209" t="e" cm="1">
        <f t="array" ref="P497">IF($K497&gt;0,SVS_UR_VFZ*$I497/$J497,0)</f>
        <v>#DIV/0!</v>
      </c>
      <c r="Q497" s="203">
        <f t="shared" si="21"/>
        <v>2937.0224999999996</v>
      </c>
      <c r="R497" s="203">
        <f t="shared" si="22"/>
        <v>0</v>
      </c>
      <c r="S497" s="203" t="e">
        <f t="shared" si="23"/>
        <v>#DIV/0!</v>
      </c>
    </row>
    <row r="498" spans="1:19" s="11" customFormat="1">
      <c r="A498" s="195">
        <f>MAX($A$11:A497)+1</f>
        <v>488</v>
      </c>
      <c r="B498" s="196" t="s">
        <v>70</v>
      </c>
      <c r="C498" s="197">
        <v>1</v>
      </c>
      <c r="D498" s="197" t="s">
        <v>801</v>
      </c>
      <c r="E498" s="196" t="s">
        <v>81</v>
      </c>
      <c r="F498" s="198" t="s">
        <v>1375</v>
      </c>
      <c r="G498" s="198" t="s">
        <v>1313</v>
      </c>
      <c r="H498" s="198" t="s">
        <v>80</v>
      </c>
      <c r="I498" s="199">
        <v>19.75</v>
      </c>
      <c r="J498" s="64"/>
      <c r="K498" s="200">
        <v>3</v>
      </c>
      <c r="L498" s="201">
        <v>87.96</v>
      </c>
      <c r="M498" s="201" t="e" cm="1">
        <f t="array" ref="M498">IF($K498&gt;0,SVS_UR_VZ*$I498/$J498,0)</f>
        <v>#DIV/0!</v>
      </c>
      <c r="N498" s="208">
        <v>3</v>
      </c>
      <c r="O498" s="209">
        <v>60.75</v>
      </c>
      <c r="P498" s="209" t="e" cm="1">
        <f t="array" ref="P498">IF($K498&gt;0,SVS_UR_VFZ*$I498/$J498,0)</f>
        <v>#DIV/0!</v>
      </c>
      <c r="Q498" s="203">
        <f t="shared" si="21"/>
        <v>2937.0224999999996</v>
      </c>
      <c r="R498" s="203">
        <f t="shared" si="22"/>
        <v>0</v>
      </c>
      <c r="S498" s="203" t="e">
        <f t="shared" si="23"/>
        <v>#DIV/0!</v>
      </c>
    </row>
    <row r="499" spans="1:19" s="11" customFormat="1">
      <c r="A499" s="195">
        <f>MAX($A$11:A498)+1</f>
        <v>489</v>
      </c>
      <c r="B499" s="196" t="s">
        <v>70</v>
      </c>
      <c r="C499" s="197">
        <v>1</v>
      </c>
      <c r="D499" s="197" t="s">
        <v>802</v>
      </c>
      <c r="E499" s="196" t="s">
        <v>81</v>
      </c>
      <c r="F499" s="198" t="s">
        <v>1375</v>
      </c>
      <c r="G499" s="198" t="s">
        <v>1313</v>
      </c>
      <c r="H499" s="198" t="s">
        <v>80</v>
      </c>
      <c r="I499" s="199">
        <v>19.75</v>
      </c>
      <c r="J499" s="64"/>
      <c r="K499" s="200">
        <v>3</v>
      </c>
      <c r="L499" s="201">
        <v>87.96</v>
      </c>
      <c r="M499" s="201" t="e" cm="1">
        <f t="array" ref="M499">IF($K499&gt;0,SVS_UR_VZ*$I499/$J499,0)</f>
        <v>#DIV/0!</v>
      </c>
      <c r="N499" s="208">
        <v>3</v>
      </c>
      <c r="O499" s="209">
        <v>60.75</v>
      </c>
      <c r="P499" s="209" t="e" cm="1">
        <f t="array" ref="P499">IF($K499&gt;0,SVS_UR_VFZ*$I499/$J499,0)</f>
        <v>#DIV/0!</v>
      </c>
      <c r="Q499" s="203">
        <f t="shared" si="21"/>
        <v>2937.0224999999996</v>
      </c>
      <c r="R499" s="203">
        <f t="shared" si="22"/>
        <v>0</v>
      </c>
      <c r="S499" s="203" t="e">
        <f t="shared" si="23"/>
        <v>#DIV/0!</v>
      </c>
    </row>
    <row r="500" spans="1:19" s="11" customFormat="1">
      <c r="A500" s="195">
        <f>MAX($A$11:A499)+1</f>
        <v>490</v>
      </c>
      <c r="B500" s="196" t="s">
        <v>70</v>
      </c>
      <c r="C500" s="197">
        <v>1</v>
      </c>
      <c r="D500" s="197" t="s">
        <v>803</v>
      </c>
      <c r="E500" s="196" t="s">
        <v>81</v>
      </c>
      <c r="F500" s="198" t="s">
        <v>1375</v>
      </c>
      <c r="G500" s="198" t="s">
        <v>1313</v>
      </c>
      <c r="H500" s="198" t="s">
        <v>80</v>
      </c>
      <c r="I500" s="199">
        <v>20.67</v>
      </c>
      <c r="J500" s="64"/>
      <c r="K500" s="200">
        <v>3</v>
      </c>
      <c r="L500" s="201">
        <v>87.96</v>
      </c>
      <c r="M500" s="201" t="e" cm="1">
        <f t="array" ref="M500">IF($K500&gt;0,SVS_UR_VZ*$I500/$J500,0)</f>
        <v>#DIV/0!</v>
      </c>
      <c r="N500" s="208">
        <v>3</v>
      </c>
      <c r="O500" s="209">
        <v>60.75</v>
      </c>
      <c r="P500" s="209" t="e" cm="1">
        <f t="array" ref="P500">IF($K500&gt;0,SVS_UR_VFZ*$I500/$J500,0)</f>
        <v>#DIV/0!</v>
      </c>
      <c r="Q500" s="203">
        <f t="shared" si="21"/>
        <v>3073.8356999999996</v>
      </c>
      <c r="R500" s="203">
        <f t="shared" si="22"/>
        <v>0</v>
      </c>
      <c r="S500" s="203" t="e">
        <f t="shared" si="23"/>
        <v>#DIV/0!</v>
      </c>
    </row>
    <row r="501" spans="1:19" s="11" customFormat="1">
      <c r="A501" s="195">
        <f>MAX($A$11:A500)+1</f>
        <v>491</v>
      </c>
      <c r="B501" s="196" t="s">
        <v>70</v>
      </c>
      <c r="C501" s="197">
        <v>1</v>
      </c>
      <c r="D501" s="197" t="s">
        <v>804</v>
      </c>
      <c r="E501" s="196" t="s">
        <v>217</v>
      </c>
      <c r="F501" s="198" t="s">
        <v>171</v>
      </c>
      <c r="G501" s="198" t="s">
        <v>1311</v>
      </c>
      <c r="H501" s="198" t="s">
        <v>89</v>
      </c>
      <c r="I501" s="199">
        <v>15.57</v>
      </c>
      <c r="J501" s="64"/>
      <c r="K501" s="200">
        <v>5</v>
      </c>
      <c r="L501" s="201">
        <v>146.6</v>
      </c>
      <c r="M501" s="201" t="e" cm="1">
        <f t="array" ref="M501">IF($K501&gt;0,SVS_UR_VZ*$I501/$J501,0)</f>
        <v>#DIV/0!</v>
      </c>
      <c r="N501" s="208">
        <v>5</v>
      </c>
      <c r="O501" s="209">
        <v>101.25</v>
      </c>
      <c r="P501" s="209" t="e" cm="1">
        <f t="array" ref="P501">IF($K501&gt;0,SVS_UR_VFZ*$I501/$J501,0)</f>
        <v>#DIV/0!</v>
      </c>
      <c r="Q501" s="203">
        <f t="shared" si="21"/>
        <v>3859.0245</v>
      </c>
      <c r="R501" s="203">
        <f t="shared" si="22"/>
        <v>0</v>
      </c>
      <c r="S501" s="203" t="e">
        <f t="shared" si="23"/>
        <v>#DIV/0!</v>
      </c>
    </row>
    <row r="502" spans="1:19" s="11" customFormat="1">
      <c r="A502" s="195">
        <f>MAX($A$11:A501)+1</f>
        <v>492</v>
      </c>
      <c r="B502" s="196" t="s">
        <v>70</v>
      </c>
      <c r="C502" s="197">
        <v>1</v>
      </c>
      <c r="D502" s="197" t="s">
        <v>805</v>
      </c>
      <c r="E502" s="196" t="s">
        <v>182</v>
      </c>
      <c r="F502" s="198" t="s">
        <v>171</v>
      </c>
      <c r="G502" s="198" t="s">
        <v>1311</v>
      </c>
      <c r="H502" s="198" t="s">
        <v>89</v>
      </c>
      <c r="I502" s="199">
        <v>15.3</v>
      </c>
      <c r="J502" s="64"/>
      <c r="K502" s="210">
        <v>5</v>
      </c>
      <c r="L502" s="211">
        <v>146.6</v>
      </c>
      <c r="M502" s="211" t="e" cm="1">
        <f t="array" ref="M502">IF($K502&gt;0,SVS_UR_VZ*$I502/$J502,0)</f>
        <v>#DIV/0!</v>
      </c>
      <c r="N502" s="204">
        <v>5</v>
      </c>
      <c r="O502" s="205">
        <v>101.25</v>
      </c>
      <c r="P502" s="205" t="e" cm="1">
        <f t="array" ref="P502">IF($K502&gt;0,SVS_UR_VFZ*$I502/$J502,0)</f>
        <v>#DIV/0!</v>
      </c>
      <c r="Q502" s="203">
        <f t="shared" si="21"/>
        <v>3792.105</v>
      </c>
      <c r="R502" s="203">
        <f t="shared" si="22"/>
        <v>0</v>
      </c>
      <c r="S502" s="203" t="e">
        <f t="shared" si="23"/>
        <v>#DIV/0!</v>
      </c>
    </row>
    <row r="503" spans="1:19" s="11" customFormat="1">
      <c r="A503" s="195">
        <f>MAX($A$11:A502)+1</f>
        <v>493</v>
      </c>
      <c r="B503" s="196" t="s">
        <v>70</v>
      </c>
      <c r="C503" s="197">
        <v>1</v>
      </c>
      <c r="D503" s="197" t="s">
        <v>807</v>
      </c>
      <c r="E503" s="196" t="s">
        <v>86</v>
      </c>
      <c r="F503" s="198" t="s">
        <v>171</v>
      </c>
      <c r="G503" s="198" t="s">
        <v>1311</v>
      </c>
      <c r="H503" s="198" t="s">
        <v>85</v>
      </c>
      <c r="I503" s="199">
        <v>27.85</v>
      </c>
      <c r="J503" s="64"/>
      <c r="K503" s="210">
        <v>5</v>
      </c>
      <c r="L503" s="211">
        <v>146.6</v>
      </c>
      <c r="M503" s="211" t="e" cm="1">
        <f t="array" ref="M503">IF($K503&gt;0,SVS_UR_VZ*$I503/$J503,0)</f>
        <v>#DIV/0!</v>
      </c>
      <c r="N503" s="204">
        <v>5</v>
      </c>
      <c r="O503" s="205">
        <v>101.25</v>
      </c>
      <c r="P503" s="205" t="e" cm="1">
        <f t="array" ref="P503">IF($K503&gt;0,SVS_UR_VFZ*$I503/$J503,0)</f>
        <v>#DIV/0!</v>
      </c>
      <c r="Q503" s="203">
        <f t="shared" si="21"/>
        <v>6902.6225000000004</v>
      </c>
      <c r="R503" s="203">
        <f t="shared" si="22"/>
        <v>0</v>
      </c>
      <c r="S503" s="203" t="e">
        <f t="shared" si="23"/>
        <v>#DIV/0!</v>
      </c>
    </row>
    <row r="504" spans="1:19" s="11" customFormat="1">
      <c r="A504" s="195">
        <f>MAX($A$11:A503)+1</f>
        <v>494</v>
      </c>
      <c r="B504" s="196" t="s">
        <v>70</v>
      </c>
      <c r="C504" s="197">
        <v>1</v>
      </c>
      <c r="D504" s="197" t="s">
        <v>808</v>
      </c>
      <c r="E504" s="196" t="s">
        <v>86</v>
      </c>
      <c r="F504" s="198" t="s">
        <v>172</v>
      </c>
      <c r="G504" s="198" t="s">
        <v>1311</v>
      </c>
      <c r="H504" s="198" t="s">
        <v>85</v>
      </c>
      <c r="I504" s="199">
        <v>27.85</v>
      </c>
      <c r="J504" s="64"/>
      <c r="K504" s="210">
        <v>2</v>
      </c>
      <c r="L504" s="211">
        <v>58.64</v>
      </c>
      <c r="M504" s="211" t="e" cm="1">
        <f t="array" ref="M504">IF($K504&gt;0,SVS_UR_VZ*$I504/$J504,0)</f>
        <v>#DIV/0!</v>
      </c>
      <c r="N504" s="204">
        <v>2</v>
      </c>
      <c r="O504" s="205">
        <v>40.5</v>
      </c>
      <c r="P504" s="205" t="e" cm="1">
        <f t="array" ref="P504">IF($K504&gt;0,SVS_UR_VFZ*$I504/$J504,0)</f>
        <v>#DIV/0!</v>
      </c>
      <c r="Q504" s="203">
        <f t="shared" ref="Q504:Q505" si="24">I504*SUM(L504,O504)</f>
        <v>2761.049</v>
      </c>
      <c r="R504" s="203">
        <f t="shared" ref="R504:R505" si="25">IFERROR(Q504/J504,0)</f>
        <v>0</v>
      </c>
      <c r="S504" s="203" t="e">
        <f t="shared" ref="S504:S505" si="26">ROUND(SUM(L504*M504,O504*P504),2)</f>
        <v>#DIV/0!</v>
      </c>
    </row>
    <row r="505" spans="1:19" s="11" customFormat="1">
      <c r="A505" s="195">
        <f>MAX($A$11:A504)+1</f>
        <v>495</v>
      </c>
      <c r="B505" s="196" t="s">
        <v>70</v>
      </c>
      <c r="C505" s="197">
        <v>1</v>
      </c>
      <c r="D505" s="197" t="s">
        <v>809</v>
      </c>
      <c r="E505" s="196" t="s">
        <v>189</v>
      </c>
      <c r="F505" s="198" t="s">
        <v>171</v>
      </c>
      <c r="G505" s="198" t="s">
        <v>75</v>
      </c>
      <c r="H505" s="198" t="s">
        <v>83</v>
      </c>
      <c r="I505" s="199">
        <v>195.09</v>
      </c>
      <c r="J505" s="64"/>
      <c r="K505" s="210">
        <v>5</v>
      </c>
      <c r="L505" s="211">
        <v>146.6</v>
      </c>
      <c r="M505" s="211" t="e" cm="1">
        <f t="array" ref="M505">IF($K505&gt;0,SVS_UR_VZ*$I505/$J505,0)</f>
        <v>#DIV/0!</v>
      </c>
      <c r="N505" s="204">
        <v>5</v>
      </c>
      <c r="O505" s="205">
        <v>101.25</v>
      </c>
      <c r="P505" s="205" t="e" cm="1">
        <f t="array" ref="P505">IF($K505&gt;0,SVS_UR_VFZ*$I505/$J505,0)</f>
        <v>#DIV/0!</v>
      </c>
      <c r="Q505" s="203">
        <f t="shared" si="24"/>
        <v>48353.056499999999</v>
      </c>
      <c r="R505" s="203">
        <f t="shared" si="25"/>
        <v>0</v>
      </c>
      <c r="S505" s="203" t="e">
        <f t="shared" si="26"/>
        <v>#DIV/0!</v>
      </c>
    </row>
    <row r="506" spans="1:19" s="11" customFormat="1">
      <c r="A506" s="195">
        <f>MAX($A$11:A505)+1</f>
        <v>496</v>
      </c>
      <c r="B506" s="196" t="s">
        <v>70</v>
      </c>
      <c r="C506" s="197">
        <v>1</v>
      </c>
      <c r="D506" s="197" t="s">
        <v>250</v>
      </c>
      <c r="E506" s="196" t="s">
        <v>192</v>
      </c>
      <c r="F506" s="198" t="s">
        <v>37</v>
      </c>
      <c r="G506" s="198" t="s">
        <v>1759</v>
      </c>
      <c r="H506" s="198" t="s">
        <v>78</v>
      </c>
      <c r="I506" s="199">
        <v>6.58</v>
      </c>
      <c r="J506" s="202"/>
      <c r="K506" s="202"/>
      <c r="L506" s="202"/>
      <c r="M506" s="202"/>
      <c r="N506" s="202"/>
      <c r="O506" s="202"/>
      <c r="P506" s="202"/>
      <c r="Q506" s="202"/>
      <c r="R506" s="202"/>
      <c r="S506" s="202"/>
    </row>
    <row r="507" spans="1:19" s="11" customFormat="1">
      <c r="A507" s="195">
        <f>MAX($A$11:A506)+1</f>
        <v>497</v>
      </c>
      <c r="B507" s="196" t="s">
        <v>70</v>
      </c>
      <c r="C507" s="197">
        <v>1</v>
      </c>
      <c r="D507" s="197" t="s">
        <v>251</v>
      </c>
      <c r="E507" s="196" t="s">
        <v>192</v>
      </c>
      <c r="F507" s="198" t="s">
        <v>37</v>
      </c>
      <c r="G507" s="198" t="s">
        <v>1759</v>
      </c>
      <c r="H507" s="198" t="s">
        <v>78</v>
      </c>
      <c r="I507" s="199">
        <v>3.63</v>
      </c>
      <c r="J507" s="202"/>
      <c r="K507" s="202"/>
      <c r="L507" s="202"/>
      <c r="M507" s="202"/>
      <c r="N507" s="202"/>
      <c r="O507" s="202"/>
      <c r="P507" s="202"/>
      <c r="Q507" s="202"/>
      <c r="R507" s="202"/>
      <c r="S507" s="202"/>
    </row>
    <row r="508" spans="1:19" s="11" customFormat="1">
      <c r="A508" s="195">
        <f>MAX($A$11:A507)+1</f>
        <v>498</v>
      </c>
      <c r="B508" s="196" t="s">
        <v>70</v>
      </c>
      <c r="C508" s="197">
        <v>1</v>
      </c>
      <c r="D508" s="197" t="s">
        <v>571</v>
      </c>
      <c r="E508" s="196" t="s">
        <v>184</v>
      </c>
      <c r="F508" s="198" t="s">
        <v>37</v>
      </c>
      <c r="G508" s="198" t="s">
        <v>1759</v>
      </c>
      <c r="H508" s="198" t="s">
        <v>78</v>
      </c>
      <c r="I508" s="199">
        <v>2.3199999999999998</v>
      </c>
      <c r="J508" s="202"/>
      <c r="K508" s="202"/>
      <c r="L508" s="202"/>
      <c r="M508" s="202"/>
      <c r="N508" s="202"/>
      <c r="O508" s="202"/>
      <c r="P508" s="202"/>
      <c r="Q508" s="202"/>
      <c r="R508" s="202"/>
      <c r="S508" s="202"/>
    </row>
    <row r="509" spans="1:19" s="11" customFormat="1">
      <c r="A509" s="195">
        <f>MAX($A$11:A508)+1</f>
        <v>499</v>
      </c>
      <c r="B509" s="196" t="s">
        <v>70</v>
      </c>
      <c r="C509" s="197">
        <v>1</v>
      </c>
      <c r="D509" s="197" t="s">
        <v>672</v>
      </c>
      <c r="E509" s="196" t="s">
        <v>184</v>
      </c>
      <c r="F509" s="198" t="s">
        <v>37</v>
      </c>
      <c r="G509" s="198" t="s">
        <v>75</v>
      </c>
      <c r="H509" s="198" t="s">
        <v>78</v>
      </c>
      <c r="I509" s="199">
        <v>54.94</v>
      </c>
      <c r="J509" s="202"/>
      <c r="K509" s="202"/>
      <c r="L509" s="202"/>
      <c r="M509" s="202"/>
      <c r="N509" s="202"/>
      <c r="O509" s="202"/>
      <c r="P509" s="202"/>
      <c r="Q509" s="202"/>
      <c r="R509" s="202"/>
      <c r="S509" s="202"/>
    </row>
    <row r="510" spans="1:19" s="11" customFormat="1">
      <c r="A510" s="195">
        <f>MAX($A$11:A509)+1</f>
        <v>500</v>
      </c>
      <c r="B510" s="196" t="s">
        <v>70</v>
      </c>
      <c r="C510" s="197">
        <v>1</v>
      </c>
      <c r="D510" s="197" t="s">
        <v>686</v>
      </c>
      <c r="E510" s="196" t="s">
        <v>184</v>
      </c>
      <c r="F510" s="198" t="s">
        <v>37</v>
      </c>
      <c r="G510" s="198" t="s">
        <v>1759</v>
      </c>
      <c r="H510" s="198" t="s">
        <v>78</v>
      </c>
      <c r="I510" s="199">
        <v>1.63</v>
      </c>
      <c r="J510" s="202"/>
      <c r="K510" s="202"/>
      <c r="L510" s="202"/>
      <c r="M510" s="202"/>
      <c r="N510" s="202"/>
      <c r="O510" s="202"/>
      <c r="P510" s="202"/>
      <c r="Q510" s="202"/>
      <c r="R510" s="202"/>
      <c r="S510" s="202"/>
    </row>
    <row r="511" spans="1:19" s="11" customFormat="1">
      <c r="A511" s="195">
        <f>MAX($A$11:A510)+1</f>
        <v>501</v>
      </c>
      <c r="B511" s="196" t="s">
        <v>70</v>
      </c>
      <c r="C511" s="197">
        <v>1</v>
      </c>
      <c r="D511" s="197" t="s">
        <v>691</v>
      </c>
      <c r="E511" s="196" t="s">
        <v>192</v>
      </c>
      <c r="F511" s="198" t="s">
        <v>37</v>
      </c>
      <c r="G511" s="198" t="s">
        <v>1759</v>
      </c>
      <c r="H511" s="198" t="s">
        <v>78</v>
      </c>
      <c r="I511" s="199">
        <v>6.93</v>
      </c>
      <c r="J511" s="202"/>
      <c r="K511" s="202"/>
      <c r="L511" s="202"/>
      <c r="M511" s="202"/>
      <c r="N511" s="202"/>
      <c r="O511" s="202"/>
      <c r="P511" s="202"/>
      <c r="Q511" s="202"/>
      <c r="R511" s="202"/>
      <c r="S511" s="202"/>
    </row>
    <row r="512" spans="1:19" s="11" customFormat="1">
      <c r="A512" s="195">
        <f>MAX($A$11:A511)+1</f>
        <v>502</v>
      </c>
      <c r="B512" s="196" t="s">
        <v>70</v>
      </c>
      <c r="C512" s="197">
        <v>1</v>
      </c>
      <c r="D512" s="197" t="s">
        <v>692</v>
      </c>
      <c r="E512" s="196" t="s">
        <v>192</v>
      </c>
      <c r="F512" s="198" t="s">
        <v>37</v>
      </c>
      <c r="G512" s="198" t="s">
        <v>1759</v>
      </c>
      <c r="H512" s="198" t="s">
        <v>78</v>
      </c>
      <c r="I512" s="199">
        <v>6.29</v>
      </c>
      <c r="J512" s="202"/>
      <c r="K512" s="202"/>
      <c r="L512" s="202"/>
      <c r="M512" s="202"/>
      <c r="N512" s="202"/>
      <c r="O512" s="202"/>
      <c r="P512" s="202"/>
      <c r="Q512" s="202"/>
      <c r="R512" s="202"/>
      <c r="S512" s="202"/>
    </row>
    <row r="513" spans="1:19" s="11" customFormat="1">
      <c r="A513" s="195">
        <f>MAX($A$11:A512)+1</f>
        <v>503</v>
      </c>
      <c r="B513" s="196" t="s">
        <v>70</v>
      </c>
      <c r="C513" s="197">
        <v>1</v>
      </c>
      <c r="D513" s="197" t="s">
        <v>693</v>
      </c>
      <c r="E513" s="196" t="s">
        <v>192</v>
      </c>
      <c r="F513" s="198" t="s">
        <v>37</v>
      </c>
      <c r="G513" s="198" t="s">
        <v>1759</v>
      </c>
      <c r="H513" s="198" t="s">
        <v>78</v>
      </c>
      <c r="I513" s="199">
        <v>6.93</v>
      </c>
      <c r="J513" s="202"/>
      <c r="K513" s="202"/>
      <c r="L513" s="202"/>
      <c r="M513" s="202"/>
      <c r="N513" s="202"/>
      <c r="O513" s="202"/>
      <c r="P513" s="202"/>
      <c r="Q513" s="202"/>
      <c r="R513" s="202"/>
      <c r="S513" s="202"/>
    </row>
    <row r="514" spans="1:19" s="11" customFormat="1">
      <c r="A514" s="195">
        <f>MAX($A$11:A513)+1</f>
        <v>504</v>
      </c>
      <c r="B514" s="196" t="s">
        <v>70</v>
      </c>
      <c r="C514" s="197">
        <v>1</v>
      </c>
      <c r="D514" s="197" t="s">
        <v>694</v>
      </c>
      <c r="E514" s="196" t="s">
        <v>192</v>
      </c>
      <c r="F514" s="198" t="s">
        <v>37</v>
      </c>
      <c r="G514" s="198" t="s">
        <v>1759</v>
      </c>
      <c r="H514" s="198" t="s">
        <v>78</v>
      </c>
      <c r="I514" s="199">
        <v>6.29</v>
      </c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</row>
    <row r="515" spans="1:19" s="11" customFormat="1">
      <c r="A515" s="195">
        <f>MAX($A$11:A514)+1</f>
        <v>505</v>
      </c>
      <c r="B515" s="196" t="s">
        <v>70</v>
      </c>
      <c r="C515" s="197">
        <v>1</v>
      </c>
      <c r="D515" s="197" t="s">
        <v>806</v>
      </c>
      <c r="E515" s="196" t="s">
        <v>184</v>
      </c>
      <c r="F515" s="198" t="s">
        <v>37</v>
      </c>
      <c r="G515" s="198" t="s">
        <v>1759</v>
      </c>
      <c r="H515" s="198" t="s">
        <v>78</v>
      </c>
      <c r="I515" s="199">
        <v>2.3199999999999998</v>
      </c>
      <c r="J515" s="202"/>
      <c r="K515" s="202"/>
      <c r="L515" s="202"/>
      <c r="M515" s="202"/>
      <c r="N515" s="202"/>
      <c r="O515" s="202"/>
      <c r="P515" s="202"/>
      <c r="Q515" s="202"/>
      <c r="R515" s="202"/>
      <c r="S515" s="202"/>
    </row>
    <row r="516" spans="1:19" s="11" customFormat="1">
      <c r="A516" s="195">
        <f>MAX($A$11:A515)+1</f>
        <v>506</v>
      </c>
      <c r="B516" s="196" t="s">
        <v>70</v>
      </c>
      <c r="C516" s="197">
        <v>1</v>
      </c>
      <c r="D516" s="197" t="s">
        <v>810</v>
      </c>
      <c r="E516" s="196" t="s">
        <v>192</v>
      </c>
      <c r="F516" s="198" t="s">
        <v>37</v>
      </c>
      <c r="G516" s="198" t="s">
        <v>1759</v>
      </c>
      <c r="H516" s="198" t="s">
        <v>78</v>
      </c>
      <c r="I516" s="199">
        <v>6.68</v>
      </c>
      <c r="J516" s="202"/>
      <c r="K516" s="202"/>
      <c r="L516" s="202"/>
      <c r="M516" s="202"/>
      <c r="N516" s="202"/>
      <c r="O516" s="202"/>
      <c r="P516" s="202"/>
      <c r="Q516" s="202"/>
      <c r="R516" s="202"/>
      <c r="S516" s="202"/>
    </row>
    <row r="517" spans="1:19" s="11" customFormat="1">
      <c r="A517" s="195">
        <f>MAX($A$11:A516)+1</f>
        <v>507</v>
      </c>
      <c r="B517" s="196" t="s">
        <v>70</v>
      </c>
      <c r="C517" s="197">
        <v>1</v>
      </c>
      <c r="D517" s="197" t="s">
        <v>811</v>
      </c>
      <c r="E517" s="196" t="s">
        <v>192</v>
      </c>
      <c r="F517" s="198" t="s">
        <v>37</v>
      </c>
      <c r="G517" s="198" t="s">
        <v>1759</v>
      </c>
      <c r="H517" s="198" t="s">
        <v>78</v>
      </c>
      <c r="I517" s="199">
        <v>8.5</v>
      </c>
      <c r="J517" s="202"/>
      <c r="K517" s="202"/>
      <c r="L517" s="202"/>
      <c r="M517" s="202"/>
      <c r="N517" s="202"/>
      <c r="O517" s="202"/>
      <c r="P517" s="202"/>
      <c r="Q517" s="202"/>
      <c r="R517" s="202"/>
      <c r="S517" s="202"/>
    </row>
    <row r="518" spans="1:19" s="11" customFormat="1">
      <c r="A518" s="195">
        <f>MAX($A$11:A517)+1</f>
        <v>508</v>
      </c>
      <c r="B518" s="196" t="s">
        <v>70</v>
      </c>
      <c r="C518" s="197">
        <v>1</v>
      </c>
      <c r="D518" s="197" t="s">
        <v>812</v>
      </c>
      <c r="E518" s="196" t="s">
        <v>192</v>
      </c>
      <c r="F518" s="198" t="s">
        <v>37</v>
      </c>
      <c r="G518" s="198" t="s">
        <v>1759</v>
      </c>
      <c r="H518" s="198" t="s">
        <v>78</v>
      </c>
      <c r="I518" s="199">
        <v>6.96</v>
      </c>
      <c r="J518" s="202"/>
      <c r="K518" s="202"/>
      <c r="L518" s="202"/>
      <c r="M518" s="202"/>
      <c r="N518" s="202"/>
      <c r="O518" s="202"/>
      <c r="P518" s="202"/>
      <c r="Q518" s="202"/>
      <c r="R518" s="202"/>
      <c r="S518" s="202"/>
    </row>
    <row r="519" spans="1:19" s="11" customFormat="1">
      <c r="A519" s="195">
        <f>MAX($A$11:A518)+1</f>
        <v>509</v>
      </c>
      <c r="B519" s="196" t="s">
        <v>70</v>
      </c>
      <c r="C519" s="197">
        <v>1</v>
      </c>
      <c r="D519" s="197" t="s">
        <v>813</v>
      </c>
      <c r="E519" s="196" t="s">
        <v>192</v>
      </c>
      <c r="F519" s="198" t="s">
        <v>37</v>
      </c>
      <c r="G519" s="198" t="s">
        <v>1759</v>
      </c>
      <c r="H519" s="198" t="s">
        <v>78</v>
      </c>
      <c r="I519" s="199">
        <v>8.9</v>
      </c>
      <c r="J519" s="202"/>
      <c r="K519" s="202"/>
      <c r="L519" s="202"/>
      <c r="M519" s="202"/>
      <c r="N519" s="202"/>
      <c r="O519" s="202"/>
      <c r="P519" s="202"/>
      <c r="Q519" s="202"/>
      <c r="R519" s="202"/>
      <c r="S519" s="202"/>
    </row>
    <row r="520" spans="1:19" s="11" customFormat="1">
      <c r="A520" s="195">
        <f>MAX($A$11:A519)+1</f>
        <v>510</v>
      </c>
      <c r="B520" s="196" t="s">
        <v>70</v>
      </c>
      <c r="C520" s="197">
        <v>2</v>
      </c>
      <c r="D520" s="197" t="s">
        <v>451</v>
      </c>
      <c r="E520" s="196" t="s">
        <v>81</v>
      </c>
      <c r="F520" s="198" t="s">
        <v>1375</v>
      </c>
      <c r="G520" s="198" t="s">
        <v>1313</v>
      </c>
      <c r="H520" s="198" t="s">
        <v>80</v>
      </c>
      <c r="I520" s="199">
        <v>16.43</v>
      </c>
      <c r="J520" s="64"/>
      <c r="K520" s="200">
        <v>3</v>
      </c>
      <c r="L520" s="201">
        <v>87.96</v>
      </c>
      <c r="M520" s="201" t="e" cm="1">
        <f t="array" ref="M520">IF($K520&gt;0,SVS_UR_VZ*$I520/$J520,0)</f>
        <v>#DIV/0!</v>
      </c>
      <c r="N520" s="208">
        <v>3</v>
      </c>
      <c r="O520" s="209">
        <v>60.75</v>
      </c>
      <c r="P520" s="209" t="e" cm="1">
        <f t="array" ref="P520">IF($K520&gt;0,SVS_UR_VFZ*$I520/$J520,0)</f>
        <v>#DIV/0!</v>
      </c>
      <c r="Q520" s="203">
        <f t="shared" ref="Q520:Q583" si="27">I520*SUM(L520,O520)</f>
        <v>2443.3052999999995</v>
      </c>
      <c r="R520" s="203">
        <f t="shared" ref="R520:R583" si="28">IFERROR(Q520/J520,0)</f>
        <v>0</v>
      </c>
      <c r="S520" s="203" t="e">
        <f t="shared" ref="S520:S583" si="29">ROUND(SUM(L520*M520,O520*P520),2)</f>
        <v>#DIV/0!</v>
      </c>
    </row>
    <row r="521" spans="1:19" s="11" customFormat="1">
      <c r="A521" s="195">
        <f>MAX($A$11:A520)+1</f>
        <v>511</v>
      </c>
      <c r="B521" s="196" t="s">
        <v>70</v>
      </c>
      <c r="C521" s="197">
        <v>2</v>
      </c>
      <c r="D521" s="197" t="s">
        <v>452</v>
      </c>
      <c r="E521" s="196" t="s">
        <v>81</v>
      </c>
      <c r="F521" s="198" t="s">
        <v>1375</v>
      </c>
      <c r="G521" s="198" t="s">
        <v>1313</v>
      </c>
      <c r="H521" s="198" t="s">
        <v>80</v>
      </c>
      <c r="I521" s="199">
        <v>16.38</v>
      </c>
      <c r="J521" s="64"/>
      <c r="K521" s="200">
        <v>3</v>
      </c>
      <c r="L521" s="201">
        <v>87.96</v>
      </c>
      <c r="M521" s="201" t="e" cm="1">
        <f t="array" ref="M521">IF($K521&gt;0,SVS_UR_VZ*$I521/$J521,0)</f>
        <v>#DIV/0!</v>
      </c>
      <c r="N521" s="208">
        <v>3</v>
      </c>
      <c r="O521" s="209">
        <v>60.75</v>
      </c>
      <c r="P521" s="209" t="e" cm="1">
        <f t="array" ref="P521">IF($K521&gt;0,SVS_UR_VFZ*$I521/$J521,0)</f>
        <v>#DIV/0!</v>
      </c>
      <c r="Q521" s="203">
        <f t="shared" si="27"/>
        <v>2435.8697999999995</v>
      </c>
      <c r="R521" s="203">
        <f t="shared" si="28"/>
        <v>0</v>
      </c>
      <c r="S521" s="203" t="e">
        <f t="shared" si="29"/>
        <v>#DIV/0!</v>
      </c>
    </row>
    <row r="522" spans="1:19" s="11" customFormat="1">
      <c r="A522" s="195">
        <f>MAX($A$11:A521)+1</f>
        <v>512</v>
      </c>
      <c r="B522" s="196" t="s">
        <v>70</v>
      </c>
      <c r="C522" s="197">
        <v>2</v>
      </c>
      <c r="D522" s="197" t="s">
        <v>453</v>
      </c>
      <c r="E522" s="196" t="s">
        <v>81</v>
      </c>
      <c r="F522" s="198" t="s">
        <v>1375</v>
      </c>
      <c r="G522" s="198" t="s">
        <v>1313</v>
      </c>
      <c r="H522" s="198" t="s">
        <v>80</v>
      </c>
      <c r="I522" s="199">
        <v>21.42</v>
      </c>
      <c r="J522" s="64"/>
      <c r="K522" s="200">
        <v>3</v>
      </c>
      <c r="L522" s="201">
        <v>87.96</v>
      </c>
      <c r="M522" s="201" t="e" cm="1">
        <f t="array" ref="M522">IF($K522&gt;0,SVS_UR_VZ*$I522/$J522,0)</f>
        <v>#DIV/0!</v>
      </c>
      <c r="N522" s="208">
        <v>3</v>
      </c>
      <c r="O522" s="209">
        <v>60.75</v>
      </c>
      <c r="P522" s="209" t="e" cm="1">
        <f t="array" ref="P522">IF($K522&gt;0,SVS_UR_VFZ*$I522/$J522,0)</f>
        <v>#DIV/0!</v>
      </c>
      <c r="Q522" s="203">
        <f t="shared" si="27"/>
        <v>3185.3681999999999</v>
      </c>
      <c r="R522" s="203">
        <f t="shared" si="28"/>
        <v>0</v>
      </c>
      <c r="S522" s="203" t="e">
        <f t="shared" si="29"/>
        <v>#DIV/0!</v>
      </c>
    </row>
    <row r="523" spans="1:19" s="11" customFormat="1">
      <c r="A523" s="195">
        <f>MAX($A$11:A522)+1</f>
        <v>513</v>
      </c>
      <c r="B523" s="196" t="s">
        <v>70</v>
      </c>
      <c r="C523" s="197">
        <v>2</v>
      </c>
      <c r="D523" s="197" t="s">
        <v>454</v>
      </c>
      <c r="E523" s="196" t="s">
        <v>81</v>
      </c>
      <c r="F523" s="198" t="s">
        <v>1375</v>
      </c>
      <c r="G523" s="198" t="s">
        <v>1313</v>
      </c>
      <c r="H523" s="198" t="s">
        <v>80</v>
      </c>
      <c r="I523" s="199">
        <v>16.93</v>
      </c>
      <c r="J523" s="64"/>
      <c r="K523" s="200">
        <v>3</v>
      </c>
      <c r="L523" s="201">
        <v>87.96</v>
      </c>
      <c r="M523" s="201" t="e" cm="1">
        <f t="array" ref="M523">IF($K523&gt;0,SVS_UR_VZ*$I523/$J523,0)</f>
        <v>#DIV/0!</v>
      </c>
      <c r="N523" s="208">
        <v>3</v>
      </c>
      <c r="O523" s="209">
        <v>60.75</v>
      </c>
      <c r="P523" s="209" t="e" cm="1">
        <f t="array" ref="P523">IF($K523&gt;0,SVS_UR_VFZ*$I523/$J523,0)</f>
        <v>#DIV/0!</v>
      </c>
      <c r="Q523" s="203">
        <f t="shared" si="27"/>
        <v>2517.6602999999996</v>
      </c>
      <c r="R523" s="203">
        <f t="shared" si="28"/>
        <v>0</v>
      </c>
      <c r="S523" s="203" t="e">
        <f t="shared" si="29"/>
        <v>#DIV/0!</v>
      </c>
    </row>
    <row r="524" spans="1:19" s="11" customFormat="1">
      <c r="A524" s="195">
        <f>MAX($A$11:A523)+1</f>
        <v>514</v>
      </c>
      <c r="B524" s="196" t="s">
        <v>70</v>
      </c>
      <c r="C524" s="197">
        <v>2</v>
      </c>
      <c r="D524" s="197" t="s">
        <v>455</v>
      </c>
      <c r="E524" s="196" t="s">
        <v>81</v>
      </c>
      <c r="F524" s="198" t="s">
        <v>1375</v>
      </c>
      <c r="G524" s="198" t="s">
        <v>1313</v>
      </c>
      <c r="H524" s="198" t="s">
        <v>80</v>
      </c>
      <c r="I524" s="199">
        <v>17.149999999999999</v>
      </c>
      <c r="J524" s="64"/>
      <c r="K524" s="200">
        <v>3</v>
      </c>
      <c r="L524" s="201">
        <v>87.96</v>
      </c>
      <c r="M524" s="201" t="e" cm="1">
        <f t="array" ref="M524">IF($K524&gt;0,SVS_UR_VZ*$I524/$J524,0)</f>
        <v>#DIV/0!</v>
      </c>
      <c r="N524" s="208">
        <v>3</v>
      </c>
      <c r="O524" s="209">
        <v>60.75</v>
      </c>
      <c r="P524" s="209" t="e" cm="1">
        <f t="array" ref="P524">IF($K524&gt;0,SVS_UR_VFZ*$I524/$J524,0)</f>
        <v>#DIV/0!</v>
      </c>
      <c r="Q524" s="203">
        <f t="shared" si="27"/>
        <v>2550.3764999999994</v>
      </c>
      <c r="R524" s="203">
        <f t="shared" si="28"/>
        <v>0</v>
      </c>
      <c r="S524" s="203" t="e">
        <f t="shared" si="29"/>
        <v>#DIV/0!</v>
      </c>
    </row>
    <row r="525" spans="1:19" s="11" customFormat="1">
      <c r="A525" s="195">
        <f>MAX($A$11:A524)+1</f>
        <v>515</v>
      </c>
      <c r="B525" s="196" t="s">
        <v>70</v>
      </c>
      <c r="C525" s="197">
        <v>2</v>
      </c>
      <c r="D525" s="197" t="s">
        <v>456</v>
      </c>
      <c r="E525" s="196" t="s">
        <v>81</v>
      </c>
      <c r="F525" s="198" t="s">
        <v>1375</v>
      </c>
      <c r="G525" s="198" t="s">
        <v>1313</v>
      </c>
      <c r="H525" s="198" t="s">
        <v>80</v>
      </c>
      <c r="I525" s="199">
        <v>23.68</v>
      </c>
      <c r="J525" s="64"/>
      <c r="K525" s="200">
        <v>3</v>
      </c>
      <c r="L525" s="201">
        <v>87.96</v>
      </c>
      <c r="M525" s="201" t="e" cm="1">
        <f t="array" ref="M525">IF($K525&gt;0,SVS_UR_VZ*$I525/$J525,0)</f>
        <v>#DIV/0!</v>
      </c>
      <c r="N525" s="208">
        <v>3</v>
      </c>
      <c r="O525" s="209">
        <v>60.75</v>
      </c>
      <c r="P525" s="209" t="e" cm="1">
        <f t="array" ref="P525">IF($K525&gt;0,SVS_UR_VFZ*$I525/$J525,0)</f>
        <v>#DIV/0!</v>
      </c>
      <c r="Q525" s="203">
        <f t="shared" si="27"/>
        <v>3521.4527999999996</v>
      </c>
      <c r="R525" s="203">
        <f t="shared" si="28"/>
        <v>0</v>
      </c>
      <c r="S525" s="203" t="e">
        <f t="shared" si="29"/>
        <v>#DIV/0!</v>
      </c>
    </row>
    <row r="526" spans="1:19" s="11" customFormat="1">
      <c r="A526" s="195">
        <f>MAX($A$11:A525)+1</f>
        <v>516</v>
      </c>
      <c r="B526" s="196" t="s">
        <v>70</v>
      </c>
      <c r="C526" s="197">
        <v>2</v>
      </c>
      <c r="D526" s="197" t="s">
        <v>457</v>
      </c>
      <c r="E526" s="196" t="s">
        <v>81</v>
      </c>
      <c r="F526" s="198" t="s">
        <v>1375</v>
      </c>
      <c r="G526" s="198" t="s">
        <v>1313</v>
      </c>
      <c r="H526" s="198" t="s">
        <v>80</v>
      </c>
      <c r="I526" s="199">
        <v>23.68</v>
      </c>
      <c r="J526" s="64"/>
      <c r="K526" s="200">
        <v>3</v>
      </c>
      <c r="L526" s="201">
        <v>87.96</v>
      </c>
      <c r="M526" s="201" t="e" cm="1">
        <f t="array" ref="M526">IF($K526&gt;0,SVS_UR_VZ*$I526/$J526,0)</f>
        <v>#DIV/0!</v>
      </c>
      <c r="N526" s="208">
        <v>3</v>
      </c>
      <c r="O526" s="209">
        <v>60.75</v>
      </c>
      <c r="P526" s="209" t="e" cm="1">
        <f t="array" ref="P526">IF($K526&gt;0,SVS_UR_VFZ*$I526/$J526,0)</f>
        <v>#DIV/0!</v>
      </c>
      <c r="Q526" s="203">
        <f t="shared" si="27"/>
        <v>3521.4527999999996</v>
      </c>
      <c r="R526" s="203">
        <f t="shared" si="28"/>
        <v>0</v>
      </c>
      <c r="S526" s="203" t="e">
        <f t="shared" si="29"/>
        <v>#DIV/0!</v>
      </c>
    </row>
    <row r="527" spans="1:19" s="11" customFormat="1">
      <c r="A527" s="195">
        <f>MAX($A$11:A526)+1</f>
        <v>517</v>
      </c>
      <c r="B527" s="196" t="s">
        <v>70</v>
      </c>
      <c r="C527" s="197">
        <v>2</v>
      </c>
      <c r="D527" s="197" t="s">
        <v>458</v>
      </c>
      <c r="E527" s="196" t="s">
        <v>81</v>
      </c>
      <c r="F527" s="198" t="s">
        <v>1375</v>
      </c>
      <c r="G527" s="198" t="s">
        <v>1313</v>
      </c>
      <c r="H527" s="198" t="s">
        <v>80</v>
      </c>
      <c r="I527" s="199">
        <v>17.149999999999999</v>
      </c>
      <c r="J527" s="64"/>
      <c r="K527" s="210">
        <v>3</v>
      </c>
      <c r="L527" s="211">
        <v>87.96</v>
      </c>
      <c r="M527" s="211" t="e" cm="1">
        <f t="array" ref="M527">IF($K527&gt;0,SVS_UR_VZ*$I527/$J527,0)</f>
        <v>#DIV/0!</v>
      </c>
      <c r="N527" s="204">
        <v>3</v>
      </c>
      <c r="O527" s="205">
        <v>60.75</v>
      </c>
      <c r="P527" s="205" t="e" cm="1">
        <f t="array" ref="P527">IF($K527&gt;0,SVS_UR_VFZ*$I527/$J527,0)</f>
        <v>#DIV/0!</v>
      </c>
      <c r="Q527" s="203">
        <f t="shared" si="27"/>
        <v>2550.3764999999994</v>
      </c>
      <c r="R527" s="203">
        <f t="shared" si="28"/>
        <v>0</v>
      </c>
      <c r="S527" s="203" t="e">
        <f t="shared" si="29"/>
        <v>#DIV/0!</v>
      </c>
    </row>
    <row r="528" spans="1:19" s="11" customFormat="1">
      <c r="A528" s="195">
        <f>MAX($A$11:A527)+1</f>
        <v>518</v>
      </c>
      <c r="B528" s="196" t="s">
        <v>70</v>
      </c>
      <c r="C528" s="197">
        <v>2</v>
      </c>
      <c r="D528" s="197" t="s">
        <v>459</v>
      </c>
      <c r="E528" s="196" t="s">
        <v>81</v>
      </c>
      <c r="F528" s="198" t="s">
        <v>1375</v>
      </c>
      <c r="G528" s="198" t="s">
        <v>1313</v>
      </c>
      <c r="H528" s="198" t="s">
        <v>80</v>
      </c>
      <c r="I528" s="199">
        <v>16.93</v>
      </c>
      <c r="J528" s="64"/>
      <c r="K528" s="210">
        <v>3</v>
      </c>
      <c r="L528" s="211">
        <v>87.96</v>
      </c>
      <c r="M528" s="211" t="e" cm="1">
        <f t="array" ref="M528">IF($K528&gt;0,SVS_UR_VZ*$I528/$J528,0)</f>
        <v>#DIV/0!</v>
      </c>
      <c r="N528" s="204">
        <v>3</v>
      </c>
      <c r="O528" s="205">
        <v>60.75</v>
      </c>
      <c r="P528" s="205" t="e" cm="1">
        <f t="array" ref="P528">IF($K528&gt;0,SVS_UR_VFZ*$I528/$J528,0)</f>
        <v>#DIV/0!</v>
      </c>
      <c r="Q528" s="203">
        <f t="shared" si="27"/>
        <v>2517.6602999999996</v>
      </c>
      <c r="R528" s="203">
        <f t="shared" si="28"/>
        <v>0</v>
      </c>
      <c r="S528" s="203" t="e">
        <f t="shared" si="29"/>
        <v>#DIV/0!</v>
      </c>
    </row>
    <row r="529" spans="1:19" s="11" customFormat="1">
      <c r="A529" s="195">
        <f>MAX($A$11:A528)+1</f>
        <v>519</v>
      </c>
      <c r="B529" s="196" t="s">
        <v>70</v>
      </c>
      <c r="C529" s="197">
        <v>2</v>
      </c>
      <c r="D529" s="197" t="s">
        <v>460</v>
      </c>
      <c r="E529" s="196" t="s">
        <v>81</v>
      </c>
      <c r="F529" s="198" t="s">
        <v>1375</v>
      </c>
      <c r="G529" s="198" t="s">
        <v>1313</v>
      </c>
      <c r="H529" s="198" t="s">
        <v>80</v>
      </c>
      <c r="I529" s="199">
        <v>25.57</v>
      </c>
      <c r="J529" s="64"/>
      <c r="K529" s="210">
        <v>3</v>
      </c>
      <c r="L529" s="211">
        <v>87.96</v>
      </c>
      <c r="M529" s="211" t="e" cm="1">
        <f t="array" ref="M529">IF($K529&gt;0,SVS_UR_VZ*$I529/$J529,0)</f>
        <v>#DIV/0!</v>
      </c>
      <c r="N529" s="204">
        <v>3</v>
      </c>
      <c r="O529" s="205">
        <v>60.75</v>
      </c>
      <c r="P529" s="205" t="e" cm="1">
        <f t="array" ref="P529">IF($K529&gt;0,SVS_UR_VFZ*$I529/$J529,0)</f>
        <v>#DIV/0!</v>
      </c>
      <c r="Q529" s="203">
        <f t="shared" si="27"/>
        <v>3802.5146999999997</v>
      </c>
      <c r="R529" s="203">
        <f t="shared" si="28"/>
        <v>0</v>
      </c>
      <c r="S529" s="203" t="e">
        <f t="shared" si="29"/>
        <v>#DIV/0!</v>
      </c>
    </row>
    <row r="530" spans="1:19" s="11" customFormat="1">
      <c r="A530" s="195">
        <f>MAX($A$11:A529)+1</f>
        <v>520</v>
      </c>
      <c r="B530" s="196" t="s">
        <v>70</v>
      </c>
      <c r="C530" s="197">
        <v>2</v>
      </c>
      <c r="D530" s="197" t="s">
        <v>461</v>
      </c>
      <c r="E530" s="196" t="s">
        <v>217</v>
      </c>
      <c r="F530" s="198" t="s">
        <v>171</v>
      </c>
      <c r="G530" s="198" t="s">
        <v>1311</v>
      </c>
      <c r="H530" s="198" t="s">
        <v>89</v>
      </c>
      <c r="I530" s="199">
        <v>5.74</v>
      </c>
      <c r="J530" s="64"/>
      <c r="K530" s="210">
        <v>5</v>
      </c>
      <c r="L530" s="211">
        <v>146.6</v>
      </c>
      <c r="M530" s="211" t="e" cm="1">
        <f t="array" ref="M530">IF($K530&gt;0,SVS_UR_VZ*$I530/$J530,0)</f>
        <v>#DIV/0!</v>
      </c>
      <c r="N530" s="204">
        <v>5</v>
      </c>
      <c r="O530" s="205">
        <v>101.25</v>
      </c>
      <c r="P530" s="205" t="e" cm="1">
        <f t="array" ref="P530">IF($K530&gt;0,SVS_UR_VFZ*$I530/$J530,0)</f>
        <v>#DIV/0!</v>
      </c>
      <c r="Q530" s="203">
        <f t="shared" si="27"/>
        <v>1422.6590000000001</v>
      </c>
      <c r="R530" s="203">
        <f t="shared" si="28"/>
        <v>0</v>
      </c>
      <c r="S530" s="203" t="e">
        <f t="shared" si="29"/>
        <v>#DIV/0!</v>
      </c>
    </row>
    <row r="531" spans="1:19" s="11" customFormat="1">
      <c r="A531" s="195">
        <f>MAX($A$11:A530)+1</f>
        <v>521</v>
      </c>
      <c r="B531" s="196" t="s">
        <v>70</v>
      </c>
      <c r="C531" s="197">
        <v>2</v>
      </c>
      <c r="D531" s="197" t="s">
        <v>462</v>
      </c>
      <c r="E531" s="196" t="s">
        <v>182</v>
      </c>
      <c r="F531" s="198" t="s">
        <v>171</v>
      </c>
      <c r="G531" s="198" t="s">
        <v>1311</v>
      </c>
      <c r="H531" s="198" t="s">
        <v>89</v>
      </c>
      <c r="I531" s="199">
        <v>5.21</v>
      </c>
      <c r="J531" s="64"/>
      <c r="K531" s="210">
        <v>5</v>
      </c>
      <c r="L531" s="211">
        <v>146.6</v>
      </c>
      <c r="M531" s="211" t="e" cm="1">
        <f t="array" ref="M531">IF($K531&gt;0,SVS_UR_VZ*$I531/$J531,0)</f>
        <v>#DIV/0!</v>
      </c>
      <c r="N531" s="204">
        <v>5</v>
      </c>
      <c r="O531" s="205">
        <v>101.25</v>
      </c>
      <c r="P531" s="205" t="e" cm="1">
        <f t="array" ref="P531">IF($K531&gt;0,SVS_UR_VFZ*$I531/$J531,0)</f>
        <v>#DIV/0!</v>
      </c>
      <c r="Q531" s="203">
        <f t="shared" si="27"/>
        <v>1291.2984999999999</v>
      </c>
      <c r="R531" s="203">
        <f t="shared" si="28"/>
        <v>0</v>
      </c>
      <c r="S531" s="203" t="e">
        <f t="shared" si="29"/>
        <v>#DIV/0!</v>
      </c>
    </row>
    <row r="532" spans="1:19" s="11" customFormat="1">
      <c r="A532" s="195">
        <f>MAX($A$11:A531)+1</f>
        <v>522</v>
      </c>
      <c r="B532" s="196" t="s">
        <v>70</v>
      </c>
      <c r="C532" s="197">
        <v>2</v>
      </c>
      <c r="D532" s="197" t="s">
        <v>463</v>
      </c>
      <c r="E532" s="196" t="s">
        <v>394</v>
      </c>
      <c r="F532" s="198" t="s">
        <v>171</v>
      </c>
      <c r="G532" s="198" t="s">
        <v>75</v>
      </c>
      <c r="H532" s="198" t="s">
        <v>92</v>
      </c>
      <c r="I532" s="199">
        <v>3.51</v>
      </c>
      <c r="J532" s="64"/>
      <c r="K532" s="210">
        <v>5</v>
      </c>
      <c r="L532" s="211">
        <v>146.6</v>
      </c>
      <c r="M532" s="211" t="e" cm="1">
        <f t="array" ref="M532">IF($K532&gt;0,SVS_UR_VZ*$I532/$J532,0)</f>
        <v>#DIV/0!</v>
      </c>
      <c r="N532" s="204">
        <v>5</v>
      </c>
      <c r="O532" s="205">
        <v>101.25</v>
      </c>
      <c r="P532" s="205" t="e" cm="1">
        <f t="array" ref="P532">IF($K532&gt;0,SVS_UR_VFZ*$I532/$J532,0)</f>
        <v>#DIV/0!</v>
      </c>
      <c r="Q532" s="203">
        <f t="shared" si="27"/>
        <v>869.95349999999996</v>
      </c>
      <c r="R532" s="203">
        <f t="shared" si="28"/>
        <v>0</v>
      </c>
      <c r="S532" s="203" t="e">
        <f t="shared" si="29"/>
        <v>#DIV/0!</v>
      </c>
    </row>
    <row r="533" spans="1:19" s="11" customFormat="1">
      <c r="A533" s="195">
        <f>MAX($A$11:A532)+1</f>
        <v>523</v>
      </c>
      <c r="B533" s="196" t="s">
        <v>70</v>
      </c>
      <c r="C533" s="197">
        <v>2</v>
      </c>
      <c r="D533" s="197" t="s">
        <v>464</v>
      </c>
      <c r="E533" s="196" t="s">
        <v>189</v>
      </c>
      <c r="F533" s="198" t="s">
        <v>171</v>
      </c>
      <c r="G533" s="198" t="s">
        <v>1313</v>
      </c>
      <c r="H533" s="198" t="s">
        <v>83</v>
      </c>
      <c r="I533" s="199">
        <v>58.62</v>
      </c>
      <c r="J533" s="64"/>
      <c r="K533" s="210">
        <v>5</v>
      </c>
      <c r="L533" s="211">
        <v>146.6</v>
      </c>
      <c r="M533" s="211" t="e" cm="1">
        <f t="array" ref="M533">IF($K533&gt;0,SVS_UR_VZ*$I533/$J533,0)</f>
        <v>#DIV/0!</v>
      </c>
      <c r="N533" s="204">
        <v>5</v>
      </c>
      <c r="O533" s="205">
        <v>101.25</v>
      </c>
      <c r="P533" s="205" t="e" cm="1">
        <f t="array" ref="P533">IF($K533&gt;0,SVS_UR_VFZ*$I533/$J533,0)</f>
        <v>#DIV/0!</v>
      </c>
      <c r="Q533" s="203">
        <f t="shared" si="27"/>
        <v>14528.966999999999</v>
      </c>
      <c r="R533" s="203">
        <f t="shared" si="28"/>
        <v>0</v>
      </c>
      <c r="S533" s="203" t="e">
        <f t="shared" si="29"/>
        <v>#DIV/0!</v>
      </c>
    </row>
    <row r="534" spans="1:19" s="11" customFormat="1">
      <c r="A534" s="195">
        <f>MAX($A$11:A533)+1</f>
        <v>524</v>
      </c>
      <c r="B534" s="196" t="s">
        <v>70</v>
      </c>
      <c r="C534" s="197">
        <v>2</v>
      </c>
      <c r="D534" s="197" t="s">
        <v>465</v>
      </c>
      <c r="E534" s="196" t="s">
        <v>86</v>
      </c>
      <c r="F534" s="198" t="s">
        <v>171</v>
      </c>
      <c r="G534" s="198" t="s">
        <v>1311</v>
      </c>
      <c r="H534" s="198" t="s">
        <v>85</v>
      </c>
      <c r="I534" s="199">
        <v>20.96</v>
      </c>
      <c r="J534" s="64"/>
      <c r="K534" s="210">
        <v>5</v>
      </c>
      <c r="L534" s="211">
        <v>146.6</v>
      </c>
      <c r="M534" s="211" t="e" cm="1">
        <f t="array" ref="M534">IF($K534&gt;0,SVS_UR_VZ*$I534/$J534,0)</f>
        <v>#DIV/0!</v>
      </c>
      <c r="N534" s="204">
        <v>5</v>
      </c>
      <c r="O534" s="205">
        <v>101.25</v>
      </c>
      <c r="P534" s="205" t="e" cm="1">
        <f t="array" ref="P534">IF($K534&gt;0,SVS_UR_VFZ*$I534/$J534,0)</f>
        <v>#DIV/0!</v>
      </c>
      <c r="Q534" s="203">
        <f t="shared" si="27"/>
        <v>5194.9359999999997</v>
      </c>
      <c r="R534" s="203">
        <f t="shared" si="28"/>
        <v>0</v>
      </c>
      <c r="S534" s="203" t="e">
        <f t="shared" si="29"/>
        <v>#DIV/0!</v>
      </c>
    </row>
    <row r="535" spans="1:19" s="11" customFormat="1">
      <c r="A535" s="195">
        <f>MAX($A$11:A534)+1</f>
        <v>525</v>
      </c>
      <c r="B535" s="196" t="s">
        <v>70</v>
      </c>
      <c r="C535" s="197">
        <v>2</v>
      </c>
      <c r="D535" s="197" t="s">
        <v>578</v>
      </c>
      <c r="E535" s="196" t="s">
        <v>471</v>
      </c>
      <c r="F535" s="198" t="s">
        <v>172</v>
      </c>
      <c r="G535" s="198" t="s">
        <v>75</v>
      </c>
      <c r="H535" s="198" t="s">
        <v>94</v>
      </c>
      <c r="I535" s="199">
        <v>66.77</v>
      </c>
      <c r="J535" s="64"/>
      <c r="K535" s="210">
        <v>2</v>
      </c>
      <c r="L535" s="211">
        <v>58.64</v>
      </c>
      <c r="M535" s="211" t="e" cm="1">
        <f t="array" ref="M535">IF($K535&gt;0,SVS_UR_VZ*$I535/$J535,0)</f>
        <v>#DIV/0!</v>
      </c>
      <c r="N535" s="204">
        <v>2</v>
      </c>
      <c r="O535" s="205">
        <v>40.5</v>
      </c>
      <c r="P535" s="205" t="e" cm="1">
        <f t="array" ref="P535">IF($K535&gt;0,SVS_UR_VFZ*$I535/$J535,0)</f>
        <v>#DIV/0!</v>
      </c>
      <c r="Q535" s="203">
        <f t="shared" si="27"/>
        <v>6619.5778</v>
      </c>
      <c r="R535" s="203">
        <f t="shared" si="28"/>
        <v>0</v>
      </c>
      <c r="S535" s="203" t="e">
        <f t="shared" si="29"/>
        <v>#DIV/0!</v>
      </c>
    </row>
    <row r="536" spans="1:19" s="11" customFormat="1">
      <c r="A536" s="195">
        <f>MAX($A$11:A535)+1</f>
        <v>526</v>
      </c>
      <c r="B536" s="196" t="s">
        <v>70</v>
      </c>
      <c r="C536" s="197">
        <v>2</v>
      </c>
      <c r="D536" s="197" t="s">
        <v>579</v>
      </c>
      <c r="E536" s="196" t="s">
        <v>471</v>
      </c>
      <c r="F536" s="198" t="s">
        <v>172</v>
      </c>
      <c r="G536" s="198" t="s">
        <v>1313</v>
      </c>
      <c r="H536" s="198" t="s">
        <v>94</v>
      </c>
      <c r="I536" s="199">
        <v>68.599999999999994</v>
      </c>
      <c r="J536" s="64"/>
      <c r="K536" s="210">
        <v>2</v>
      </c>
      <c r="L536" s="211">
        <v>58.64</v>
      </c>
      <c r="M536" s="211" t="e" cm="1">
        <f t="array" ref="M536">IF($K536&gt;0,SVS_UR_VZ*$I536/$J536,0)</f>
        <v>#DIV/0!</v>
      </c>
      <c r="N536" s="204">
        <v>2</v>
      </c>
      <c r="O536" s="205">
        <v>40.5</v>
      </c>
      <c r="P536" s="205" t="e" cm="1">
        <f t="array" ref="P536">IF($K536&gt;0,SVS_UR_VFZ*$I536/$J536,0)</f>
        <v>#DIV/0!</v>
      </c>
      <c r="Q536" s="203">
        <f t="shared" si="27"/>
        <v>6801.0039999999999</v>
      </c>
      <c r="R536" s="203">
        <f t="shared" si="28"/>
        <v>0</v>
      </c>
      <c r="S536" s="203" t="e">
        <f t="shared" si="29"/>
        <v>#DIV/0!</v>
      </c>
    </row>
    <row r="537" spans="1:19" s="11" customFormat="1">
      <c r="A537" s="195">
        <f>MAX($A$11:A536)+1</f>
        <v>527</v>
      </c>
      <c r="B537" s="196" t="s">
        <v>70</v>
      </c>
      <c r="C537" s="197">
        <v>2</v>
      </c>
      <c r="D537" s="197" t="s">
        <v>580</v>
      </c>
      <c r="E537" s="196" t="s">
        <v>229</v>
      </c>
      <c r="F537" s="198" t="s">
        <v>1747</v>
      </c>
      <c r="G537" s="198" t="s">
        <v>75</v>
      </c>
      <c r="H537" s="198" t="s">
        <v>70</v>
      </c>
      <c r="I537" s="199">
        <v>78.83</v>
      </c>
      <c r="J537" s="64"/>
      <c r="K537" s="210">
        <v>5</v>
      </c>
      <c r="L537" s="211">
        <v>146.6</v>
      </c>
      <c r="M537" s="211" t="e" cm="1">
        <f t="array" ref="M537">IF($K537&gt;0,SVS_UR_VZ*$I537/$J537,0)</f>
        <v>#DIV/0!</v>
      </c>
      <c r="N537" s="204">
        <v>2</v>
      </c>
      <c r="O537" s="205">
        <v>40.5</v>
      </c>
      <c r="P537" s="205" t="e" cm="1">
        <f t="array" ref="P537">IF($K537&gt;0,SVS_UR_VFZ*$I537/$J537,0)</f>
        <v>#DIV/0!</v>
      </c>
      <c r="Q537" s="203">
        <f t="shared" si="27"/>
        <v>14749.092999999999</v>
      </c>
      <c r="R537" s="203">
        <f t="shared" si="28"/>
        <v>0</v>
      </c>
      <c r="S537" s="203" t="e">
        <f t="shared" si="29"/>
        <v>#DIV/0!</v>
      </c>
    </row>
    <row r="538" spans="1:19" s="11" customFormat="1">
      <c r="A538" s="195">
        <f>MAX($A$11:A537)+1</f>
        <v>528</v>
      </c>
      <c r="B538" s="196" t="s">
        <v>70</v>
      </c>
      <c r="C538" s="197">
        <v>2</v>
      </c>
      <c r="D538" s="197" t="s">
        <v>581</v>
      </c>
      <c r="E538" s="196" t="s">
        <v>81</v>
      </c>
      <c r="F538" s="198" t="s">
        <v>1375</v>
      </c>
      <c r="G538" s="198" t="s">
        <v>1313</v>
      </c>
      <c r="H538" s="198" t="s">
        <v>80</v>
      </c>
      <c r="I538" s="199">
        <v>27.16</v>
      </c>
      <c r="J538" s="64"/>
      <c r="K538" s="210">
        <v>3</v>
      </c>
      <c r="L538" s="211">
        <v>87.96</v>
      </c>
      <c r="M538" s="211" t="e" cm="1">
        <f t="array" ref="M538">IF($K538&gt;0,SVS_UR_VZ*$I538/$J538,0)</f>
        <v>#DIV/0!</v>
      </c>
      <c r="N538" s="204">
        <v>3</v>
      </c>
      <c r="O538" s="205">
        <v>60.75</v>
      </c>
      <c r="P538" s="205" t="e" cm="1">
        <f t="array" ref="P538">IF($K538&gt;0,SVS_UR_VFZ*$I538/$J538,0)</f>
        <v>#DIV/0!</v>
      </c>
      <c r="Q538" s="203">
        <f t="shared" si="27"/>
        <v>4038.9635999999996</v>
      </c>
      <c r="R538" s="203">
        <f t="shared" si="28"/>
        <v>0</v>
      </c>
      <c r="S538" s="203" t="e">
        <f t="shared" si="29"/>
        <v>#DIV/0!</v>
      </c>
    </row>
    <row r="539" spans="1:19" s="11" customFormat="1">
      <c r="A539" s="195">
        <f>MAX($A$11:A538)+1</f>
        <v>529</v>
      </c>
      <c r="B539" s="196" t="s">
        <v>70</v>
      </c>
      <c r="C539" s="197">
        <v>2</v>
      </c>
      <c r="D539" s="197" t="s">
        <v>582</v>
      </c>
      <c r="E539" s="196" t="s">
        <v>471</v>
      </c>
      <c r="F539" s="198" t="s">
        <v>172</v>
      </c>
      <c r="G539" s="198" t="s">
        <v>75</v>
      </c>
      <c r="H539" s="198" t="s">
        <v>94</v>
      </c>
      <c r="I539" s="199">
        <v>27.16</v>
      </c>
      <c r="J539" s="64"/>
      <c r="K539" s="200">
        <v>2</v>
      </c>
      <c r="L539" s="201">
        <v>58.64</v>
      </c>
      <c r="M539" s="201" t="e" cm="1">
        <f t="array" ref="M539">IF($K539&gt;0,SVS_UR_VZ*$I539/$J539,0)</f>
        <v>#DIV/0!</v>
      </c>
      <c r="N539" s="208">
        <v>2</v>
      </c>
      <c r="O539" s="209">
        <v>40.5</v>
      </c>
      <c r="P539" s="209" t="e" cm="1">
        <f t="array" ref="P539">IF($K539&gt;0,SVS_UR_VFZ*$I539/$J539,0)</f>
        <v>#DIV/0!</v>
      </c>
      <c r="Q539" s="203">
        <f t="shared" si="27"/>
        <v>2692.6424000000002</v>
      </c>
      <c r="R539" s="203">
        <f t="shared" si="28"/>
        <v>0</v>
      </c>
      <c r="S539" s="203" t="e">
        <f t="shared" si="29"/>
        <v>#DIV/0!</v>
      </c>
    </row>
    <row r="540" spans="1:19" s="11" customFormat="1">
      <c r="A540" s="195">
        <f>MAX($A$11:A539)+1</f>
        <v>530</v>
      </c>
      <c r="B540" s="196" t="s">
        <v>70</v>
      </c>
      <c r="C540" s="197">
        <v>2</v>
      </c>
      <c r="D540" s="197" t="s">
        <v>583</v>
      </c>
      <c r="E540" s="196" t="s">
        <v>471</v>
      </c>
      <c r="F540" s="198" t="s">
        <v>172</v>
      </c>
      <c r="G540" s="198" t="s">
        <v>75</v>
      </c>
      <c r="H540" s="198" t="s">
        <v>94</v>
      </c>
      <c r="I540" s="199">
        <v>27.16</v>
      </c>
      <c r="J540" s="64"/>
      <c r="K540" s="200">
        <v>2</v>
      </c>
      <c r="L540" s="201">
        <v>58.64</v>
      </c>
      <c r="M540" s="201" t="e" cm="1">
        <f t="array" ref="M540">IF($K540&gt;0,SVS_UR_VZ*$I540/$J540,0)</f>
        <v>#DIV/0!</v>
      </c>
      <c r="N540" s="208">
        <v>2</v>
      </c>
      <c r="O540" s="209">
        <v>40.5</v>
      </c>
      <c r="P540" s="209" t="e" cm="1">
        <f t="array" ref="P540">IF($K540&gt;0,SVS_UR_VFZ*$I540/$J540,0)</f>
        <v>#DIV/0!</v>
      </c>
      <c r="Q540" s="203">
        <f t="shared" si="27"/>
        <v>2692.6424000000002</v>
      </c>
      <c r="R540" s="203">
        <f t="shared" si="28"/>
        <v>0</v>
      </c>
      <c r="S540" s="203" t="e">
        <f t="shared" si="29"/>
        <v>#DIV/0!</v>
      </c>
    </row>
    <row r="541" spans="1:19" s="11" customFormat="1">
      <c r="A541" s="195">
        <f>MAX($A$11:A540)+1</f>
        <v>531</v>
      </c>
      <c r="B541" s="196" t="s">
        <v>70</v>
      </c>
      <c r="C541" s="197">
        <v>2</v>
      </c>
      <c r="D541" s="197" t="s">
        <v>584</v>
      </c>
      <c r="E541" s="196" t="s">
        <v>471</v>
      </c>
      <c r="F541" s="198" t="s">
        <v>172</v>
      </c>
      <c r="G541" s="198" t="s">
        <v>75</v>
      </c>
      <c r="H541" s="198" t="s">
        <v>94</v>
      </c>
      <c r="I541" s="199">
        <v>41.21</v>
      </c>
      <c r="J541" s="64"/>
      <c r="K541" s="200">
        <v>2</v>
      </c>
      <c r="L541" s="201">
        <v>58.64</v>
      </c>
      <c r="M541" s="201" t="e" cm="1">
        <f t="array" ref="M541">IF($K541&gt;0,SVS_UR_VZ*$I541/$J541,0)</f>
        <v>#DIV/0!</v>
      </c>
      <c r="N541" s="208">
        <v>2</v>
      </c>
      <c r="O541" s="209">
        <v>40.5</v>
      </c>
      <c r="P541" s="209" t="e" cm="1">
        <f t="array" ref="P541">IF($K541&gt;0,SVS_UR_VFZ*$I541/$J541,0)</f>
        <v>#DIV/0!</v>
      </c>
      <c r="Q541" s="203">
        <f t="shared" si="27"/>
        <v>4085.5594000000001</v>
      </c>
      <c r="R541" s="203">
        <f t="shared" si="28"/>
        <v>0</v>
      </c>
      <c r="S541" s="203" t="e">
        <f t="shared" si="29"/>
        <v>#DIV/0!</v>
      </c>
    </row>
    <row r="542" spans="1:19" s="11" customFormat="1">
      <c r="A542" s="195">
        <f>MAX($A$11:A541)+1</f>
        <v>532</v>
      </c>
      <c r="B542" s="196" t="s">
        <v>70</v>
      </c>
      <c r="C542" s="197">
        <v>2</v>
      </c>
      <c r="D542" s="197" t="s">
        <v>585</v>
      </c>
      <c r="E542" s="196" t="s">
        <v>81</v>
      </c>
      <c r="F542" s="198" t="s">
        <v>1375</v>
      </c>
      <c r="G542" s="198" t="s">
        <v>1313</v>
      </c>
      <c r="H542" s="198" t="s">
        <v>80</v>
      </c>
      <c r="I542" s="199">
        <v>29.22</v>
      </c>
      <c r="J542" s="64"/>
      <c r="K542" s="200">
        <v>3</v>
      </c>
      <c r="L542" s="201">
        <v>87.96</v>
      </c>
      <c r="M542" s="201" t="e" cm="1">
        <f t="array" ref="M542">IF($K542&gt;0,SVS_UR_VZ*$I542/$J542,0)</f>
        <v>#DIV/0!</v>
      </c>
      <c r="N542" s="208">
        <v>3</v>
      </c>
      <c r="O542" s="209">
        <v>60.75</v>
      </c>
      <c r="P542" s="209" t="e" cm="1">
        <f t="array" ref="P542">IF($K542&gt;0,SVS_UR_VFZ*$I542/$J542,0)</f>
        <v>#DIV/0!</v>
      </c>
      <c r="Q542" s="203">
        <f t="shared" si="27"/>
        <v>4345.3061999999991</v>
      </c>
      <c r="R542" s="203">
        <f t="shared" si="28"/>
        <v>0</v>
      </c>
      <c r="S542" s="203" t="e">
        <f t="shared" si="29"/>
        <v>#DIV/0!</v>
      </c>
    </row>
    <row r="543" spans="1:19" s="11" customFormat="1">
      <c r="A543" s="195">
        <f>MAX($A$11:A542)+1</f>
        <v>533</v>
      </c>
      <c r="B543" s="196" t="s">
        <v>70</v>
      </c>
      <c r="C543" s="197">
        <v>2</v>
      </c>
      <c r="D543" s="197" t="s">
        <v>586</v>
      </c>
      <c r="E543" s="196" t="s">
        <v>81</v>
      </c>
      <c r="F543" s="198" t="s">
        <v>1375</v>
      </c>
      <c r="G543" s="198" t="s">
        <v>1313</v>
      </c>
      <c r="H543" s="198" t="s">
        <v>80</v>
      </c>
      <c r="I543" s="199">
        <v>27.16</v>
      </c>
      <c r="J543" s="64"/>
      <c r="K543" s="200">
        <v>3</v>
      </c>
      <c r="L543" s="201">
        <v>87.96</v>
      </c>
      <c r="M543" s="201" t="e" cm="1">
        <f t="array" ref="M543">IF($K543&gt;0,SVS_UR_VZ*$I543/$J543,0)</f>
        <v>#DIV/0!</v>
      </c>
      <c r="N543" s="208">
        <v>3</v>
      </c>
      <c r="O543" s="209">
        <v>60.75</v>
      </c>
      <c r="P543" s="209" t="e" cm="1">
        <f t="array" ref="P543">IF($K543&gt;0,SVS_UR_VFZ*$I543/$J543,0)</f>
        <v>#DIV/0!</v>
      </c>
      <c r="Q543" s="203">
        <f t="shared" si="27"/>
        <v>4038.9635999999996</v>
      </c>
      <c r="R543" s="203">
        <f t="shared" si="28"/>
        <v>0</v>
      </c>
      <c r="S543" s="203" t="e">
        <f t="shared" si="29"/>
        <v>#DIV/0!</v>
      </c>
    </row>
    <row r="544" spans="1:19" s="11" customFormat="1">
      <c r="A544" s="195">
        <f>MAX($A$11:A543)+1</f>
        <v>534</v>
      </c>
      <c r="B544" s="196" t="s">
        <v>70</v>
      </c>
      <c r="C544" s="197">
        <v>2</v>
      </c>
      <c r="D544" s="197" t="s">
        <v>587</v>
      </c>
      <c r="E544" s="196" t="s">
        <v>81</v>
      </c>
      <c r="F544" s="198" t="s">
        <v>1375</v>
      </c>
      <c r="G544" s="198" t="s">
        <v>1313</v>
      </c>
      <c r="H544" s="198" t="s">
        <v>80</v>
      </c>
      <c r="I544" s="199">
        <v>29.39</v>
      </c>
      <c r="J544" s="64"/>
      <c r="K544" s="200">
        <v>3</v>
      </c>
      <c r="L544" s="201">
        <v>87.96</v>
      </c>
      <c r="M544" s="201" t="e" cm="1">
        <f t="array" ref="M544">IF($K544&gt;0,SVS_UR_VZ*$I544/$J544,0)</f>
        <v>#DIV/0!</v>
      </c>
      <c r="N544" s="208">
        <v>3</v>
      </c>
      <c r="O544" s="209">
        <v>60.75</v>
      </c>
      <c r="P544" s="209" t="e" cm="1">
        <f t="array" ref="P544">IF($K544&gt;0,SVS_UR_VFZ*$I544/$J544,0)</f>
        <v>#DIV/0!</v>
      </c>
      <c r="Q544" s="203">
        <f t="shared" si="27"/>
        <v>4370.5868999999993</v>
      </c>
      <c r="R544" s="203">
        <f t="shared" si="28"/>
        <v>0</v>
      </c>
      <c r="S544" s="203" t="e">
        <f t="shared" si="29"/>
        <v>#DIV/0!</v>
      </c>
    </row>
    <row r="545" spans="1:19" s="11" customFormat="1">
      <c r="A545" s="195">
        <f>MAX($A$11:A544)+1</f>
        <v>535</v>
      </c>
      <c r="B545" s="196" t="s">
        <v>70</v>
      </c>
      <c r="C545" s="197">
        <v>2</v>
      </c>
      <c r="D545" s="197" t="s">
        <v>588</v>
      </c>
      <c r="E545" s="196" t="s">
        <v>213</v>
      </c>
      <c r="F545" s="198" t="s">
        <v>176</v>
      </c>
      <c r="G545" s="198" t="s">
        <v>1313</v>
      </c>
      <c r="H545" s="198" t="s">
        <v>47</v>
      </c>
      <c r="I545" s="199">
        <v>27.16</v>
      </c>
      <c r="J545" s="64"/>
      <c r="K545" s="200">
        <v>0.08</v>
      </c>
      <c r="L545" s="201">
        <v>3</v>
      </c>
      <c r="M545" s="201" t="e" cm="1">
        <f t="array" ref="M545">IF($K545&gt;0,SVS_UR_VZ*$I545/$J545,0)</f>
        <v>#DIV/0!</v>
      </c>
      <c r="N545" s="208">
        <v>0.08</v>
      </c>
      <c r="O545" s="209">
        <v>1</v>
      </c>
      <c r="P545" s="209" t="e" cm="1">
        <f t="array" ref="P545">IF($K545&gt;0,SVS_UR_VFZ*$I545/$J545,0)</f>
        <v>#DIV/0!</v>
      </c>
      <c r="Q545" s="203">
        <f t="shared" si="27"/>
        <v>108.64</v>
      </c>
      <c r="R545" s="203">
        <f t="shared" si="28"/>
        <v>0</v>
      </c>
      <c r="S545" s="203" t="e">
        <f t="shared" si="29"/>
        <v>#DIV/0!</v>
      </c>
    </row>
    <row r="546" spans="1:19" s="11" customFormat="1" ht="12" customHeight="1">
      <c r="A546" s="195">
        <f>MAX($A$11:A545)+1</f>
        <v>536</v>
      </c>
      <c r="B546" s="196" t="s">
        <v>70</v>
      </c>
      <c r="C546" s="197">
        <v>2</v>
      </c>
      <c r="D546" s="197" t="s">
        <v>589</v>
      </c>
      <c r="E546" s="196" t="s">
        <v>81</v>
      </c>
      <c r="F546" s="198" t="s">
        <v>1375</v>
      </c>
      <c r="G546" s="198" t="s">
        <v>1313</v>
      </c>
      <c r="H546" s="198" t="s">
        <v>80</v>
      </c>
      <c r="I546" s="199">
        <v>29.39</v>
      </c>
      <c r="J546" s="64"/>
      <c r="K546" s="200">
        <v>3</v>
      </c>
      <c r="L546" s="201">
        <v>87.96</v>
      </c>
      <c r="M546" s="201" t="e" cm="1">
        <f t="array" ref="M546">IF($K546&gt;0,SVS_UR_VZ*$I546/$J546,0)</f>
        <v>#DIV/0!</v>
      </c>
      <c r="N546" s="208">
        <v>3</v>
      </c>
      <c r="O546" s="209">
        <v>60.75</v>
      </c>
      <c r="P546" s="209" t="e" cm="1">
        <f t="array" ref="P546">IF($K546&gt;0,SVS_UR_VFZ*$I546/$J546,0)</f>
        <v>#DIV/0!</v>
      </c>
      <c r="Q546" s="203">
        <f t="shared" si="27"/>
        <v>4370.5868999999993</v>
      </c>
      <c r="R546" s="203">
        <f t="shared" si="28"/>
        <v>0</v>
      </c>
      <c r="S546" s="203" t="e">
        <f t="shared" si="29"/>
        <v>#DIV/0!</v>
      </c>
    </row>
    <row r="547" spans="1:19" s="11" customFormat="1">
      <c r="A547" s="195">
        <f>MAX($A$11:A546)+1</f>
        <v>537</v>
      </c>
      <c r="B547" s="196" t="s">
        <v>70</v>
      </c>
      <c r="C547" s="197">
        <v>2</v>
      </c>
      <c r="D547" s="197" t="s">
        <v>590</v>
      </c>
      <c r="E547" s="196" t="s">
        <v>526</v>
      </c>
      <c r="F547" s="198" t="s">
        <v>172</v>
      </c>
      <c r="G547" s="198" t="s">
        <v>75</v>
      </c>
      <c r="H547" s="198" t="s">
        <v>70</v>
      </c>
      <c r="I547" s="199">
        <v>125.49</v>
      </c>
      <c r="J547" s="64"/>
      <c r="K547" s="200">
        <v>2</v>
      </c>
      <c r="L547" s="201">
        <v>58.64</v>
      </c>
      <c r="M547" s="201" t="e" cm="1">
        <f t="array" ref="M547">IF($K547&gt;0,SVS_UR_VZ*$I547/$J547,0)</f>
        <v>#DIV/0!</v>
      </c>
      <c r="N547" s="208">
        <v>2</v>
      </c>
      <c r="O547" s="209">
        <v>40.5</v>
      </c>
      <c r="P547" s="209" t="e" cm="1">
        <f t="array" ref="P547">IF($K547&gt;0,SVS_UR_VFZ*$I547/$J547,0)</f>
        <v>#DIV/0!</v>
      </c>
      <c r="Q547" s="203">
        <f t="shared" si="27"/>
        <v>12441.078599999999</v>
      </c>
      <c r="R547" s="203">
        <f t="shared" si="28"/>
        <v>0</v>
      </c>
      <c r="S547" s="203" t="e">
        <f t="shared" si="29"/>
        <v>#DIV/0!</v>
      </c>
    </row>
    <row r="548" spans="1:19" s="11" customFormat="1">
      <c r="A548" s="195">
        <f>MAX($A$11:A547)+1</f>
        <v>538</v>
      </c>
      <c r="B548" s="196" t="s">
        <v>70</v>
      </c>
      <c r="C548" s="197">
        <v>2</v>
      </c>
      <c r="D548" s="197" t="s">
        <v>591</v>
      </c>
      <c r="E548" s="196" t="s">
        <v>81</v>
      </c>
      <c r="F548" s="198" t="s">
        <v>1375</v>
      </c>
      <c r="G548" s="198" t="s">
        <v>1313</v>
      </c>
      <c r="H548" s="198" t="s">
        <v>80</v>
      </c>
      <c r="I548" s="199">
        <v>23.69</v>
      </c>
      <c r="J548" s="64"/>
      <c r="K548" s="200">
        <v>3</v>
      </c>
      <c r="L548" s="201">
        <v>87.96</v>
      </c>
      <c r="M548" s="201" t="e" cm="1">
        <f t="array" ref="M548">IF($K548&gt;0,SVS_UR_VZ*$I548/$J548,0)</f>
        <v>#DIV/0!</v>
      </c>
      <c r="N548" s="208">
        <v>3</v>
      </c>
      <c r="O548" s="209">
        <v>60.75</v>
      </c>
      <c r="P548" s="209" t="e" cm="1">
        <f t="array" ref="P548">IF($K548&gt;0,SVS_UR_VFZ*$I548/$J548,0)</f>
        <v>#DIV/0!</v>
      </c>
      <c r="Q548" s="203">
        <f t="shared" si="27"/>
        <v>3522.9398999999999</v>
      </c>
      <c r="R548" s="203">
        <f t="shared" si="28"/>
        <v>0</v>
      </c>
      <c r="S548" s="203" t="e">
        <f t="shared" si="29"/>
        <v>#DIV/0!</v>
      </c>
    </row>
    <row r="549" spans="1:19" s="11" customFormat="1">
      <c r="A549" s="195">
        <f>MAX($A$11:A548)+1</f>
        <v>539</v>
      </c>
      <c r="B549" s="196" t="s">
        <v>70</v>
      </c>
      <c r="C549" s="197">
        <v>2</v>
      </c>
      <c r="D549" s="197" t="s">
        <v>592</v>
      </c>
      <c r="E549" s="196" t="s">
        <v>526</v>
      </c>
      <c r="F549" s="198" t="s">
        <v>172</v>
      </c>
      <c r="G549" s="198" t="s">
        <v>75</v>
      </c>
      <c r="H549" s="198" t="s">
        <v>70</v>
      </c>
      <c r="I549" s="199">
        <v>111.44</v>
      </c>
      <c r="J549" s="64"/>
      <c r="K549" s="200">
        <v>2</v>
      </c>
      <c r="L549" s="201">
        <v>58.64</v>
      </c>
      <c r="M549" s="201" t="e" cm="1">
        <f t="array" ref="M549">IF($K549&gt;0,SVS_UR_VZ*$I549/$J549,0)</f>
        <v>#DIV/0!</v>
      </c>
      <c r="N549" s="208">
        <v>2</v>
      </c>
      <c r="O549" s="209">
        <v>40.5</v>
      </c>
      <c r="P549" s="209" t="e" cm="1">
        <f t="array" ref="P549">IF($K549&gt;0,SVS_UR_VFZ*$I549/$J549,0)</f>
        <v>#DIV/0!</v>
      </c>
      <c r="Q549" s="203">
        <f t="shared" si="27"/>
        <v>11048.161599999999</v>
      </c>
      <c r="R549" s="203">
        <f t="shared" si="28"/>
        <v>0</v>
      </c>
      <c r="S549" s="203" t="e">
        <f t="shared" si="29"/>
        <v>#DIV/0!</v>
      </c>
    </row>
    <row r="550" spans="1:19" s="11" customFormat="1">
      <c r="A550" s="195">
        <f>MAX($A$11:A549)+1</f>
        <v>540</v>
      </c>
      <c r="B550" s="196" t="s">
        <v>70</v>
      </c>
      <c r="C550" s="197">
        <v>2</v>
      </c>
      <c r="D550" s="197" t="s">
        <v>593</v>
      </c>
      <c r="E550" s="196" t="s">
        <v>81</v>
      </c>
      <c r="F550" s="198" t="s">
        <v>1375</v>
      </c>
      <c r="G550" s="198" t="s">
        <v>1313</v>
      </c>
      <c r="H550" s="198" t="s">
        <v>80</v>
      </c>
      <c r="I550" s="199">
        <v>29.39</v>
      </c>
      <c r="J550" s="64"/>
      <c r="K550" s="200">
        <v>3</v>
      </c>
      <c r="L550" s="201">
        <v>87.96</v>
      </c>
      <c r="M550" s="201" t="e" cm="1">
        <f t="array" ref="M550">IF($K550&gt;0,SVS_UR_VZ*$I550/$J550,0)</f>
        <v>#DIV/0!</v>
      </c>
      <c r="N550" s="208">
        <v>3</v>
      </c>
      <c r="O550" s="209">
        <v>60.75</v>
      </c>
      <c r="P550" s="209" t="e" cm="1">
        <f t="array" ref="P550">IF($K550&gt;0,SVS_UR_VFZ*$I550/$J550,0)</f>
        <v>#DIV/0!</v>
      </c>
      <c r="Q550" s="203">
        <f t="shared" si="27"/>
        <v>4370.5868999999993</v>
      </c>
      <c r="R550" s="203">
        <f t="shared" si="28"/>
        <v>0</v>
      </c>
      <c r="S550" s="203" t="e">
        <f t="shared" si="29"/>
        <v>#DIV/0!</v>
      </c>
    </row>
    <row r="551" spans="1:19" s="11" customFormat="1">
      <c r="A551" s="195">
        <f>MAX($A$11:A550)+1</f>
        <v>541</v>
      </c>
      <c r="B551" s="196" t="s">
        <v>70</v>
      </c>
      <c r="C551" s="197">
        <v>2</v>
      </c>
      <c r="D551" s="197" t="s">
        <v>594</v>
      </c>
      <c r="E551" s="196" t="s">
        <v>471</v>
      </c>
      <c r="F551" s="198" t="s">
        <v>172</v>
      </c>
      <c r="G551" s="198" t="s">
        <v>75</v>
      </c>
      <c r="H551" s="198" t="s">
        <v>94</v>
      </c>
      <c r="I551" s="199">
        <v>56.52</v>
      </c>
      <c r="J551" s="64"/>
      <c r="K551" s="200">
        <v>2</v>
      </c>
      <c r="L551" s="201">
        <v>58.64</v>
      </c>
      <c r="M551" s="201" t="e" cm="1">
        <f t="array" ref="M551">IF($K551&gt;0,SVS_UR_VZ*$I551/$J551,0)</f>
        <v>#DIV/0!</v>
      </c>
      <c r="N551" s="208">
        <v>2</v>
      </c>
      <c r="O551" s="209">
        <v>40.5</v>
      </c>
      <c r="P551" s="209" t="e" cm="1">
        <f t="array" ref="P551">IF($K551&gt;0,SVS_UR_VFZ*$I551/$J551,0)</f>
        <v>#DIV/0!</v>
      </c>
      <c r="Q551" s="203">
        <f t="shared" si="27"/>
        <v>5603.3928000000005</v>
      </c>
      <c r="R551" s="203">
        <f t="shared" si="28"/>
        <v>0</v>
      </c>
      <c r="S551" s="203" t="e">
        <f t="shared" si="29"/>
        <v>#DIV/0!</v>
      </c>
    </row>
    <row r="552" spans="1:19" s="11" customFormat="1">
      <c r="A552" s="195">
        <f>MAX($A$11:A551)+1</f>
        <v>542</v>
      </c>
      <c r="B552" s="196" t="s">
        <v>70</v>
      </c>
      <c r="C552" s="197">
        <v>2</v>
      </c>
      <c r="D552" s="197" t="s">
        <v>595</v>
      </c>
      <c r="E552" s="196" t="s">
        <v>81</v>
      </c>
      <c r="F552" s="198" t="s">
        <v>1375</v>
      </c>
      <c r="G552" s="198" t="s">
        <v>1313</v>
      </c>
      <c r="H552" s="198" t="s">
        <v>80</v>
      </c>
      <c r="I552" s="199">
        <v>27.34</v>
      </c>
      <c r="J552" s="64"/>
      <c r="K552" s="200">
        <v>3</v>
      </c>
      <c r="L552" s="201">
        <v>87.96</v>
      </c>
      <c r="M552" s="201" t="e" cm="1">
        <f t="array" ref="M552">IF($K552&gt;0,SVS_UR_VZ*$I552/$J552,0)</f>
        <v>#DIV/0!</v>
      </c>
      <c r="N552" s="208">
        <v>3</v>
      </c>
      <c r="O552" s="209">
        <v>60.75</v>
      </c>
      <c r="P552" s="209" t="e" cm="1">
        <f t="array" ref="P552">IF($K552&gt;0,SVS_UR_VFZ*$I552/$J552,0)</f>
        <v>#DIV/0!</v>
      </c>
      <c r="Q552" s="203">
        <f t="shared" si="27"/>
        <v>4065.7313999999992</v>
      </c>
      <c r="R552" s="203">
        <f t="shared" si="28"/>
        <v>0</v>
      </c>
      <c r="S552" s="203" t="e">
        <f t="shared" si="29"/>
        <v>#DIV/0!</v>
      </c>
    </row>
    <row r="553" spans="1:19" s="11" customFormat="1">
      <c r="A553" s="195">
        <f>MAX($A$11:A552)+1</f>
        <v>543</v>
      </c>
      <c r="B553" s="196" t="s">
        <v>70</v>
      </c>
      <c r="C553" s="197">
        <v>2</v>
      </c>
      <c r="D553" s="197" t="s">
        <v>596</v>
      </c>
      <c r="E553" s="196" t="s">
        <v>81</v>
      </c>
      <c r="F553" s="198" t="s">
        <v>1375</v>
      </c>
      <c r="G553" s="198" t="s">
        <v>1313</v>
      </c>
      <c r="H553" s="198" t="s">
        <v>80</v>
      </c>
      <c r="I553" s="199">
        <v>18.66</v>
      </c>
      <c r="J553" s="64"/>
      <c r="K553" s="200">
        <v>3</v>
      </c>
      <c r="L553" s="201">
        <v>87.96</v>
      </c>
      <c r="M553" s="201" t="e" cm="1">
        <f t="array" ref="M553">IF($K553&gt;0,SVS_UR_VZ*$I553/$J553,0)</f>
        <v>#DIV/0!</v>
      </c>
      <c r="N553" s="208">
        <v>3</v>
      </c>
      <c r="O553" s="209">
        <v>60.75</v>
      </c>
      <c r="P553" s="209" t="e" cm="1">
        <f t="array" ref="P553">IF($K553&gt;0,SVS_UR_VFZ*$I553/$J553,0)</f>
        <v>#DIV/0!</v>
      </c>
      <c r="Q553" s="203">
        <f t="shared" si="27"/>
        <v>2774.9285999999997</v>
      </c>
      <c r="R553" s="203">
        <f t="shared" si="28"/>
        <v>0</v>
      </c>
      <c r="S553" s="203" t="e">
        <f t="shared" si="29"/>
        <v>#DIV/0!</v>
      </c>
    </row>
    <row r="554" spans="1:19" s="11" customFormat="1">
      <c r="A554" s="195">
        <f>MAX($A$11:A553)+1</f>
        <v>544</v>
      </c>
      <c r="B554" s="196" t="s">
        <v>70</v>
      </c>
      <c r="C554" s="197">
        <v>2</v>
      </c>
      <c r="D554" s="197" t="s">
        <v>597</v>
      </c>
      <c r="E554" s="196" t="s">
        <v>81</v>
      </c>
      <c r="F554" s="198" t="s">
        <v>1375</v>
      </c>
      <c r="G554" s="198" t="s">
        <v>1313</v>
      </c>
      <c r="H554" s="198" t="s">
        <v>80</v>
      </c>
      <c r="I554" s="199">
        <v>19.329999999999998</v>
      </c>
      <c r="J554" s="64"/>
      <c r="K554" s="200">
        <v>3</v>
      </c>
      <c r="L554" s="201">
        <v>87.96</v>
      </c>
      <c r="M554" s="201" t="e" cm="1">
        <f t="array" ref="M554">IF($K554&gt;0,SVS_UR_VZ*$I554/$J554,0)</f>
        <v>#DIV/0!</v>
      </c>
      <c r="N554" s="208">
        <v>3</v>
      </c>
      <c r="O554" s="209">
        <v>60.75</v>
      </c>
      <c r="P554" s="209" t="e" cm="1">
        <f t="array" ref="P554">IF($K554&gt;0,SVS_UR_VFZ*$I554/$J554,0)</f>
        <v>#DIV/0!</v>
      </c>
      <c r="Q554" s="203">
        <f t="shared" si="27"/>
        <v>2874.5642999999995</v>
      </c>
      <c r="R554" s="203">
        <f t="shared" si="28"/>
        <v>0</v>
      </c>
      <c r="S554" s="203" t="e">
        <f t="shared" si="29"/>
        <v>#DIV/0!</v>
      </c>
    </row>
    <row r="555" spans="1:19" s="11" customFormat="1">
      <c r="A555" s="195">
        <f>MAX($A$11:A554)+1</f>
        <v>545</v>
      </c>
      <c r="B555" s="196" t="s">
        <v>70</v>
      </c>
      <c r="C555" s="197">
        <v>2</v>
      </c>
      <c r="D555" s="197" t="s">
        <v>598</v>
      </c>
      <c r="E555" s="196" t="s">
        <v>471</v>
      </c>
      <c r="F555" s="198" t="s">
        <v>172</v>
      </c>
      <c r="G555" s="198" t="s">
        <v>75</v>
      </c>
      <c r="H555" s="198" t="s">
        <v>94</v>
      </c>
      <c r="I555" s="199">
        <v>40.18</v>
      </c>
      <c r="J555" s="64"/>
      <c r="K555" s="200">
        <v>2</v>
      </c>
      <c r="L555" s="201">
        <v>58.64</v>
      </c>
      <c r="M555" s="201" t="e" cm="1">
        <f t="array" ref="M555">IF($K555&gt;0,SVS_UR_VZ*$I555/$J555,0)</f>
        <v>#DIV/0!</v>
      </c>
      <c r="N555" s="208">
        <v>2</v>
      </c>
      <c r="O555" s="209">
        <v>40.5</v>
      </c>
      <c r="P555" s="209" t="e" cm="1">
        <f t="array" ref="P555">IF($K555&gt;0,SVS_UR_VFZ*$I555/$J555,0)</f>
        <v>#DIV/0!</v>
      </c>
      <c r="Q555" s="203">
        <f t="shared" si="27"/>
        <v>3983.4452000000001</v>
      </c>
      <c r="R555" s="203">
        <f t="shared" si="28"/>
        <v>0</v>
      </c>
      <c r="S555" s="203" t="e">
        <f t="shared" si="29"/>
        <v>#DIV/0!</v>
      </c>
    </row>
    <row r="556" spans="1:19" s="11" customFormat="1">
      <c r="A556" s="195">
        <f>MAX($A$11:A555)+1</f>
        <v>546</v>
      </c>
      <c r="B556" s="196" t="s">
        <v>70</v>
      </c>
      <c r="C556" s="197">
        <v>2</v>
      </c>
      <c r="D556" s="197" t="s">
        <v>599</v>
      </c>
      <c r="E556" s="196" t="s">
        <v>471</v>
      </c>
      <c r="F556" s="198" t="s">
        <v>172</v>
      </c>
      <c r="G556" s="198" t="s">
        <v>75</v>
      </c>
      <c r="H556" s="198" t="s">
        <v>94</v>
      </c>
      <c r="I556" s="199">
        <v>41.1</v>
      </c>
      <c r="J556" s="64"/>
      <c r="K556" s="200">
        <v>2</v>
      </c>
      <c r="L556" s="201">
        <v>58.64</v>
      </c>
      <c r="M556" s="201" t="e" cm="1">
        <f t="array" ref="M556">IF($K556&gt;0,SVS_UR_VZ*$I556/$J556,0)</f>
        <v>#DIV/0!</v>
      </c>
      <c r="N556" s="208">
        <v>2</v>
      </c>
      <c r="O556" s="209">
        <v>40.5</v>
      </c>
      <c r="P556" s="209" t="e" cm="1">
        <f t="array" ref="P556">IF($K556&gt;0,SVS_UR_VFZ*$I556/$J556,0)</f>
        <v>#DIV/0!</v>
      </c>
      <c r="Q556" s="203">
        <f t="shared" si="27"/>
        <v>4074.654</v>
      </c>
      <c r="R556" s="203">
        <f t="shared" si="28"/>
        <v>0</v>
      </c>
      <c r="S556" s="203" t="e">
        <f t="shared" si="29"/>
        <v>#DIV/0!</v>
      </c>
    </row>
    <row r="557" spans="1:19" s="11" customFormat="1">
      <c r="A557" s="195">
        <f>MAX($A$11:A556)+1</f>
        <v>547</v>
      </c>
      <c r="B557" s="196" t="s">
        <v>70</v>
      </c>
      <c r="C557" s="197">
        <v>2</v>
      </c>
      <c r="D557" s="197" t="s">
        <v>600</v>
      </c>
      <c r="E557" s="196" t="s">
        <v>217</v>
      </c>
      <c r="F557" s="198" t="s">
        <v>171</v>
      </c>
      <c r="G557" s="198" t="s">
        <v>1311</v>
      </c>
      <c r="H557" s="198" t="s">
        <v>89</v>
      </c>
      <c r="I557" s="199">
        <v>15.57</v>
      </c>
      <c r="J557" s="64"/>
      <c r="K557" s="200">
        <v>5</v>
      </c>
      <c r="L557" s="201">
        <v>146.6</v>
      </c>
      <c r="M557" s="201" t="e" cm="1">
        <f t="array" ref="M557">IF($K557&gt;0,SVS_UR_VZ*$I557/$J557,0)</f>
        <v>#DIV/0!</v>
      </c>
      <c r="N557" s="208">
        <v>5</v>
      </c>
      <c r="O557" s="209">
        <v>101.25</v>
      </c>
      <c r="P557" s="209" t="e" cm="1">
        <f t="array" ref="P557">IF($K557&gt;0,SVS_UR_VFZ*$I557/$J557,0)</f>
        <v>#DIV/0!</v>
      </c>
      <c r="Q557" s="203">
        <f t="shared" si="27"/>
        <v>3859.0245</v>
      </c>
      <c r="R557" s="203">
        <f t="shared" si="28"/>
        <v>0</v>
      </c>
      <c r="S557" s="203" t="e">
        <f t="shared" si="29"/>
        <v>#DIV/0!</v>
      </c>
    </row>
    <row r="558" spans="1:19" s="11" customFormat="1">
      <c r="A558" s="195">
        <f>MAX($A$11:A557)+1</f>
        <v>548</v>
      </c>
      <c r="B558" s="196" t="s">
        <v>70</v>
      </c>
      <c r="C558" s="197">
        <v>2</v>
      </c>
      <c r="D558" s="197" t="s">
        <v>601</v>
      </c>
      <c r="E558" s="196" t="s">
        <v>182</v>
      </c>
      <c r="F558" s="198" t="s">
        <v>171</v>
      </c>
      <c r="G558" s="198" t="s">
        <v>1311</v>
      </c>
      <c r="H558" s="198" t="s">
        <v>89</v>
      </c>
      <c r="I558" s="199">
        <v>15.3</v>
      </c>
      <c r="J558" s="64"/>
      <c r="K558" s="200">
        <v>5</v>
      </c>
      <c r="L558" s="201">
        <v>146.6</v>
      </c>
      <c r="M558" s="201" t="e" cm="1">
        <f t="array" ref="M558">IF($K558&gt;0,SVS_UR_VZ*$I558/$J558,0)</f>
        <v>#DIV/0!</v>
      </c>
      <c r="N558" s="208">
        <v>5</v>
      </c>
      <c r="O558" s="209">
        <v>101.25</v>
      </c>
      <c r="P558" s="209" t="e" cm="1">
        <f t="array" ref="P558">IF($K558&gt;0,SVS_UR_VFZ*$I558/$J558,0)</f>
        <v>#DIV/0!</v>
      </c>
      <c r="Q558" s="203">
        <f t="shared" si="27"/>
        <v>3792.105</v>
      </c>
      <c r="R558" s="203">
        <f t="shared" si="28"/>
        <v>0</v>
      </c>
      <c r="S558" s="203" t="e">
        <f t="shared" si="29"/>
        <v>#DIV/0!</v>
      </c>
    </row>
    <row r="559" spans="1:19" s="11" customFormat="1">
      <c r="A559" s="195">
        <f>MAX($A$11:A558)+1</f>
        <v>549</v>
      </c>
      <c r="B559" s="196" t="s">
        <v>70</v>
      </c>
      <c r="C559" s="197">
        <v>2</v>
      </c>
      <c r="D559" s="197" t="s">
        <v>603</v>
      </c>
      <c r="E559" s="196" t="s">
        <v>86</v>
      </c>
      <c r="F559" s="198" t="s">
        <v>171</v>
      </c>
      <c r="G559" s="198" t="s">
        <v>1311</v>
      </c>
      <c r="H559" s="198" t="s">
        <v>85</v>
      </c>
      <c r="I559" s="199">
        <v>24.01</v>
      </c>
      <c r="J559" s="64"/>
      <c r="K559" s="200">
        <v>5</v>
      </c>
      <c r="L559" s="201">
        <v>146.6</v>
      </c>
      <c r="M559" s="201" t="e" cm="1">
        <f t="array" ref="M559">IF($K559&gt;0,SVS_UR_VZ*$I559/$J559,0)</f>
        <v>#DIV/0!</v>
      </c>
      <c r="N559" s="208">
        <v>5</v>
      </c>
      <c r="O559" s="209">
        <v>101.25</v>
      </c>
      <c r="P559" s="209" t="e" cm="1">
        <f t="array" ref="P559">IF($K559&gt;0,SVS_UR_VFZ*$I559/$J559,0)</f>
        <v>#DIV/0!</v>
      </c>
      <c r="Q559" s="203">
        <f t="shared" si="27"/>
        <v>5950.8784999999998</v>
      </c>
      <c r="R559" s="203">
        <f t="shared" si="28"/>
        <v>0</v>
      </c>
      <c r="S559" s="203" t="e">
        <f t="shared" si="29"/>
        <v>#DIV/0!</v>
      </c>
    </row>
    <row r="560" spans="1:19" s="11" customFormat="1">
      <c r="A560" s="195">
        <f>MAX($A$11:A559)+1</f>
        <v>550</v>
      </c>
      <c r="B560" s="196" t="s">
        <v>70</v>
      </c>
      <c r="C560" s="197">
        <v>2</v>
      </c>
      <c r="D560" s="197" t="s">
        <v>604</v>
      </c>
      <c r="E560" s="196" t="s">
        <v>86</v>
      </c>
      <c r="F560" s="198" t="s">
        <v>171</v>
      </c>
      <c r="G560" s="198" t="s">
        <v>1311</v>
      </c>
      <c r="H560" s="198" t="s">
        <v>85</v>
      </c>
      <c r="I560" s="199">
        <v>24.62</v>
      </c>
      <c r="J560" s="64"/>
      <c r="K560" s="200">
        <v>5</v>
      </c>
      <c r="L560" s="201">
        <v>146.6</v>
      </c>
      <c r="M560" s="201" t="e" cm="1">
        <f t="array" ref="M560">IF($K560&gt;0,SVS_UR_VZ*$I560/$J560,0)</f>
        <v>#DIV/0!</v>
      </c>
      <c r="N560" s="208">
        <v>5</v>
      </c>
      <c r="O560" s="209">
        <v>101.25</v>
      </c>
      <c r="P560" s="209" t="e" cm="1">
        <f t="array" ref="P560">IF($K560&gt;0,SVS_UR_VFZ*$I560/$J560,0)</f>
        <v>#DIV/0!</v>
      </c>
      <c r="Q560" s="203">
        <f t="shared" si="27"/>
        <v>6102.067</v>
      </c>
      <c r="R560" s="203">
        <f t="shared" si="28"/>
        <v>0</v>
      </c>
      <c r="S560" s="203" t="e">
        <f t="shared" si="29"/>
        <v>#DIV/0!</v>
      </c>
    </row>
    <row r="561" spans="1:19" s="11" customFormat="1">
      <c r="A561" s="195">
        <f>MAX($A$11:A560)+1</f>
        <v>551</v>
      </c>
      <c r="B561" s="196" t="s">
        <v>70</v>
      </c>
      <c r="C561" s="197">
        <v>2</v>
      </c>
      <c r="D561" s="197" t="s">
        <v>605</v>
      </c>
      <c r="E561" s="196" t="s">
        <v>189</v>
      </c>
      <c r="F561" s="198" t="s">
        <v>171</v>
      </c>
      <c r="G561" s="198" t="s">
        <v>75</v>
      </c>
      <c r="H561" s="198" t="s">
        <v>83</v>
      </c>
      <c r="I561" s="199">
        <v>176.7</v>
      </c>
      <c r="J561" s="64"/>
      <c r="K561" s="200">
        <v>5</v>
      </c>
      <c r="L561" s="201">
        <v>146.6</v>
      </c>
      <c r="M561" s="201" t="e" cm="1">
        <f t="array" ref="M561">IF($K561&gt;0,SVS_UR_VZ*$I561/$J561,0)</f>
        <v>#DIV/0!</v>
      </c>
      <c r="N561" s="208">
        <v>5</v>
      </c>
      <c r="O561" s="209">
        <v>101.25</v>
      </c>
      <c r="P561" s="209" t="e" cm="1">
        <f t="array" ref="P561">IF($K561&gt;0,SVS_UR_VFZ*$I561/$J561,0)</f>
        <v>#DIV/0!</v>
      </c>
      <c r="Q561" s="203">
        <f t="shared" si="27"/>
        <v>43795.094999999994</v>
      </c>
      <c r="R561" s="203">
        <f t="shared" si="28"/>
        <v>0</v>
      </c>
      <c r="S561" s="203" t="e">
        <f t="shared" si="29"/>
        <v>#DIV/0!</v>
      </c>
    </row>
    <row r="562" spans="1:19" s="11" customFormat="1">
      <c r="A562" s="195">
        <f>MAX($A$11:A561)+1</f>
        <v>552</v>
      </c>
      <c r="B562" s="196" t="s">
        <v>70</v>
      </c>
      <c r="C562" s="197">
        <v>2</v>
      </c>
      <c r="D562" s="197" t="s">
        <v>606</v>
      </c>
      <c r="E562" s="196" t="s">
        <v>192</v>
      </c>
      <c r="F562" s="198" t="s">
        <v>174</v>
      </c>
      <c r="G562" s="198" t="s">
        <v>1759</v>
      </c>
      <c r="H562" s="198" t="s">
        <v>47</v>
      </c>
      <c r="I562" s="199">
        <v>19.510000000000002</v>
      </c>
      <c r="J562" s="64"/>
      <c r="K562" s="210">
        <v>0.02</v>
      </c>
      <c r="L562" s="211">
        <v>1</v>
      </c>
      <c r="M562" s="211" t="e" cm="1">
        <f t="array" ref="M562">IF($K562&gt;0,SVS_UR_VZ*$I562/$J562,0)</f>
        <v>#DIV/0!</v>
      </c>
      <c r="N562" s="202"/>
      <c r="O562" s="202"/>
      <c r="P562" s="202"/>
      <c r="Q562" s="203">
        <f t="shared" si="27"/>
        <v>19.510000000000002</v>
      </c>
      <c r="R562" s="203">
        <f t="shared" si="28"/>
        <v>0</v>
      </c>
      <c r="S562" s="203" t="e">
        <f t="shared" si="29"/>
        <v>#DIV/0!</v>
      </c>
    </row>
    <row r="563" spans="1:19" s="11" customFormat="1">
      <c r="A563" s="195">
        <f>MAX($A$11:A562)+1</f>
        <v>553</v>
      </c>
      <c r="B563" s="196" t="s">
        <v>70</v>
      </c>
      <c r="C563" s="197">
        <v>2</v>
      </c>
      <c r="D563" s="197" t="s">
        <v>695</v>
      </c>
      <c r="E563" s="196" t="s">
        <v>696</v>
      </c>
      <c r="F563" s="198" t="s">
        <v>169</v>
      </c>
      <c r="G563" s="198" t="s">
        <v>1317</v>
      </c>
      <c r="H563" s="198" t="s">
        <v>46</v>
      </c>
      <c r="I563" s="199">
        <v>17.59</v>
      </c>
      <c r="J563" s="64"/>
      <c r="K563" s="210">
        <v>1</v>
      </c>
      <c r="L563" s="211">
        <v>30.4</v>
      </c>
      <c r="M563" s="211" t="e" cm="1">
        <f t="array" ref="M563">IF($K563&gt;0,SVS_UR_VZ*$I563/$J563,0)</f>
        <v>#DIV/0!</v>
      </c>
      <c r="N563" s="204">
        <v>1</v>
      </c>
      <c r="O563" s="205">
        <v>21.68</v>
      </c>
      <c r="P563" s="205" t="e" cm="1">
        <f t="array" ref="P563">IF($K563&gt;0,SVS_UR_VFZ*$I563/$J563,0)</f>
        <v>#DIV/0!</v>
      </c>
      <c r="Q563" s="203">
        <f t="shared" si="27"/>
        <v>916.08719999999994</v>
      </c>
      <c r="R563" s="203">
        <f t="shared" si="28"/>
        <v>0</v>
      </c>
      <c r="S563" s="203" t="e">
        <f t="shared" si="29"/>
        <v>#DIV/0!</v>
      </c>
    </row>
    <row r="564" spans="1:19" s="11" customFormat="1">
      <c r="A564" s="195">
        <f>MAX($A$11:A563)+1</f>
        <v>554</v>
      </c>
      <c r="B564" s="196" t="s">
        <v>70</v>
      </c>
      <c r="C564" s="197">
        <v>2</v>
      </c>
      <c r="D564" s="197" t="s">
        <v>697</v>
      </c>
      <c r="E564" s="196" t="s">
        <v>229</v>
      </c>
      <c r="F564" s="198" t="s">
        <v>1747</v>
      </c>
      <c r="G564" s="198" t="s">
        <v>75</v>
      </c>
      <c r="H564" s="198" t="s">
        <v>70</v>
      </c>
      <c r="I564" s="199">
        <v>78.83</v>
      </c>
      <c r="J564" s="64"/>
      <c r="K564" s="210">
        <v>5</v>
      </c>
      <c r="L564" s="211">
        <v>146.6</v>
      </c>
      <c r="M564" s="211" t="e" cm="1">
        <f t="array" ref="M564">IF($K564&gt;0,SVS_UR_VZ*$I564/$J564,0)</f>
        <v>#DIV/0!</v>
      </c>
      <c r="N564" s="204">
        <v>2</v>
      </c>
      <c r="O564" s="205">
        <v>40.5</v>
      </c>
      <c r="P564" s="205" t="e" cm="1">
        <f t="array" ref="P564">IF($K564&gt;0,SVS_UR_VFZ*$I564/$J564,0)</f>
        <v>#DIV/0!</v>
      </c>
      <c r="Q564" s="203">
        <f t="shared" si="27"/>
        <v>14749.092999999999</v>
      </c>
      <c r="R564" s="203">
        <f t="shared" si="28"/>
        <v>0</v>
      </c>
      <c r="S564" s="203" t="e">
        <f t="shared" si="29"/>
        <v>#DIV/0!</v>
      </c>
    </row>
    <row r="565" spans="1:19" s="11" customFormat="1">
      <c r="A565" s="195">
        <f>MAX($A$11:A564)+1</f>
        <v>555</v>
      </c>
      <c r="B565" s="196" t="s">
        <v>70</v>
      </c>
      <c r="C565" s="197">
        <v>2</v>
      </c>
      <c r="D565" s="197" t="s">
        <v>698</v>
      </c>
      <c r="E565" s="196" t="s">
        <v>229</v>
      </c>
      <c r="F565" s="198" t="s">
        <v>1747</v>
      </c>
      <c r="G565" s="198" t="s">
        <v>75</v>
      </c>
      <c r="H565" s="198" t="s">
        <v>70</v>
      </c>
      <c r="I565" s="199">
        <v>96.93</v>
      </c>
      <c r="J565" s="64"/>
      <c r="K565" s="210">
        <v>5</v>
      </c>
      <c r="L565" s="211">
        <v>146.6</v>
      </c>
      <c r="M565" s="211" t="e" cm="1">
        <f t="array" ref="M565">IF($K565&gt;0,SVS_UR_VZ*$I565/$J565,0)</f>
        <v>#DIV/0!</v>
      </c>
      <c r="N565" s="204">
        <v>2</v>
      </c>
      <c r="O565" s="205">
        <v>40.5</v>
      </c>
      <c r="P565" s="205" t="e" cm="1">
        <f t="array" ref="P565">IF($K565&gt;0,SVS_UR_VFZ*$I565/$J565,0)</f>
        <v>#DIV/0!</v>
      </c>
      <c r="Q565" s="203">
        <f t="shared" si="27"/>
        <v>18135.602999999999</v>
      </c>
      <c r="R565" s="203">
        <f t="shared" si="28"/>
        <v>0</v>
      </c>
      <c r="S565" s="203" t="e">
        <f t="shared" si="29"/>
        <v>#DIV/0!</v>
      </c>
    </row>
    <row r="566" spans="1:19" s="11" customFormat="1">
      <c r="A566" s="195">
        <f>MAX($A$11:A565)+1</f>
        <v>556</v>
      </c>
      <c r="B566" s="196" t="s">
        <v>70</v>
      </c>
      <c r="C566" s="197">
        <v>2</v>
      </c>
      <c r="D566" s="197" t="s">
        <v>699</v>
      </c>
      <c r="E566" s="196" t="s">
        <v>471</v>
      </c>
      <c r="F566" s="198" t="s">
        <v>172</v>
      </c>
      <c r="G566" s="198" t="s">
        <v>75</v>
      </c>
      <c r="H566" s="198" t="s">
        <v>94</v>
      </c>
      <c r="I566" s="199">
        <v>101.3</v>
      </c>
      <c r="J566" s="64"/>
      <c r="K566" s="210">
        <v>2</v>
      </c>
      <c r="L566" s="211">
        <v>58.64</v>
      </c>
      <c r="M566" s="211" t="e" cm="1">
        <f t="array" ref="M566">IF($K566&gt;0,SVS_UR_VZ*$I566/$J566,0)</f>
        <v>#DIV/0!</v>
      </c>
      <c r="N566" s="204">
        <v>2</v>
      </c>
      <c r="O566" s="205">
        <v>40.5</v>
      </c>
      <c r="P566" s="205" t="e" cm="1">
        <f t="array" ref="P566">IF($K566&gt;0,SVS_UR_VFZ*$I566/$J566,0)</f>
        <v>#DIV/0!</v>
      </c>
      <c r="Q566" s="203">
        <f t="shared" si="27"/>
        <v>10042.882</v>
      </c>
      <c r="R566" s="203">
        <f t="shared" si="28"/>
        <v>0</v>
      </c>
      <c r="S566" s="203" t="e">
        <f t="shared" si="29"/>
        <v>#DIV/0!</v>
      </c>
    </row>
    <row r="567" spans="1:19" s="11" customFormat="1">
      <c r="A567" s="195">
        <f>MAX($A$11:A566)+1</f>
        <v>557</v>
      </c>
      <c r="B567" s="196" t="s">
        <v>70</v>
      </c>
      <c r="C567" s="197">
        <v>2</v>
      </c>
      <c r="D567" s="197" t="s">
        <v>700</v>
      </c>
      <c r="E567" s="196" t="s">
        <v>471</v>
      </c>
      <c r="F567" s="198" t="s">
        <v>172</v>
      </c>
      <c r="G567" s="198" t="s">
        <v>75</v>
      </c>
      <c r="H567" s="198" t="s">
        <v>94</v>
      </c>
      <c r="I567" s="199">
        <v>68.83</v>
      </c>
      <c r="J567" s="64"/>
      <c r="K567" s="210">
        <v>2</v>
      </c>
      <c r="L567" s="211">
        <v>58.64</v>
      </c>
      <c r="M567" s="211" t="e" cm="1">
        <f t="array" ref="M567">IF($K567&gt;0,SVS_UR_VZ*$I567/$J567,0)</f>
        <v>#DIV/0!</v>
      </c>
      <c r="N567" s="204">
        <v>2</v>
      </c>
      <c r="O567" s="205">
        <v>40.5</v>
      </c>
      <c r="P567" s="205" t="e" cm="1">
        <f t="array" ref="P567">IF($K567&gt;0,SVS_UR_VFZ*$I567/$J567,0)</f>
        <v>#DIV/0!</v>
      </c>
      <c r="Q567" s="203">
        <f t="shared" si="27"/>
        <v>6823.8062</v>
      </c>
      <c r="R567" s="203">
        <f t="shared" si="28"/>
        <v>0</v>
      </c>
      <c r="S567" s="203" t="e">
        <f t="shared" si="29"/>
        <v>#DIV/0!</v>
      </c>
    </row>
    <row r="568" spans="1:19" s="11" customFormat="1">
      <c r="A568" s="195">
        <f>MAX($A$11:A567)+1</f>
        <v>558</v>
      </c>
      <c r="B568" s="196" t="s">
        <v>70</v>
      </c>
      <c r="C568" s="197">
        <v>2</v>
      </c>
      <c r="D568" s="197" t="s">
        <v>701</v>
      </c>
      <c r="E568" s="196" t="s">
        <v>81</v>
      </c>
      <c r="F568" s="198" t="s">
        <v>1375</v>
      </c>
      <c r="G568" s="198" t="s">
        <v>1313</v>
      </c>
      <c r="H568" s="198" t="s">
        <v>80</v>
      </c>
      <c r="I568" s="199">
        <v>19.75</v>
      </c>
      <c r="J568" s="64"/>
      <c r="K568" s="210">
        <v>3</v>
      </c>
      <c r="L568" s="211">
        <v>87.96</v>
      </c>
      <c r="M568" s="211" t="e" cm="1">
        <f t="array" ref="M568">IF($K568&gt;0,SVS_UR_VZ*$I568/$J568,0)</f>
        <v>#DIV/0!</v>
      </c>
      <c r="N568" s="204">
        <v>3</v>
      </c>
      <c r="O568" s="205">
        <v>60.75</v>
      </c>
      <c r="P568" s="205" t="e" cm="1">
        <f t="array" ref="P568">IF($K568&gt;0,SVS_UR_VFZ*$I568/$J568,0)</f>
        <v>#DIV/0!</v>
      </c>
      <c r="Q568" s="203">
        <f t="shared" si="27"/>
        <v>2937.0224999999996</v>
      </c>
      <c r="R568" s="203">
        <f t="shared" si="28"/>
        <v>0</v>
      </c>
      <c r="S568" s="203" t="e">
        <f t="shared" si="29"/>
        <v>#DIV/0!</v>
      </c>
    </row>
    <row r="569" spans="1:19" s="11" customFormat="1">
      <c r="A569" s="195">
        <f>MAX($A$11:A568)+1</f>
        <v>559</v>
      </c>
      <c r="B569" s="196" t="s">
        <v>70</v>
      </c>
      <c r="C569" s="197">
        <v>2</v>
      </c>
      <c r="D569" s="197" t="s">
        <v>702</v>
      </c>
      <c r="E569" s="196" t="s">
        <v>471</v>
      </c>
      <c r="F569" s="198" t="s">
        <v>172</v>
      </c>
      <c r="G569" s="198" t="s">
        <v>75</v>
      </c>
      <c r="H569" s="198" t="s">
        <v>94</v>
      </c>
      <c r="I569" s="199">
        <v>125.26</v>
      </c>
      <c r="J569" s="64"/>
      <c r="K569" s="210">
        <v>2</v>
      </c>
      <c r="L569" s="211">
        <v>58.64</v>
      </c>
      <c r="M569" s="211" t="e" cm="1">
        <f t="array" ref="M569">IF($K569&gt;0,SVS_UR_VZ*$I569/$J569,0)</f>
        <v>#DIV/0!</v>
      </c>
      <c r="N569" s="204">
        <v>2</v>
      </c>
      <c r="O569" s="205">
        <v>40.5</v>
      </c>
      <c r="P569" s="205" t="e" cm="1">
        <f t="array" ref="P569">IF($K569&gt;0,SVS_UR_VFZ*$I569/$J569,0)</f>
        <v>#DIV/0!</v>
      </c>
      <c r="Q569" s="203">
        <f t="shared" si="27"/>
        <v>12418.276400000001</v>
      </c>
      <c r="R569" s="203">
        <f t="shared" si="28"/>
        <v>0</v>
      </c>
      <c r="S569" s="203" t="e">
        <f t="shared" si="29"/>
        <v>#DIV/0!</v>
      </c>
    </row>
    <row r="570" spans="1:19" s="11" customFormat="1">
      <c r="A570" s="195">
        <f>MAX($A$11:A569)+1</f>
        <v>560</v>
      </c>
      <c r="B570" s="196" t="s">
        <v>70</v>
      </c>
      <c r="C570" s="197">
        <v>2</v>
      </c>
      <c r="D570" s="197" t="s">
        <v>703</v>
      </c>
      <c r="E570" s="196" t="s">
        <v>81</v>
      </c>
      <c r="F570" s="198" t="s">
        <v>1375</v>
      </c>
      <c r="G570" s="198" t="s">
        <v>1313</v>
      </c>
      <c r="H570" s="198" t="s">
        <v>80</v>
      </c>
      <c r="I570" s="199">
        <v>19.75</v>
      </c>
      <c r="J570" s="64"/>
      <c r="K570" s="200">
        <v>3</v>
      </c>
      <c r="L570" s="201">
        <v>87.96</v>
      </c>
      <c r="M570" s="201" t="e" cm="1">
        <f t="array" ref="M570">IF($K570&gt;0,SVS_UR_VZ*$I570/$J570,0)</f>
        <v>#DIV/0!</v>
      </c>
      <c r="N570" s="208">
        <v>3</v>
      </c>
      <c r="O570" s="209">
        <v>60.75</v>
      </c>
      <c r="P570" s="209" t="e" cm="1">
        <f t="array" ref="P570">IF($K570&gt;0,SVS_UR_VFZ*$I570/$J570,0)</f>
        <v>#DIV/0!</v>
      </c>
      <c r="Q570" s="203">
        <f t="shared" si="27"/>
        <v>2937.0224999999996</v>
      </c>
      <c r="R570" s="203">
        <f t="shared" si="28"/>
        <v>0</v>
      </c>
      <c r="S570" s="203" t="e">
        <f t="shared" si="29"/>
        <v>#DIV/0!</v>
      </c>
    </row>
    <row r="571" spans="1:19" s="11" customFormat="1">
      <c r="A571" s="195">
        <f>MAX($A$11:A570)+1</f>
        <v>561</v>
      </c>
      <c r="B571" s="196" t="s">
        <v>70</v>
      </c>
      <c r="C571" s="197">
        <v>2</v>
      </c>
      <c r="D571" s="197" t="s">
        <v>704</v>
      </c>
      <c r="E571" s="196" t="s">
        <v>81</v>
      </c>
      <c r="F571" s="198" t="s">
        <v>1375</v>
      </c>
      <c r="G571" s="198" t="s">
        <v>1313</v>
      </c>
      <c r="H571" s="198" t="s">
        <v>80</v>
      </c>
      <c r="I571" s="199">
        <v>27.16</v>
      </c>
      <c r="J571" s="64"/>
      <c r="K571" s="200">
        <v>3</v>
      </c>
      <c r="L571" s="201">
        <v>87.96</v>
      </c>
      <c r="M571" s="201" t="e" cm="1">
        <f t="array" ref="M571">IF($K571&gt;0,SVS_UR_VZ*$I571/$J571,0)</f>
        <v>#DIV/0!</v>
      </c>
      <c r="N571" s="208">
        <v>3</v>
      </c>
      <c r="O571" s="209">
        <v>60.75</v>
      </c>
      <c r="P571" s="209" t="e" cm="1">
        <f t="array" ref="P571">IF($K571&gt;0,SVS_UR_VFZ*$I571/$J571,0)</f>
        <v>#DIV/0!</v>
      </c>
      <c r="Q571" s="203">
        <f t="shared" si="27"/>
        <v>4038.9635999999996</v>
      </c>
      <c r="R571" s="203">
        <f t="shared" si="28"/>
        <v>0</v>
      </c>
      <c r="S571" s="203" t="e">
        <f t="shared" si="29"/>
        <v>#DIV/0!</v>
      </c>
    </row>
    <row r="572" spans="1:19" s="11" customFormat="1">
      <c r="A572" s="195">
        <f>MAX($A$11:A571)+1</f>
        <v>562</v>
      </c>
      <c r="B572" s="196" t="s">
        <v>70</v>
      </c>
      <c r="C572" s="197">
        <v>2</v>
      </c>
      <c r="D572" s="197" t="s">
        <v>705</v>
      </c>
      <c r="E572" s="196" t="s">
        <v>81</v>
      </c>
      <c r="F572" s="198" t="s">
        <v>1375</v>
      </c>
      <c r="G572" s="198" t="s">
        <v>1313</v>
      </c>
      <c r="H572" s="198" t="s">
        <v>80</v>
      </c>
      <c r="I572" s="199">
        <v>19.75</v>
      </c>
      <c r="J572" s="64"/>
      <c r="K572" s="200">
        <v>3</v>
      </c>
      <c r="L572" s="201">
        <v>87.96</v>
      </c>
      <c r="M572" s="201" t="e" cm="1">
        <f t="array" ref="M572">IF($K572&gt;0,SVS_UR_VZ*$I572/$J572,0)</f>
        <v>#DIV/0!</v>
      </c>
      <c r="N572" s="208">
        <v>3</v>
      </c>
      <c r="O572" s="209">
        <v>60.75</v>
      </c>
      <c r="P572" s="209" t="e" cm="1">
        <f t="array" ref="P572">IF($K572&gt;0,SVS_UR_VFZ*$I572/$J572,0)</f>
        <v>#DIV/0!</v>
      </c>
      <c r="Q572" s="203">
        <f t="shared" si="27"/>
        <v>2937.0224999999996</v>
      </c>
      <c r="R572" s="203">
        <f t="shared" si="28"/>
        <v>0</v>
      </c>
      <c r="S572" s="203" t="e">
        <f t="shared" si="29"/>
        <v>#DIV/0!</v>
      </c>
    </row>
    <row r="573" spans="1:19" s="11" customFormat="1">
      <c r="A573" s="195">
        <f>MAX($A$11:A572)+1</f>
        <v>563</v>
      </c>
      <c r="B573" s="196" t="s">
        <v>70</v>
      </c>
      <c r="C573" s="197">
        <v>2</v>
      </c>
      <c r="D573" s="197" t="s">
        <v>706</v>
      </c>
      <c r="E573" s="196" t="s">
        <v>471</v>
      </c>
      <c r="F573" s="198" t="s">
        <v>172</v>
      </c>
      <c r="G573" s="198" t="s">
        <v>75</v>
      </c>
      <c r="H573" s="198" t="s">
        <v>94</v>
      </c>
      <c r="I573" s="199">
        <v>71.489999999999995</v>
      </c>
      <c r="J573" s="64"/>
      <c r="K573" s="200">
        <v>2</v>
      </c>
      <c r="L573" s="201">
        <v>58.64</v>
      </c>
      <c r="M573" s="201" t="e" cm="1">
        <f t="array" ref="M573">IF($K573&gt;0,SVS_UR_VZ*$I573/$J573,0)</f>
        <v>#DIV/0!</v>
      </c>
      <c r="N573" s="208">
        <v>2</v>
      </c>
      <c r="O573" s="209">
        <v>40.5</v>
      </c>
      <c r="P573" s="209" t="e" cm="1">
        <f t="array" ref="P573">IF($K573&gt;0,SVS_UR_VFZ*$I573/$J573,0)</f>
        <v>#DIV/0!</v>
      </c>
      <c r="Q573" s="203">
        <f t="shared" si="27"/>
        <v>7087.5185999999994</v>
      </c>
      <c r="R573" s="203">
        <f t="shared" si="28"/>
        <v>0</v>
      </c>
      <c r="S573" s="203" t="e">
        <f t="shared" si="29"/>
        <v>#DIV/0!</v>
      </c>
    </row>
    <row r="574" spans="1:19" s="11" customFormat="1">
      <c r="A574" s="195">
        <f>MAX($A$11:A573)+1</f>
        <v>564</v>
      </c>
      <c r="B574" s="196" t="s">
        <v>70</v>
      </c>
      <c r="C574" s="197">
        <v>2</v>
      </c>
      <c r="D574" s="197" t="s">
        <v>707</v>
      </c>
      <c r="E574" s="196" t="s">
        <v>81</v>
      </c>
      <c r="F574" s="198" t="s">
        <v>1375</v>
      </c>
      <c r="G574" s="198" t="s">
        <v>1313</v>
      </c>
      <c r="H574" s="198" t="s">
        <v>80</v>
      </c>
      <c r="I574" s="199">
        <v>19.75</v>
      </c>
      <c r="J574" s="64"/>
      <c r="K574" s="200">
        <v>3</v>
      </c>
      <c r="L574" s="201">
        <v>87.96</v>
      </c>
      <c r="M574" s="201" t="e" cm="1">
        <f t="array" ref="M574">IF($K574&gt;0,SVS_UR_VZ*$I574/$J574,0)</f>
        <v>#DIV/0!</v>
      </c>
      <c r="N574" s="208">
        <v>3</v>
      </c>
      <c r="O574" s="209">
        <v>60.75</v>
      </c>
      <c r="P574" s="209" t="e" cm="1">
        <f t="array" ref="P574">IF($K574&gt;0,SVS_UR_VFZ*$I574/$J574,0)</f>
        <v>#DIV/0!</v>
      </c>
      <c r="Q574" s="203">
        <f t="shared" si="27"/>
        <v>2937.0224999999996</v>
      </c>
      <c r="R574" s="203">
        <f t="shared" si="28"/>
        <v>0</v>
      </c>
      <c r="S574" s="203" t="e">
        <f t="shared" si="29"/>
        <v>#DIV/0!</v>
      </c>
    </row>
    <row r="575" spans="1:19" s="11" customFormat="1">
      <c r="A575" s="195">
        <f>MAX($A$11:A574)+1</f>
        <v>565</v>
      </c>
      <c r="B575" s="196" t="s">
        <v>70</v>
      </c>
      <c r="C575" s="197">
        <v>2</v>
      </c>
      <c r="D575" s="197" t="s">
        <v>708</v>
      </c>
      <c r="E575" s="196" t="s">
        <v>471</v>
      </c>
      <c r="F575" s="198" t="s">
        <v>172</v>
      </c>
      <c r="G575" s="198" t="s">
        <v>75</v>
      </c>
      <c r="H575" s="198" t="s">
        <v>94</v>
      </c>
      <c r="I575" s="199">
        <v>51.11</v>
      </c>
      <c r="J575" s="64"/>
      <c r="K575" s="200">
        <v>2</v>
      </c>
      <c r="L575" s="201">
        <v>58.64</v>
      </c>
      <c r="M575" s="201" t="e" cm="1">
        <f t="array" ref="M575">IF($K575&gt;0,SVS_UR_VZ*$I575/$J575,0)</f>
        <v>#DIV/0!</v>
      </c>
      <c r="N575" s="208">
        <v>2</v>
      </c>
      <c r="O575" s="209">
        <v>40.5</v>
      </c>
      <c r="P575" s="209" t="e" cm="1">
        <f t="array" ref="P575">IF($K575&gt;0,SVS_UR_VFZ*$I575/$J575,0)</f>
        <v>#DIV/0!</v>
      </c>
      <c r="Q575" s="203">
        <f t="shared" si="27"/>
        <v>5067.0454</v>
      </c>
      <c r="R575" s="203">
        <f t="shared" si="28"/>
        <v>0</v>
      </c>
      <c r="S575" s="203" t="e">
        <f t="shared" si="29"/>
        <v>#DIV/0!</v>
      </c>
    </row>
    <row r="576" spans="1:19" s="11" customFormat="1">
      <c r="A576" s="195">
        <f>MAX($A$11:A575)+1</f>
        <v>566</v>
      </c>
      <c r="B576" s="196" t="s">
        <v>70</v>
      </c>
      <c r="C576" s="197">
        <v>2</v>
      </c>
      <c r="D576" s="197" t="s">
        <v>709</v>
      </c>
      <c r="E576" s="196" t="s">
        <v>81</v>
      </c>
      <c r="F576" s="198" t="s">
        <v>1375</v>
      </c>
      <c r="G576" s="198" t="s">
        <v>1313</v>
      </c>
      <c r="H576" s="198" t="s">
        <v>80</v>
      </c>
      <c r="I576" s="199">
        <v>17.71</v>
      </c>
      <c r="J576" s="64"/>
      <c r="K576" s="200">
        <v>3</v>
      </c>
      <c r="L576" s="201">
        <v>87.96</v>
      </c>
      <c r="M576" s="201" t="e" cm="1">
        <f t="array" ref="M576">IF($K576&gt;0,SVS_UR_VZ*$I576/$J576,0)</f>
        <v>#DIV/0!</v>
      </c>
      <c r="N576" s="208">
        <v>3</v>
      </c>
      <c r="O576" s="209">
        <v>60.75</v>
      </c>
      <c r="P576" s="209" t="e" cm="1">
        <f t="array" ref="P576">IF($K576&gt;0,SVS_UR_VFZ*$I576/$J576,0)</f>
        <v>#DIV/0!</v>
      </c>
      <c r="Q576" s="203">
        <f t="shared" si="27"/>
        <v>2633.6540999999997</v>
      </c>
      <c r="R576" s="203">
        <f t="shared" si="28"/>
        <v>0</v>
      </c>
      <c r="S576" s="203" t="e">
        <f t="shared" si="29"/>
        <v>#DIV/0!</v>
      </c>
    </row>
    <row r="577" spans="1:19" s="11" customFormat="1">
      <c r="A577" s="195">
        <f>MAX($A$11:A576)+1</f>
        <v>567</v>
      </c>
      <c r="B577" s="196" t="s">
        <v>70</v>
      </c>
      <c r="C577" s="197">
        <v>2</v>
      </c>
      <c r="D577" s="197" t="s">
        <v>710</v>
      </c>
      <c r="E577" s="196" t="s">
        <v>471</v>
      </c>
      <c r="F577" s="198" t="s">
        <v>172</v>
      </c>
      <c r="G577" s="198" t="s">
        <v>75</v>
      </c>
      <c r="H577" s="198" t="s">
        <v>94</v>
      </c>
      <c r="I577" s="199">
        <v>69.3</v>
      </c>
      <c r="J577" s="64"/>
      <c r="K577" s="200">
        <v>2</v>
      </c>
      <c r="L577" s="201">
        <v>58.64</v>
      </c>
      <c r="M577" s="201" t="e" cm="1">
        <f t="array" ref="M577">IF($K577&gt;0,SVS_UR_VZ*$I577/$J577,0)</f>
        <v>#DIV/0!</v>
      </c>
      <c r="N577" s="208">
        <v>2</v>
      </c>
      <c r="O577" s="209">
        <v>40.5</v>
      </c>
      <c r="P577" s="209" t="e" cm="1">
        <f t="array" ref="P577">IF($K577&gt;0,SVS_UR_VFZ*$I577/$J577,0)</f>
        <v>#DIV/0!</v>
      </c>
      <c r="Q577" s="203">
        <f t="shared" si="27"/>
        <v>6870.402</v>
      </c>
      <c r="R577" s="203">
        <f t="shared" si="28"/>
        <v>0</v>
      </c>
      <c r="S577" s="203" t="e">
        <f t="shared" si="29"/>
        <v>#DIV/0!</v>
      </c>
    </row>
    <row r="578" spans="1:19" s="11" customFormat="1">
      <c r="A578" s="195">
        <f>MAX($A$11:A577)+1</f>
        <v>568</v>
      </c>
      <c r="B578" s="196" t="s">
        <v>70</v>
      </c>
      <c r="C578" s="197">
        <v>2</v>
      </c>
      <c r="D578" s="197" t="s">
        <v>711</v>
      </c>
      <c r="E578" s="196" t="s">
        <v>81</v>
      </c>
      <c r="F578" s="198" t="s">
        <v>1375</v>
      </c>
      <c r="G578" s="198" t="s">
        <v>1313</v>
      </c>
      <c r="H578" s="198" t="s">
        <v>80</v>
      </c>
      <c r="I578" s="199">
        <v>19.07</v>
      </c>
      <c r="J578" s="64"/>
      <c r="K578" s="200">
        <v>3</v>
      </c>
      <c r="L578" s="201">
        <v>87.96</v>
      </c>
      <c r="M578" s="201" t="e" cm="1">
        <f t="array" ref="M578">IF($K578&gt;0,SVS_UR_VZ*$I578/$J578,0)</f>
        <v>#DIV/0!</v>
      </c>
      <c r="N578" s="208">
        <v>3</v>
      </c>
      <c r="O578" s="209">
        <v>60.75</v>
      </c>
      <c r="P578" s="209" t="e" cm="1">
        <f t="array" ref="P578">IF($K578&gt;0,SVS_UR_VFZ*$I578/$J578,0)</f>
        <v>#DIV/0!</v>
      </c>
      <c r="Q578" s="203">
        <f t="shared" si="27"/>
        <v>2835.8996999999995</v>
      </c>
      <c r="R578" s="203">
        <f t="shared" si="28"/>
        <v>0</v>
      </c>
      <c r="S578" s="203" t="e">
        <f t="shared" si="29"/>
        <v>#DIV/0!</v>
      </c>
    </row>
    <row r="579" spans="1:19" s="11" customFormat="1">
      <c r="A579" s="195">
        <f>MAX($A$11:A578)+1</f>
        <v>569</v>
      </c>
      <c r="B579" s="196" t="s">
        <v>70</v>
      </c>
      <c r="C579" s="197">
        <v>2</v>
      </c>
      <c r="D579" s="197" t="s">
        <v>712</v>
      </c>
      <c r="E579" s="196" t="s">
        <v>471</v>
      </c>
      <c r="F579" s="198" t="s">
        <v>172</v>
      </c>
      <c r="G579" s="198" t="s">
        <v>75</v>
      </c>
      <c r="H579" s="198" t="s">
        <v>94</v>
      </c>
      <c r="I579" s="199">
        <v>98.68</v>
      </c>
      <c r="J579" s="64"/>
      <c r="K579" s="200">
        <v>2</v>
      </c>
      <c r="L579" s="201">
        <v>58.64</v>
      </c>
      <c r="M579" s="201" t="e" cm="1">
        <f t="array" ref="M579">IF($K579&gt;0,SVS_UR_VZ*$I579/$J579,0)</f>
        <v>#DIV/0!</v>
      </c>
      <c r="N579" s="208">
        <v>2</v>
      </c>
      <c r="O579" s="209">
        <v>40.5</v>
      </c>
      <c r="P579" s="209" t="e" cm="1">
        <f t="array" ref="P579">IF($K579&gt;0,SVS_UR_VFZ*$I579/$J579,0)</f>
        <v>#DIV/0!</v>
      </c>
      <c r="Q579" s="203">
        <f t="shared" si="27"/>
        <v>9783.1352000000006</v>
      </c>
      <c r="R579" s="203">
        <f t="shared" si="28"/>
        <v>0</v>
      </c>
      <c r="S579" s="203" t="e">
        <f t="shared" si="29"/>
        <v>#DIV/0!</v>
      </c>
    </row>
    <row r="580" spans="1:19" s="11" customFormat="1">
      <c r="A580" s="195">
        <f>MAX($A$11:A579)+1</f>
        <v>570</v>
      </c>
      <c r="B580" s="196" t="s">
        <v>70</v>
      </c>
      <c r="C580" s="197">
        <v>2</v>
      </c>
      <c r="D580" s="197" t="s">
        <v>713</v>
      </c>
      <c r="E580" s="196" t="s">
        <v>81</v>
      </c>
      <c r="F580" s="198" t="s">
        <v>1375</v>
      </c>
      <c r="G580" s="198" t="s">
        <v>1313</v>
      </c>
      <c r="H580" s="198" t="s">
        <v>80</v>
      </c>
      <c r="I580" s="199">
        <v>19.75</v>
      </c>
      <c r="J580" s="64"/>
      <c r="K580" s="200">
        <v>3</v>
      </c>
      <c r="L580" s="201">
        <v>87.96</v>
      </c>
      <c r="M580" s="201" t="e" cm="1">
        <f t="array" ref="M580">IF($K580&gt;0,SVS_UR_VZ*$I580/$J580,0)</f>
        <v>#DIV/0!</v>
      </c>
      <c r="N580" s="208">
        <v>3</v>
      </c>
      <c r="O580" s="209">
        <v>60.75</v>
      </c>
      <c r="P580" s="209" t="e" cm="1">
        <f t="array" ref="P580">IF($K580&gt;0,SVS_UR_VFZ*$I580/$J580,0)</f>
        <v>#DIV/0!</v>
      </c>
      <c r="Q580" s="203">
        <f t="shared" si="27"/>
        <v>2937.0224999999996</v>
      </c>
      <c r="R580" s="203">
        <f t="shared" si="28"/>
        <v>0</v>
      </c>
      <c r="S580" s="203" t="e">
        <f t="shared" si="29"/>
        <v>#DIV/0!</v>
      </c>
    </row>
    <row r="581" spans="1:19" s="11" customFormat="1">
      <c r="A581" s="195">
        <f>MAX($A$11:A580)+1</f>
        <v>571</v>
      </c>
      <c r="B581" s="196" t="s">
        <v>70</v>
      </c>
      <c r="C581" s="197">
        <v>2</v>
      </c>
      <c r="D581" s="197" t="s">
        <v>714</v>
      </c>
      <c r="E581" s="196" t="s">
        <v>471</v>
      </c>
      <c r="F581" s="198" t="s">
        <v>172</v>
      </c>
      <c r="G581" s="198" t="s">
        <v>75</v>
      </c>
      <c r="H581" s="198" t="s">
        <v>94</v>
      </c>
      <c r="I581" s="199">
        <v>61.38</v>
      </c>
      <c r="J581" s="64"/>
      <c r="K581" s="200">
        <v>2</v>
      </c>
      <c r="L581" s="201">
        <v>58.64</v>
      </c>
      <c r="M581" s="201" t="e">
        <f>IF($K581&gt;0,SVS_UR_VZ*$I581/$J581,0)</f>
        <v>#DIV/0!</v>
      </c>
      <c r="N581" s="208">
        <v>2</v>
      </c>
      <c r="O581" s="209">
        <v>40.5</v>
      </c>
      <c r="P581" s="209" t="e">
        <f>IF($K581&gt;0,SVS_UR_VFZ*$I581/$J581,0)</f>
        <v>#DIV/0!</v>
      </c>
      <c r="Q581" s="203">
        <f t="shared" si="27"/>
        <v>6085.2132000000001</v>
      </c>
      <c r="R581" s="203">
        <f t="shared" si="28"/>
        <v>0</v>
      </c>
      <c r="S581" s="203" t="e">
        <f t="shared" si="29"/>
        <v>#DIV/0!</v>
      </c>
    </row>
    <row r="582" spans="1:19" s="11" customFormat="1">
      <c r="A582" s="195">
        <f>MAX($A$11:A581)+1</f>
        <v>572</v>
      </c>
      <c r="B582" s="196" t="s">
        <v>70</v>
      </c>
      <c r="C582" s="197">
        <v>2</v>
      </c>
      <c r="D582" s="197" t="s">
        <v>716</v>
      </c>
      <c r="E582" s="196" t="s">
        <v>217</v>
      </c>
      <c r="F582" s="198" t="s">
        <v>171</v>
      </c>
      <c r="G582" s="198" t="s">
        <v>1311</v>
      </c>
      <c r="H582" s="198" t="s">
        <v>89</v>
      </c>
      <c r="I582" s="199">
        <v>15.57</v>
      </c>
      <c r="J582" s="64"/>
      <c r="K582" s="200">
        <v>5</v>
      </c>
      <c r="L582" s="201">
        <v>146.6</v>
      </c>
      <c r="M582" s="201" t="e" cm="1">
        <f t="array" ref="M582">IF($K582&gt;0,SVS_UR_VZ*$I582/$J582,0)</f>
        <v>#DIV/0!</v>
      </c>
      <c r="N582" s="208">
        <v>5</v>
      </c>
      <c r="O582" s="209">
        <v>101.25</v>
      </c>
      <c r="P582" s="209" t="e" cm="1">
        <f t="array" ref="P582">IF($K582&gt;0,SVS_UR_VFZ*$I582/$J582,0)</f>
        <v>#DIV/0!</v>
      </c>
      <c r="Q582" s="203">
        <f t="shared" si="27"/>
        <v>3859.0245</v>
      </c>
      <c r="R582" s="203">
        <f t="shared" si="28"/>
        <v>0</v>
      </c>
      <c r="S582" s="203" t="e">
        <f t="shared" si="29"/>
        <v>#DIV/0!</v>
      </c>
    </row>
    <row r="583" spans="1:19" s="11" customFormat="1">
      <c r="A583" s="195">
        <f>MAX($A$11:A582)+1</f>
        <v>573</v>
      </c>
      <c r="B583" s="196" t="s">
        <v>70</v>
      </c>
      <c r="C583" s="197">
        <v>2</v>
      </c>
      <c r="D583" s="197" t="s">
        <v>717</v>
      </c>
      <c r="E583" s="196" t="s">
        <v>182</v>
      </c>
      <c r="F583" s="198" t="s">
        <v>171</v>
      </c>
      <c r="G583" s="198" t="s">
        <v>1311</v>
      </c>
      <c r="H583" s="198" t="s">
        <v>89</v>
      </c>
      <c r="I583" s="199">
        <v>15.3</v>
      </c>
      <c r="J583" s="64"/>
      <c r="K583" s="200">
        <v>5</v>
      </c>
      <c r="L583" s="201">
        <v>146.6</v>
      </c>
      <c r="M583" s="201" t="e" cm="1">
        <f t="array" ref="M583">IF($K583&gt;0,SVS_UR_VZ*$I583/$J583,0)</f>
        <v>#DIV/0!</v>
      </c>
      <c r="N583" s="208">
        <v>5</v>
      </c>
      <c r="O583" s="209">
        <v>101.25</v>
      </c>
      <c r="P583" s="209" t="e" cm="1">
        <f t="array" ref="P583">IF($K583&gt;0,SVS_UR_VFZ*$I583/$J583,0)</f>
        <v>#DIV/0!</v>
      </c>
      <c r="Q583" s="203">
        <f t="shared" si="27"/>
        <v>3792.105</v>
      </c>
      <c r="R583" s="203">
        <f t="shared" si="28"/>
        <v>0</v>
      </c>
      <c r="S583" s="203" t="e">
        <f t="shared" si="29"/>
        <v>#DIV/0!</v>
      </c>
    </row>
    <row r="584" spans="1:19" s="11" customFormat="1">
      <c r="A584" s="195">
        <f>MAX($A$11:A583)+1</f>
        <v>574</v>
      </c>
      <c r="B584" s="196" t="s">
        <v>70</v>
      </c>
      <c r="C584" s="197">
        <v>2</v>
      </c>
      <c r="D584" s="197" t="s">
        <v>719</v>
      </c>
      <c r="E584" s="196" t="s">
        <v>86</v>
      </c>
      <c r="F584" s="198" t="s">
        <v>171</v>
      </c>
      <c r="G584" s="198" t="s">
        <v>1311</v>
      </c>
      <c r="H584" s="198" t="s">
        <v>85</v>
      </c>
      <c r="I584" s="199">
        <v>23.82</v>
      </c>
      <c r="J584" s="64"/>
      <c r="K584" s="200">
        <v>5</v>
      </c>
      <c r="L584" s="201">
        <v>146.6</v>
      </c>
      <c r="M584" s="201" t="e" cm="1">
        <f t="array" ref="M584">IF($K584&gt;0,SVS_UR_VZ*$I584/$J584,0)</f>
        <v>#DIV/0!</v>
      </c>
      <c r="N584" s="208">
        <v>5</v>
      </c>
      <c r="O584" s="209">
        <v>101.25</v>
      </c>
      <c r="P584" s="209" t="e" cm="1">
        <f t="array" ref="P584">IF($K584&gt;0,SVS_UR_VFZ*$I584/$J584,0)</f>
        <v>#DIV/0!</v>
      </c>
      <c r="Q584" s="203">
        <f t="shared" ref="Q584:Q587" si="30">I584*SUM(L584,O584)</f>
        <v>5903.7870000000003</v>
      </c>
      <c r="R584" s="203">
        <f t="shared" ref="R584:R587" si="31">IFERROR(Q584/J584,0)</f>
        <v>0</v>
      </c>
      <c r="S584" s="203" t="e">
        <f t="shared" ref="S584:S587" si="32">ROUND(SUM(L584*M584,O584*P584),2)</f>
        <v>#DIV/0!</v>
      </c>
    </row>
    <row r="585" spans="1:19" s="11" customFormat="1">
      <c r="A585" s="195">
        <f>MAX($A$11:A584)+1</f>
        <v>575</v>
      </c>
      <c r="B585" s="196" t="s">
        <v>70</v>
      </c>
      <c r="C585" s="197">
        <v>2</v>
      </c>
      <c r="D585" s="197" t="s">
        <v>720</v>
      </c>
      <c r="E585" s="196" t="s">
        <v>86</v>
      </c>
      <c r="F585" s="198" t="s">
        <v>171</v>
      </c>
      <c r="G585" s="198" t="s">
        <v>1311</v>
      </c>
      <c r="H585" s="198" t="s">
        <v>85</v>
      </c>
      <c r="I585" s="199">
        <v>24.43</v>
      </c>
      <c r="J585" s="64"/>
      <c r="K585" s="200">
        <v>5</v>
      </c>
      <c r="L585" s="201">
        <v>146.6</v>
      </c>
      <c r="M585" s="201" t="e" cm="1">
        <f t="array" ref="M585">IF($K585&gt;0,SVS_UR_VZ*$I585/$J585,0)</f>
        <v>#DIV/0!</v>
      </c>
      <c r="N585" s="208">
        <v>5</v>
      </c>
      <c r="O585" s="209">
        <v>101.25</v>
      </c>
      <c r="P585" s="209" t="e" cm="1">
        <f t="array" ref="P585">IF($K585&gt;0,SVS_UR_VFZ*$I585/$J585,0)</f>
        <v>#DIV/0!</v>
      </c>
      <c r="Q585" s="203">
        <f t="shared" si="30"/>
        <v>6054.9754999999996</v>
      </c>
      <c r="R585" s="203">
        <f t="shared" si="31"/>
        <v>0</v>
      </c>
      <c r="S585" s="203" t="e">
        <f t="shared" si="32"/>
        <v>#DIV/0!</v>
      </c>
    </row>
    <row r="586" spans="1:19" s="11" customFormat="1">
      <c r="A586" s="195">
        <f>MAX($A$11:A585)+1</f>
        <v>576</v>
      </c>
      <c r="B586" s="196" t="s">
        <v>70</v>
      </c>
      <c r="C586" s="197">
        <v>2</v>
      </c>
      <c r="D586" s="197" t="s">
        <v>721</v>
      </c>
      <c r="E586" s="196" t="s">
        <v>189</v>
      </c>
      <c r="F586" s="198" t="s">
        <v>171</v>
      </c>
      <c r="G586" s="198" t="s">
        <v>75</v>
      </c>
      <c r="H586" s="198" t="s">
        <v>83</v>
      </c>
      <c r="I586" s="199">
        <v>191.9</v>
      </c>
      <c r="J586" s="64"/>
      <c r="K586" s="200">
        <v>5</v>
      </c>
      <c r="L586" s="201">
        <v>146.6</v>
      </c>
      <c r="M586" s="201" t="e" cm="1">
        <f t="array" ref="M586">IF($K586&gt;0,SVS_UR_VZ*$I586/$J586,0)</f>
        <v>#DIV/0!</v>
      </c>
      <c r="N586" s="208">
        <v>5</v>
      </c>
      <c r="O586" s="209">
        <v>101.25</v>
      </c>
      <c r="P586" s="209" t="e" cm="1">
        <f t="array" ref="P586">IF($K586&gt;0,SVS_UR_VFZ*$I586/$J586,0)</f>
        <v>#DIV/0!</v>
      </c>
      <c r="Q586" s="203">
        <f t="shared" si="30"/>
        <v>47562.415000000001</v>
      </c>
      <c r="R586" s="203">
        <f t="shared" si="31"/>
        <v>0</v>
      </c>
      <c r="S586" s="203" t="e">
        <f t="shared" si="32"/>
        <v>#DIV/0!</v>
      </c>
    </row>
    <row r="587" spans="1:19" s="11" customFormat="1">
      <c r="A587" s="195">
        <f>MAX($A$11:A586)+1</f>
        <v>577</v>
      </c>
      <c r="B587" s="196" t="s">
        <v>70</v>
      </c>
      <c r="C587" s="197">
        <v>2</v>
      </c>
      <c r="D587" s="197" t="s">
        <v>722</v>
      </c>
      <c r="E587" s="196" t="s">
        <v>192</v>
      </c>
      <c r="F587" s="198" t="s">
        <v>174</v>
      </c>
      <c r="G587" s="198" t="s">
        <v>1759</v>
      </c>
      <c r="H587" s="198" t="s">
        <v>47</v>
      </c>
      <c r="I587" s="199">
        <v>19.510000000000002</v>
      </c>
      <c r="J587" s="64"/>
      <c r="K587" s="200">
        <v>0.02</v>
      </c>
      <c r="L587" s="201">
        <v>1</v>
      </c>
      <c r="M587" s="201" t="e" cm="1">
        <f t="array" ref="M587">IF($K587&gt;0,SVS_UR_VZ*$I587/$J587,0)</f>
        <v>#DIV/0!</v>
      </c>
      <c r="N587" s="202"/>
      <c r="O587" s="202"/>
      <c r="P587" s="202"/>
      <c r="Q587" s="203">
        <f t="shared" si="30"/>
        <v>19.510000000000002</v>
      </c>
      <c r="R587" s="203">
        <f t="shared" si="31"/>
        <v>0</v>
      </c>
      <c r="S587" s="203" t="e">
        <f t="shared" si="32"/>
        <v>#DIV/0!</v>
      </c>
    </row>
    <row r="588" spans="1:19" s="11" customFormat="1">
      <c r="A588" s="195">
        <f>MAX($A$11:A587)+1</f>
        <v>578</v>
      </c>
      <c r="B588" s="196" t="s">
        <v>70</v>
      </c>
      <c r="C588" s="197">
        <v>2</v>
      </c>
      <c r="D588" s="197" t="s">
        <v>602</v>
      </c>
      <c r="E588" s="196" t="s">
        <v>184</v>
      </c>
      <c r="F588" s="198" t="s">
        <v>37</v>
      </c>
      <c r="G588" s="198" t="s">
        <v>1759</v>
      </c>
      <c r="H588" s="198" t="s">
        <v>78</v>
      </c>
      <c r="I588" s="199">
        <v>2.3199999999999998</v>
      </c>
      <c r="J588" s="202"/>
      <c r="K588" s="202"/>
      <c r="L588" s="202"/>
      <c r="M588" s="202"/>
      <c r="N588" s="202"/>
      <c r="O588" s="202"/>
      <c r="P588" s="202"/>
      <c r="Q588" s="202"/>
      <c r="R588" s="202"/>
      <c r="S588" s="202"/>
    </row>
    <row r="589" spans="1:19" s="11" customFormat="1">
      <c r="A589" s="195">
        <f>MAX($A$11:A588)+1</f>
        <v>579</v>
      </c>
      <c r="B589" s="196" t="s">
        <v>70</v>
      </c>
      <c r="C589" s="197">
        <v>2</v>
      </c>
      <c r="D589" s="197" t="s">
        <v>607</v>
      </c>
      <c r="E589" s="196" t="s">
        <v>192</v>
      </c>
      <c r="F589" s="198" t="s">
        <v>37</v>
      </c>
      <c r="G589" s="198" t="s">
        <v>1759</v>
      </c>
      <c r="H589" s="198" t="s">
        <v>78</v>
      </c>
      <c r="I589" s="199">
        <v>7.03</v>
      </c>
      <c r="J589" s="202"/>
      <c r="K589" s="202"/>
      <c r="L589" s="202"/>
      <c r="M589" s="202"/>
      <c r="N589" s="202"/>
      <c r="O589" s="202"/>
      <c r="P589" s="202"/>
      <c r="Q589" s="202"/>
      <c r="R589" s="202"/>
      <c r="S589" s="202"/>
    </row>
    <row r="590" spans="1:19" s="11" customFormat="1">
      <c r="A590" s="195">
        <f>MAX($A$11:A589)+1</f>
        <v>580</v>
      </c>
      <c r="B590" s="196" t="s">
        <v>70</v>
      </c>
      <c r="C590" s="197">
        <v>2</v>
      </c>
      <c r="D590" s="197" t="s">
        <v>608</v>
      </c>
      <c r="E590" s="196" t="s">
        <v>192</v>
      </c>
      <c r="F590" s="198" t="s">
        <v>37</v>
      </c>
      <c r="G590" s="198" t="s">
        <v>1759</v>
      </c>
      <c r="H590" s="198" t="s">
        <v>78</v>
      </c>
      <c r="I590" s="199">
        <v>6.19</v>
      </c>
      <c r="J590" s="202"/>
      <c r="K590" s="202"/>
      <c r="L590" s="202"/>
      <c r="M590" s="202"/>
      <c r="N590" s="202"/>
      <c r="O590" s="202"/>
      <c r="P590" s="202"/>
      <c r="Q590" s="202"/>
      <c r="R590" s="202"/>
      <c r="S590" s="202"/>
    </row>
    <row r="591" spans="1:19" s="11" customFormat="1">
      <c r="A591" s="195">
        <f>MAX($A$11:A590)+1</f>
        <v>581</v>
      </c>
      <c r="B591" s="196" t="s">
        <v>70</v>
      </c>
      <c r="C591" s="197">
        <v>2</v>
      </c>
      <c r="D591" s="197" t="s">
        <v>609</v>
      </c>
      <c r="E591" s="196" t="s">
        <v>192</v>
      </c>
      <c r="F591" s="198" t="s">
        <v>37</v>
      </c>
      <c r="G591" s="198" t="s">
        <v>1759</v>
      </c>
      <c r="H591" s="198" t="s">
        <v>78</v>
      </c>
      <c r="I591" s="199">
        <v>6.93</v>
      </c>
      <c r="J591" s="202"/>
      <c r="K591" s="202"/>
      <c r="L591" s="202"/>
      <c r="M591" s="202"/>
      <c r="N591" s="202"/>
      <c r="O591" s="202"/>
      <c r="P591" s="202"/>
      <c r="Q591" s="202"/>
      <c r="R591" s="202"/>
      <c r="S591" s="202"/>
    </row>
    <row r="592" spans="1:19" s="11" customFormat="1">
      <c r="A592" s="195">
        <f>MAX($A$11:A591)+1</f>
        <v>582</v>
      </c>
      <c r="B592" s="196" t="s">
        <v>70</v>
      </c>
      <c r="C592" s="197">
        <v>2</v>
      </c>
      <c r="D592" s="197" t="s">
        <v>610</v>
      </c>
      <c r="E592" s="196" t="s">
        <v>192</v>
      </c>
      <c r="F592" s="198" t="s">
        <v>37</v>
      </c>
      <c r="G592" s="198" t="s">
        <v>1759</v>
      </c>
      <c r="H592" s="198" t="s">
        <v>78</v>
      </c>
      <c r="I592" s="199">
        <v>6.29</v>
      </c>
      <c r="J592" s="202"/>
      <c r="K592" s="202"/>
      <c r="L592" s="202"/>
      <c r="M592" s="202"/>
      <c r="N592" s="202"/>
      <c r="O592" s="202"/>
      <c r="P592" s="202"/>
      <c r="Q592" s="202"/>
      <c r="R592" s="202"/>
      <c r="S592" s="202"/>
    </row>
    <row r="593" spans="1:19" s="11" customFormat="1">
      <c r="A593" s="195">
        <f>MAX($A$11:A592)+1</f>
        <v>583</v>
      </c>
      <c r="B593" s="196" t="s">
        <v>70</v>
      </c>
      <c r="C593" s="197">
        <v>2</v>
      </c>
      <c r="D593" s="197" t="s">
        <v>715</v>
      </c>
      <c r="E593" s="196" t="s">
        <v>192</v>
      </c>
      <c r="F593" s="198" t="s">
        <v>37</v>
      </c>
      <c r="G593" s="198" t="s">
        <v>1759</v>
      </c>
      <c r="H593" s="198" t="s">
        <v>78</v>
      </c>
      <c r="I593" s="199">
        <v>18.829999999999998</v>
      </c>
      <c r="J593" s="202"/>
      <c r="K593" s="202"/>
      <c r="L593" s="202"/>
      <c r="M593" s="202"/>
      <c r="N593" s="202"/>
      <c r="O593" s="202"/>
      <c r="P593" s="202"/>
      <c r="Q593" s="202"/>
      <c r="R593" s="202"/>
      <c r="S593" s="202"/>
    </row>
    <row r="594" spans="1:19" s="11" customFormat="1">
      <c r="A594" s="195">
        <f>MAX($A$11:A593)+1</f>
        <v>584</v>
      </c>
      <c r="B594" s="196" t="s">
        <v>70</v>
      </c>
      <c r="C594" s="197">
        <v>2</v>
      </c>
      <c r="D594" s="197" t="s">
        <v>718</v>
      </c>
      <c r="E594" s="196" t="s">
        <v>184</v>
      </c>
      <c r="F594" s="198" t="s">
        <v>37</v>
      </c>
      <c r="G594" s="198" t="s">
        <v>1759</v>
      </c>
      <c r="H594" s="198" t="s">
        <v>78</v>
      </c>
      <c r="I594" s="199">
        <v>2.3199999999999998</v>
      </c>
      <c r="J594" s="202"/>
      <c r="K594" s="202"/>
      <c r="L594" s="202"/>
      <c r="M594" s="202"/>
      <c r="N594" s="202"/>
      <c r="O594" s="202"/>
      <c r="P594" s="202"/>
      <c r="Q594" s="202"/>
      <c r="R594" s="202"/>
      <c r="S594" s="202"/>
    </row>
    <row r="595" spans="1:19" s="11" customFormat="1">
      <c r="A595" s="195">
        <f>MAX($A$11:A594)+1</f>
        <v>585</v>
      </c>
      <c r="B595" s="196" t="s">
        <v>70</v>
      </c>
      <c r="C595" s="197">
        <v>2</v>
      </c>
      <c r="D595" s="197" t="s">
        <v>723</v>
      </c>
      <c r="E595" s="196" t="s">
        <v>192</v>
      </c>
      <c r="F595" s="198" t="s">
        <v>37</v>
      </c>
      <c r="G595" s="198" t="s">
        <v>1759</v>
      </c>
      <c r="H595" s="198" t="s">
        <v>78</v>
      </c>
      <c r="I595" s="199">
        <v>6.93</v>
      </c>
      <c r="J595" s="202"/>
      <c r="K595" s="202"/>
      <c r="L595" s="202"/>
      <c r="M595" s="202"/>
      <c r="N595" s="202"/>
      <c r="O595" s="202"/>
      <c r="P595" s="202"/>
      <c r="Q595" s="202"/>
      <c r="R595" s="202"/>
      <c r="S595" s="202"/>
    </row>
    <row r="596" spans="1:19" s="11" customFormat="1">
      <c r="A596" s="195">
        <f>MAX($A$11:A595)+1</f>
        <v>586</v>
      </c>
      <c r="B596" s="196" t="s">
        <v>70</v>
      </c>
      <c r="C596" s="197">
        <v>2</v>
      </c>
      <c r="D596" s="197" t="s">
        <v>724</v>
      </c>
      <c r="E596" s="196" t="s">
        <v>192</v>
      </c>
      <c r="F596" s="198" t="s">
        <v>37</v>
      </c>
      <c r="G596" s="198" t="s">
        <v>1759</v>
      </c>
      <c r="H596" s="198" t="s">
        <v>78</v>
      </c>
      <c r="I596" s="199">
        <v>6.29</v>
      </c>
      <c r="J596" s="202"/>
      <c r="K596" s="202"/>
      <c r="L596" s="202"/>
      <c r="M596" s="202"/>
      <c r="N596" s="202"/>
      <c r="O596" s="202"/>
      <c r="P596" s="202"/>
      <c r="Q596" s="202"/>
      <c r="R596" s="202"/>
      <c r="S596" s="202"/>
    </row>
    <row r="597" spans="1:19" s="11" customFormat="1">
      <c r="A597" s="195">
        <f>MAX($A$11:A596)+1</f>
        <v>587</v>
      </c>
      <c r="B597" s="196" t="s">
        <v>70</v>
      </c>
      <c r="C597" s="197">
        <v>2</v>
      </c>
      <c r="D597" s="197" t="s">
        <v>725</v>
      </c>
      <c r="E597" s="196" t="s">
        <v>192</v>
      </c>
      <c r="F597" s="198" t="s">
        <v>37</v>
      </c>
      <c r="G597" s="198" t="s">
        <v>1759</v>
      </c>
      <c r="H597" s="198" t="s">
        <v>78</v>
      </c>
      <c r="I597" s="199">
        <v>6.93</v>
      </c>
      <c r="J597" s="202"/>
      <c r="K597" s="202"/>
      <c r="L597" s="202"/>
      <c r="M597" s="202"/>
      <c r="N597" s="202"/>
      <c r="O597" s="202"/>
      <c r="P597" s="202"/>
      <c r="Q597" s="202"/>
      <c r="R597" s="202"/>
      <c r="S597" s="202"/>
    </row>
    <row r="598" spans="1:19" s="11" customFormat="1">
      <c r="A598" s="195">
        <f>MAX($A$11:A597)+1</f>
        <v>588</v>
      </c>
      <c r="B598" s="196" t="s">
        <v>70</v>
      </c>
      <c r="C598" s="197">
        <v>2</v>
      </c>
      <c r="D598" s="197" t="s">
        <v>726</v>
      </c>
      <c r="E598" s="196" t="s">
        <v>192</v>
      </c>
      <c r="F598" s="198" t="s">
        <v>37</v>
      </c>
      <c r="G598" s="198" t="s">
        <v>1759</v>
      </c>
      <c r="H598" s="198" t="s">
        <v>78</v>
      </c>
      <c r="I598" s="199">
        <v>6.29</v>
      </c>
      <c r="J598" s="202"/>
      <c r="K598" s="202"/>
      <c r="L598" s="202"/>
      <c r="M598" s="202"/>
      <c r="N598" s="202"/>
      <c r="O598" s="202"/>
      <c r="P598" s="202"/>
      <c r="Q598" s="202"/>
      <c r="R598" s="202"/>
      <c r="S598" s="202"/>
    </row>
    <row r="599" spans="1:19" s="11" customFormat="1">
      <c r="A599" s="212"/>
      <c r="B599" s="213"/>
      <c r="C599" s="214"/>
      <c r="D599" s="214"/>
      <c r="E599" s="213"/>
      <c r="F599" s="215"/>
      <c r="G599" s="215"/>
      <c r="H599" s="215"/>
      <c r="I599" s="216"/>
      <c r="J599" s="217"/>
      <c r="K599" s="217"/>
      <c r="L599" s="217"/>
      <c r="M599" s="217"/>
      <c r="N599" s="217"/>
      <c r="O599" s="217"/>
      <c r="P599" s="217"/>
      <c r="Q599" s="217"/>
      <c r="R599" s="217"/>
      <c r="S599" s="218"/>
    </row>
    <row r="600" spans="1:19" s="11" customFormat="1">
      <c r="A600" s="195">
        <f>MAX($A$11:A598)+1</f>
        <v>589</v>
      </c>
      <c r="B600" s="196" t="s">
        <v>59</v>
      </c>
      <c r="C600" s="197">
        <v>-2</v>
      </c>
      <c r="D600" s="197" t="s">
        <v>816</v>
      </c>
      <c r="E600" s="196" t="s">
        <v>192</v>
      </c>
      <c r="F600" s="198" t="s">
        <v>174</v>
      </c>
      <c r="G600" s="198" t="s">
        <v>1759</v>
      </c>
      <c r="H600" s="198" t="s">
        <v>47</v>
      </c>
      <c r="I600" s="199">
        <v>526.16</v>
      </c>
      <c r="J600" s="64"/>
      <c r="K600" s="210">
        <v>0.02</v>
      </c>
      <c r="L600" s="211">
        <v>1</v>
      </c>
      <c r="M600" s="211" t="e" cm="1">
        <f t="array" ref="M600">IF($K600&gt;0,SVS_UR_VZ*$I600/$J600,0)</f>
        <v>#DIV/0!</v>
      </c>
      <c r="N600" s="202"/>
      <c r="O600" s="202"/>
      <c r="P600" s="202"/>
      <c r="Q600" s="203">
        <f t="shared" ref="Q600:Q610" si="33">I600*SUM(L600,O600)</f>
        <v>526.16</v>
      </c>
      <c r="R600" s="203">
        <f t="shared" ref="R600:R610" si="34">IFERROR(Q600/J600,0)</f>
        <v>0</v>
      </c>
      <c r="S600" s="203" t="e">
        <f t="shared" ref="S600:S610" si="35">ROUND(SUM(L600*M600,O600*P600),2)</f>
        <v>#DIV/0!</v>
      </c>
    </row>
    <row r="601" spans="1:19" s="11" customFormat="1">
      <c r="A601" s="195">
        <f>MAX($A$11:A600)+1</f>
        <v>590</v>
      </c>
      <c r="B601" s="196" t="s">
        <v>59</v>
      </c>
      <c r="C601" s="197">
        <v>-2</v>
      </c>
      <c r="D601" s="197" t="s">
        <v>817</v>
      </c>
      <c r="E601" s="196" t="s">
        <v>192</v>
      </c>
      <c r="F601" s="198" t="s">
        <v>174</v>
      </c>
      <c r="G601" s="198" t="s">
        <v>1759</v>
      </c>
      <c r="H601" s="198" t="s">
        <v>47</v>
      </c>
      <c r="I601" s="199">
        <v>428.51</v>
      </c>
      <c r="J601" s="64"/>
      <c r="K601" s="210">
        <v>0.02</v>
      </c>
      <c r="L601" s="211">
        <v>1</v>
      </c>
      <c r="M601" s="211" t="e" cm="1">
        <f t="array" ref="M601">IF($K601&gt;0,SVS_UR_VZ*$I601/$J601,0)</f>
        <v>#DIV/0!</v>
      </c>
      <c r="N601" s="202"/>
      <c r="O601" s="202"/>
      <c r="P601" s="202"/>
      <c r="Q601" s="203">
        <f t="shared" si="33"/>
        <v>428.51</v>
      </c>
      <c r="R601" s="203">
        <f t="shared" si="34"/>
        <v>0</v>
      </c>
      <c r="S601" s="203" t="e">
        <f t="shared" si="35"/>
        <v>#DIV/0!</v>
      </c>
    </row>
    <row r="602" spans="1:19" s="11" customFormat="1">
      <c r="A602" s="195">
        <f>MAX($A$11:A601)+1</f>
        <v>591</v>
      </c>
      <c r="B602" s="196" t="s">
        <v>59</v>
      </c>
      <c r="C602" s="197">
        <v>-2</v>
      </c>
      <c r="D602" s="197" t="s">
        <v>818</v>
      </c>
      <c r="E602" s="196" t="s">
        <v>192</v>
      </c>
      <c r="F602" s="198" t="s">
        <v>174</v>
      </c>
      <c r="G602" s="198" t="s">
        <v>1759</v>
      </c>
      <c r="H602" s="198" t="s">
        <v>47</v>
      </c>
      <c r="I602" s="199">
        <v>438.29</v>
      </c>
      <c r="J602" s="64"/>
      <c r="K602" s="210">
        <v>0.02</v>
      </c>
      <c r="L602" s="211">
        <v>1</v>
      </c>
      <c r="M602" s="211" t="e" cm="1">
        <f t="array" ref="M602">IF($K602&gt;0,SVS_UR_VZ*$I602/$J602,0)</f>
        <v>#DIV/0!</v>
      </c>
      <c r="N602" s="202"/>
      <c r="O602" s="202"/>
      <c r="P602" s="202"/>
      <c r="Q602" s="203">
        <f t="shared" si="33"/>
        <v>438.29</v>
      </c>
      <c r="R602" s="203">
        <f t="shared" si="34"/>
        <v>0</v>
      </c>
      <c r="S602" s="203" t="e">
        <f t="shared" si="35"/>
        <v>#DIV/0!</v>
      </c>
    </row>
    <row r="603" spans="1:19" s="11" customFormat="1">
      <c r="A603" s="195">
        <f>MAX($A$11:A602)+1</f>
        <v>592</v>
      </c>
      <c r="B603" s="196" t="s">
        <v>59</v>
      </c>
      <c r="C603" s="197">
        <v>-2</v>
      </c>
      <c r="D603" s="197" t="s">
        <v>821</v>
      </c>
      <c r="E603" s="196" t="s">
        <v>179</v>
      </c>
      <c r="F603" s="198" t="s">
        <v>174</v>
      </c>
      <c r="G603" s="198" t="s">
        <v>1311</v>
      </c>
      <c r="H603" s="198" t="s">
        <v>46</v>
      </c>
      <c r="I603" s="199">
        <v>43.2</v>
      </c>
      <c r="J603" s="64"/>
      <c r="K603" s="210">
        <v>0.02</v>
      </c>
      <c r="L603" s="211">
        <v>1</v>
      </c>
      <c r="M603" s="211" t="e" cm="1">
        <f t="array" ref="M603">IF($K603&gt;0,SVS_UR_VZ*$I603/$J603,0)</f>
        <v>#DIV/0!</v>
      </c>
      <c r="N603" s="202"/>
      <c r="O603" s="202"/>
      <c r="P603" s="202"/>
      <c r="Q603" s="203">
        <f t="shared" si="33"/>
        <v>43.2</v>
      </c>
      <c r="R603" s="203">
        <f t="shared" si="34"/>
        <v>0</v>
      </c>
      <c r="S603" s="203" t="e">
        <f t="shared" si="35"/>
        <v>#DIV/0!</v>
      </c>
    </row>
    <row r="604" spans="1:19" s="11" customFormat="1">
      <c r="A604" s="195">
        <f>MAX($A$11:A603)+1</f>
        <v>593</v>
      </c>
      <c r="B604" s="196" t="s">
        <v>59</v>
      </c>
      <c r="C604" s="197">
        <v>-2</v>
      </c>
      <c r="D604" s="197" t="s">
        <v>822</v>
      </c>
      <c r="E604" s="196" t="s">
        <v>189</v>
      </c>
      <c r="F604" s="198" t="s">
        <v>171</v>
      </c>
      <c r="G604" s="198" t="s">
        <v>1759</v>
      </c>
      <c r="H604" s="198" t="s">
        <v>83</v>
      </c>
      <c r="I604" s="199">
        <v>28.8</v>
      </c>
      <c r="J604" s="64"/>
      <c r="K604" s="210">
        <v>5</v>
      </c>
      <c r="L604" s="211">
        <v>146.6</v>
      </c>
      <c r="M604" s="211" t="e" cm="1">
        <f t="array" ref="M604">IF($K604&gt;0,SVS_UR_VZ*$I604/$J604,0)</f>
        <v>#DIV/0!</v>
      </c>
      <c r="N604" s="204">
        <v>5</v>
      </c>
      <c r="O604" s="205">
        <v>101.25</v>
      </c>
      <c r="P604" s="205" t="e" cm="1">
        <f t="array" ref="P604">IF($K604&gt;0,SVS_UR_VFZ*$I604/$J604,0)</f>
        <v>#DIV/0!</v>
      </c>
      <c r="Q604" s="203">
        <f t="shared" si="33"/>
        <v>7138.08</v>
      </c>
      <c r="R604" s="203">
        <f t="shared" si="34"/>
        <v>0</v>
      </c>
      <c r="S604" s="203" t="e">
        <f t="shared" si="35"/>
        <v>#DIV/0!</v>
      </c>
    </row>
    <row r="605" spans="1:19" s="11" customFormat="1">
      <c r="A605" s="195">
        <f>MAX($A$11:A604)+1</f>
        <v>594</v>
      </c>
      <c r="B605" s="196" t="s">
        <v>59</v>
      </c>
      <c r="C605" s="197">
        <v>-2</v>
      </c>
      <c r="D605" s="197" t="s">
        <v>978</v>
      </c>
      <c r="E605" s="196" t="s">
        <v>86</v>
      </c>
      <c r="F605" s="198" t="s">
        <v>169</v>
      </c>
      <c r="G605" s="198" t="s">
        <v>1320</v>
      </c>
      <c r="H605" s="198" t="s">
        <v>85</v>
      </c>
      <c r="I605" s="199">
        <v>19.18</v>
      </c>
      <c r="J605" s="64"/>
      <c r="K605" s="210">
        <v>1</v>
      </c>
      <c r="L605" s="211">
        <v>30.4</v>
      </c>
      <c r="M605" s="211" t="e" cm="1">
        <f t="array" ref="M605">IF($K605&gt;0,SVS_UR_VZ*$I605/$J605,0)</f>
        <v>#DIV/0!</v>
      </c>
      <c r="N605" s="204">
        <v>1</v>
      </c>
      <c r="O605" s="205">
        <v>21.68</v>
      </c>
      <c r="P605" s="205" t="e" cm="1">
        <f t="array" ref="P605">IF($K605&gt;0,SVS_UR_VFZ*$I605/$J605,0)</f>
        <v>#DIV/0!</v>
      </c>
      <c r="Q605" s="203">
        <f t="shared" si="33"/>
        <v>998.89439999999991</v>
      </c>
      <c r="R605" s="203">
        <f t="shared" si="34"/>
        <v>0</v>
      </c>
      <c r="S605" s="203" t="e">
        <f t="shared" si="35"/>
        <v>#DIV/0!</v>
      </c>
    </row>
    <row r="606" spans="1:19" s="11" customFormat="1">
      <c r="A606" s="195">
        <f>MAX($A$11:A605)+1</f>
        <v>595</v>
      </c>
      <c r="B606" s="196" t="s">
        <v>59</v>
      </c>
      <c r="C606" s="197">
        <v>-2</v>
      </c>
      <c r="D606" s="197" t="s">
        <v>1051</v>
      </c>
      <c r="E606" s="196" t="s">
        <v>86</v>
      </c>
      <c r="F606" s="198" t="s">
        <v>169</v>
      </c>
      <c r="G606" s="198" t="s">
        <v>1320</v>
      </c>
      <c r="H606" s="198" t="s">
        <v>85</v>
      </c>
      <c r="I606" s="199">
        <v>19.18</v>
      </c>
      <c r="J606" s="64"/>
      <c r="K606" s="210">
        <v>1</v>
      </c>
      <c r="L606" s="211">
        <v>30.4</v>
      </c>
      <c r="M606" s="211" t="e" cm="1">
        <f t="array" ref="M606">IF($K606&gt;0,SVS_UR_VZ*$I606/$J606,0)</f>
        <v>#DIV/0!</v>
      </c>
      <c r="N606" s="204">
        <v>1</v>
      </c>
      <c r="O606" s="205">
        <v>21.68</v>
      </c>
      <c r="P606" s="205" t="e" cm="1">
        <f t="array" ref="P606">IF($K606&gt;0,SVS_UR_VFZ*$I606/$J606,0)</f>
        <v>#DIV/0!</v>
      </c>
      <c r="Q606" s="203">
        <f t="shared" si="33"/>
        <v>998.89439999999991</v>
      </c>
      <c r="R606" s="203">
        <f t="shared" si="34"/>
        <v>0</v>
      </c>
      <c r="S606" s="203" t="e">
        <f t="shared" si="35"/>
        <v>#DIV/0!</v>
      </c>
    </row>
    <row r="607" spans="1:19" s="11" customFormat="1">
      <c r="A607" s="195">
        <f>MAX($A$11:A606)+1</f>
        <v>596</v>
      </c>
      <c r="B607" s="196" t="s">
        <v>59</v>
      </c>
      <c r="C607" s="197">
        <v>-2</v>
      </c>
      <c r="D607" s="197" t="s">
        <v>1115</v>
      </c>
      <c r="E607" s="196" t="s">
        <v>86</v>
      </c>
      <c r="F607" s="198" t="s">
        <v>169</v>
      </c>
      <c r="G607" s="198" t="s">
        <v>1320</v>
      </c>
      <c r="H607" s="198" t="s">
        <v>85</v>
      </c>
      <c r="I607" s="199">
        <v>19.18</v>
      </c>
      <c r="J607" s="64"/>
      <c r="K607" s="210">
        <v>1</v>
      </c>
      <c r="L607" s="211">
        <v>30.4</v>
      </c>
      <c r="M607" s="211" t="e" cm="1">
        <f t="array" ref="M607">IF($K607&gt;0,SVS_UR_VZ*$I607/$J607,0)</f>
        <v>#DIV/0!</v>
      </c>
      <c r="N607" s="204">
        <v>1</v>
      </c>
      <c r="O607" s="205">
        <v>21.68</v>
      </c>
      <c r="P607" s="205" t="e" cm="1">
        <f t="array" ref="P607">IF($K607&gt;0,SVS_UR_VFZ*$I607/$J607,0)</f>
        <v>#DIV/0!</v>
      </c>
      <c r="Q607" s="203">
        <f t="shared" si="33"/>
        <v>998.89439999999991</v>
      </c>
      <c r="R607" s="203">
        <f t="shared" si="34"/>
        <v>0</v>
      </c>
      <c r="S607" s="203" t="e">
        <f t="shared" si="35"/>
        <v>#DIV/0!</v>
      </c>
    </row>
    <row r="608" spans="1:19" s="11" customFormat="1">
      <c r="A608" s="195">
        <f>MAX($A$11:A607)+1</f>
        <v>597</v>
      </c>
      <c r="B608" s="196" t="s">
        <v>59</v>
      </c>
      <c r="C608" s="197">
        <v>-2</v>
      </c>
      <c r="D608" s="197" t="s">
        <v>1150</v>
      </c>
      <c r="E608" s="196" t="s">
        <v>471</v>
      </c>
      <c r="F608" s="198" t="s">
        <v>172</v>
      </c>
      <c r="G608" s="198" t="s">
        <v>1314</v>
      </c>
      <c r="H608" s="198" t="s">
        <v>94</v>
      </c>
      <c r="I608" s="199">
        <v>11.01</v>
      </c>
      <c r="J608" s="64"/>
      <c r="K608" s="210">
        <v>2</v>
      </c>
      <c r="L608" s="211">
        <v>58.64</v>
      </c>
      <c r="M608" s="211" t="e" cm="1">
        <f t="array" ref="M608">IF($K608&gt;0,SVS_UR_VZ*$I608/$J608,0)</f>
        <v>#DIV/0!</v>
      </c>
      <c r="N608" s="204">
        <v>2</v>
      </c>
      <c r="O608" s="205">
        <v>40.5</v>
      </c>
      <c r="P608" s="205" t="e" cm="1">
        <f t="array" ref="P608">IF($K608&gt;0,SVS_UR_VFZ*$I608/$J608,0)</f>
        <v>#DIV/0!</v>
      </c>
      <c r="Q608" s="203">
        <f t="shared" si="33"/>
        <v>1091.5314000000001</v>
      </c>
      <c r="R608" s="203">
        <f t="shared" si="34"/>
        <v>0</v>
      </c>
      <c r="S608" s="203" t="e">
        <f t="shared" si="35"/>
        <v>#DIV/0!</v>
      </c>
    </row>
    <row r="609" spans="1:19" s="11" customFormat="1">
      <c r="A609" s="195">
        <f>MAX($A$11:A608)+1</f>
        <v>598</v>
      </c>
      <c r="B609" s="196" t="s">
        <v>59</v>
      </c>
      <c r="C609" s="197">
        <v>-2</v>
      </c>
      <c r="D609" s="197" t="s">
        <v>1151</v>
      </c>
      <c r="E609" s="196" t="s">
        <v>88</v>
      </c>
      <c r="F609" s="198" t="s">
        <v>171</v>
      </c>
      <c r="G609" s="198" t="s">
        <v>75</v>
      </c>
      <c r="H609" s="198" t="s">
        <v>87</v>
      </c>
      <c r="I609" s="199">
        <v>9.59</v>
      </c>
      <c r="J609" s="64"/>
      <c r="K609" s="200">
        <v>5</v>
      </c>
      <c r="L609" s="201">
        <v>146.6</v>
      </c>
      <c r="M609" s="201" t="e" cm="1">
        <f t="array" ref="M609">IF($K609&gt;0,SVS_UR_VZ*$I609/$J609,0)</f>
        <v>#DIV/0!</v>
      </c>
      <c r="N609" s="208">
        <v>5</v>
      </c>
      <c r="O609" s="209">
        <v>101.25</v>
      </c>
      <c r="P609" s="209" t="e" cm="1">
        <f t="array" ref="P609">IF($K609&gt;0,SVS_UR_VFZ*$I609/$J609,0)</f>
        <v>#DIV/0!</v>
      </c>
      <c r="Q609" s="203">
        <f t="shared" si="33"/>
        <v>2376.8815</v>
      </c>
      <c r="R609" s="203">
        <f t="shared" si="34"/>
        <v>0</v>
      </c>
      <c r="S609" s="203" t="e">
        <f t="shared" si="35"/>
        <v>#DIV/0!</v>
      </c>
    </row>
    <row r="610" spans="1:19" s="11" customFormat="1">
      <c r="A610" s="195">
        <f>MAX($A$11:A609)+1</f>
        <v>599</v>
      </c>
      <c r="B610" s="196" t="s">
        <v>59</v>
      </c>
      <c r="C610" s="197">
        <v>-2</v>
      </c>
      <c r="D610" s="197" t="s">
        <v>1155</v>
      </c>
      <c r="E610" s="196" t="s">
        <v>86</v>
      </c>
      <c r="F610" s="198" t="s">
        <v>169</v>
      </c>
      <c r="G610" s="198" t="s">
        <v>1320</v>
      </c>
      <c r="H610" s="198" t="s">
        <v>85</v>
      </c>
      <c r="I610" s="199">
        <v>19.18</v>
      </c>
      <c r="J610" s="64"/>
      <c r="K610" s="200">
        <v>1</v>
      </c>
      <c r="L610" s="201">
        <v>30.4</v>
      </c>
      <c r="M610" s="201" t="e" cm="1">
        <f t="array" ref="M610">IF($K610&gt;0,SVS_UR_VZ*$I610/$J610,0)</f>
        <v>#DIV/0!</v>
      </c>
      <c r="N610" s="208">
        <v>1</v>
      </c>
      <c r="O610" s="209">
        <v>21.68</v>
      </c>
      <c r="P610" s="209" t="e" cm="1">
        <f t="array" ref="P610">IF($K610&gt;0,SVS_UR_VFZ*$I610/$J610,0)</f>
        <v>#DIV/0!</v>
      </c>
      <c r="Q610" s="203">
        <f t="shared" si="33"/>
        <v>998.89439999999991</v>
      </c>
      <c r="R610" s="203">
        <f t="shared" si="34"/>
        <v>0</v>
      </c>
      <c r="S610" s="203" t="e">
        <f t="shared" si="35"/>
        <v>#DIV/0!</v>
      </c>
    </row>
    <row r="611" spans="1:19" s="11" customFormat="1">
      <c r="A611" s="195">
        <f>MAX($A$11:A610)+1</f>
        <v>600</v>
      </c>
      <c r="B611" s="196" t="s">
        <v>59</v>
      </c>
      <c r="C611" s="197">
        <v>-2</v>
      </c>
      <c r="D611" s="197" t="s">
        <v>814</v>
      </c>
      <c r="E611" s="196" t="s">
        <v>192</v>
      </c>
      <c r="F611" s="198" t="s">
        <v>37</v>
      </c>
      <c r="G611" s="198" t="s">
        <v>1759</v>
      </c>
      <c r="H611" s="198" t="s">
        <v>78</v>
      </c>
      <c r="I611" s="199">
        <v>26.25</v>
      </c>
      <c r="J611" s="202"/>
      <c r="K611" s="202"/>
      <c r="L611" s="202"/>
      <c r="M611" s="202"/>
      <c r="N611" s="202"/>
      <c r="O611" s="202"/>
      <c r="P611" s="202"/>
      <c r="Q611" s="202"/>
      <c r="R611" s="202"/>
      <c r="S611" s="202"/>
    </row>
    <row r="612" spans="1:19" s="11" customFormat="1">
      <c r="A612" s="195">
        <f>MAX($A$11:A611)+1</f>
        <v>601</v>
      </c>
      <c r="B612" s="196" t="s">
        <v>59</v>
      </c>
      <c r="C612" s="197">
        <v>-2</v>
      </c>
      <c r="D612" s="197" t="s">
        <v>815</v>
      </c>
      <c r="E612" s="196" t="s">
        <v>192</v>
      </c>
      <c r="F612" s="198" t="s">
        <v>37</v>
      </c>
      <c r="G612" s="198" t="s">
        <v>1759</v>
      </c>
      <c r="H612" s="198" t="s">
        <v>78</v>
      </c>
      <c r="I612" s="199">
        <v>26.04</v>
      </c>
      <c r="J612" s="202"/>
      <c r="K612" s="202"/>
      <c r="L612" s="202"/>
      <c r="M612" s="202"/>
      <c r="N612" s="202"/>
      <c r="O612" s="202"/>
      <c r="P612" s="202"/>
      <c r="Q612" s="202"/>
      <c r="R612" s="202"/>
      <c r="S612" s="202"/>
    </row>
    <row r="613" spans="1:19" s="11" customFormat="1">
      <c r="A613" s="195">
        <f>MAX($A$11:A612)+1</f>
        <v>602</v>
      </c>
      <c r="B613" s="196" t="s">
        <v>59</v>
      </c>
      <c r="C613" s="197">
        <v>-2</v>
      </c>
      <c r="D613" s="197" t="s">
        <v>819</v>
      </c>
      <c r="E613" s="196" t="s">
        <v>192</v>
      </c>
      <c r="F613" s="198" t="s">
        <v>37</v>
      </c>
      <c r="G613" s="198" t="s">
        <v>1759</v>
      </c>
      <c r="H613" s="198" t="s">
        <v>78</v>
      </c>
      <c r="I613" s="199">
        <v>9.61</v>
      </c>
      <c r="J613" s="202"/>
      <c r="K613" s="202"/>
      <c r="L613" s="202"/>
      <c r="M613" s="202"/>
      <c r="N613" s="202"/>
      <c r="O613" s="202"/>
      <c r="P613" s="202"/>
      <c r="Q613" s="202"/>
      <c r="R613" s="202"/>
      <c r="S613" s="202"/>
    </row>
    <row r="614" spans="1:19" s="11" customFormat="1">
      <c r="A614" s="195">
        <f>MAX($A$11:A613)+1</f>
        <v>603</v>
      </c>
      <c r="B614" s="196" t="s">
        <v>59</v>
      </c>
      <c r="C614" s="197">
        <v>-2</v>
      </c>
      <c r="D614" s="197" t="s">
        <v>820</v>
      </c>
      <c r="E614" s="196" t="s">
        <v>192</v>
      </c>
      <c r="F614" s="198" t="s">
        <v>37</v>
      </c>
      <c r="G614" s="198" t="s">
        <v>1759</v>
      </c>
      <c r="H614" s="198" t="s">
        <v>78</v>
      </c>
      <c r="I614" s="199">
        <v>655.56</v>
      </c>
      <c r="J614" s="202"/>
      <c r="K614" s="202"/>
      <c r="L614" s="202"/>
      <c r="M614" s="202"/>
      <c r="N614" s="202"/>
      <c r="O614" s="202"/>
      <c r="P614" s="202"/>
      <c r="Q614" s="202"/>
      <c r="R614" s="202"/>
      <c r="S614" s="202"/>
    </row>
    <row r="615" spans="1:19" s="11" customFormat="1">
      <c r="A615" s="195">
        <f>MAX($A$11:A614)+1</f>
        <v>604</v>
      </c>
      <c r="B615" s="196" t="s">
        <v>59</v>
      </c>
      <c r="C615" s="197">
        <v>-2</v>
      </c>
      <c r="D615" s="197" t="s">
        <v>974</v>
      </c>
      <c r="E615" s="196" t="s">
        <v>192</v>
      </c>
      <c r="F615" s="198" t="s">
        <v>37</v>
      </c>
      <c r="G615" s="198" t="s">
        <v>1759</v>
      </c>
      <c r="H615" s="198" t="s">
        <v>78</v>
      </c>
      <c r="I615" s="199">
        <v>3.15</v>
      </c>
      <c r="J615" s="202"/>
      <c r="K615" s="202"/>
      <c r="L615" s="202"/>
      <c r="M615" s="202"/>
      <c r="N615" s="202"/>
      <c r="O615" s="202"/>
      <c r="P615" s="202"/>
      <c r="Q615" s="202"/>
      <c r="R615" s="202"/>
      <c r="S615" s="202"/>
    </row>
    <row r="616" spans="1:19" s="11" customFormat="1">
      <c r="A616" s="195">
        <f>MAX($A$11:A615)+1</f>
        <v>605</v>
      </c>
      <c r="B616" s="196" t="s">
        <v>59</v>
      </c>
      <c r="C616" s="197">
        <v>-2</v>
      </c>
      <c r="D616" s="197" t="s">
        <v>975</v>
      </c>
      <c r="E616" s="196" t="s">
        <v>192</v>
      </c>
      <c r="F616" s="198" t="s">
        <v>37</v>
      </c>
      <c r="G616" s="198" t="s">
        <v>1759</v>
      </c>
      <c r="H616" s="198" t="s">
        <v>78</v>
      </c>
      <c r="I616" s="199">
        <v>4.45</v>
      </c>
      <c r="J616" s="202"/>
      <c r="K616" s="202"/>
      <c r="L616" s="202"/>
      <c r="M616" s="202"/>
      <c r="N616" s="202"/>
      <c r="O616" s="202"/>
      <c r="P616" s="202"/>
      <c r="Q616" s="202"/>
      <c r="R616" s="202"/>
      <c r="S616" s="202"/>
    </row>
    <row r="617" spans="1:19" s="11" customFormat="1">
      <c r="A617" s="195">
        <f>MAX($A$11:A616)+1</f>
        <v>606</v>
      </c>
      <c r="B617" s="196" t="s">
        <v>59</v>
      </c>
      <c r="C617" s="197">
        <v>-2</v>
      </c>
      <c r="D617" s="197" t="s">
        <v>976</v>
      </c>
      <c r="E617" s="196" t="s">
        <v>192</v>
      </c>
      <c r="F617" s="198" t="s">
        <v>37</v>
      </c>
      <c r="G617" s="198" t="s">
        <v>1759</v>
      </c>
      <c r="H617" s="198" t="s">
        <v>78</v>
      </c>
      <c r="I617" s="199">
        <v>10.11</v>
      </c>
      <c r="J617" s="202"/>
      <c r="K617" s="202"/>
      <c r="L617" s="202"/>
      <c r="M617" s="202"/>
      <c r="N617" s="202"/>
      <c r="O617" s="202"/>
      <c r="P617" s="202"/>
      <c r="Q617" s="202"/>
      <c r="R617" s="202"/>
      <c r="S617" s="202"/>
    </row>
    <row r="618" spans="1:19" s="11" customFormat="1">
      <c r="A618" s="195">
        <f>MAX($A$11:A617)+1</f>
        <v>607</v>
      </c>
      <c r="B618" s="196" t="s">
        <v>59</v>
      </c>
      <c r="C618" s="197">
        <v>-2</v>
      </c>
      <c r="D618" s="197" t="s">
        <v>977</v>
      </c>
      <c r="E618" s="196" t="s">
        <v>192</v>
      </c>
      <c r="F618" s="198" t="s">
        <v>37</v>
      </c>
      <c r="G618" s="198" t="s">
        <v>1759</v>
      </c>
      <c r="H618" s="198" t="s">
        <v>78</v>
      </c>
      <c r="I618" s="199">
        <v>9.08</v>
      </c>
      <c r="J618" s="202"/>
      <c r="K618" s="202"/>
      <c r="L618" s="202"/>
      <c r="M618" s="202"/>
      <c r="N618" s="202"/>
      <c r="O618" s="202"/>
      <c r="P618" s="202"/>
      <c r="Q618" s="202"/>
      <c r="R618" s="202"/>
      <c r="S618" s="202"/>
    </row>
    <row r="619" spans="1:19" s="11" customFormat="1">
      <c r="A619" s="195">
        <f>MAX($A$11:A618)+1</f>
        <v>608</v>
      </c>
      <c r="B619" s="196" t="s">
        <v>59</v>
      </c>
      <c r="C619" s="197">
        <v>-2</v>
      </c>
      <c r="D619" s="197" t="s">
        <v>1047</v>
      </c>
      <c r="E619" s="196" t="s">
        <v>192</v>
      </c>
      <c r="F619" s="198" t="s">
        <v>37</v>
      </c>
      <c r="G619" s="198" t="s">
        <v>1759</v>
      </c>
      <c r="H619" s="198" t="s">
        <v>78</v>
      </c>
      <c r="I619" s="199">
        <v>3.15</v>
      </c>
      <c r="J619" s="202"/>
      <c r="K619" s="202"/>
      <c r="L619" s="202"/>
      <c r="M619" s="202"/>
      <c r="N619" s="202"/>
      <c r="O619" s="202"/>
      <c r="P619" s="202"/>
      <c r="Q619" s="202"/>
      <c r="R619" s="202"/>
      <c r="S619" s="202"/>
    </row>
    <row r="620" spans="1:19" s="11" customFormat="1">
      <c r="A620" s="195">
        <f>MAX($A$11:A619)+1</f>
        <v>609</v>
      </c>
      <c r="B620" s="196" t="s">
        <v>59</v>
      </c>
      <c r="C620" s="197">
        <v>-2</v>
      </c>
      <c r="D620" s="197" t="s">
        <v>1048</v>
      </c>
      <c r="E620" s="196" t="s">
        <v>192</v>
      </c>
      <c r="F620" s="198" t="s">
        <v>37</v>
      </c>
      <c r="G620" s="198" t="s">
        <v>1759</v>
      </c>
      <c r="H620" s="198" t="s">
        <v>78</v>
      </c>
      <c r="I620" s="199">
        <v>6.9</v>
      </c>
      <c r="J620" s="202"/>
      <c r="K620" s="202"/>
      <c r="L620" s="202"/>
      <c r="M620" s="202"/>
      <c r="N620" s="202"/>
      <c r="O620" s="202"/>
      <c r="P620" s="202"/>
      <c r="Q620" s="202"/>
      <c r="R620" s="202"/>
      <c r="S620" s="202"/>
    </row>
    <row r="621" spans="1:19" s="11" customFormat="1">
      <c r="A621" s="195">
        <f>MAX($A$11:A620)+1</f>
        <v>610</v>
      </c>
      <c r="B621" s="196" t="s">
        <v>59</v>
      </c>
      <c r="C621" s="197">
        <v>-2</v>
      </c>
      <c r="D621" s="197" t="s">
        <v>1049</v>
      </c>
      <c r="E621" s="196" t="s">
        <v>192</v>
      </c>
      <c r="F621" s="198" t="s">
        <v>37</v>
      </c>
      <c r="G621" s="198" t="s">
        <v>1759</v>
      </c>
      <c r="H621" s="198" t="s">
        <v>78</v>
      </c>
      <c r="I621" s="199">
        <v>12.75</v>
      </c>
      <c r="J621" s="202"/>
      <c r="K621" s="202"/>
      <c r="L621" s="202"/>
      <c r="M621" s="202"/>
      <c r="N621" s="202"/>
      <c r="O621" s="202"/>
      <c r="P621" s="202"/>
      <c r="Q621" s="202"/>
      <c r="R621" s="202"/>
      <c r="S621" s="202"/>
    </row>
    <row r="622" spans="1:19" s="11" customFormat="1">
      <c r="A622" s="195">
        <f>MAX($A$11:A621)+1</f>
        <v>611</v>
      </c>
      <c r="B622" s="196" t="s">
        <v>59</v>
      </c>
      <c r="C622" s="197">
        <v>-2</v>
      </c>
      <c r="D622" s="197" t="s">
        <v>1050</v>
      </c>
      <c r="E622" s="196" t="s">
        <v>192</v>
      </c>
      <c r="F622" s="198" t="s">
        <v>37</v>
      </c>
      <c r="G622" s="198" t="s">
        <v>1759</v>
      </c>
      <c r="H622" s="198" t="s">
        <v>78</v>
      </c>
      <c r="I622" s="199">
        <v>11.62</v>
      </c>
      <c r="J622" s="202"/>
      <c r="K622" s="202"/>
      <c r="L622" s="202"/>
      <c r="M622" s="202"/>
      <c r="N622" s="202"/>
      <c r="O622" s="202"/>
      <c r="P622" s="202"/>
      <c r="Q622" s="202"/>
      <c r="R622" s="202"/>
      <c r="S622" s="202"/>
    </row>
    <row r="623" spans="1:19" s="11" customFormat="1">
      <c r="A623" s="195">
        <f>MAX($A$11:A622)+1</f>
        <v>612</v>
      </c>
      <c r="B623" s="196" t="s">
        <v>59</v>
      </c>
      <c r="C623" s="197">
        <v>-2</v>
      </c>
      <c r="D623" s="197" t="s">
        <v>1112</v>
      </c>
      <c r="E623" s="196" t="s">
        <v>192</v>
      </c>
      <c r="F623" s="198" t="s">
        <v>37</v>
      </c>
      <c r="G623" s="198" t="s">
        <v>1759</v>
      </c>
      <c r="H623" s="198" t="s">
        <v>78</v>
      </c>
      <c r="I623" s="199">
        <v>10.51</v>
      </c>
      <c r="J623" s="202"/>
      <c r="K623" s="202"/>
      <c r="L623" s="202"/>
      <c r="M623" s="202"/>
      <c r="N623" s="202"/>
      <c r="O623" s="202"/>
      <c r="P623" s="202"/>
      <c r="Q623" s="202"/>
      <c r="R623" s="202"/>
      <c r="S623" s="202"/>
    </row>
    <row r="624" spans="1:19" s="11" customFormat="1">
      <c r="A624" s="195">
        <f>MAX($A$11:A623)+1</f>
        <v>613</v>
      </c>
      <c r="B624" s="196" t="s">
        <v>59</v>
      </c>
      <c r="C624" s="197">
        <v>-2</v>
      </c>
      <c r="D624" s="197" t="s">
        <v>1113</v>
      </c>
      <c r="E624" s="196" t="s">
        <v>192</v>
      </c>
      <c r="F624" s="198" t="s">
        <v>37</v>
      </c>
      <c r="G624" s="198" t="s">
        <v>1759</v>
      </c>
      <c r="H624" s="198" t="s">
        <v>78</v>
      </c>
      <c r="I624" s="199">
        <v>12.75</v>
      </c>
      <c r="J624" s="202"/>
      <c r="K624" s="202"/>
      <c r="L624" s="202"/>
      <c r="M624" s="202"/>
      <c r="N624" s="202"/>
      <c r="O624" s="202"/>
      <c r="P624" s="202"/>
      <c r="Q624" s="202"/>
      <c r="R624" s="202"/>
      <c r="S624" s="202"/>
    </row>
    <row r="625" spans="1:19" s="11" customFormat="1">
      <c r="A625" s="195">
        <f>MAX($A$11:A624)+1</f>
        <v>614</v>
      </c>
      <c r="B625" s="196" t="s">
        <v>59</v>
      </c>
      <c r="C625" s="197">
        <v>-2</v>
      </c>
      <c r="D625" s="197" t="s">
        <v>1114</v>
      </c>
      <c r="E625" s="196" t="s">
        <v>192</v>
      </c>
      <c r="F625" s="198" t="s">
        <v>37</v>
      </c>
      <c r="G625" s="198" t="s">
        <v>1759</v>
      </c>
      <c r="H625" s="198" t="s">
        <v>78</v>
      </c>
      <c r="I625" s="199">
        <v>11.62</v>
      </c>
      <c r="J625" s="202"/>
      <c r="K625" s="202"/>
      <c r="L625" s="202"/>
      <c r="M625" s="202"/>
      <c r="N625" s="202"/>
      <c r="O625" s="202"/>
      <c r="P625" s="202"/>
      <c r="Q625" s="202"/>
      <c r="R625" s="202"/>
      <c r="S625" s="202"/>
    </row>
    <row r="626" spans="1:19" s="11" customFormat="1">
      <c r="A626" s="195">
        <f>MAX($A$11:A625)+1</f>
        <v>615</v>
      </c>
      <c r="B626" s="196" t="s">
        <v>59</v>
      </c>
      <c r="C626" s="197">
        <v>-2</v>
      </c>
      <c r="D626" s="197" t="s">
        <v>1152</v>
      </c>
      <c r="E626" s="196" t="s">
        <v>192</v>
      </c>
      <c r="F626" s="198" t="s">
        <v>37</v>
      </c>
      <c r="G626" s="198" t="s">
        <v>1759</v>
      </c>
      <c r="H626" s="198" t="s">
        <v>78</v>
      </c>
      <c r="I626" s="199">
        <v>3.45</v>
      </c>
      <c r="J626" s="202"/>
      <c r="K626" s="202"/>
      <c r="L626" s="202"/>
      <c r="M626" s="202"/>
      <c r="N626" s="202"/>
      <c r="O626" s="202"/>
      <c r="P626" s="202"/>
      <c r="Q626" s="202"/>
      <c r="R626" s="202"/>
      <c r="S626" s="202"/>
    </row>
    <row r="627" spans="1:19" s="11" customFormat="1">
      <c r="A627" s="195">
        <f>MAX($A$11:A626)+1</f>
        <v>616</v>
      </c>
      <c r="B627" s="196" t="s">
        <v>59</v>
      </c>
      <c r="C627" s="197">
        <v>-2</v>
      </c>
      <c r="D627" s="197" t="s">
        <v>1153</v>
      </c>
      <c r="E627" s="196" t="s">
        <v>192</v>
      </c>
      <c r="F627" s="198" t="s">
        <v>37</v>
      </c>
      <c r="G627" s="198" t="s">
        <v>1759</v>
      </c>
      <c r="H627" s="198" t="s">
        <v>78</v>
      </c>
      <c r="I627" s="199">
        <v>10.26</v>
      </c>
      <c r="J627" s="202"/>
      <c r="K627" s="202"/>
      <c r="L627" s="202"/>
      <c r="M627" s="202"/>
      <c r="N627" s="202"/>
      <c r="O627" s="202"/>
      <c r="P627" s="202"/>
      <c r="Q627" s="202"/>
      <c r="R627" s="202"/>
      <c r="S627" s="202"/>
    </row>
    <row r="628" spans="1:19" s="11" customFormat="1">
      <c r="A628" s="195">
        <f>MAX($A$11:A627)+1</f>
        <v>617</v>
      </c>
      <c r="B628" s="196" t="s">
        <v>59</v>
      </c>
      <c r="C628" s="197">
        <v>-2</v>
      </c>
      <c r="D628" s="197" t="s">
        <v>1154</v>
      </c>
      <c r="E628" s="196" t="s">
        <v>192</v>
      </c>
      <c r="F628" s="198" t="s">
        <v>37</v>
      </c>
      <c r="G628" s="198" t="s">
        <v>1759</v>
      </c>
      <c r="H628" s="198" t="s">
        <v>78</v>
      </c>
      <c r="I628" s="199">
        <v>11.62</v>
      </c>
      <c r="J628" s="202"/>
      <c r="K628" s="202"/>
      <c r="L628" s="202"/>
      <c r="M628" s="202"/>
      <c r="N628" s="202"/>
      <c r="O628" s="202"/>
      <c r="P628" s="202"/>
      <c r="Q628" s="202"/>
      <c r="R628" s="202"/>
      <c r="S628" s="202"/>
    </row>
    <row r="629" spans="1:19" s="11" customFormat="1">
      <c r="A629" s="195">
        <f>MAX($A$11:A628)+1</f>
        <v>618</v>
      </c>
      <c r="B629" s="196" t="s">
        <v>59</v>
      </c>
      <c r="C629" s="197">
        <v>-1</v>
      </c>
      <c r="D629" s="197" t="s">
        <v>178</v>
      </c>
      <c r="E629" s="196" t="s">
        <v>182</v>
      </c>
      <c r="F629" s="198" t="s">
        <v>221</v>
      </c>
      <c r="G629" s="198" t="s">
        <v>1311</v>
      </c>
      <c r="H629" s="198" t="s">
        <v>89</v>
      </c>
      <c r="I629" s="199">
        <v>9.9499999999999993</v>
      </c>
      <c r="J629" s="64"/>
      <c r="K629" s="200">
        <v>10</v>
      </c>
      <c r="L629" s="201">
        <v>293.2</v>
      </c>
      <c r="M629" s="201" t="e" cm="1">
        <f t="array" ref="M629">IF($K629&gt;0,SVS_UR_VZ*$I629/$J629,0)</f>
        <v>#DIV/0!</v>
      </c>
      <c r="N629" s="208">
        <v>5</v>
      </c>
      <c r="O629" s="208">
        <v>101.25</v>
      </c>
      <c r="P629" s="209" t="e" cm="1">
        <f t="array" ref="P629">IF($K629&gt;0,SVS_UR_VFZ*$I629/$J629,0)</f>
        <v>#DIV/0!</v>
      </c>
      <c r="Q629" s="203">
        <f t="shared" ref="Q629:Q692" si="36">I629*SUM(L629,O629)</f>
        <v>3924.7774999999997</v>
      </c>
      <c r="R629" s="203">
        <f t="shared" ref="R629:R692" si="37">IFERROR(Q629/J629,0)</f>
        <v>0</v>
      </c>
      <c r="S629" s="203" t="e">
        <f t="shared" ref="S629:S692" si="38">ROUND(SUM(L629*M629,O629*P629),2)</f>
        <v>#DIV/0!</v>
      </c>
    </row>
    <row r="630" spans="1:19" s="11" customFormat="1">
      <c r="A630" s="195">
        <f>MAX($A$11:A629)+1</f>
        <v>619</v>
      </c>
      <c r="B630" s="196" t="s">
        <v>59</v>
      </c>
      <c r="C630" s="197">
        <v>-1</v>
      </c>
      <c r="D630" s="197" t="s">
        <v>180</v>
      </c>
      <c r="E630" s="196" t="s">
        <v>182</v>
      </c>
      <c r="F630" s="198" t="s">
        <v>221</v>
      </c>
      <c r="G630" s="198" t="s">
        <v>1311</v>
      </c>
      <c r="H630" s="198" t="s">
        <v>89</v>
      </c>
      <c r="I630" s="199">
        <v>48.24</v>
      </c>
      <c r="J630" s="64"/>
      <c r="K630" s="200">
        <v>10</v>
      </c>
      <c r="L630" s="201">
        <v>293.2</v>
      </c>
      <c r="M630" s="201" t="e" cm="1">
        <f t="array" ref="M630">IF($K630&gt;0,SVS_UR_VZ*$I630/$J630,0)</f>
        <v>#DIV/0!</v>
      </c>
      <c r="N630" s="208">
        <v>5</v>
      </c>
      <c r="O630" s="208">
        <v>101.25</v>
      </c>
      <c r="P630" s="209" t="e" cm="1">
        <f t="array" ref="P630">IF($K630&gt;0,SVS_UR_VFZ*$I630/$J630,0)</f>
        <v>#DIV/0!</v>
      </c>
      <c r="Q630" s="203">
        <f t="shared" si="36"/>
        <v>19028.268</v>
      </c>
      <c r="R630" s="203">
        <f t="shared" si="37"/>
        <v>0</v>
      </c>
      <c r="S630" s="203" t="e">
        <f t="shared" si="38"/>
        <v>#DIV/0!</v>
      </c>
    </row>
    <row r="631" spans="1:19" s="11" customFormat="1">
      <c r="A631" s="195">
        <f>MAX($A$11:A630)+1</f>
        <v>620</v>
      </c>
      <c r="B631" s="196" t="s">
        <v>59</v>
      </c>
      <c r="C631" s="197">
        <v>-1</v>
      </c>
      <c r="D631" s="197" t="s">
        <v>823</v>
      </c>
      <c r="E631" s="196" t="s">
        <v>219</v>
      </c>
      <c r="F631" s="198" t="s">
        <v>169</v>
      </c>
      <c r="G631" s="198" t="s">
        <v>1311</v>
      </c>
      <c r="H631" s="198" t="s">
        <v>89</v>
      </c>
      <c r="I631" s="199">
        <v>3.83</v>
      </c>
      <c r="J631" s="64"/>
      <c r="K631" s="210">
        <v>1</v>
      </c>
      <c r="L631" s="211">
        <v>30.4</v>
      </c>
      <c r="M631" s="211" t="e" cm="1">
        <f t="array" ref="M631">IF($K631&gt;0,SVS_UR_VZ*$I631/$J631,0)</f>
        <v>#DIV/0!</v>
      </c>
      <c r="N631" s="204">
        <v>1</v>
      </c>
      <c r="O631" s="205">
        <v>21.68</v>
      </c>
      <c r="P631" s="205" t="e" cm="1">
        <f t="array" ref="P631">IF($K631&gt;0,SVS_UR_VFZ*$I631/$J631,0)</f>
        <v>#DIV/0!</v>
      </c>
      <c r="Q631" s="203">
        <f t="shared" si="36"/>
        <v>199.46639999999999</v>
      </c>
      <c r="R631" s="203">
        <f t="shared" si="37"/>
        <v>0</v>
      </c>
      <c r="S631" s="203" t="e">
        <f t="shared" si="38"/>
        <v>#DIV/0!</v>
      </c>
    </row>
    <row r="632" spans="1:19" s="11" customFormat="1">
      <c r="A632" s="195">
        <f>MAX($A$11:A631)+1</f>
        <v>621</v>
      </c>
      <c r="B632" s="196" t="s">
        <v>59</v>
      </c>
      <c r="C632" s="197">
        <v>-1</v>
      </c>
      <c r="D632" s="197" t="s">
        <v>824</v>
      </c>
      <c r="E632" s="196" t="s">
        <v>217</v>
      </c>
      <c r="F632" s="198" t="s">
        <v>221</v>
      </c>
      <c r="G632" s="198" t="s">
        <v>1311</v>
      </c>
      <c r="H632" s="198" t="s">
        <v>89</v>
      </c>
      <c r="I632" s="199">
        <v>5.56</v>
      </c>
      <c r="J632" s="64"/>
      <c r="K632" s="210">
        <v>10</v>
      </c>
      <c r="L632" s="211">
        <v>293.2</v>
      </c>
      <c r="M632" s="211" t="e" cm="1">
        <f t="array" ref="M632">IF($K632&gt;0,SVS_UR_VZ*$I632/$J632,0)</f>
        <v>#DIV/0!</v>
      </c>
      <c r="N632" s="204">
        <v>5</v>
      </c>
      <c r="O632" s="204">
        <v>101.25</v>
      </c>
      <c r="P632" s="205" t="e" cm="1">
        <f t="array" ref="P632">IF($K632&gt;0,SVS_UR_VFZ*$I632/$J632,0)</f>
        <v>#DIV/0!</v>
      </c>
      <c r="Q632" s="203">
        <f t="shared" si="36"/>
        <v>2193.1419999999998</v>
      </c>
      <c r="R632" s="203">
        <f t="shared" si="37"/>
        <v>0</v>
      </c>
      <c r="S632" s="203" t="e">
        <f t="shared" si="38"/>
        <v>#DIV/0!</v>
      </c>
    </row>
    <row r="633" spans="1:19" s="11" customFormat="1">
      <c r="A633" s="195">
        <f>MAX($A$11:A632)+1</f>
        <v>622</v>
      </c>
      <c r="B633" s="196" t="s">
        <v>59</v>
      </c>
      <c r="C633" s="197">
        <v>-1</v>
      </c>
      <c r="D633" s="197" t="s">
        <v>825</v>
      </c>
      <c r="E633" s="196" t="s">
        <v>217</v>
      </c>
      <c r="F633" s="198" t="s">
        <v>221</v>
      </c>
      <c r="G633" s="198" t="s">
        <v>1311</v>
      </c>
      <c r="H633" s="198" t="s">
        <v>89</v>
      </c>
      <c r="I633" s="199">
        <v>16.510000000000002</v>
      </c>
      <c r="J633" s="64"/>
      <c r="K633" s="210">
        <v>10</v>
      </c>
      <c r="L633" s="211">
        <v>293.2</v>
      </c>
      <c r="M633" s="211" t="e" cm="1">
        <f t="array" ref="M633">IF($K633&gt;0,SVS_UR_VZ*$I633/$J633,0)</f>
        <v>#DIV/0!</v>
      </c>
      <c r="N633" s="204">
        <v>5</v>
      </c>
      <c r="O633" s="204">
        <v>101.25</v>
      </c>
      <c r="P633" s="205" t="e" cm="1">
        <f t="array" ref="P633">IF($K633&gt;0,SVS_UR_VFZ*$I633/$J633,0)</f>
        <v>#DIV/0!</v>
      </c>
      <c r="Q633" s="203">
        <f t="shared" si="36"/>
        <v>6512.3695000000007</v>
      </c>
      <c r="R633" s="203">
        <f t="shared" si="37"/>
        <v>0</v>
      </c>
      <c r="S633" s="203" t="e">
        <f t="shared" si="38"/>
        <v>#DIV/0!</v>
      </c>
    </row>
    <row r="634" spans="1:19" s="11" customFormat="1">
      <c r="A634" s="195">
        <f>MAX($A$11:A633)+1</f>
        <v>623</v>
      </c>
      <c r="B634" s="196" t="s">
        <v>59</v>
      </c>
      <c r="C634" s="197">
        <v>-1</v>
      </c>
      <c r="D634" s="197" t="s">
        <v>826</v>
      </c>
      <c r="E634" s="196" t="s">
        <v>827</v>
      </c>
      <c r="F634" s="198" t="s">
        <v>171</v>
      </c>
      <c r="G634" s="198" t="s">
        <v>75</v>
      </c>
      <c r="H634" s="198" t="s">
        <v>92</v>
      </c>
      <c r="I634" s="199">
        <v>7.78</v>
      </c>
      <c r="J634" s="64"/>
      <c r="K634" s="210">
        <v>5</v>
      </c>
      <c r="L634" s="211">
        <v>146.6</v>
      </c>
      <c r="M634" s="211" t="e" cm="1">
        <f t="array" ref="M634">IF($K634&gt;0,SVS_UR_VZ*$I634/$J634,0)</f>
        <v>#DIV/0!</v>
      </c>
      <c r="N634" s="204">
        <v>5</v>
      </c>
      <c r="O634" s="205">
        <v>101.25</v>
      </c>
      <c r="P634" s="205" t="e" cm="1">
        <f t="array" ref="P634">IF($K634&gt;0,SVS_UR_VFZ*$I634/$J634,0)</f>
        <v>#DIV/0!</v>
      </c>
      <c r="Q634" s="203">
        <f t="shared" si="36"/>
        <v>1928.2729999999999</v>
      </c>
      <c r="R634" s="203">
        <f t="shared" si="37"/>
        <v>0</v>
      </c>
      <c r="S634" s="203" t="e">
        <f t="shared" si="38"/>
        <v>#DIV/0!</v>
      </c>
    </row>
    <row r="635" spans="1:19" s="11" customFormat="1">
      <c r="A635" s="195">
        <f>MAX($A$11:A634)+1</f>
        <v>624</v>
      </c>
      <c r="B635" s="196" t="s">
        <v>59</v>
      </c>
      <c r="C635" s="197">
        <v>-1</v>
      </c>
      <c r="D635" s="197" t="s">
        <v>826</v>
      </c>
      <c r="E635" s="196" t="s">
        <v>827</v>
      </c>
      <c r="F635" s="198" t="s">
        <v>171</v>
      </c>
      <c r="G635" s="198" t="s">
        <v>75</v>
      </c>
      <c r="H635" s="198" t="s">
        <v>92</v>
      </c>
      <c r="I635" s="199">
        <v>7.78</v>
      </c>
      <c r="J635" s="64"/>
      <c r="K635" s="210">
        <v>5</v>
      </c>
      <c r="L635" s="211">
        <v>146.6</v>
      </c>
      <c r="M635" s="211" t="e" cm="1">
        <f t="array" ref="M635">IF($K635&gt;0,SVS_UR_VZ*$I635/$J635,0)</f>
        <v>#DIV/0!</v>
      </c>
      <c r="N635" s="204">
        <v>5</v>
      </c>
      <c r="O635" s="205">
        <v>101.25</v>
      </c>
      <c r="P635" s="205" t="e" cm="1">
        <f t="array" ref="P635">IF($K635&gt;0,SVS_UR_VFZ*$I635/$J635,0)</f>
        <v>#DIV/0!</v>
      </c>
      <c r="Q635" s="203">
        <f t="shared" si="36"/>
        <v>1928.2729999999999</v>
      </c>
      <c r="R635" s="203">
        <f t="shared" si="37"/>
        <v>0</v>
      </c>
      <c r="S635" s="203" t="e">
        <f t="shared" si="38"/>
        <v>#DIV/0!</v>
      </c>
    </row>
    <row r="636" spans="1:19" s="11" customFormat="1">
      <c r="A636" s="195">
        <f>MAX($A$11:A635)+1</f>
        <v>625</v>
      </c>
      <c r="B636" s="196" t="s">
        <v>59</v>
      </c>
      <c r="C636" s="197">
        <v>-1</v>
      </c>
      <c r="D636" s="197" t="s">
        <v>826</v>
      </c>
      <c r="E636" s="196" t="s">
        <v>827</v>
      </c>
      <c r="F636" s="198" t="s">
        <v>171</v>
      </c>
      <c r="G636" s="198" t="s">
        <v>75</v>
      </c>
      <c r="H636" s="198" t="s">
        <v>92</v>
      </c>
      <c r="I636" s="199">
        <v>7.78</v>
      </c>
      <c r="J636" s="64"/>
      <c r="K636" s="210">
        <v>5</v>
      </c>
      <c r="L636" s="211">
        <v>146.6</v>
      </c>
      <c r="M636" s="211" t="e" cm="1">
        <f t="array" ref="M636">IF($K636&gt;0,SVS_UR_VZ*$I636/$J636,0)</f>
        <v>#DIV/0!</v>
      </c>
      <c r="N636" s="204">
        <v>5</v>
      </c>
      <c r="O636" s="205">
        <v>101.25</v>
      </c>
      <c r="P636" s="205" t="e" cm="1">
        <f t="array" ref="P636">IF($K636&gt;0,SVS_UR_VFZ*$I636/$J636,0)</f>
        <v>#DIV/0!</v>
      </c>
      <c r="Q636" s="203">
        <f t="shared" si="36"/>
        <v>1928.2729999999999</v>
      </c>
      <c r="R636" s="203">
        <f t="shared" si="37"/>
        <v>0</v>
      </c>
      <c r="S636" s="203" t="e">
        <f t="shared" si="38"/>
        <v>#DIV/0!</v>
      </c>
    </row>
    <row r="637" spans="1:19" s="11" customFormat="1">
      <c r="A637" s="195">
        <f>MAX($A$11:A636)+1</f>
        <v>626</v>
      </c>
      <c r="B637" s="196" t="s">
        <v>59</v>
      </c>
      <c r="C637" s="197">
        <v>-1</v>
      </c>
      <c r="D637" s="197" t="s">
        <v>829</v>
      </c>
      <c r="E637" s="196" t="s">
        <v>95</v>
      </c>
      <c r="F637" s="198" t="s">
        <v>173</v>
      </c>
      <c r="G637" s="198" t="s">
        <v>1314</v>
      </c>
      <c r="H637" s="198" t="s">
        <v>48</v>
      </c>
      <c r="I637" s="199">
        <v>100.88</v>
      </c>
      <c r="J637" s="64"/>
      <c r="K637" s="210">
        <v>0.23</v>
      </c>
      <c r="L637" s="211">
        <v>9</v>
      </c>
      <c r="M637" s="211" t="e" cm="1">
        <f t="array" ref="M637">IF($K637&gt;0,SVS_UR_VZ*$I637/$J637,0)</f>
        <v>#DIV/0!</v>
      </c>
      <c r="N637" s="204">
        <v>0.23</v>
      </c>
      <c r="O637" s="205">
        <v>3</v>
      </c>
      <c r="P637" s="205" t="e" cm="1">
        <f t="array" ref="P637">IF($K637&gt;0,SVS_UR_VFZ*$I637/$J637,0)</f>
        <v>#DIV/0!</v>
      </c>
      <c r="Q637" s="203">
        <f t="shared" si="36"/>
        <v>1210.56</v>
      </c>
      <c r="R637" s="203">
        <f t="shared" si="37"/>
        <v>0</v>
      </c>
      <c r="S637" s="203" t="e">
        <f t="shared" si="38"/>
        <v>#DIV/0!</v>
      </c>
    </row>
    <row r="638" spans="1:19" s="11" customFormat="1">
      <c r="A638" s="195">
        <f>MAX($A$11:A637)+1</f>
        <v>627</v>
      </c>
      <c r="B638" s="196" t="s">
        <v>59</v>
      </c>
      <c r="C638" s="197">
        <v>-1</v>
      </c>
      <c r="D638" s="197" t="s">
        <v>830</v>
      </c>
      <c r="E638" s="196" t="s">
        <v>95</v>
      </c>
      <c r="F638" s="198" t="s">
        <v>173</v>
      </c>
      <c r="G638" s="198" t="s">
        <v>1314</v>
      </c>
      <c r="H638" s="198" t="s">
        <v>48</v>
      </c>
      <c r="I638" s="199">
        <v>61.2</v>
      </c>
      <c r="J638" s="64"/>
      <c r="K638" s="200">
        <v>0.23</v>
      </c>
      <c r="L638" s="201">
        <v>9</v>
      </c>
      <c r="M638" s="201" t="e" cm="1">
        <f t="array" ref="M638">IF($K638&gt;0,SVS_UR_VZ*$I638/$J638,0)</f>
        <v>#DIV/0!</v>
      </c>
      <c r="N638" s="208">
        <v>0.23</v>
      </c>
      <c r="O638" s="209">
        <v>3</v>
      </c>
      <c r="P638" s="209" t="e" cm="1">
        <f t="array" ref="P638">IF($K638&gt;0,SVS_UR_VFZ*$I638/$J638,0)</f>
        <v>#DIV/0!</v>
      </c>
      <c r="Q638" s="203">
        <f t="shared" si="36"/>
        <v>734.40000000000009</v>
      </c>
      <c r="R638" s="203">
        <f t="shared" si="37"/>
        <v>0</v>
      </c>
      <c r="S638" s="203" t="e">
        <f t="shared" si="38"/>
        <v>#DIV/0!</v>
      </c>
    </row>
    <row r="639" spans="1:19" s="11" customFormat="1">
      <c r="A639" s="195">
        <f>MAX($A$11:A638)+1</f>
        <v>628</v>
      </c>
      <c r="B639" s="196" t="s">
        <v>59</v>
      </c>
      <c r="C639" s="197">
        <v>-1</v>
      </c>
      <c r="D639" s="197" t="s">
        <v>831</v>
      </c>
      <c r="E639" s="196" t="s">
        <v>81</v>
      </c>
      <c r="F639" s="198" t="s">
        <v>1375</v>
      </c>
      <c r="G639" s="198" t="s">
        <v>1313</v>
      </c>
      <c r="H639" s="198" t="s">
        <v>80</v>
      </c>
      <c r="I639" s="199">
        <v>17.600000000000001</v>
      </c>
      <c r="J639" s="64"/>
      <c r="K639" s="200">
        <v>3</v>
      </c>
      <c r="L639" s="201">
        <v>87.96</v>
      </c>
      <c r="M639" s="201" t="e" cm="1">
        <f t="array" ref="M639">IF($K639&gt;0,SVS_UR_VZ*$I639/$J639,0)</f>
        <v>#DIV/0!</v>
      </c>
      <c r="N639" s="208">
        <v>3</v>
      </c>
      <c r="O639" s="209">
        <v>60.75</v>
      </c>
      <c r="P639" s="209" t="e" cm="1">
        <f t="array" ref="P639">IF($K639&gt;0,SVS_UR_VFZ*$I639/$J639,0)</f>
        <v>#DIV/0!</v>
      </c>
      <c r="Q639" s="203">
        <f t="shared" si="36"/>
        <v>2617.2959999999998</v>
      </c>
      <c r="R639" s="203">
        <f t="shared" si="37"/>
        <v>0</v>
      </c>
      <c r="S639" s="203" t="e">
        <f t="shared" si="38"/>
        <v>#DIV/0!</v>
      </c>
    </row>
    <row r="640" spans="1:19" s="11" customFormat="1">
      <c r="A640" s="195">
        <f>MAX($A$11:A639)+1</f>
        <v>629</v>
      </c>
      <c r="B640" s="196" t="s">
        <v>59</v>
      </c>
      <c r="C640" s="197">
        <v>-1</v>
      </c>
      <c r="D640" s="197" t="s">
        <v>832</v>
      </c>
      <c r="E640" s="196" t="s">
        <v>81</v>
      </c>
      <c r="F640" s="198" t="s">
        <v>1375</v>
      </c>
      <c r="G640" s="198" t="s">
        <v>1313</v>
      </c>
      <c r="H640" s="198" t="s">
        <v>80</v>
      </c>
      <c r="I640" s="199">
        <v>17.82</v>
      </c>
      <c r="J640" s="64"/>
      <c r="K640" s="200">
        <v>3</v>
      </c>
      <c r="L640" s="201">
        <v>87.96</v>
      </c>
      <c r="M640" s="201" t="e" cm="1">
        <f t="array" ref="M640">IF($K640&gt;0,SVS_UR_VZ*$I640/$J640,0)</f>
        <v>#DIV/0!</v>
      </c>
      <c r="N640" s="208">
        <v>3</v>
      </c>
      <c r="O640" s="209">
        <v>60.75</v>
      </c>
      <c r="P640" s="209" t="e" cm="1">
        <f t="array" ref="P640">IF($K640&gt;0,SVS_UR_VFZ*$I640/$J640,0)</f>
        <v>#DIV/0!</v>
      </c>
      <c r="Q640" s="203">
        <f t="shared" si="36"/>
        <v>2650.0121999999997</v>
      </c>
      <c r="R640" s="203">
        <f t="shared" si="37"/>
        <v>0</v>
      </c>
      <c r="S640" s="203" t="e">
        <f t="shared" si="38"/>
        <v>#DIV/0!</v>
      </c>
    </row>
    <row r="641" spans="1:19" s="11" customFormat="1">
      <c r="A641" s="195">
        <f>MAX($A$11:A640)+1</f>
        <v>630</v>
      </c>
      <c r="B641" s="196" t="s">
        <v>59</v>
      </c>
      <c r="C641" s="197">
        <v>-1</v>
      </c>
      <c r="D641" s="197" t="s">
        <v>833</v>
      </c>
      <c r="E641" s="196" t="s">
        <v>471</v>
      </c>
      <c r="F641" s="198" t="s">
        <v>172</v>
      </c>
      <c r="G641" s="198" t="s">
        <v>75</v>
      </c>
      <c r="H641" s="198" t="s">
        <v>94</v>
      </c>
      <c r="I641" s="199">
        <v>36.03</v>
      </c>
      <c r="J641" s="64"/>
      <c r="K641" s="200">
        <v>2</v>
      </c>
      <c r="L641" s="201">
        <v>58.64</v>
      </c>
      <c r="M641" s="201" t="e" cm="1">
        <f t="array" ref="M641">IF($K641&gt;0,SVS_UR_VZ*$I641/$J641,0)</f>
        <v>#DIV/0!</v>
      </c>
      <c r="N641" s="208">
        <v>2</v>
      </c>
      <c r="O641" s="209">
        <v>40.5</v>
      </c>
      <c r="P641" s="209" t="e" cm="1">
        <f t="array" ref="P641">IF($K641&gt;0,SVS_UR_VFZ*$I641/$J641,0)</f>
        <v>#DIV/0!</v>
      </c>
      <c r="Q641" s="203">
        <f t="shared" si="36"/>
        <v>3572.0142000000001</v>
      </c>
      <c r="R641" s="203">
        <f t="shared" si="37"/>
        <v>0</v>
      </c>
      <c r="S641" s="203" t="e">
        <f t="shared" si="38"/>
        <v>#DIV/0!</v>
      </c>
    </row>
    <row r="642" spans="1:19" s="11" customFormat="1">
      <c r="A642" s="195">
        <f>MAX($A$11:A641)+1</f>
        <v>631</v>
      </c>
      <c r="B642" s="196" t="s">
        <v>59</v>
      </c>
      <c r="C642" s="197">
        <v>-1</v>
      </c>
      <c r="D642" s="197" t="s">
        <v>834</v>
      </c>
      <c r="E642" s="196" t="s">
        <v>471</v>
      </c>
      <c r="F642" s="198" t="s">
        <v>172</v>
      </c>
      <c r="G642" s="198" t="s">
        <v>1314</v>
      </c>
      <c r="H642" s="198" t="s">
        <v>94</v>
      </c>
      <c r="I642" s="199">
        <v>101.11</v>
      </c>
      <c r="J642" s="64"/>
      <c r="K642" s="200">
        <v>2</v>
      </c>
      <c r="L642" s="201">
        <v>58.64</v>
      </c>
      <c r="M642" s="201" t="e" cm="1">
        <f t="array" ref="M642">IF($K642&gt;0,SVS_UR_VZ*$I642/$J642,0)</f>
        <v>#DIV/0!</v>
      </c>
      <c r="N642" s="208">
        <v>2</v>
      </c>
      <c r="O642" s="209">
        <v>40.5</v>
      </c>
      <c r="P642" s="209" t="e" cm="1">
        <f t="array" ref="P642">IF($K642&gt;0,SVS_UR_VFZ*$I642/$J642,0)</f>
        <v>#DIV/0!</v>
      </c>
      <c r="Q642" s="203">
        <f t="shared" si="36"/>
        <v>10024.045400000001</v>
      </c>
      <c r="R642" s="203">
        <f t="shared" si="37"/>
        <v>0</v>
      </c>
      <c r="S642" s="203" t="e">
        <f t="shared" si="38"/>
        <v>#DIV/0!</v>
      </c>
    </row>
    <row r="643" spans="1:19" s="11" customFormat="1">
      <c r="A643" s="195">
        <f>MAX($A$11:A642)+1</f>
        <v>632</v>
      </c>
      <c r="B643" s="196" t="s">
        <v>59</v>
      </c>
      <c r="C643" s="197">
        <v>-1</v>
      </c>
      <c r="D643" s="197" t="s">
        <v>835</v>
      </c>
      <c r="E643" s="196" t="s">
        <v>471</v>
      </c>
      <c r="F643" s="198" t="s">
        <v>172</v>
      </c>
      <c r="G643" s="198" t="s">
        <v>1314</v>
      </c>
      <c r="H643" s="198" t="s">
        <v>94</v>
      </c>
      <c r="I643" s="199">
        <v>51.68</v>
      </c>
      <c r="J643" s="64"/>
      <c r="K643" s="200">
        <v>2</v>
      </c>
      <c r="L643" s="201">
        <v>58.64</v>
      </c>
      <c r="M643" s="201" t="e" cm="1">
        <f t="array" ref="M643">IF($K643&gt;0,SVS_UR_VZ*$I643/$J643,0)</f>
        <v>#DIV/0!</v>
      </c>
      <c r="N643" s="208">
        <v>2</v>
      </c>
      <c r="O643" s="209">
        <v>40.5</v>
      </c>
      <c r="P643" s="209" t="e" cm="1">
        <f t="array" ref="P643">IF($K643&gt;0,SVS_UR_VFZ*$I643/$J643,0)</f>
        <v>#DIV/0!</v>
      </c>
      <c r="Q643" s="203">
        <f t="shared" si="36"/>
        <v>5123.5551999999998</v>
      </c>
      <c r="R643" s="203">
        <f t="shared" si="37"/>
        <v>0</v>
      </c>
      <c r="S643" s="203" t="e">
        <f t="shared" si="38"/>
        <v>#DIV/0!</v>
      </c>
    </row>
    <row r="644" spans="1:19" s="11" customFormat="1">
      <c r="A644" s="195">
        <f>MAX($A$11:A643)+1</f>
        <v>633</v>
      </c>
      <c r="B644" s="196" t="s">
        <v>59</v>
      </c>
      <c r="C644" s="197">
        <v>-1</v>
      </c>
      <c r="D644" s="197" t="s">
        <v>836</v>
      </c>
      <c r="E644" s="196" t="s">
        <v>471</v>
      </c>
      <c r="F644" s="198" t="s">
        <v>172</v>
      </c>
      <c r="G644" s="198" t="s">
        <v>1314</v>
      </c>
      <c r="H644" s="198" t="s">
        <v>94</v>
      </c>
      <c r="I644" s="199">
        <v>17.52</v>
      </c>
      <c r="J644" s="64"/>
      <c r="K644" s="200">
        <v>2</v>
      </c>
      <c r="L644" s="201">
        <v>58.64</v>
      </c>
      <c r="M644" s="201" t="e" cm="1">
        <f t="array" ref="M644">IF($K644&gt;0,SVS_UR_VZ*$I644/$J644,0)</f>
        <v>#DIV/0!</v>
      </c>
      <c r="N644" s="208">
        <v>2</v>
      </c>
      <c r="O644" s="209">
        <v>40.5</v>
      </c>
      <c r="P644" s="209" t="e" cm="1">
        <f t="array" ref="P644">IF($K644&gt;0,SVS_UR_VFZ*$I644/$J644,0)</f>
        <v>#DIV/0!</v>
      </c>
      <c r="Q644" s="203">
        <f t="shared" si="36"/>
        <v>1736.9328</v>
      </c>
      <c r="R644" s="203">
        <f t="shared" si="37"/>
        <v>0</v>
      </c>
      <c r="S644" s="203" t="e">
        <f t="shared" si="38"/>
        <v>#DIV/0!</v>
      </c>
    </row>
    <row r="645" spans="1:19" s="11" customFormat="1">
      <c r="A645" s="195">
        <f>MAX($A$11:A644)+1</f>
        <v>634</v>
      </c>
      <c r="B645" s="196" t="s">
        <v>59</v>
      </c>
      <c r="C645" s="197">
        <v>-1</v>
      </c>
      <c r="D645" s="197" t="s">
        <v>837</v>
      </c>
      <c r="E645" s="196" t="s">
        <v>471</v>
      </c>
      <c r="F645" s="198" t="s">
        <v>172</v>
      </c>
      <c r="G645" s="198" t="s">
        <v>1314</v>
      </c>
      <c r="H645" s="198" t="s">
        <v>94</v>
      </c>
      <c r="I645" s="199">
        <v>20.69</v>
      </c>
      <c r="J645" s="64"/>
      <c r="K645" s="200">
        <v>2</v>
      </c>
      <c r="L645" s="201">
        <v>58.64</v>
      </c>
      <c r="M645" s="201" t="e" cm="1">
        <f t="array" ref="M645">IF($K645&gt;0,SVS_UR_VZ*$I645/$J645,0)</f>
        <v>#DIV/0!</v>
      </c>
      <c r="N645" s="208">
        <v>2</v>
      </c>
      <c r="O645" s="209">
        <v>40.5</v>
      </c>
      <c r="P645" s="209" t="e" cm="1">
        <f t="array" ref="P645">IF($K645&gt;0,SVS_UR_VFZ*$I645/$J645,0)</f>
        <v>#DIV/0!</v>
      </c>
      <c r="Q645" s="203">
        <f t="shared" si="36"/>
        <v>2051.2066</v>
      </c>
      <c r="R645" s="203">
        <f t="shared" si="37"/>
        <v>0</v>
      </c>
      <c r="S645" s="203" t="e">
        <f t="shared" si="38"/>
        <v>#DIV/0!</v>
      </c>
    </row>
    <row r="646" spans="1:19" s="11" customFormat="1">
      <c r="A646" s="195">
        <f>MAX($A$11:A645)+1</f>
        <v>635</v>
      </c>
      <c r="B646" s="196" t="s">
        <v>59</v>
      </c>
      <c r="C646" s="197">
        <v>-1</v>
      </c>
      <c r="D646" s="197" t="s">
        <v>838</v>
      </c>
      <c r="E646" s="196" t="s">
        <v>471</v>
      </c>
      <c r="F646" s="198" t="s">
        <v>172</v>
      </c>
      <c r="G646" s="198" t="s">
        <v>1314</v>
      </c>
      <c r="H646" s="198" t="s">
        <v>94</v>
      </c>
      <c r="I646" s="199">
        <v>10.97</v>
      </c>
      <c r="J646" s="64"/>
      <c r="K646" s="200">
        <v>2</v>
      </c>
      <c r="L646" s="201">
        <v>58.64</v>
      </c>
      <c r="M646" s="201" t="e" cm="1">
        <f t="array" ref="M646">IF($K646&gt;0,SVS_UR_VZ*$I646/$J646,0)</f>
        <v>#DIV/0!</v>
      </c>
      <c r="N646" s="208">
        <v>2</v>
      </c>
      <c r="O646" s="209">
        <v>40.5</v>
      </c>
      <c r="P646" s="209" t="e" cm="1">
        <f t="array" ref="P646">IF($K646&gt;0,SVS_UR_VFZ*$I646/$J646,0)</f>
        <v>#DIV/0!</v>
      </c>
      <c r="Q646" s="203">
        <f t="shared" si="36"/>
        <v>1087.5658000000001</v>
      </c>
      <c r="R646" s="203">
        <f t="shared" si="37"/>
        <v>0</v>
      </c>
      <c r="S646" s="203" t="e">
        <f t="shared" si="38"/>
        <v>#DIV/0!</v>
      </c>
    </row>
    <row r="647" spans="1:19" s="11" customFormat="1">
      <c r="A647" s="195">
        <f>MAX($A$11:A646)+1</f>
        <v>636</v>
      </c>
      <c r="B647" s="196" t="s">
        <v>59</v>
      </c>
      <c r="C647" s="197">
        <v>-1</v>
      </c>
      <c r="D647" s="197" t="s">
        <v>839</v>
      </c>
      <c r="E647" s="196" t="s">
        <v>471</v>
      </c>
      <c r="F647" s="198" t="s">
        <v>172</v>
      </c>
      <c r="G647" s="198" t="s">
        <v>1314</v>
      </c>
      <c r="H647" s="198" t="s">
        <v>94</v>
      </c>
      <c r="I647" s="199">
        <v>47.66</v>
      </c>
      <c r="J647" s="64"/>
      <c r="K647" s="200">
        <v>2</v>
      </c>
      <c r="L647" s="201">
        <v>58.64</v>
      </c>
      <c r="M647" s="201" t="e" cm="1">
        <f t="array" ref="M647">IF($K647&gt;0,SVS_UR_VZ*$I647/$J647,0)</f>
        <v>#DIV/0!</v>
      </c>
      <c r="N647" s="208">
        <v>2</v>
      </c>
      <c r="O647" s="209">
        <v>40.5</v>
      </c>
      <c r="P647" s="209" t="e" cm="1">
        <f t="array" ref="P647">IF($K647&gt;0,SVS_UR_VFZ*$I647/$J647,0)</f>
        <v>#DIV/0!</v>
      </c>
      <c r="Q647" s="203">
        <f t="shared" si="36"/>
        <v>4725.0123999999996</v>
      </c>
      <c r="R647" s="203">
        <f t="shared" si="37"/>
        <v>0</v>
      </c>
      <c r="S647" s="203" t="e">
        <f t="shared" si="38"/>
        <v>#DIV/0!</v>
      </c>
    </row>
    <row r="648" spans="1:19" s="11" customFormat="1">
      <c r="A648" s="195">
        <f>MAX($A$11:A647)+1</f>
        <v>637</v>
      </c>
      <c r="B648" s="196" t="s">
        <v>59</v>
      </c>
      <c r="C648" s="197">
        <v>-1</v>
      </c>
      <c r="D648" s="197" t="s">
        <v>840</v>
      </c>
      <c r="E648" s="196" t="s">
        <v>81</v>
      </c>
      <c r="F648" s="198" t="s">
        <v>1375</v>
      </c>
      <c r="G648" s="198" t="s">
        <v>1314</v>
      </c>
      <c r="H648" s="198" t="s">
        <v>80</v>
      </c>
      <c r="I648" s="199">
        <v>47.29</v>
      </c>
      <c r="J648" s="64"/>
      <c r="K648" s="200">
        <v>3</v>
      </c>
      <c r="L648" s="201">
        <v>87.96</v>
      </c>
      <c r="M648" s="201" t="e" cm="1">
        <f t="array" ref="M648">IF($K648&gt;0,SVS_UR_VZ*$I648/$J648,0)</f>
        <v>#DIV/0!</v>
      </c>
      <c r="N648" s="208">
        <v>3</v>
      </c>
      <c r="O648" s="209">
        <v>60.75</v>
      </c>
      <c r="P648" s="209" t="e" cm="1">
        <f t="array" ref="P648">IF($K648&gt;0,SVS_UR_VFZ*$I648/$J648,0)</f>
        <v>#DIV/0!</v>
      </c>
      <c r="Q648" s="203">
        <f t="shared" si="36"/>
        <v>7032.495899999999</v>
      </c>
      <c r="R648" s="203">
        <f t="shared" si="37"/>
        <v>0</v>
      </c>
      <c r="S648" s="203" t="e">
        <f t="shared" si="38"/>
        <v>#DIV/0!</v>
      </c>
    </row>
    <row r="649" spans="1:19" s="11" customFormat="1">
      <c r="A649" s="195">
        <f>MAX($A$11:A648)+1</f>
        <v>638</v>
      </c>
      <c r="B649" s="196" t="s">
        <v>59</v>
      </c>
      <c r="C649" s="197">
        <v>-1</v>
      </c>
      <c r="D649" s="197" t="s">
        <v>843</v>
      </c>
      <c r="E649" s="196" t="s">
        <v>189</v>
      </c>
      <c r="F649" s="198" t="s">
        <v>171</v>
      </c>
      <c r="G649" s="198" t="s">
        <v>1759</v>
      </c>
      <c r="H649" s="198" t="s">
        <v>83</v>
      </c>
      <c r="I649" s="199">
        <v>104.68</v>
      </c>
      <c r="J649" s="64"/>
      <c r="K649" s="200">
        <v>5</v>
      </c>
      <c r="L649" s="201">
        <v>146.6</v>
      </c>
      <c r="M649" s="201" t="e" cm="1">
        <f t="array" ref="M649">IF($K649&gt;0,SVS_UR_VZ*$I649/$J649,0)</f>
        <v>#DIV/0!</v>
      </c>
      <c r="N649" s="208">
        <v>5</v>
      </c>
      <c r="O649" s="209">
        <v>101.25</v>
      </c>
      <c r="P649" s="209" t="e" cm="1">
        <f t="array" ref="P649">IF($K649&gt;0,SVS_UR_VFZ*$I649/$J649,0)</f>
        <v>#DIV/0!</v>
      </c>
      <c r="Q649" s="203">
        <f t="shared" si="36"/>
        <v>25944.938000000002</v>
      </c>
      <c r="R649" s="203">
        <f t="shared" si="37"/>
        <v>0</v>
      </c>
      <c r="S649" s="203" t="e">
        <f t="shared" si="38"/>
        <v>#DIV/0!</v>
      </c>
    </row>
    <row r="650" spans="1:19" s="11" customFormat="1">
      <c r="A650" s="195">
        <f>MAX($A$11:A649)+1</f>
        <v>639</v>
      </c>
      <c r="B650" s="196" t="s">
        <v>59</v>
      </c>
      <c r="C650" s="197">
        <v>-1</v>
      </c>
      <c r="D650" s="197" t="s">
        <v>844</v>
      </c>
      <c r="E650" s="196" t="s">
        <v>189</v>
      </c>
      <c r="F650" s="198" t="s">
        <v>171</v>
      </c>
      <c r="G650" s="198" t="s">
        <v>1759</v>
      </c>
      <c r="H650" s="198" t="s">
        <v>83</v>
      </c>
      <c r="I650" s="199">
        <v>15.53</v>
      </c>
      <c r="J650" s="64"/>
      <c r="K650" s="200">
        <v>5</v>
      </c>
      <c r="L650" s="201">
        <v>146.6</v>
      </c>
      <c r="M650" s="201" t="e" cm="1">
        <f t="array" ref="M650">IF($K650&gt;0,SVS_UR_VZ*$I650/$J650,0)</f>
        <v>#DIV/0!</v>
      </c>
      <c r="N650" s="208">
        <v>5</v>
      </c>
      <c r="O650" s="209">
        <v>101.25</v>
      </c>
      <c r="P650" s="209" t="e" cm="1">
        <f t="array" ref="P650">IF($K650&gt;0,SVS_UR_VFZ*$I650/$J650,0)</f>
        <v>#DIV/0!</v>
      </c>
      <c r="Q650" s="203">
        <f t="shared" si="36"/>
        <v>3849.1104999999998</v>
      </c>
      <c r="R650" s="203">
        <f t="shared" si="37"/>
        <v>0</v>
      </c>
      <c r="S650" s="203" t="e">
        <f t="shared" si="38"/>
        <v>#DIV/0!</v>
      </c>
    </row>
    <row r="651" spans="1:19" s="11" customFormat="1">
      <c r="A651" s="195">
        <f>MAX($A$11:A650)+1</f>
        <v>640</v>
      </c>
      <c r="B651" s="196" t="s">
        <v>59</v>
      </c>
      <c r="C651" s="197">
        <v>-1</v>
      </c>
      <c r="D651" s="197" t="s">
        <v>845</v>
      </c>
      <c r="E651" s="196" t="s">
        <v>189</v>
      </c>
      <c r="F651" s="198" t="s">
        <v>171</v>
      </c>
      <c r="G651" s="198" t="s">
        <v>1759</v>
      </c>
      <c r="H651" s="198" t="s">
        <v>83</v>
      </c>
      <c r="I651" s="199">
        <v>74.459999999999994</v>
      </c>
      <c r="J651" s="64"/>
      <c r="K651" s="200">
        <v>5</v>
      </c>
      <c r="L651" s="201">
        <v>146.6</v>
      </c>
      <c r="M651" s="201" t="e" cm="1">
        <f t="array" ref="M651">IF($K651&gt;0,SVS_UR_VZ*$I651/$J651,0)</f>
        <v>#DIV/0!</v>
      </c>
      <c r="N651" s="208">
        <v>5</v>
      </c>
      <c r="O651" s="209">
        <v>101.25</v>
      </c>
      <c r="P651" s="209" t="e" cm="1">
        <f t="array" ref="P651">IF($K651&gt;0,SVS_UR_VFZ*$I651/$J651,0)</f>
        <v>#DIV/0!</v>
      </c>
      <c r="Q651" s="203">
        <f t="shared" si="36"/>
        <v>18454.910999999996</v>
      </c>
      <c r="R651" s="203">
        <f t="shared" si="37"/>
        <v>0</v>
      </c>
      <c r="S651" s="203" t="e">
        <f t="shared" si="38"/>
        <v>#DIV/0!</v>
      </c>
    </row>
    <row r="652" spans="1:19" s="11" customFormat="1">
      <c r="A652" s="195">
        <f>MAX($A$11:A651)+1</f>
        <v>641</v>
      </c>
      <c r="B652" s="196" t="s">
        <v>59</v>
      </c>
      <c r="C652" s="197">
        <v>-1</v>
      </c>
      <c r="D652" s="197" t="s">
        <v>846</v>
      </c>
      <c r="E652" s="196" t="s">
        <v>189</v>
      </c>
      <c r="F652" s="198" t="s">
        <v>171</v>
      </c>
      <c r="G652" s="198" t="s">
        <v>1759</v>
      </c>
      <c r="H652" s="198" t="s">
        <v>83</v>
      </c>
      <c r="I652" s="199">
        <v>37.69</v>
      </c>
      <c r="J652" s="64"/>
      <c r="K652" s="200">
        <v>5</v>
      </c>
      <c r="L652" s="201">
        <v>146.6</v>
      </c>
      <c r="M652" s="201" t="e" cm="1">
        <f t="array" ref="M652">IF($K652&gt;0,SVS_UR_VZ*$I652/$J652,0)</f>
        <v>#DIV/0!</v>
      </c>
      <c r="N652" s="208">
        <v>5</v>
      </c>
      <c r="O652" s="209">
        <v>101.25</v>
      </c>
      <c r="P652" s="209" t="e" cm="1">
        <f t="array" ref="P652">IF($K652&gt;0,SVS_UR_VFZ*$I652/$J652,0)</f>
        <v>#DIV/0!</v>
      </c>
      <c r="Q652" s="203">
        <f t="shared" si="36"/>
        <v>9341.4664999999986</v>
      </c>
      <c r="R652" s="203">
        <f t="shared" si="37"/>
        <v>0</v>
      </c>
      <c r="S652" s="203" t="e">
        <f t="shared" si="38"/>
        <v>#DIV/0!</v>
      </c>
    </row>
    <row r="653" spans="1:19" s="11" customFormat="1">
      <c r="A653" s="195">
        <f>MAX($A$11:A652)+1</f>
        <v>642</v>
      </c>
      <c r="B653" s="196" t="s">
        <v>59</v>
      </c>
      <c r="C653" s="197">
        <v>-1</v>
      </c>
      <c r="D653" s="197" t="s">
        <v>847</v>
      </c>
      <c r="E653" s="196" t="s">
        <v>189</v>
      </c>
      <c r="F653" s="198" t="s">
        <v>171</v>
      </c>
      <c r="G653" s="198" t="s">
        <v>1759</v>
      </c>
      <c r="H653" s="198" t="s">
        <v>83</v>
      </c>
      <c r="I653" s="199">
        <v>69.290000000000006</v>
      </c>
      <c r="J653" s="64"/>
      <c r="K653" s="200">
        <v>5</v>
      </c>
      <c r="L653" s="201">
        <v>146.6</v>
      </c>
      <c r="M653" s="201" t="e" cm="1">
        <f t="array" ref="M653">IF($K653&gt;0,SVS_UR_VZ*$I653/$J653,0)</f>
        <v>#DIV/0!</v>
      </c>
      <c r="N653" s="208">
        <v>5</v>
      </c>
      <c r="O653" s="209">
        <v>101.25</v>
      </c>
      <c r="P653" s="209" t="e" cm="1">
        <f t="array" ref="P653">IF($K653&gt;0,SVS_UR_VFZ*$I653/$J653,0)</f>
        <v>#DIV/0!</v>
      </c>
      <c r="Q653" s="203">
        <f t="shared" si="36"/>
        <v>17173.5265</v>
      </c>
      <c r="R653" s="203">
        <f t="shared" si="37"/>
        <v>0</v>
      </c>
      <c r="S653" s="203" t="e">
        <f t="shared" si="38"/>
        <v>#DIV/0!</v>
      </c>
    </row>
    <row r="654" spans="1:19" s="11" customFormat="1">
      <c r="A654" s="195">
        <f>MAX($A$11:A653)+1</f>
        <v>643</v>
      </c>
      <c r="B654" s="196" t="s">
        <v>59</v>
      </c>
      <c r="C654" s="197">
        <v>-1</v>
      </c>
      <c r="D654" s="197" t="s">
        <v>848</v>
      </c>
      <c r="E654" s="196" t="s">
        <v>189</v>
      </c>
      <c r="F654" s="198" t="s">
        <v>171</v>
      </c>
      <c r="G654" s="198" t="s">
        <v>1759</v>
      </c>
      <c r="H654" s="198" t="s">
        <v>83</v>
      </c>
      <c r="I654" s="199">
        <v>45.4</v>
      </c>
      <c r="J654" s="64"/>
      <c r="K654" s="200">
        <v>5</v>
      </c>
      <c r="L654" s="201">
        <v>146.6</v>
      </c>
      <c r="M654" s="201" t="e" cm="1">
        <f t="array" ref="M654">IF($K654&gt;0,SVS_UR_VZ*$I654/$J654,0)</f>
        <v>#DIV/0!</v>
      </c>
      <c r="N654" s="208">
        <v>5</v>
      </c>
      <c r="O654" s="209">
        <v>101.25</v>
      </c>
      <c r="P654" s="209" t="e" cm="1">
        <f t="array" ref="P654">IF($K654&gt;0,SVS_UR_VFZ*$I654/$J654,0)</f>
        <v>#DIV/0!</v>
      </c>
      <c r="Q654" s="203">
        <f t="shared" si="36"/>
        <v>11252.39</v>
      </c>
      <c r="R654" s="203">
        <f t="shared" si="37"/>
        <v>0</v>
      </c>
      <c r="S654" s="203" t="e">
        <f t="shared" si="38"/>
        <v>#DIV/0!</v>
      </c>
    </row>
    <row r="655" spans="1:19" s="11" customFormat="1">
      <c r="A655" s="195">
        <f>MAX($A$11:A654)+1</f>
        <v>644</v>
      </c>
      <c r="B655" s="196" t="s">
        <v>59</v>
      </c>
      <c r="C655" s="197">
        <v>-1</v>
      </c>
      <c r="D655" s="197" t="s">
        <v>849</v>
      </c>
      <c r="E655" s="196" t="s">
        <v>189</v>
      </c>
      <c r="F655" s="198" t="s">
        <v>171</v>
      </c>
      <c r="G655" s="198" t="s">
        <v>1759</v>
      </c>
      <c r="H655" s="198" t="s">
        <v>83</v>
      </c>
      <c r="I655" s="199">
        <v>69.290000000000006</v>
      </c>
      <c r="J655" s="64"/>
      <c r="K655" s="200">
        <v>5</v>
      </c>
      <c r="L655" s="201">
        <v>146.6</v>
      </c>
      <c r="M655" s="201" t="e" cm="1">
        <f t="array" ref="M655">IF($K655&gt;0,SVS_UR_VZ*$I655/$J655,0)</f>
        <v>#DIV/0!</v>
      </c>
      <c r="N655" s="208">
        <v>5</v>
      </c>
      <c r="O655" s="209">
        <v>101.25</v>
      </c>
      <c r="P655" s="209" t="e" cm="1">
        <f t="array" ref="P655">IF($K655&gt;0,SVS_UR_VFZ*$I655/$J655,0)</f>
        <v>#DIV/0!</v>
      </c>
      <c r="Q655" s="203">
        <f t="shared" si="36"/>
        <v>17173.5265</v>
      </c>
      <c r="R655" s="203">
        <f t="shared" si="37"/>
        <v>0</v>
      </c>
      <c r="S655" s="203" t="e">
        <f t="shared" si="38"/>
        <v>#DIV/0!</v>
      </c>
    </row>
    <row r="656" spans="1:19" s="11" customFormat="1">
      <c r="A656" s="195">
        <f>MAX($A$11:A655)+1</f>
        <v>645</v>
      </c>
      <c r="B656" s="196" t="s">
        <v>59</v>
      </c>
      <c r="C656" s="197">
        <v>-1</v>
      </c>
      <c r="D656" s="197" t="s">
        <v>850</v>
      </c>
      <c r="E656" s="196" t="s">
        <v>189</v>
      </c>
      <c r="F656" s="198" t="s">
        <v>171</v>
      </c>
      <c r="G656" s="198" t="s">
        <v>1759</v>
      </c>
      <c r="H656" s="198" t="s">
        <v>83</v>
      </c>
      <c r="I656" s="199">
        <v>76.8</v>
      </c>
      <c r="J656" s="64"/>
      <c r="K656" s="200">
        <v>5</v>
      </c>
      <c r="L656" s="201">
        <v>146.6</v>
      </c>
      <c r="M656" s="201" t="e" cm="1">
        <f t="array" ref="M656">IF($K656&gt;0,SVS_UR_VZ*$I656/$J656,0)</f>
        <v>#DIV/0!</v>
      </c>
      <c r="N656" s="208">
        <v>5</v>
      </c>
      <c r="O656" s="209">
        <v>101.25</v>
      </c>
      <c r="P656" s="209" t="e" cm="1">
        <f t="array" ref="P656">IF($K656&gt;0,SVS_UR_VFZ*$I656/$J656,0)</f>
        <v>#DIV/0!</v>
      </c>
      <c r="Q656" s="203">
        <f t="shared" si="36"/>
        <v>19034.879999999997</v>
      </c>
      <c r="R656" s="203">
        <f t="shared" si="37"/>
        <v>0</v>
      </c>
      <c r="S656" s="203" t="e">
        <f t="shared" si="38"/>
        <v>#DIV/0!</v>
      </c>
    </row>
    <row r="657" spans="1:19" s="11" customFormat="1">
      <c r="A657" s="195">
        <f>MAX($A$11:A656)+1</f>
        <v>646</v>
      </c>
      <c r="B657" s="196" t="s">
        <v>59</v>
      </c>
      <c r="C657" s="197">
        <v>-1</v>
      </c>
      <c r="D657" s="197" t="s">
        <v>377</v>
      </c>
      <c r="E657" s="196" t="s">
        <v>979</v>
      </c>
      <c r="F657" s="198" t="s">
        <v>171</v>
      </c>
      <c r="G657" s="198" t="s">
        <v>75</v>
      </c>
      <c r="H657" s="198" t="s">
        <v>92</v>
      </c>
      <c r="I657" s="199">
        <v>30.75</v>
      </c>
      <c r="J657" s="64"/>
      <c r="K657" s="200">
        <v>5</v>
      </c>
      <c r="L657" s="201">
        <v>146.6</v>
      </c>
      <c r="M657" s="201" t="e" cm="1">
        <f t="array" ref="M657">IF($K657&gt;0,SVS_UR_VZ*$I657/$J657,0)</f>
        <v>#DIV/0!</v>
      </c>
      <c r="N657" s="208">
        <v>5</v>
      </c>
      <c r="O657" s="209">
        <v>101.25</v>
      </c>
      <c r="P657" s="209" t="e" cm="1">
        <f t="array" ref="P657">IF($K657&gt;0,SVS_UR_VFZ*$I657/$J657,0)</f>
        <v>#DIV/0!</v>
      </c>
      <c r="Q657" s="203">
        <f t="shared" si="36"/>
        <v>7621.3874999999998</v>
      </c>
      <c r="R657" s="203">
        <f t="shared" si="37"/>
        <v>0</v>
      </c>
      <c r="S657" s="203" t="e">
        <f t="shared" si="38"/>
        <v>#DIV/0!</v>
      </c>
    </row>
    <row r="658" spans="1:19" s="11" customFormat="1">
      <c r="A658" s="195">
        <f>MAX($A$11:A657)+1</f>
        <v>647</v>
      </c>
      <c r="B658" s="196" t="s">
        <v>59</v>
      </c>
      <c r="C658" s="197">
        <v>-1</v>
      </c>
      <c r="D658" s="197" t="s">
        <v>981</v>
      </c>
      <c r="E658" s="196" t="s">
        <v>982</v>
      </c>
      <c r="F658" s="198" t="s">
        <v>171</v>
      </c>
      <c r="G658" s="198" t="s">
        <v>75</v>
      </c>
      <c r="H658" s="198" t="s">
        <v>90</v>
      </c>
      <c r="I658" s="199">
        <v>12.99</v>
      </c>
      <c r="J658" s="64"/>
      <c r="K658" s="200">
        <v>5</v>
      </c>
      <c r="L658" s="201">
        <v>146.6</v>
      </c>
      <c r="M658" s="201" t="e" cm="1">
        <f t="array" ref="M658">IF($K658&gt;0,SVS_UR_VZ*$I658/$J658,0)</f>
        <v>#DIV/0!</v>
      </c>
      <c r="N658" s="208">
        <v>5</v>
      </c>
      <c r="O658" s="209">
        <v>101.25</v>
      </c>
      <c r="P658" s="209" t="e" cm="1">
        <f t="array" ref="P658">IF($K658&gt;0,SVS_UR_VFZ*$I658/$J658,0)</f>
        <v>#DIV/0!</v>
      </c>
      <c r="Q658" s="203">
        <f t="shared" si="36"/>
        <v>3219.5715</v>
      </c>
      <c r="R658" s="203">
        <f t="shared" si="37"/>
        <v>0</v>
      </c>
      <c r="S658" s="203" t="e">
        <f t="shared" si="38"/>
        <v>#DIV/0!</v>
      </c>
    </row>
    <row r="659" spans="1:19" s="11" customFormat="1">
      <c r="A659" s="195">
        <f>MAX($A$11:A658)+1</f>
        <v>648</v>
      </c>
      <c r="B659" s="196" t="s">
        <v>59</v>
      </c>
      <c r="C659" s="197">
        <v>-1</v>
      </c>
      <c r="D659" s="197" t="s">
        <v>983</v>
      </c>
      <c r="E659" s="196" t="s">
        <v>984</v>
      </c>
      <c r="F659" s="198" t="s">
        <v>171</v>
      </c>
      <c r="G659" s="198" t="s">
        <v>1311</v>
      </c>
      <c r="H659" s="198" t="s">
        <v>89</v>
      </c>
      <c r="I659" s="199">
        <v>4.01</v>
      </c>
      <c r="J659" s="64"/>
      <c r="K659" s="200">
        <v>5</v>
      </c>
      <c r="L659" s="201">
        <v>146.6</v>
      </c>
      <c r="M659" s="201" t="e" cm="1">
        <f t="array" ref="M659">IF($K659&gt;0,SVS_UR_VZ*$I659/$J659,0)</f>
        <v>#DIV/0!</v>
      </c>
      <c r="N659" s="208">
        <v>5</v>
      </c>
      <c r="O659" s="209">
        <v>101.25</v>
      </c>
      <c r="P659" s="209" t="e">
        <f>IF($K659&gt;0,SVS_UR_VFZ*$I659/$J659,0)</f>
        <v>#DIV/0!</v>
      </c>
      <c r="Q659" s="203">
        <f t="shared" si="36"/>
        <v>993.87849999999992</v>
      </c>
      <c r="R659" s="203">
        <f t="shared" si="37"/>
        <v>0</v>
      </c>
      <c r="S659" s="203" t="e">
        <f t="shared" si="38"/>
        <v>#DIV/0!</v>
      </c>
    </row>
    <row r="660" spans="1:19" s="11" customFormat="1">
      <c r="A660" s="195">
        <f>MAX($A$11:A659)+1</f>
        <v>649</v>
      </c>
      <c r="B660" s="196" t="s">
        <v>59</v>
      </c>
      <c r="C660" s="197">
        <v>-1</v>
      </c>
      <c r="D660" s="197" t="s">
        <v>985</v>
      </c>
      <c r="E660" s="196" t="s">
        <v>986</v>
      </c>
      <c r="F660" s="198" t="s">
        <v>171</v>
      </c>
      <c r="G660" s="198" t="s">
        <v>1311</v>
      </c>
      <c r="H660" s="198" t="s">
        <v>89</v>
      </c>
      <c r="I660" s="199">
        <v>6.5</v>
      </c>
      <c r="J660" s="64"/>
      <c r="K660" s="200">
        <v>5</v>
      </c>
      <c r="L660" s="201">
        <v>146.6</v>
      </c>
      <c r="M660" s="201" t="e" cm="1">
        <f t="array" ref="M660">IF($K660&gt;0,SVS_UR_VZ*$I660/$J660,0)</f>
        <v>#DIV/0!</v>
      </c>
      <c r="N660" s="208">
        <v>5</v>
      </c>
      <c r="O660" s="209">
        <v>101.25</v>
      </c>
      <c r="P660" s="209" t="e" cm="1">
        <f t="array" ref="P660">IF($K660&gt;0,SVS_UR_VFZ*$I660/$J660,0)</f>
        <v>#DIV/0!</v>
      </c>
      <c r="Q660" s="203">
        <f t="shared" si="36"/>
        <v>1611.0249999999999</v>
      </c>
      <c r="R660" s="203">
        <f t="shared" si="37"/>
        <v>0</v>
      </c>
      <c r="S660" s="203" t="e">
        <f t="shared" si="38"/>
        <v>#DIV/0!</v>
      </c>
    </row>
    <row r="661" spans="1:19" s="11" customFormat="1">
      <c r="A661" s="195">
        <f>MAX($A$11:A660)+1</f>
        <v>650</v>
      </c>
      <c r="B661" s="196" t="s">
        <v>59</v>
      </c>
      <c r="C661" s="197">
        <v>-1</v>
      </c>
      <c r="D661" s="197" t="s">
        <v>987</v>
      </c>
      <c r="E661" s="196" t="s">
        <v>982</v>
      </c>
      <c r="F661" s="198" t="s">
        <v>171</v>
      </c>
      <c r="G661" s="198" t="s">
        <v>75</v>
      </c>
      <c r="H661" s="198" t="s">
        <v>90</v>
      </c>
      <c r="I661" s="199">
        <v>12.99</v>
      </c>
      <c r="J661" s="64"/>
      <c r="K661" s="200">
        <v>5</v>
      </c>
      <c r="L661" s="201">
        <v>146.6</v>
      </c>
      <c r="M661" s="201" t="e" cm="1">
        <f t="array" ref="M661">IF($K661&gt;0,SVS_UR_VZ*$I661/$J661,0)</f>
        <v>#DIV/0!</v>
      </c>
      <c r="N661" s="208">
        <v>5</v>
      </c>
      <c r="O661" s="209">
        <v>101.25</v>
      </c>
      <c r="P661" s="209" t="e" cm="1">
        <f t="array" ref="P661">IF($K661&gt;0,SVS_UR_VFZ*$I661/$J661,0)</f>
        <v>#DIV/0!</v>
      </c>
      <c r="Q661" s="203">
        <f t="shared" si="36"/>
        <v>3219.5715</v>
      </c>
      <c r="R661" s="203">
        <f t="shared" si="37"/>
        <v>0</v>
      </c>
      <c r="S661" s="203" t="e">
        <f t="shared" si="38"/>
        <v>#DIV/0!</v>
      </c>
    </row>
    <row r="662" spans="1:19" s="11" customFormat="1">
      <c r="A662" s="195">
        <f>MAX($A$11:A661)+1</f>
        <v>651</v>
      </c>
      <c r="B662" s="196" t="s">
        <v>59</v>
      </c>
      <c r="C662" s="197">
        <v>-1</v>
      </c>
      <c r="D662" s="197" t="s">
        <v>988</v>
      </c>
      <c r="E662" s="196" t="s">
        <v>984</v>
      </c>
      <c r="F662" s="198" t="s">
        <v>171</v>
      </c>
      <c r="G662" s="198" t="s">
        <v>1311</v>
      </c>
      <c r="H662" s="198" t="s">
        <v>89</v>
      </c>
      <c r="I662" s="199">
        <v>4.01</v>
      </c>
      <c r="J662" s="64"/>
      <c r="K662" s="200">
        <v>5</v>
      </c>
      <c r="L662" s="201">
        <v>146.6</v>
      </c>
      <c r="M662" s="201" t="e" cm="1">
        <f t="array" ref="M662">IF($K662&gt;0,SVS_UR_VZ*$I662/$J662,0)</f>
        <v>#DIV/0!</v>
      </c>
      <c r="N662" s="208">
        <v>5</v>
      </c>
      <c r="O662" s="209">
        <v>101.25</v>
      </c>
      <c r="P662" s="209" t="e">
        <f>IF($K662&gt;0,SVS_UR_VFZ*$I662/$J662,0)</f>
        <v>#DIV/0!</v>
      </c>
      <c r="Q662" s="203">
        <f t="shared" si="36"/>
        <v>993.87849999999992</v>
      </c>
      <c r="R662" s="203">
        <f t="shared" si="37"/>
        <v>0</v>
      </c>
      <c r="S662" s="203" t="e">
        <f t="shared" si="38"/>
        <v>#DIV/0!</v>
      </c>
    </row>
    <row r="663" spans="1:19" s="11" customFormat="1">
      <c r="A663" s="195">
        <f>MAX($A$11:A662)+1</f>
        <v>652</v>
      </c>
      <c r="B663" s="196" t="s">
        <v>59</v>
      </c>
      <c r="C663" s="197">
        <v>-1</v>
      </c>
      <c r="D663" s="197" t="s">
        <v>989</v>
      </c>
      <c r="E663" s="196" t="s">
        <v>986</v>
      </c>
      <c r="F663" s="198" t="s">
        <v>171</v>
      </c>
      <c r="G663" s="198" t="s">
        <v>1311</v>
      </c>
      <c r="H663" s="198" t="s">
        <v>89</v>
      </c>
      <c r="I663" s="199">
        <v>6.5</v>
      </c>
      <c r="J663" s="64"/>
      <c r="K663" s="200">
        <v>5</v>
      </c>
      <c r="L663" s="201">
        <v>146.6</v>
      </c>
      <c r="M663" s="201" t="e" cm="1">
        <f t="array" ref="M663">IF($K663&gt;0,SVS_UR_VZ*$I663/$J663,0)</f>
        <v>#DIV/0!</v>
      </c>
      <c r="N663" s="208">
        <v>5</v>
      </c>
      <c r="O663" s="209">
        <v>101.25</v>
      </c>
      <c r="P663" s="209" t="e" cm="1">
        <f t="array" ref="P663">IF($K663&gt;0,SVS_UR_VFZ*$I663/$J663,0)</f>
        <v>#DIV/0!</v>
      </c>
      <c r="Q663" s="203">
        <f t="shared" si="36"/>
        <v>1611.0249999999999</v>
      </c>
      <c r="R663" s="203">
        <f t="shared" si="37"/>
        <v>0</v>
      </c>
      <c r="S663" s="203" t="e">
        <f t="shared" si="38"/>
        <v>#DIV/0!</v>
      </c>
    </row>
    <row r="664" spans="1:19" s="11" customFormat="1">
      <c r="A664" s="195">
        <f>MAX($A$11:A663)+1</f>
        <v>653</v>
      </c>
      <c r="B664" s="196" t="s">
        <v>59</v>
      </c>
      <c r="C664" s="197">
        <v>-1</v>
      </c>
      <c r="D664" s="197" t="s">
        <v>990</v>
      </c>
      <c r="E664" s="196" t="s">
        <v>991</v>
      </c>
      <c r="F664" s="198" t="s">
        <v>170</v>
      </c>
      <c r="G664" s="198" t="s">
        <v>75</v>
      </c>
      <c r="H664" s="198" t="s">
        <v>164</v>
      </c>
      <c r="I664" s="199">
        <v>42.9</v>
      </c>
      <c r="J664" s="64"/>
      <c r="K664" s="200">
        <v>3</v>
      </c>
      <c r="L664" s="201">
        <v>87.96</v>
      </c>
      <c r="M664" s="201" t="e" cm="1">
        <f t="array" ref="M664">IF($K664&gt;0,SVS_UR_VZ*$I664/$J664,0)</f>
        <v>#DIV/0!</v>
      </c>
      <c r="N664" s="208">
        <v>3</v>
      </c>
      <c r="O664" s="209">
        <v>60.75</v>
      </c>
      <c r="P664" s="209" t="e" cm="1">
        <f t="array" ref="P664">IF($K664&gt;0,SVS_UR_VFZ*$I664/$J664,0)</f>
        <v>#DIV/0!</v>
      </c>
      <c r="Q664" s="203">
        <f t="shared" si="36"/>
        <v>6379.6589999999987</v>
      </c>
      <c r="R664" s="203">
        <f t="shared" si="37"/>
        <v>0</v>
      </c>
      <c r="S664" s="203" t="e">
        <f t="shared" si="38"/>
        <v>#DIV/0!</v>
      </c>
    </row>
    <row r="665" spans="1:19" s="11" customFormat="1">
      <c r="A665" s="195">
        <f>MAX($A$11:A664)+1</f>
        <v>654</v>
      </c>
      <c r="B665" s="196" t="s">
        <v>59</v>
      </c>
      <c r="C665" s="197">
        <v>-1</v>
      </c>
      <c r="D665" s="197" t="s">
        <v>992</v>
      </c>
      <c r="E665" s="196" t="s">
        <v>991</v>
      </c>
      <c r="F665" s="198" t="s">
        <v>170</v>
      </c>
      <c r="G665" s="198" t="s">
        <v>1313</v>
      </c>
      <c r="H665" s="198" t="s">
        <v>164</v>
      </c>
      <c r="I665" s="199">
        <v>208.87</v>
      </c>
      <c r="J665" s="64"/>
      <c r="K665" s="200">
        <v>3</v>
      </c>
      <c r="L665" s="201">
        <v>87.96</v>
      </c>
      <c r="M665" s="201" t="e" cm="1">
        <f t="array" ref="M665">IF($K665&gt;0,SVS_UR_VZ*$I665/$J665,0)</f>
        <v>#DIV/0!</v>
      </c>
      <c r="N665" s="208">
        <v>3</v>
      </c>
      <c r="O665" s="209">
        <v>60.75</v>
      </c>
      <c r="P665" s="209" t="e" cm="1">
        <f t="array" ref="P665">IF($K665&gt;0,SVS_UR_VFZ*$I665/$J665,0)</f>
        <v>#DIV/0!</v>
      </c>
      <c r="Q665" s="203">
        <f t="shared" si="36"/>
        <v>31061.057699999998</v>
      </c>
      <c r="R665" s="203">
        <f t="shared" si="37"/>
        <v>0</v>
      </c>
      <c r="S665" s="203" t="e">
        <f t="shared" si="38"/>
        <v>#DIV/0!</v>
      </c>
    </row>
    <row r="666" spans="1:19" s="11" customFormat="1">
      <c r="A666" s="195">
        <f>MAX($A$11:A665)+1</f>
        <v>655</v>
      </c>
      <c r="B666" s="196" t="s">
        <v>59</v>
      </c>
      <c r="C666" s="197">
        <v>-1</v>
      </c>
      <c r="D666" s="197" t="s">
        <v>994</v>
      </c>
      <c r="E666" s="196" t="s">
        <v>88</v>
      </c>
      <c r="F666" s="198" t="s">
        <v>170</v>
      </c>
      <c r="G666" s="198" t="s">
        <v>75</v>
      </c>
      <c r="H666" s="198" t="s">
        <v>87</v>
      </c>
      <c r="I666" s="199">
        <v>3.15</v>
      </c>
      <c r="J666" s="64"/>
      <c r="K666" s="200">
        <v>3</v>
      </c>
      <c r="L666" s="201">
        <v>87.96</v>
      </c>
      <c r="M666" s="201" t="e" cm="1">
        <f t="array" ref="M666">IF($K666&gt;0,SVS_UR_VZ*$I666/$J666,0)</f>
        <v>#DIV/0!</v>
      </c>
      <c r="N666" s="208">
        <v>3</v>
      </c>
      <c r="O666" s="209">
        <v>60.75</v>
      </c>
      <c r="P666" s="209" t="e" cm="1">
        <f t="array" ref="P666">IF($K666&gt;0,SVS_UR_VFZ*$I666/$J666,0)</f>
        <v>#DIV/0!</v>
      </c>
      <c r="Q666" s="203">
        <f t="shared" si="36"/>
        <v>468.43649999999991</v>
      </c>
      <c r="R666" s="203">
        <f t="shared" si="37"/>
        <v>0</v>
      </c>
      <c r="S666" s="203" t="e">
        <f t="shared" si="38"/>
        <v>#DIV/0!</v>
      </c>
    </row>
    <row r="667" spans="1:19" s="11" customFormat="1">
      <c r="A667" s="195">
        <f>MAX($A$11:A666)+1</f>
        <v>656</v>
      </c>
      <c r="B667" s="196" t="s">
        <v>59</v>
      </c>
      <c r="C667" s="197">
        <v>-1</v>
      </c>
      <c r="D667" s="197" t="s">
        <v>997</v>
      </c>
      <c r="E667" s="196" t="s">
        <v>189</v>
      </c>
      <c r="F667" s="198" t="s">
        <v>174</v>
      </c>
      <c r="G667" s="198" t="s">
        <v>1759</v>
      </c>
      <c r="H667" s="198" t="s">
        <v>83</v>
      </c>
      <c r="I667" s="199">
        <v>89.63</v>
      </c>
      <c r="J667" s="64"/>
      <c r="K667" s="200">
        <v>0.02</v>
      </c>
      <c r="L667" s="201">
        <v>1</v>
      </c>
      <c r="M667" s="201" t="e" cm="1">
        <f t="array" ref="M667">IF($K667&gt;0,SVS_UR_VZ*$I667/$J667,0)</f>
        <v>#DIV/0!</v>
      </c>
      <c r="N667" s="202"/>
      <c r="O667" s="202"/>
      <c r="P667" s="202"/>
      <c r="Q667" s="203">
        <f t="shared" si="36"/>
        <v>89.63</v>
      </c>
      <c r="R667" s="203">
        <f t="shared" si="37"/>
        <v>0</v>
      </c>
      <c r="S667" s="203" t="e">
        <f t="shared" si="38"/>
        <v>#DIV/0!</v>
      </c>
    </row>
    <row r="668" spans="1:19" s="11" customFormat="1">
      <c r="A668" s="195">
        <f>MAX($A$11:A667)+1</f>
        <v>657</v>
      </c>
      <c r="B668" s="196" t="s">
        <v>59</v>
      </c>
      <c r="C668" s="197">
        <v>-1</v>
      </c>
      <c r="D668" s="197" t="s">
        <v>998</v>
      </c>
      <c r="E668" s="196" t="s">
        <v>189</v>
      </c>
      <c r="F668" s="198" t="s">
        <v>174</v>
      </c>
      <c r="G668" s="198" t="s">
        <v>1759</v>
      </c>
      <c r="H668" s="198" t="s">
        <v>83</v>
      </c>
      <c r="I668" s="199">
        <v>72.56</v>
      </c>
      <c r="J668" s="64"/>
      <c r="K668" s="200">
        <v>0.02</v>
      </c>
      <c r="L668" s="201">
        <v>1</v>
      </c>
      <c r="M668" s="201" t="e" cm="1">
        <f t="array" ref="M668">IF($K668&gt;0,SVS_UR_VZ*$I668/$J668,0)</f>
        <v>#DIV/0!</v>
      </c>
      <c r="N668" s="202"/>
      <c r="O668" s="202"/>
      <c r="P668" s="202"/>
      <c r="Q668" s="203">
        <f t="shared" si="36"/>
        <v>72.56</v>
      </c>
      <c r="R668" s="203">
        <f t="shared" si="37"/>
        <v>0</v>
      </c>
      <c r="S668" s="203" t="e">
        <f t="shared" si="38"/>
        <v>#DIV/0!</v>
      </c>
    </row>
    <row r="669" spans="1:19" s="11" customFormat="1">
      <c r="A669" s="195">
        <f>MAX($A$11:A668)+1</f>
        <v>658</v>
      </c>
      <c r="B669" s="196" t="s">
        <v>59</v>
      </c>
      <c r="C669" s="197">
        <v>-1</v>
      </c>
      <c r="D669" s="197" t="s">
        <v>999</v>
      </c>
      <c r="E669" s="196" t="s">
        <v>189</v>
      </c>
      <c r="F669" s="198" t="s">
        <v>174</v>
      </c>
      <c r="G669" s="198" t="s">
        <v>1759</v>
      </c>
      <c r="H669" s="198" t="s">
        <v>83</v>
      </c>
      <c r="I669" s="199">
        <v>13.35</v>
      </c>
      <c r="J669" s="64"/>
      <c r="K669" s="200">
        <v>0.02</v>
      </c>
      <c r="L669" s="201">
        <v>1</v>
      </c>
      <c r="M669" s="201" t="e" cm="1">
        <f t="array" ref="M669">IF($K669&gt;0,SVS_UR_VZ*$I669/$J669,0)</f>
        <v>#DIV/0!</v>
      </c>
      <c r="N669" s="202"/>
      <c r="O669" s="202"/>
      <c r="P669" s="202"/>
      <c r="Q669" s="203">
        <f t="shared" si="36"/>
        <v>13.35</v>
      </c>
      <c r="R669" s="203">
        <f t="shared" si="37"/>
        <v>0</v>
      </c>
      <c r="S669" s="203" t="e">
        <f t="shared" si="38"/>
        <v>#DIV/0!</v>
      </c>
    </row>
    <row r="670" spans="1:19" s="11" customFormat="1">
      <c r="A670" s="195">
        <f>MAX($A$11:A669)+1</f>
        <v>659</v>
      </c>
      <c r="B670" s="196" t="s">
        <v>59</v>
      </c>
      <c r="C670" s="197">
        <v>-1</v>
      </c>
      <c r="D670" s="197" t="s">
        <v>1001</v>
      </c>
      <c r="E670" s="196" t="s">
        <v>86</v>
      </c>
      <c r="F670" s="198" t="s">
        <v>171</v>
      </c>
      <c r="G670" s="198" t="s">
        <v>1320</v>
      </c>
      <c r="H670" s="198" t="s">
        <v>85</v>
      </c>
      <c r="I670" s="199">
        <v>19.18</v>
      </c>
      <c r="J670" s="64"/>
      <c r="K670" s="200">
        <v>5</v>
      </c>
      <c r="L670" s="201">
        <v>146.6</v>
      </c>
      <c r="M670" s="201" t="e" cm="1">
        <f t="array" ref="M670">IF($K670&gt;0,SVS_UR_VZ*$I670/$J670,0)</f>
        <v>#DIV/0!</v>
      </c>
      <c r="N670" s="208">
        <v>5</v>
      </c>
      <c r="O670" s="209">
        <v>101.25</v>
      </c>
      <c r="P670" s="209" t="e" cm="1">
        <f t="array" ref="P670">IF($K670&gt;0,SVS_UR_VFZ*$I670/$J670,0)</f>
        <v>#DIV/0!</v>
      </c>
      <c r="Q670" s="203">
        <f t="shared" si="36"/>
        <v>4753.7629999999999</v>
      </c>
      <c r="R670" s="203">
        <f t="shared" si="37"/>
        <v>0</v>
      </c>
      <c r="S670" s="203" t="e">
        <f t="shared" si="38"/>
        <v>#DIV/0!</v>
      </c>
    </row>
    <row r="671" spans="1:19" s="11" customFormat="1">
      <c r="A671" s="195">
        <f>MAX($A$11:A670)+1</f>
        <v>660</v>
      </c>
      <c r="B671" s="196" t="s">
        <v>59</v>
      </c>
      <c r="C671" s="197">
        <v>-1</v>
      </c>
      <c r="D671" s="197" t="s">
        <v>466</v>
      </c>
      <c r="E671" s="196" t="s">
        <v>471</v>
      </c>
      <c r="F671" s="198" t="s">
        <v>169</v>
      </c>
      <c r="G671" s="198" t="s">
        <v>1759</v>
      </c>
      <c r="H671" s="198" t="s">
        <v>94</v>
      </c>
      <c r="I671" s="199">
        <v>67.5</v>
      </c>
      <c r="J671" s="64"/>
      <c r="K671" s="200">
        <v>1</v>
      </c>
      <c r="L671" s="201">
        <v>30.4</v>
      </c>
      <c r="M671" s="201" t="e" cm="1">
        <f t="array" ref="M671">IF($K671&gt;0,SVS_UR_VZ*$I671/$J671,0)</f>
        <v>#DIV/0!</v>
      </c>
      <c r="N671" s="208">
        <v>1</v>
      </c>
      <c r="O671" s="209">
        <v>21.68</v>
      </c>
      <c r="P671" s="209" t="e" cm="1">
        <f t="array" ref="P671">IF($K671&gt;0,SVS_UR_VFZ*$I671/$J671,0)</f>
        <v>#DIV/0!</v>
      </c>
      <c r="Q671" s="203">
        <f t="shared" si="36"/>
        <v>3515.4</v>
      </c>
      <c r="R671" s="203">
        <f t="shared" si="37"/>
        <v>0</v>
      </c>
      <c r="S671" s="203" t="e">
        <f t="shared" si="38"/>
        <v>#DIV/0!</v>
      </c>
    </row>
    <row r="672" spans="1:19" s="11" customFormat="1">
      <c r="A672" s="195">
        <f>MAX($A$11:A671)+1</f>
        <v>661</v>
      </c>
      <c r="B672" s="196" t="s">
        <v>59</v>
      </c>
      <c r="C672" s="197">
        <v>-1</v>
      </c>
      <c r="D672" s="197" t="s">
        <v>469</v>
      </c>
      <c r="E672" s="196" t="s">
        <v>471</v>
      </c>
      <c r="F672" s="198" t="s">
        <v>172</v>
      </c>
      <c r="G672" s="198" t="s">
        <v>1759</v>
      </c>
      <c r="H672" s="198" t="s">
        <v>94</v>
      </c>
      <c r="I672" s="199">
        <v>82.71</v>
      </c>
      <c r="J672" s="64"/>
      <c r="K672" s="200">
        <v>2</v>
      </c>
      <c r="L672" s="201">
        <v>58.64</v>
      </c>
      <c r="M672" s="201" t="e" cm="1">
        <f t="array" ref="M672">IF($K672&gt;0,SVS_UR_VZ*$I672/$J672,0)</f>
        <v>#DIV/0!</v>
      </c>
      <c r="N672" s="208">
        <v>2</v>
      </c>
      <c r="O672" s="209">
        <v>40.5</v>
      </c>
      <c r="P672" s="209" t="e" cm="1">
        <f t="array" ref="P672">IF($K672&gt;0,SVS_UR_VFZ*$I672/$J672,0)</f>
        <v>#DIV/0!</v>
      </c>
      <c r="Q672" s="203">
        <f t="shared" si="36"/>
        <v>8199.8693999999996</v>
      </c>
      <c r="R672" s="203">
        <f t="shared" si="37"/>
        <v>0</v>
      </c>
      <c r="S672" s="203" t="e">
        <f t="shared" si="38"/>
        <v>#DIV/0!</v>
      </c>
    </row>
    <row r="673" spans="1:19" s="11" customFormat="1">
      <c r="A673" s="195">
        <f>MAX($A$11:A672)+1</f>
        <v>662</v>
      </c>
      <c r="B673" s="196" t="s">
        <v>59</v>
      </c>
      <c r="C673" s="197">
        <v>-1</v>
      </c>
      <c r="D673" s="197" t="s">
        <v>470</v>
      </c>
      <c r="E673" s="196" t="s">
        <v>471</v>
      </c>
      <c r="F673" s="198" t="s">
        <v>172</v>
      </c>
      <c r="G673" s="198" t="s">
        <v>1759</v>
      </c>
      <c r="H673" s="198" t="s">
        <v>94</v>
      </c>
      <c r="I673" s="199">
        <v>79.790000000000006</v>
      </c>
      <c r="J673" s="64"/>
      <c r="K673" s="200">
        <v>2</v>
      </c>
      <c r="L673" s="201">
        <v>58.64</v>
      </c>
      <c r="M673" s="201" t="e" cm="1">
        <f t="array" ref="M673">IF($K673&gt;0,SVS_UR_VZ*$I673/$J673,0)</f>
        <v>#DIV/0!</v>
      </c>
      <c r="N673" s="208">
        <v>2</v>
      </c>
      <c r="O673" s="209">
        <v>40.5</v>
      </c>
      <c r="P673" s="209" t="e" cm="1">
        <f t="array" ref="P673">IF($K673&gt;0,SVS_UR_VFZ*$I673/$J673,0)</f>
        <v>#DIV/0!</v>
      </c>
      <c r="Q673" s="203">
        <f t="shared" si="36"/>
        <v>7910.3806000000004</v>
      </c>
      <c r="R673" s="203">
        <f t="shared" si="37"/>
        <v>0</v>
      </c>
      <c r="S673" s="203" t="e">
        <f t="shared" si="38"/>
        <v>#DIV/0!</v>
      </c>
    </row>
    <row r="674" spans="1:19" s="11" customFormat="1">
      <c r="A674" s="195">
        <f>MAX($A$11:A673)+1</f>
        <v>663</v>
      </c>
      <c r="B674" s="196" t="s">
        <v>59</v>
      </c>
      <c r="C674" s="197">
        <v>-1</v>
      </c>
      <c r="D674" s="197" t="s">
        <v>1052</v>
      </c>
      <c r="E674" s="196" t="s">
        <v>471</v>
      </c>
      <c r="F674" s="198" t="s">
        <v>172</v>
      </c>
      <c r="G674" s="198" t="s">
        <v>1759</v>
      </c>
      <c r="H674" s="198" t="s">
        <v>94</v>
      </c>
      <c r="I674" s="199">
        <v>49.47</v>
      </c>
      <c r="J674" s="64"/>
      <c r="K674" s="200">
        <v>2</v>
      </c>
      <c r="L674" s="201">
        <v>58.64</v>
      </c>
      <c r="M674" s="201" t="e" cm="1">
        <f t="array" ref="M674">IF($K674&gt;0,SVS_UR_VZ*$I674/$J674,0)</f>
        <v>#DIV/0!</v>
      </c>
      <c r="N674" s="208">
        <v>2</v>
      </c>
      <c r="O674" s="209">
        <v>40.5</v>
      </c>
      <c r="P674" s="209" t="e" cm="1">
        <f t="array" ref="P674">IF($K674&gt;0,SVS_UR_VFZ*$I674/$J674,0)</f>
        <v>#DIV/0!</v>
      </c>
      <c r="Q674" s="203">
        <f t="shared" si="36"/>
        <v>4904.4557999999997</v>
      </c>
      <c r="R674" s="203">
        <f t="shared" si="37"/>
        <v>0</v>
      </c>
      <c r="S674" s="203" t="e">
        <f t="shared" si="38"/>
        <v>#DIV/0!</v>
      </c>
    </row>
    <row r="675" spans="1:19" s="11" customFormat="1">
      <c r="A675" s="195">
        <f>MAX($A$11:A674)+1</f>
        <v>664</v>
      </c>
      <c r="B675" s="196" t="s">
        <v>59</v>
      </c>
      <c r="C675" s="197">
        <v>-1</v>
      </c>
      <c r="D675" s="197" t="s">
        <v>474</v>
      </c>
      <c r="E675" s="196" t="s">
        <v>471</v>
      </c>
      <c r="F675" s="198" t="s">
        <v>172</v>
      </c>
      <c r="G675" s="198" t="s">
        <v>75</v>
      </c>
      <c r="H675" s="198" t="s">
        <v>94</v>
      </c>
      <c r="I675" s="199">
        <v>75.33</v>
      </c>
      <c r="J675" s="64"/>
      <c r="K675" s="200">
        <v>2</v>
      </c>
      <c r="L675" s="201">
        <v>58.64</v>
      </c>
      <c r="M675" s="201" t="e" cm="1">
        <f t="array" ref="M675">IF($K675&gt;0,SVS_UR_VZ*$I675/$J675,0)</f>
        <v>#DIV/0!</v>
      </c>
      <c r="N675" s="208">
        <v>2</v>
      </c>
      <c r="O675" s="209">
        <v>40.5</v>
      </c>
      <c r="P675" s="209" t="e" cm="1">
        <f t="array" ref="P675">IF($K675&gt;0,SVS_UR_VFZ*$I675/$J675,0)</f>
        <v>#DIV/0!</v>
      </c>
      <c r="Q675" s="203">
        <f t="shared" si="36"/>
        <v>7468.2161999999998</v>
      </c>
      <c r="R675" s="203">
        <f t="shared" si="37"/>
        <v>0</v>
      </c>
      <c r="S675" s="203" t="e">
        <f t="shared" si="38"/>
        <v>#DIV/0!</v>
      </c>
    </row>
    <row r="676" spans="1:19" s="11" customFormat="1">
      <c r="A676" s="195">
        <f>MAX($A$11:A675)+1</f>
        <v>665</v>
      </c>
      <c r="B676" s="196" t="s">
        <v>59</v>
      </c>
      <c r="C676" s="197">
        <v>-1</v>
      </c>
      <c r="D676" s="197" t="s">
        <v>475</v>
      </c>
      <c r="E676" s="196" t="s">
        <v>192</v>
      </c>
      <c r="F676" s="198" t="s">
        <v>174</v>
      </c>
      <c r="G676" s="198" t="s">
        <v>1759</v>
      </c>
      <c r="H676" s="198" t="s">
        <v>47</v>
      </c>
      <c r="I676" s="199">
        <v>18.16</v>
      </c>
      <c r="J676" s="64"/>
      <c r="K676" s="200">
        <v>0.02</v>
      </c>
      <c r="L676" s="201">
        <v>1</v>
      </c>
      <c r="M676" s="201" t="e" cm="1">
        <f t="array" ref="M676">IF($K676&gt;0,SVS_UR_VZ*$I676/$J676,0)</f>
        <v>#DIV/0!</v>
      </c>
      <c r="N676" s="202"/>
      <c r="O676" s="202"/>
      <c r="P676" s="202"/>
      <c r="Q676" s="203">
        <f t="shared" si="36"/>
        <v>18.16</v>
      </c>
      <c r="R676" s="203">
        <f t="shared" si="37"/>
        <v>0</v>
      </c>
      <c r="S676" s="203" t="e">
        <f t="shared" si="38"/>
        <v>#DIV/0!</v>
      </c>
    </row>
    <row r="677" spans="1:19" s="11" customFormat="1">
      <c r="A677" s="195">
        <f>MAX($A$11:A676)+1</f>
        <v>666</v>
      </c>
      <c r="B677" s="196" t="s">
        <v>59</v>
      </c>
      <c r="C677" s="197">
        <v>-1</v>
      </c>
      <c r="D677" s="197" t="s">
        <v>477</v>
      </c>
      <c r="E677" s="196" t="s">
        <v>1053</v>
      </c>
      <c r="F677" s="198" t="s">
        <v>171</v>
      </c>
      <c r="G677" s="198" t="s">
        <v>75</v>
      </c>
      <c r="H677" s="198" t="s">
        <v>90</v>
      </c>
      <c r="I677" s="199">
        <v>14.96</v>
      </c>
      <c r="J677" s="64"/>
      <c r="K677" s="200">
        <v>5</v>
      </c>
      <c r="L677" s="201">
        <v>146.6</v>
      </c>
      <c r="M677" s="201" t="e" cm="1">
        <f t="array" ref="M677">IF($K677&gt;0,SVS_UR_VZ*$I677/$J677,0)</f>
        <v>#DIV/0!</v>
      </c>
      <c r="N677" s="208">
        <v>5</v>
      </c>
      <c r="O677" s="209">
        <v>101.25</v>
      </c>
      <c r="P677" s="209" t="e" cm="1">
        <f t="array" ref="P677">IF($K677&gt;0,SVS_UR_VFZ*$I677/$J677,0)</f>
        <v>#DIV/0!</v>
      </c>
      <c r="Q677" s="203">
        <f t="shared" si="36"/>
        <v>3707.8360000000002</v>
      </c>
      <c r="R677" s="203">
        <f t="shared" si="37"/>
        <v>0</v>
      </c>
      <c r="S677" s="203" t="e">
        <f t="shared" si="38"/>
        <v>#DIV/0!</v>
      </c>
    </row>
    <row r="678" spans="1:19" s="11" customFormat="1">
      <c r="A678" s="195">
        <f>MAX($A$11:A677)+1</f>
        <v>667</v>
      </c>
      <c r="B678" s="196" t="s">
        <v>59</v>
      </c>
      <c r="C678" s="197">
        <v>-1</v>
      </c>
      <c r="D678" s="197" t="s">
        <v>479</v>
      </c>
      <c r="E678" s="196" t="s">
        <v>1053</v>
      </c>
      <c r="F678" s="198" t="s">
        <v>171</v>
      </c>
      <c r="G678" s="198" t="s">
        <v>75</v>
      </c>
      <c r="H678" s="198" t="s">
        <v>90</v>
      </c>
      <c r="I678" s="199">
        <v>6.29</v>
      </c>
      <c r="J678" s="64"/>
      <c r="K678" s="200">
        <v>5</v>
      </c>
      <c r="L678" s="201">
        <v>146.6</v>
      </c>
      <c r="M678" s="201" t="e" cm="1">
        <f t="array" ref="M678">IF($K678&gt;0,SVS_UR_VZ*$I678/$J678,0)</f>
        <v>#DIV/0!</v>
      </c>
      <c r="N678" s="208">
        <v>5</v>
      </c>
      <c r="O678" s="209">
        <v>101.25</v>
      </c>
      <c r="P678" s="209" t="e" cm="1">
        <f t="array" ref="P678">IF($K678&gt;0,SVS_UR_VFZ*$I678/$J678,0)</f>
        <v>#DIV/0!</v>
      </c>
      <c r="Q678" s="203">
        <f t="shared" si="36"/>
        <v>1558.9765</v>
      </c>
      <c r="R678" s="203">
        <f t="shared" si="37"/>
        <v>0</v>
      </c>
      <c r="S678" s="203" t="e">
        <f t="shared" si="38"/>
        <v>#DIV/0!</v>
      </c>
    </row>
    <row r="679" spans="1:19" s="11" customFormat="1">
      <c r="A679" s="195">
        <f>MAX($A$11:A678)+1</f>
        <v>668</v>
      </c>
      <c r="B679" s="196" t="s">
        <v>59</v>
      </c>
      <c r="C679" s="197">
        <v>-1</v>
      </c>
      <c r="D679" s="197" t="s">
        <v>480</v>
      </c>
      <c r="E679" s="196" t="s">
        <v>1053</v>
      </c>
      <c r="F679" s="198" t="s">
        <v>171</v>
      </c>
      <c r="G679" s="198" t="s">
        <v>75</v>
      </c>
      <c r="H679" s="198" t="s">
        <v>90</v>
      </c>
      <c r="I679" s="199">
        <v>14.87</v>
      </c>
      <c r="J679" s="64"/>
      <c r="K679" s="200">
        <v>5</v>
      </c>
      <c r="L679" s="201">
        <v>146.6</v>
      </c>
      <c r="M679" s="201" t="e" cm="1">
        <f t="array" ref="M679">IF($K679&gt;0,SVS_UR_VZ*$I679/$J679,0)</f>
        <v>#DIV/0!</v>
      </c>
      <c r="N679" s="208">
        <v>5</v>
      </c>
      <c r="O679" s="209">
        <v>101.25</v>
      </c>
      <c r="P679" s="209" t="e" cm="1">
        <f t="array" ref="P679">IF($K679&gt;0,SVS_UR_VFZ*$I679/$J679,0)</f>
        <v>#DIV/0!</v>
      </c>
      <c r="Q679" s="203">
        <f t="shared" si="36"/>
        <v>3685.5294999999996</v>
      </c>
      <c r="R679" s="203">
        <f t="shared" si="37"/>
        <v>0</v>
      </c>
      <c r="S679" s="203" t="e">
        <f t="shared" si="38"/>
        <v>#DIV/0!</v>
      </c>
    </row>
    <row r="680" spans="1:19" s="11" customFormat="1" ht="12" customHeight="1">
      <c r="A680" s="195">
        <f>MAX($A$11:A679)+1</f>
        <v>669</v>
      </c>
      <c r="B680" s="196" t="s">
        <v>59</v>
      </c>
      <c r="C680" s="197">
        <v>-1</v>
      </c>
      <c r="D680" s="197" t="s">
        <v>481</v>
      </c>
      <c r="E680" s="196" t="s">
        <v>1053</v>
      </c>
      <c r="F680" s="198" t="s">
        <v>171</v>
      </c>
      <c r="G680" s="198" t="s">
        <v>75</v>
      </c>
      <c r="H680" s="198" t="s">
        <v>90</v>
      </c>
      <c r="I680" s="199">
        <v>6.76</v>
      </c>
      <c r="J680" s="64"/>
      <c r="K680" s="200">
        <v>5</v>
      </c>
      <c r="L680" s="201">
        <v>146.6</v>
      </c>
      <c r="M680" s="201" t="e" cm="1">
        <f t="array" ref="M680">IF($K680&gt;0,SVS_UR_VZ*$I680/$J680,0)</f>
        <v>#DIV/0!</v>
      </c>
      <c r="N680" s="208">
        <v>5</v>
      </c>
      <c r="O680" s="209">
        <v>101.25</v>
      </c>
      <c r="P680" s="209" t="e" cm="1">
        <f t="array" ref="P680">IF($K680&gt;0,SVS_UR_VFZ*$I680/$J680,0)</f>
        <v>#DIV/0!</v>
      </c>
      <c r="Q680" s="203">
        <f t="shared" si="36"/>
        <v>1675.4659999999999</v>
      </c>
      <c r="R680" s="203">
        <f t="shared" si="37"/>
        <v>0</v>
      </c>
      <c r="S680" s="203" t="e">
        <f t="shared" si="38"/>
        <v>#DIV/0!</v>
      </c>
    </row>
    <row r="681" spans="1:19" s="11" customFormat="1">
      <c r="A681" s="195">
        <f>MAX($A$11:A680)+1</f>
        <v>670</v>
      </c>
      <c r="B681" s="196" t="s">
        <v>59</v>
      </c>
      <c r="C681" s="197">
        <v>-1</v>
      </c>
      <c r="D681" s="197" t="s">
        <v>483</v>
      </c>
      <c r="E681" s="196" t="s">
        <v>1053</v>
      </c>
      <c r="F681" s="198" t="s">
        <v>171</v>
      </c>
      <c r="G681" s="198" t="s">
        <v>1311</v>
      </c>
      <c r="H681" s="198" t="s">
        <v>90</v>
      </c>
      <c r="I681" s="199">
        <v>3.18</v>
      </c>
      <c r="J681" s="64"/>
      <c r="K681" s="200">
        <v>5</v>
      </c>
      <c r="L681" s="201">
        <v>146.6</v>
      </c>
      <c r="M681" s="201" t="e" cm="1">
        <f t="array" ref="M681">IF($K681&gt;0,SVS_UR_VZ*$I681/$J681,0)</f>
        <v>#DIV/0!</v>
      </c>
      <c r="N681" s="208">
        <v>5</v>
      </c>
      <c r="O681" s="209">
        <v>101.25</v>
      </c>
      <c r="P681" s="209" t="e" cm="1">
        <f t="array" ref="P681">IF($K681&gt;0,SVS_UR_VFZ*$I681/$J681,0)</f>
        <v>#DIV/0!</v>
      </c>
      <c r="Q681" s="203">
        <f t="shared" si="36"/>
        <v>788.16300000000001</v>
      </c>
      <c r="R681" s="203">
        <f t="shared" si="37"/>
        <v>0</v>
      </c>
      <c r="S681" s="203" t="e">
        <f t="shared" si="38"/>
        <v>#DIV/0!</v>
      </c>
    </row>
    <row r="682" spans="1:19" s="11" customFormat="1">
      <c r="A682" s="195">
        <f>MAX($A$11:A681)+1</f>
        <v>671</v>
      </c>
      <c r="B682" s="196" t="s">
        <v>59</v>
      </c>
      <c r="C682" s="197">
        <v>-1</v>
      </c>
      <c r="D682" s="197" t="s">
        <v>485</v>
      </c>
      <c r="E682" s="196" t="s">
        <v>984</v>
      </c>
      <c r="F682" s="198" t="s">
        <v>171</v>
      </c>
      <c r="G682" s="198" t="s">
        <v>1311</v>
      </c>
      <c r="H682" s="198" t="s">
        <v>89</v>
      </c>
      <c r="I682" s="199">
        <v>1.58</v>
      </c>
      <c r="J682" s="64"/>
      <c r="K682" s="200">
        <v>5</v>
      </c>
      <c r="L682" s="201">
        <v>146.6</v>
      </c>
      <c r="M682" s="201" t="e" cm="1">
        <f t="array" ref="M682">IF($K682&gt;0,SVS_UR_VZ*$I682/$J682,0)</f>
        <v>#DIV/0!</v>
      </c>
      <c r="N682" s="204">
        <v>5</v>
      </c>
      <c r="O682" s="205">
        <v>101.25</v>
      </c>
      <c r="P682" s="205" t="e" cm="1">
        <f t="array" ref="P682">IF($K682&gt;0,SVS_UR_VFZ*$I682/$J682,0)</f>
        <v>#DIV/0!</v>
      </c>
      <c r="Q682" s="203">
        <f t="shared" si="36"/>
        <v>391.60300000000001</v>
      </c>
      <c r="R682" s="203">
        <f t="shared" si="37"/>
        <v>0</v>
      </c>
      <c r="S682" s="203" t="e">
        <f t="shared" si="38"/>
        <v>#DIV/0!</v>
      </c>
    </row>
    <row r="683" spans="1:19" s="11" customFormat="1">
      <c r="A683" s="195">
        <f>MAX($A$11:A682)+1</f>
        <v>672</v>
      </c>
      <c r="B683" s="196" t="s">
        <v>59</v>
      </c>
      <c r="C683" s="197">
        <v>-1</v>
      </c>
      <c r="D683" s="197" t="s">
        <v>486</v>
      </c>
      <c r="E683" s="196" t="s">
        <v>1053</v>
      </c>
      <c r="F683" s="198" t="s">
        <v>171</v>
      </c>
      <c r="G683" s="198" t="s">
        <v>1311</v>
      </c>
      <c r="H683" s="198" t="s">
        <v>90</v>
      </c>
      <c r="I683" s="199">
        <v>5.04</v>
      </c>
      <c r="J683" s="64"/>
      <c r="K683" s="200">
        <v>5</v>
      </c>
      <c r="L683" s="201">
        <v>146.6</v>
      </c>
      <c r="M683" s="201" t="e" cm="1">
        <f t="array" ref="M683">IF($K683&gt;0,SVS_UR_VZ*$I683/$J683,0)</f>
        <v>#DIV/0!</v>
      </c>
      <c r="N683" s="204">
        <v>5</v>
      </c>
      <c r="O683" s="205">
        <v>101.25</v>
      </c>
      <c r="P683" s="205" t="e" cm="1">
        <f t="array" ref="P683">IF($K683&gt;0,SVS_UR_VFZ*$I683/$J683,0)</f>
        <v>#DIV/0!</v>
      </c>
      <c r="Q683" s="203">
        <f t="shared" si="36"/>
        <v>1249.164</v>
      </c>
      <c r="R683" s="203">
        <f t="shared" si="37"/>
        <v>0</v>
      </c>
      <c r="S683" s="203" t="e">
        <f t="shared" si="38"/>
        <v>#DIV/0!</v>
      </c>
    </row>
    <row r="684" spans="1:19" s="11" customFormat="1">
      <c r="A684" s="195">
        <f>MAX($A$11:A683)+1</f>
        <v>673</v>
      </c>
      <c r="B684" s="196" t="s">
        <v>59</v>
      </c>
      <c r="C684" s="197">
        <v>-1</v>
      </c>
      <c r="D684" s="197" t="s">
        <v>488</v>
      </c>
      <c r="E684" s="196" t="s">
        <v>986</v>
      </c>
      <c r="F684" s="198" t="s">
        <v>171</v>
      </c>
      <c r="G684" s="198" t="s">
        <v>1311</v>
      </c>
      <c r="H684" s="198" t="s">
        <v>89</v>
      </c>
      <c r="I684" s="199">
        <v>4.21</v>
      </c>
      <c r="J684" s="64"/>
      <c r="K684" s="200">
        <v>5</v>
      </c>
      <c r="L684" s="201">
        <v>146.6</v>
      </c>
      <c r="M684" s="201" t="e" cm="1">
        <f t="array" ref="M684">IF($K684&gt;0,SVS_UR_VZ*$I684/$J684,0)</f>
        <v>#DIV/0!</v>
      </c>
      <c r="N684" s="204">
        <v>5</v>
      </c>
      <c r="O684" s="205">
        <v>101.25</v>
      </c>
      <c r="P684" s="205" t="e" cm="1">
        <f t="array" ref="P684">IF($K684&gt;0,SVS_UR_VFZ*$I684/$J684,0)</f>
        <v>#DIV/0!</v>
      </c>
      <c r="Q684" s="203">
        <f t="shared" si="36"/>
        <v>1043.4485</v>
      </c>
      <c r="R684" s="203">
        <f t="shared" si="37"/>
        <v>0</v>
      </c>
      <c r="S684" s="203" t="e">
        <f t="shared" si="38"/>
        <v>#DIV/0!</v>
      </c>
    </row>
    <row r="685" spans="1:19" s="11" customFormat="1">
      <c r="A685" s="195">
        <f>MAX($A$11:A684)+1</f>
        <v>674</v>
      </c>
      <c r="B685" s="196" t="s">
        <v>59</v>
      </c>
      <c r="C685" s="197">
        <v>-1</v>
      </c>
      <c r="D685" s="197" t="s">
        <v>489</v>
      </c>
      <c r="E685" s="196" t="s">
        <v>217</v>
      </c>
      <c r="F685" s="198" t="s">
        <v>171</v>
      </c>
      <c r="G685" s="198" t="s">
        <v>1311</v>
      </c>
      <c r="H685" s="198" t="s">
        <v>89</v>
      </c>
      <c r="I685" s="199">
        <v>1.72</v>
      </c>
      <c r="J685" s="64"/>
      <c r="K685" s="200">
        <v>5</v>
      </c>
      <c r="L685" s="201">
        <v>146.6</v>
      </c>
      <c r="M685" s="201" t="e" cm="1">
        <f t="array" ref="M685">IF($K685&gt;0,SVS_UR_VZ*$I685/$J685,0)</f>
        <v>#DIV/0!</v>
      </c>
      <c r="N685" s="208">
        <v>5</v>
      </c>
      <c r="O685" s="209">
        <v>101.25</v>
      </c>
      <c r="P685" s="209" t="e" cm="1">
        <f t="array" ref="P685">IF($K685&gt;0,SVS_UR_VFZ*$I685/$J685,0)</f>
        <v>#DIV/0!</v>
      </c>
      <c r="Q685" s="203">
        <f t="shared" si="36"/>
        <v>426.30199999999996</v>
      </c>
      <c r="R685" s="203">
        <f t="shared" si="37"/>
        <v>0</v>
      </c>
      <c r="S685" s="203" t="e">
        <f t="shared" si="38"/>
        <v>#DIV/0!</v>
      </c>
    </row>
    <row r="686" spans="1:19" s="11" customFormat="1">
      <c r="A686" s="195">
        <f>MAX($A$11:A685)+1</f>
        <v>675</v>
      </c>
      <c r="B686" s="196" t="s">
        <v>59</v>
      </c>
      <c r="C686" s="197">
        <v>-1</v>
      </c>
      <c r="D686" s="197" t="s">
        <v>491</v>
      </c>
      <c r="E686" s="196" t="s">
        <v>182</v>
      </c>
      <c r="F686" s="198" t="s">
        <v>171</v>
      </c>
      <c r="G686" s="198" t="s">
        <v>1311</v>
      </c>
      <c r="H686" s="198" t="s">
        <v>89</v>
      </c>
      <c r="I686" s="199">
        <v>1.61</v>
      </c>
      <c r="J686" s="64"/>
      <c r="K686" s="200">
        <v>5</v>
      </c>
      <c r="L686" s="201">
        <v>146.6</v>
      </c>
      <c r="M686" s="201" t="e" cm="1">
        <f t="array" ref="M686">IF($K686&gt;0,SVS_UR_VZ*$I686/$J686,0)</f>
        <v>#DIV/0!</v>
      </c>
      <c r="N686" s="208">
        <v>5</v>
      </c>
      <c r="O686" s="209">
        <v>101.25</v>
      </c>
      <c r="P686" s="209" t="e" cm="1">
        <f t="array" ref="P686">IF($K686&gt;0,SVS_UR_VFZ*$I686/$J686,0)</f>
        <v>#DIV/0!</v>
      </c>
      <c r="Q686" s="203">
        <f t="shared" si="36"/>
        <v>399.0385</v>
      </c>
      <c r="R686" s="203">
        <f t="shared" si="37"/>
        <v>0</v>
      </c>
      <c r="S686" s="203" t="e">
        <f t="shared" si="38"/>
        <v>#DIV/0!</v>
      </c>
    </row>
    <row r="687" spans="1:19" s="11" customFormat="1">
      <c r="A687" s="195">
        <f>MAX($A$11:A686)+1</f>
        <v>676</v>
      </c>
      <c r="B687" s="196" t="s">
        <v>59</v>
      </c>
      <c r="C687" s="197">
        <v>-1</v>
      </c>
      <c r="D687" s="197" t="s">
        <v>1054</v>
      </c>
      <c r="E687" s="196" t="s">
        <v>1053</v>
      </c>
      <c r="F687" s="198" t="s">
        <v>171</v>
      </c>
      <c r="G687" s="198" t="s">
        <v>1311</v>
      </c>
      <c r="H687" s="198" t="s">
        <v>90</v>
      </c>
      <c r="I687" s="199">
        <v>6.69</v>
      </c>
      <c r="J687" s="64"/>
      <c r="K687" s="200">
        <v>5</v>
      </c>
      <c r="L687" s="201">
        <v>146.6</v>
      </c>
      <c r="M687" s="201" t="e" cm="1">
        <f t="array" ref="M687">IF($K687&gt;0,SVS_UR_VZ*$I687/$J687,0)</f>
        <v>#DIV/0!</v>
      </c>
      <c r="N687" s="208">
        <v>5</v>
      </c>
      <c r="O687" s="209">
        <v>101.25</v>
      </c>
      <c r="P687" s="209" t="e" cm="1">
        <f t="array" ref="P687">IF($K687&gt;0,SVS_UR_VFZ*$I687/$J687,0)</f>
        <v>#DIV/0!</v>
      </c>
      <c r="Q687" s="203">
        <f t="shared" si="36"/>
        <v>1658.1165000000001</v>
      </c>
      <c r="R687" s="203">
        <f t="shared" si="37"/>
        <v>0</v>
      </c>
      <c r="S687" s="203" t="e">
        <f t="shared" si="38"/>
        <v>#DIV/0!</v>
      </c>
    </row>
    <row r="688" spans="1:19" s="11" customFormat="1">
      <c r="A688" s="195">
        <f>MAX($A$11:A687)+1</f>
        <v>677</v>
      </c>
      <c r="B688" s="196" t="s">
        <v>59</v>
      </c>
      <c r="C688" s="197">
        <v>-1</v>
      </c>
      <c r="D688" s="197" t="s">
        <v>492</v>
      </c>
      <c r="E688" s="196" t="s">
        <v>986</v>
      </c>
      <c r="F688" s="198" t="s">
        <v>171</v>
      </c>
      <c r="G688" s="198" t="s">
        <v>1311</v>
      </c>
      <c r="H688" s="198" t="s">
        <v>89</v>
      </c>
      <c r="I688" s="199">
        <v>5.81</v>
      </c>
      <c r="J688" s="64"/>
      <c r="K688" s="200">
        <v>5</v>
      </c>
      <c r="L688" s="201">
        <v>146.6</v>
      </c>
      <c r="M688" s="201" t="e" cm="1">
        <f t="array" ref="M688">IF($K688&gt;0,SVS_UR_VZ*$I688/$J688,0)</f>
        <v>#DIV/0!</v>
      </c>
      <c r="N688" s="208">
        <v>5</v>
      </c>
      <c r="O688" s="209">
        <v>101.25</v>
      </c>
      <c r="P688" s="209" t="e" cm="1">
        <f t="array" ref="P688">IF($K688&gt;0,SVS_UR_VFZ*$I688/$J688,0)</f>
        <v>#DIV/0!</v>
      </c>
      <c r="Q688" s="203">
        <f t="shared" si="36"/>
        <v>1440.0084999999999</v>
      </c>
      <c r="R688" s="203">
        <f t="shared" si="37"/>
        <v>0</v>
      </c>
      <c r="S688" s="203" t="e">
        <f t="shared" si="38"/>
        <v>#DIV/0!</v>
      </c>
    </row>
    <row r="689" spans="1:19" s="11" customFormat="1">
      <c r="A689" s="195">
        <f>MAX($A$11:A688)+1</f>
        <v>678</v>
      </c>
      <c r="B689" s="196" t="s">
        <v>59</v>
      </c>
      <c r="C689" s="197">
        <v>-1</v>
      </c>
      <c r="D689" s="197" t="s">
        <v>1055</v>
      </c>
      <c r="E689" s="196" t="s">
        <v>471</v>
      </c>
      <c r="F689" s="198" t="s">
        <v>172</v>
      </c>
      <c r="G689" s="198" t="s">
        <v>75</v>
      </c>
      <c r="H689" s="198" t="s">
        <v>94</v>
      </c>
      <c r="I689" s="199">
        <v>334.42</v>
      </c>
      <c r="J689" s="64"/>
      <c r="K689" s="200">
        <v>2</v>
      </c>
      <c r="L689" s="201">
        <v>58.64</v>
      </c>
      <c r="M689" s="201" t="e" cm="1">
        <f t="array" ref="M689">IF($K689&gt;0,SVS_UR_VZ*$I689/$J689,0)</f>
        <v>#DIV/0!</v>
      </c>
      <c r="N689" s="208">
        <v>2</v>
      </c>
      <c r="O689" s="209">
        <v>40.5</v>
      </c>
      <c r="P689" s="209" t="e" cm="1">
        <f t="array" ref="P689">IF($K689&gt;0,SVS_UR_VFZ*$I689/$J689,0)</f>
        <v>#DIV/0!</v>
      </c>
      <c r="Q689" s="203">
        <f t="shared" si="36"/>
        <v>33154.398800000003</v>
      </c>
      <c r="R689" s="203">
        <f t="shared" si="37"/>
        <v>0</v>
      </c>
      <c r="S689" s="203" t="e">
        <f t="shared" si="38"/>
        <v>#DIV/0!</v>
      </c>
    </row>
    <row r="690" spans="1:19" s="11" customFormat="1">
      <c r="A690" s="195">
        <f>MAX($A$11:A689)+1</f>
        <v>679</v>
      </c>
      <c r="B690" s="196" t="s">
        <v>59</v>
      </c>
      <c r="C690" s="197">
        <v>-1</v>
      </c>
      <c r="D690" s="197" t="s">
        <v>493</v>
      </c>
      <c r="E690" s="196" t="s">
        <v>471</v>
      </c>
      <c r="F690" s="198" t="s">
        <v>172</v>
      </c>
      <c r="G690" s="198" t="s">
        <v>75</v>
      </c>
      <c r="H690" s="198" t="s">
        <v>94</v>
      </c>
      <c r="I690" s="199">
        <v>16.61</v>
      </c>
      <c r="J690" s="64"/>
      <c r="K690" s="200">
        <v>2</v>
      </c>
      <c r="L690" s="201">
        <v>58.64</v>
      </c>
      <c r="M690" s="201" t="e" cm="1">
        <f t="array" ref="M690">IF($K690&gt;0,SVS_UR_VZ*$I690/$J690,0)</f>
        <v>#DIV/0!</v>
      </c>
      <c r="N690" s="208">
        <v>2</v>
      </c>
      <c r="O690" s="209">
        <v>40.5</v>
      </c>
      <c r="P690" s="209" t="e" cm="1">
        <f t="array" ref="P690">IF($K690&gt;0,SVS_UR_VFZ*$I690/$J690,0)</f>
        <v>#DIV/0!</v>
      </c>
      <c r="Q690" s="203">
        <f t="shared" si="36"/>
        <v>1646.7154</v>
      </c>
      <c r="R690" s="203">
        <f t="shared" si="37"/>
        <v>0</v>
      </c>
      <c r="S690" s="203" t="e">
        <f t="shared" si="38"/>
        <v>#DIV/0!</v>
      </c>
    </row>
    <row r="691" spans="1:19" s="11" customFormat="1">
      <c r="A691" s="195">
        <f>MAX($A$11:A690)+1</f>
        <v>680</v>
      </c>
      <c r="B691" s="196" t="s">
        <v>59</v>
      </c>
      <c r="C691" s="197">
        <v>-1</v>
      </c>
      <c r="D691" s="197" t="s">
        <v>1056</v>
      </c>
      <c r="E691" s="196" t="s">
        <v>81</v>
      </c>
      <c r="F691" s="198" t="s">
        <v>1375</v>
      </c>
      <c r="G691" s="198" t="s">
        <v>75</v>
      </c>
      <c r="H691" s="198" t="s">
        <v>80</v>
      </c>
      <c r="I691" s="199">
        <v>17.260000000000002</v>
      </c>
      <c r="J691" s="64"/>
      <c r="K691" s="200">
        <v>3</v>
      </c>
      <c r="L691" s="201">
        <v>87.96</v>
      </c>
      <c r="M691" s="201" t="e" cm="1">
        <f t="array" ref="M691">IF($K691&gt;0,SVS_UR_VZ*$I691/$J691,0)</f>
        <v>#DIV/0!</v>
      </c>
      <c r="N691" s="208">
        <v>3</v>
      </c>
      <c r="O691" s="209">
        <v>60.75</v>
      </c>
      <c r="P691" s="209" t="e" cm="1">
        <f t="array" ref="P691">IF($K691&gt;0,SVS_UR_VFZ*$I691/$J691,0)</f>
        <v>#DIV/0!</v>
      </c>
      <c r="Q691" s="203">
        <f t="shared" si="36"/>
        <v>2566.7345999999998</v>
      </c>
      <c r="R691" s="203">
        <f t="shared" si="37"/>
        <v>0</v>
      </c>
      <c r="S691" s="203" t="e">
        <f t="shared" si="38"/>
        <v>#DIV/0!</v>
      </c>
    </row>
    <row r="692" spans="1:19" s="11" customFormat="1">
      <c r="A692" s="195">
        <f>MAX($A$11:A691)+1</f>
        <v>681</v>
      </c>
      <c r="B692" s="196" t="s">
        <v>59</v>
      </c>
      <c r="C692" s="197">
        <v>-1</v>
      </c>
      <c r="D692" s="197" t="s">
        <v>1057</v>
      </c>
      <c r="E692" s="196" t="s">
        <v>88</v>
      </c>
      <c r="F692" s="198" t="s">
        <v>170</v>
      </c>
      <c r="G692" s="198" t="s">
        <v>75</v>
      </c>
      <c r="H692" s="198" t="s">
        <v>87</v>
      </c>
      <c r="I692" s="199">
        <v>3.15</v>
      </c>
      <c r="J692" s="64"/>
      <c r="K692" s="200">
        <v>3</v>
      </c>
      <c r="L692" s="201">
        <v>87.96</v>
      </c>
      <c r="M692" s="201" t="e" cm="1">
        <f t="array" ref="M692">IF($K692&gt;0,SVS_UR_VZ*$I692/$J692,0)</f>
        <v>#DIV/0!</v>
      </c>
      <c r="N692" s="208">
        <v>3</v>
      </c>
      <c r="O692" s="209">
        <v>60.75</v>
      </c>
      <c r="P692" s="209" t="e" cm="1">
        <f t="array" ref="P692">IF($K692&gt;0,SVS_UR_VFZ*$I692/$J692,0)</f>
        <v>#DIV/0!</v>
      </c>
      <c r="Q692" s="203">
        <f t="shared" si="36"/>
        <v>468.43649999999991</v>
      </c>
      <c r="R692" s="203">
        <f t="shared" si="37"/>
        <v>0</v>
      </c>
      <c r="S692" s="203" t="e">
        <f t="shared" si="38"/>
        <v>#DIV/0!</v>
      </c>
    </row>
    <row r="693" spans="1:19" s="11" customFormat="1">
      <c r="A693" s="195">
        <f>MAX($A$11:A692)+1</f>
        <v>682</v>
      </c>
      <c r="B693" s="196" t="s">
        <v>59</v>
      </c>
      <c r="C693" s="197">
        <v>-1</v>
      </c>
      <c r="D693" s="197" t="s">
        <v>1060</v>
      </c>
      <c r="E693" s="196" t="s">
        <v>189</v>
      </c>
      <c r="F693" s="198" t="s">
        <v>171</v>
      </c>
      <c r="G693" s="198" t="s">
        <v>1320</v>
      </c>
      <c r="H693" s="198" t="s">
        <v>83</v>
      </c>
      <c r="I693" s="199">
        <v>61.63</v>
      </c>
      <c r="J693" s="64"/>
      <c r="K693" s="200">
        <v>5</v>
      </c>
      <c r="L693" s="201">
        <v>146.6</v>
      </c>
      <c r="M693" s="201" t="e" cm="1">
        <f t="array" ref="M693">IF($K693&gt;0,SVS_UR_VZ*$I693/$J693,0)</f>
        <v>#DIV/0!</v>
      </c>
      <c r="N693" s="208">
        <v>5</v>
      </c>
      <c r="O693" s="209">
        <v>101.25</v>
      </c>
      <c r="P693" s="209" t="e" cm="1">
        <f t="array" ref="P693">IF($K693&gt;0,SVS_UR_VFZ*$I693/$J693,0)</f>
        <v>#DIV/0!</v>
      </c>
      <c r="Q693" s="203">
        <f t="shared" ref="Q693:Q702" si="39">I693*SUM(L693,O693)</f>
        <v>15274.995500000001</v>
      </c>
      <c r="R693" s="203">
        <f t="shared" ref="R693:R702" si="40">IFERROR(Q693/J693,0)</f>
        <v>0</v>
      </c>
      <c r="S693" s="203" t="e">
        <f t="shared" ref="S693:S702" si="41">ROUND(SUM(L693*M693,O693*P693),2)</f>
        <v>#DIV/0!</v>
      </c>
    </row>
    <row r="694" spans="1:19" s="11" customFormat="1">
      <c r="A694" s="195">
        <f>MAX($A$11:A693)+1</f>
        <v>683</v>
      </c>
      <c r="B694" s="196" t="s">
        <v>59</v>
      </c>
      <c r="C694" s="197">
        <v>-1</v>
      </c>
      <c r="D694" s="197" t="s">
        <v>1062</v>
      </c>
      <c r="E694" s="196" t="s">
        <v>86</v>
      </c>
      <c r="F694" s="198" t="s">
        <v>171</v>
      </c>
      <c r="G694" s="198" t="s">
        <v>1320</v>
      </c>
      <c r="H694" s="198" t="s">
        <v>85</v>
      </c>
      <c r="I694" s="199">
        <v>19.18</v>
      </c>
      <c r="J694" s="64"/>
      <c r="K694" s="200">
        <v>5</v>
      </c>
      <c r="L694" s="201">
        <v>146.6</v>
      </c>
      <c r="M694" s="201" t="e" cm="1">
        <f t="array" ref="M694">IF($K694&gt;0,SVS_UR_VZ*$I694/$J694,0)</f>
        <v>#DIV/0!</v>
      </c>
      <c r="N694" s="208">
        <v>5</v>
      </c>
      <c r="O694" s="209">
        <v>101.25</v>
      </c>
      <c r="P694" s="209" t="e" cm="1">
        <f t="array" ref="P694">IF($K694&gt;0,SVS_UR_VFZ*$I694/$J694,0)</f>
        <v>#DIV/0!</v>
      </c>
      <c r="Q694" s="203">
        <f t="shared" si="39"/>
        <v>4753.7629999999999</v>
      </c>
      <c r="R694" s="203">
        <f t="shared" si="40"/>
        <v>0</v>
      </c>
      <c r="S694" s="203" t="e">
        <f t="shared" si="41"/>
        <v>#DIV/0!</v>
      </c>
    </row>
    <row r="695" spans="1:19" s="11" customFormat="1">
      <c r="A695" s="195">
        <f>MAX($A$11:A694)+1</f>
        <v>684</v>
      </c>
      <c r="B695" s="196" t="s">
        <v>59</v>
      </c>
      <c r="C695" s="197">
        <v>-1</v>
      </c>
      <c r="D695" s="197" t="s">
        <v>611</v>
      </c>
      <c r="E695" s="196" t="s">
        <v>471</v>
      </c>
      <c r="F695" s="198" t="s">
        <v>172</v>
      </c>
      <c r="G695" s="198" t="s">
        <v>1314</v>
      </c>
      <c r="H695" s="198" t="s">
        <v>94</v>
      </c>
      <c r="I695" s="199">
        <v>242.98</v>
      </c>
      <c r="J695" s="64"/>
      <c r="K695" s="200">
        <v>2</v>
      </c>
      <c r="L695" s="201">
        <v>58.64</v>
      </c>
      <c r="M695" s="201" t="e" cm="1">
        <f t="array" ref="M695">IF($K695&gt;0,SVS_UR_VZ*$I695/$J695,0)</f>
        <v>#DIV/0!</v>
      </c>
      <c r="N695" s="208">
        <v>2</v>
      </c>
      <c r="O695" s="209">
        <v>40.5</v>
      </c>
      <c r="P695" s="209" t="e" cm="1">
        <f t="array" ref="P695">IF($K695&gt;0,SVS_UR_VFZ*$I695/$J695,0)</f>
        <v>#DIV/0!</v>
      </c>
      <c r="Q695" s="203">
        <f t="shared" si="39"/>
        <v>24089.037199999999</v>
      </c>
      <c r="R695" s="203">
        <f t="shared" si="40"/>
        <v>0</v>
      </c>
      <c r="S695" s="203" t="e">
        <f t="shared" si="41"/>
        <v>#DIV/0!</v>
      </c>
    </row>
    <row r="696" spans="1:19" s="11" customFormat="1">
      <c r="A696" s="195">
        <f>MAX($A$11:A695)+1</f>
        <v>685</v>
      </c>
      <c r="B696" s="196" t="s">
        <v>59</v>
      </c>
      <c r="C696" s="197">
        <v>-1</v>
      </c>
      <c r="D696" s="197" t="s">
        <v>613</v>
      </c>
      <c r="E696" s="196" t="s">
        <v>471</v>
      </c>
      <c r="F696" s="198" t="s">
        <v>172</v>
      </c>
      <c r="G696" s="198" t="s">
        <v>1314</v>
      </c>
      <c r="H696" s="198" t="s">
        <v>94</v>
      </c>
      <c r="I696" s="199">
        <v>283.89999999999998</v>
      </c>
      <c r="J696" s="64"/>
      <c r="K696" s="200">
        <v>2</v>
      </c>
      <c r="L696" s="201">
        <v>58.64</v>
      </c>
      <c r="M696" s="201" t="e" cm="1">
        <f t="array" ref="M696">IF($K696&gt;0,SVS_UR_VZ*$I696/$J696,0)</f>
        <v>#DIV/0!</v>
      </c>
      <c r="N696" s="208">
        <v>2</v>
      </c>
      <c r="O696" s="209">
        <v>40.5</v>
      </c>
      <c r="P696" s="209" t="e" cm="1">
        <f t="array" ref="P696">IF($K696&gt;0,SVS_UR_VFZ*$I696/$J696,0)</f>
        <v>#DIV/0!</v>
      </c>
      <c r="Q696" s="203">
        <f t="shared" si="39"/>
        <v>28145.845999999998</v>
      </c>
      <c r="R696" s="203">
        <f t="shared" si="40"/>
        <v>0</v>
      </c>
      <c r="S696" s="203" t="e">
        <f t="shared" si="41"/>
        <v>#DIV/0!</v>
      </c>
    </row>
    <row r="697" spans="1:19" s="11" customFormat="1">
      <c r="A697" s="195">
        <f>MAX($A$11:A696)+1</f>
        <v>686</v>
      </c>
      <c r="B697" s="196" t="s">
        <v>59</v>
      </c>
      <c r="C697" s="197">
        <v>-1</v>
      </c>
      <c r="D697" s="197" t="s">
        <v>1116</v>
      </c>
      <c r="E697" s="196" t="s">
        <v>471</v>
      </c>
      <c r="F697" s="198" t="s">
        <v>172</v>
      </c>
      <c r="G697" s="198" t="s">
        <v>1314</v>
      </c>
      <c r="H697" s="198" t="s">
        <v>94</v>
      </c>
      <c r="I697" s="199">
        <v>29.23</v>
      </c>
      <c r="J697" s="64"/>
      <c r="K697" s="200">
        <v>2</v>
      </c>
      <c r="L697" s="201">
        <v>58.64</v>
      </c>
      <c r="M697" s="201" t="e" cm="1">
        <f t="array" ref="M697">IF($K697&gt;0,SVS_UR_VZ*$I697/$J697,0)</f>
        <v>#DIV/0!</v>
      </c>
      <c r="N697" s="208">
        <v>2</v>
      </c>
      <c r="O697" s="209">
        <v>40.5</v>
      </c>
      <c r="P697" s="209" t="e" cm="1">
        <f t="array" ref="P697">IF($K697&gt;0,SVS_UR_VFZ*$I697/$J697,0)</f>
        <v>#DIV/0!</v>
      </c>
      <c r="Q697" s="203">
        <f t="shared" si="39"/>
        <v>2897.8622</v>
      </c>
      <c r="R697" s="203">
        <f t="shared" si="40"/>
        <v>0</v>
      </c>
      <c r="S697" s="203" t="e">
        <f t="shared" si="41"/>
        <v>#DIV/0!</v>
      </c>
    </row>
    <row r="698" spans="1:19" s="11" customFormat="1">
      <c r="A698" s="195">
        <f>MAX($A$11:A697)+1</f>
        <v>687</v>
      </c>
      <c r="B698" s="196" t="s">
        <v>59</v>
      </c>
      <c r="C698" s="197">
        <v>-1</v>
      </c>
      <c r="D698" s="197" t="s">
        <v>1120</v>
      </c>
      <c r="E698" s="196" t="s">
        <v>86</v>
      </c>
      <c r="F698" s="198" t="s">
        <v>171</v>
      </c>
      <c r="G698" s="198" t="s">
        <v>1320</v>
      </c>
      <c r="H698" s="198" t="s">
        <v>85</v>
      </c>
      <c r="I698" s="199">
        <v>19.18</v>
      </c>
      <c r="J698" s="64"/>
      <c r="K698" s="200">
        <v>5</v>
      </c>
      <c r="L698" s="201">
        <v>146.6</v>
      </c>
      <c r="M698" s="201" t="e" cm="1">
        <f t="array" ref="M698">IF($K698&gt;0,SVS_UR_VZ*$I698/$J698,0)</f>
        <v>#DIV/0!</v>
      </c>
      <c r="N698" s="208">
        <v>5</v>
      </c>
      <c r="O698" s="209">
        <v>101.25</v>
      </c>
      <c r="P698" s="209" t="e" cm="1">
        <f t="array" ref="P698">IF($K698&gt;0,SVS_UR_VFZ*$I698/$J698,0)</f>
        <v>#DIV/0!</v>
      </c>
      <c r="Q698" s="203">
        <f t="shared" si="39"/>
        <v>4753.7629999999999</v>
      </c>
      <c r="R698" s="203">
        <f t="shared" si="40"/>
        <v>0</v>
      </c>
      <c r="S698" s="203" t="e">
        <f t="shared" si="41"/>
        <v>#DIV/0!</v>
      </c>
    </row>
    <row r="699" spans="1:19" s="11" customFormat="1">
      <c r="A699" s="195">
        <f>MAX($A$11:A698)+1</f>
        <v>688</v>
      </c>
      <c r="B699" s="196" t="s">
        <v>59</v>
      </c>
      <c r="C699" s="197">
        <v>-1</v>
      </c>
      <c r="D699" s="197" t="s">
        <v>727</v>
      </c>
      <c r="E699" s="196" t="s">
        <v>471</v>
      </c>
      <c r="F699" s="198" t="s">
        <v>172</v>
      </c>
      <c r="G699" s="198" t="s">
        <v>1311</v>
      </c>
      <c r="H699" s="198" t="s">
        <v>94</v>
      </c>
      <c r="I699" s="199">
        <v>143.18</v>
      </c>
      <c r="J699" s="64"/>
      <c r="K699" s="200">
        <v>2</v>
      </c>
      <c r="L699" s="201">
        <v>58.64</v>
      </c>
      <c r="M699" s="201" t="e" cm="1">
        <f t="array" ref="M699">IF($K699&gt;0,SVS_UR_VZ*$I699/$J699,0)</f>
        <v>#DIV/0!</v>
      </c>
      <c r="N699" s="204">
        <v>2</v>
      </c>
      <c r="O699" s="205">
        <v>40.5</v>
      </c>
      <c r="P699" s="205" t="e" cm="1">
        <f t="array" ref="P699">IF($K699&gt;0,SVS_UR_VFZ*$I699/$J699,0)</f>
        <v>#DIV/0!</v>
      </c>
      <c r="Q699" s="203">
        <f t="shared" si="39"/>
        <v>14194.8652</v>
      </c>
      <c r="R699" s="203">
        <f t="shared" si="40"/>
        <v>0</v>
      </c>
      <c r="S699" s="203" t="e">
        <f t="shared" si="41"/>
        <v>#DIV/0!</v>
      </c>
    </row>
    <row r="700" spans="1:19" s="11" customFormat="1">
      <c r="A700" s="195">
        <f>MAX($A$11:A699)+1</f>
        <v>689</v>
      </c>
      <c r="B700" s="196" t="s">
        <v>59</v>
      </c>
      <c r="C700" s="197">
        <v>-1</v>
      </c>
      <c r="D700" s="197" t="s">
        <v>728</v>
      </c>
      <c r="E700" s="196" t="s">
        <v>471</v>
      </c>
      <c r="F700" s="198" t="s">
        <v>172</v>
      </c>
      <c r="G700" s="198" t="s">
        <v>1314</v>
      </c>
      <c r="H700" s="198" t="s">
        <v>94</v>
      </c>
      <c r="I700" s="199">
        <v>236.09</v>
      </c>
      <c r="J700" s="64"/>
      <c r="K700" s="200">
        <v>2</v>
      </c>
      <c r="L700" s="201">
        <v>58.64</v>
      </c>
      <c r="M700" s="201" t="e" cm="1">
        <f t="array" ref="M700">IF($K700&gt;0,SVS_UR_VZ*$I700/$J700,0)</f>
        <v>#DIV/0!</v>
      </c>
      <c r="N700" s="208">
        <v>2</v>
      </c>
      <c r="O700" s="209">
        <v>40.5</v>
      </c>
      <c r="P700" s="209" t="e" cm="1">
        <f t="array" ref="P700">IF($K700&gt;0,SVS_UR_VFZ*$I700/$J700,0)</f>
        <v>#DIV/0!</v>
      </c>
      <c r="Q700" s="203">
        <f t="shared" si="39"/>
        <v>23405.962599999999</v>
      </c>
      <c r="R700" s="203">
        <f t="shared" si="40"/>
        <v>0</v>
      </c>
      <c r="S700" s="203" t="e">
        <f t="shared" si="41"/>
        <v>#DIV/0!</v>
      </c>
    </row>
    <row r="701" spans="1:19" s="11" customFormat="1">
      <c r="A701" s="195">
        <f>MAX($A$11:A700)+1</f>
        <v>690</v>
      </c>
      <c r="B701" s="196" t="s">
        <v>59</v>
      </c>
      <c r="C701" s="197">
        <v>-1</v>
      </c>
      <c r="D701" s="197" t="s">
        <v>729</v>
      </c>
      <c r="E701" s="196" t="s">
        <v>471</v>
      </c>
      <c r="F701" s="198" t="s">
        <v>172</v>
      </c>
      <c r="G701" s="198" t="s">
        <v>1314</v>
      </c>
      <c r="H701" s="198" t="s">
        <v>94</v>
      </c>
      <c r="I701" s="199">
        <v>15.47</v>
      </c>
      <c r="J701" s="64"/>
      <c r="K701" s="200">
        <v>2</v>
      </c>
      <c r="L701" s="201">
        <v>58.64</v>
      </c>
      <c r="M701" s="201" t="e" cm="1">
        <f t="array" ref="M701">IF($K701&gt;0,SVS_UR_VZ*$I701/$J701,0)</f>
        <v>#DIV/0!</v>
      </c>
      <c r="N701" s="208">
        <v>2</v>
      </c>
      <c r="O701" s="209">
        <v>40.5</v>
      </c>
      <c r="P701" s="209" t="e" cm="1">
        <f t="array" ref="P701">IF($K701&gt;0,SVS_UR_VFZ*$I701/$J701,0)</f>
        <v>#DIV/0!</v>
      </c>
      <c r="Q701" s="203">
        <f t="shared" si="39"/>
        <v>1533.6958</v>
      </c>
      <c r="R701" s="203">
        <f t="shared" si="40"/>
        <v>0</v>
      </c>
      <c r="S701" s="203" t="e">
        <f t="shared" si="41"/>
        <v>#DIV/0!</v>
      </c>
    </row>
    <row r="702" spans="1:19" s="11" customFormat="1">
      <c r="A702" s="195">
        <f>MAX($A$11:A701)+1</f>
        <v>691</v>
      </c>
      <c r="B702" s="196" t="s">
        <v>59</v>
      </c>
      <c r="C702" s="197">
        <v>-1</v>
      </c>
      <c r="D702" s="197" t="s">
        <v>1159</v>
      </c>
      <c r="E702" s="196" t="s">
        <v>86</v>
      </c>
      <c r="F702" s="198" t="s">
        <v>171</v>
      </c>
      <c r="G702" s="198" t="s">
        <v>1320</v>
      </c>
      <c r="H702" s="198" t="s">
        <v>85</v>
      </c>
      <c r="I702" s="199">
        <v>19.18</v>
      </c>
      <c r="J702" s="64"/>
      <c r="K702" s="200">
        <v>5</v>
      </c>
      <c r="L702" s="201">
        <v>146.6</v>
      </c>
      <c r="M702" s="201" t="e" cm="1">
        <f t="array" ref="M702">IF($K702&gt;0,SVS_UR_VZ*$I702/$J702,0)</f>
        <v>#DIV/0!</v>
      </c>
      <c r="N702" s="208">
        <v>5</v>
      </c>
      <c r="O702" s="209">
        <v>101.25</v>
      </c>
      <c r="P702" s="209" t="e" cm="1">
        <f t="array" ref="P702">IF($K702&gt;0,SVS_UR_VFZ*$I702/$J702,0)</f>
        <v>#DIV/0!</v>
      </c>
      <c r="Q702" s="203">
        <f t="shared" si="39"/>
        <v>4753.7629999999999</v>
      </c>
      <c r="R702" s="203">
        <f t="shared" si="40"/>
        <v>0</v>
      </c>
      <c r="S702" s="203" t="e">
        <f t="shared" si="41"/>
        <v>#DIV/0!</v>
      </c>
    </row>
    <row r="703" spans="1:19" s="11" customFormat="1">
      <c r="A703" s="195">
        <f>MAX($A$11:A702)+1</f>
        <v>692</v>
      </c>
      <c r="B703" s="196" t="s">
        <v>59</v>
      </c>
      <c r="C703" s="197">
        <v>-1</v>
      </c>
      <c r="D703" s="197" t="s">
        <v>828</v>
      </c>
      <c r="E703" s="196" t="s">
        <v>179</v>
      </c>
      <c r="F703" s="198" t="s">
        <v>37</v>
      </c>
      <c r="G703" s="198" t="s">
        <v>1314</v>
      </c>
      <c r="H703" s="198" t="s">
        <v>78</v>
      </c>
      <c r="I703" s="199">
        <v>30.49</v>
      </c>
      <c r="J703" s="202"/>
      <c r="K703" s="202"/>
      <c r="L703" s="202"/>
      <c r="M703" s="202"/>
      <c r="N703" s="202"/>
      <c r="O703" s="202"/>
      <c r="P703" s="202"/>
      <c r="Q703" s="202"/>
      <c r="R703" s="202"/>
      <c r="S703" s="202"/>
    </row>
    <row r="704" spans="1:19" s="11" customFormat="1">
      <c r="A704" s="195">
        <f>MAX($A$11:A703)+1</f>
        <v>693</v>
      </c>
      <c r="B704" s="196" t="s">
        <v>59</v>
      </c>
      <c r="C704" s="197">
        <v>-1</v>
      </c>
      <c r="D704" s="197" t="s">
        <v>841</v>
      </c>
      <c r="E704" s="196" t="s">
        <v>95</v>
      </c>
      <c r="F704" s="198" t="s">
        <v>37</v>
      </c>
      <c r="G704" s="198" t="s">
        <v>1314</v>
      </c>
      <c r="H704" s="198" t="s">
        <v>78</v>
      </c>
      <c r="I704" s="199">
        <v>69.510000000000005</v>
      </c>
      <c r="J704" s="202"/>
      <c r="K704" s="202"/>
      <c r="L704" s="202"/>
      <c r="M704" s="202"/>
      <c r="N704" s="202"/>
      <c r="O704" s="202"/>
      <c r="P704" s="202"/>
      <c r="Q704" s="202"/>
      <c r="R704" s="202"/>
      <c r="S704" s="202"/>
    </row>
    <row r="705" spans="1:19" s="11" customFormat="1">
      <c r="A705" s="195">
        <f>MAX($A$11:A704)+1</f>
        <v>694</v>
      </c>
      <c r="B705" s="196" t="s">
        <v>59</v>
      </c>
      <c r="C705" s="197">
        <v>-1</v>
      </c>
      <c r="D705" s="197" t="s">
        <v>841</v>
      </c>
      <c r="E705" s="196" t="s">
        <v>95</v>
      </c>
      <c r="F705" s="198" t="s">
        <v>37</v>
      </c>
      <c r="G705" s="198" t="s">
        <v>1314</v>
      </c>
      <c r="H705" s="198" t="s">
        <v>78</v>
      </c>
      <c r="I705" s="199">
        <v>69.510000000000005</v>
      </c>
      <c r="J705" s="202"/>
      <c r="K705" s="202"/>
      <c r="L705" s="202"/>
      <c r="M705" s="202"/>
      <c r="N705" s="202"/>
      <c r="O705" s="202"/>
      <c r="P705" s="202"/>
      <c r="Q705" s="202"/>
      <c r="R705" s="202"/>
      <c r="S705" s="202"/>
    </row>
    <row r="706" spans="1:19" s="11" customFormat="1">
      <c r="A706" s="195">
        <f>MAX($A$11:A705)+1</f>
        <v>695</v>
      </c>
      <c r="B706" s="196" t="s">
        <v>59</v>
      </c>
      <c r="C706" s="197">
        <v>-1</v>
      </c>
      <c r="D706" s="197" t="s">
        <v>841</v>
      </c>
      <c r="E706" s="196" t="s">
        <v>95</v>
      </c>
      <c r="F706" s="198" t="s">
        <v>37</v>
      </c>
      <c r="G706" s="198" t="s">
        <v>1314</v>
      </c>
      <c r="H706" s="198" t="s">
        <v>78</v>
      </c>
      <c r="I706" s="199">
        <v>69.510000000000005</v>
      </c>
      <c r="J706" s="202"/>
      <c r="K706" s="202"/>
      <c r="L706" s="202"/>
      <c r="M706" s="202"/>
      <c r="N706" s="202"/>
      <c r="O706" s="202"/>
      <c r="P706" s="202"/>
      <c r="Q706" s="202"/>
      <c r="R706" s="202"/>
      <c r="S706" s="202"/>
    </row>
    <row r="707" spans="1:19" s="11" customFormat="1">
      <c r="A707" s="195">
        <f>MAX($A$11:A706)+1</f>
        <v>696</v>
      </c>
      <c r="B707" s="196" t="s">
        <v>59</v>
      </c>
      <c r="C707" s="197">
        <v>-1</v>
      </c>
      <c r="D707" s="197" t="s">
        <v>842</v>
      </c>
      <c r="E707" s="196" t="s">
        <v>179</v>
      </c>
      <c r="F707" s="198" t="s">
        <v>37</v>
      </c>
      <c r="G707" s="198" t="s">
        <v>1759</v>
      </c>
      <c r="H707" s="198" t="s">
        <v>78</v>
      </c>
      <c r="I707" s="199">
        <v>12.56</v>
      </c>
      <c r="J707" s="202"/>
      <c r="K707" s="202"/>
      <c r="L707" s="202"/>
      <c r="M707" s="202"/>
      <c r="N707" s="202"/>
      <c r="O707" s="202"/>
      <c r="P707" s="202"/>
      <c r="Q707" s="202"/>
      <c r="R707" s="202"/>
      <c r="S707" s="202"/>
    </row>
    <row r="708" spans="1:19" s="11" customFormat="1">
      <c r="A708" s="195">
        <f>MAX($A$11:A707)+1</f>
        <v>697</v>
      </c>
      <c r="B708" s="196" t="s">
        <v>59</v>
      </c>
      <c r="C708" s="197">
        <v>-1</v>
      </c>
      <c r="D708" s="197" t="s">
        <v>842</v>
      </c>
      <c r="E708" s="196" t="s">
        <v>179</v>
      </c>
      <c r="F708" s="198" t="s">
        <v>37</v>
      </c>
      <c r="G708" s="198" t="s">
        <v>1759</v>
      </c>
      <c r="H708" s="198" t="s">
        <v>78</v>
      </c>
      <c r="I708" s="199">
        <v>12.56</v>
      </c>
      <c r="J708" s="202"/>
      <c r="K708" s="202"/>
      <c r="L708" s="202"/>
      <c r="M708" s="202"/>
      <c r="N708" s="202"/>
      <c r="O708" s="202"/>
      <c r="P708" s="202"/>
      <c r="Q708" s="202"/>
      <c r="R708" s="202"/>
      <c r="S708" s="202"/>
    </row>
    <row r="709" spans="1:19" s="11" customFormat="1">
      <c r="A709" s="195">
        <f>MAX($A$11:A708)+1</f>
        <v>698</v>
      </c>
      <c r="B709" s="196" t="s">
        <v>59</v>
      </c>
      <c r="C709" s="197">
        <v>-1</v>
      </c>
      <c r="D709" s="197" t="s">
        <v>842</v>
      </c>
      <c r="E709" s="196" t="s">
        <v>179</v>
      </c>
      <c r="F709" s="198" t="s">
        <v>37</v>
      </c>
      <c r="G709" s="198" t="s">
        <v>1759</v>
      </c>
      <c r="H709" s="198" t="s">
        <v>78</v>
      </c>
      <c r="I709" s="199">
        <v>12.56</v>
      </c>
      <c r="J709" s="202"/>
      <c r="K709" s="202"/>
      <c r="L709" s="202"/>
      <c r="M709" s="202"/>
      <c r="N709" s="202"/>
      <c r="O709" s="202"/>
      <c r="P709" s="202"/>
      <c r="Q709" s="202"/>
      <c r="R709" s="202"/>
      <c r="S709" s="202"/>
    </row>
    <row r="710" spans="1:19" s="11" customFormat="1">
      <c r="A710" s="195">
        <f>MAX($A$11:A709)+1</f>
        <v>699</v>
      </c>
      <c r="B710" s="196" t="s">
        <v>59</v>
      </c>
      <c r="C710" s="197">
        <v>-1</v>
      </c>
      <c r="D710" s="197" t="s">
        <v>374</v>
      </c>
      <c r="E710" s="196" t="s">
        <v>179</v>
      </c>
      <c r="F710" s="198" t="s">
        <v>37</v>
      </c>
      <c r="G710" s="198" t="s">
        <v>1320</v>
      </c>
      <c r="H710" s="198" t="s">
        <v>78</v>
      </c>
      <c r="I710" s="199">
        <v>88.62</v>
      </c>
      <c r="J710" s="202"/>
      <c r="K710" s="202"/>
      <c r="L710" s="202"/>
      <c r="M710" s="202"/>
      <c r="N710" s="202"/>
      <c r="O710" s="202"/>
      <c r="P710" s="202"/>
      <c r="Q710" s="202"/>
      <c r="R710" s="202"/>
      <c r="S710" s="202"/>
    </row>
    <row r="711" spans="1:19" s="11" customFormat="1">
      <c r="A711" s="195">
        <f>MAX($A$11:A710)+1</f>
        <v>700</v>
      </c>
      <c r="B711" s="196" t="s">
        <v>59</v>
      </c>
      <c r="C711" s="197">
        <v>-1</v>
      </c>
      <c r="D711" s="197" t="s">
        <v>375</v>
      </c>
      <c r="E711" s="196" t="s">
        <v>184</v>
      </c>
      <c r="F711" s="198" t="s">
        <v>37</v>
      </c>
      <c r="G711" s="198" t="s">
        <v>1759</v>
      </c>
      <c r="H711" s="198" t="s">
        <v>78</v>
      </c>
      <c r="I711" s="199">
        <v>17.18</v>
      </c>
      <c r="J711" s="202"/>
      <c r="K711" s="202"/>
      <c r="L711" s="202"/>
      <c r="M711" s="202"/>
      <c r="N711" s="202"/>
      <c r="O711" s="202"/>
      <c r="P711" s="202"/>
      <c r="Q711" s="202"/>
      <c r="R711" s="202"/>
      <c r="S711" s="202"/>
    </row>
    <row r="712" spans="1:19" s="11" customFormat="1">
      <c r="A712" s="195">
        <f>MAX($A$11:A711)+1</f>
        <v>701</v>
      </c>
      <c r="B712" s="196" t="s">
        <v>59</v>
      </c>
      <c r="C712" s="197">
        <v>-1</v>
      </c>
      <c r="D712" s="197" t="s">
        <v>376</v>
      </c>
      <c r="E712" s="196" t="s">
        <v>179</v>
      </c>
      <c r="F712" s="198" t="s">
        <v>37</v>
      </c>
      <c r="G712" s="198" t="s">
        <v>75</v>
      </c>
      <c r="H712" s="198" t="s">
        <v>78</v>
      </c>
      <c r="I712" s="199">
        <v>23.12</v>
      </c>
      <c r="J712" s="202"/>
      <c r="K712" s="202"/>
      <c r="L712" s="202"/>
      <c r="M712" s="202"/>
      <c r="N712" s="202"/>
      <c r="O712" s="202"/>
      <c r="P712" s="202"/>
      <c r="Q712" s="202"/>
      <c r="R712" s="202"/>
      <c r="S712" s="202"/>
    </row>
    <row r="713" spans="1:19" s="11" customFormat="1">
      <c r="A713" s="195">
        <f>MAX($A$11:A712)+1</f>
        <v>702</v>
      </c>
      <c r="B713" s="196" t="s">
        <v>59</v>
      </c>
      <c r="C713" s="197">
        <v>-1</v>
      </c>
      <c r="D713" s="197" t="s">
        <v>378</v>
      </c>
      <c r="E713" s="196" t="s">
        <v>179</v>
      </c>
      <c r="F713" s="198" t="s">
        <v>37</v>
      </c>
      <c r="G713" s="198" t="s">
        <v>75</v>
      </c>
      <c r="H713" s="198" t="s">
        <v>78</v>
      </c>
      <c r="I713" s="199">
        <v>3.96</v>
      </c>
      <c r="J713" s="202"/>
      <c r="K713" s="202"/>
      <c r="L713" s="202"/>
      <c r="M713" s="202"/>
      <c r="N713" s="202"/>
      <c r="O713" s="202"/>
      <c r="P713" s="202"/>
      <c r="Q713" s="202"/>
      <c r="R713" s="202"/>
      <c r="S713" s="202"/>
    </row>
    <row r="714" spans="1:19" s="11" customFormat="1">
      <c r="A714" s="195">
        <f>MAX($A$11:A713)+1</f>
        <v>703</v>
      </c>
      <c r="B714" s="196" t="s">
        <v>59</v>
      </c>
      <c r="C714" s="197">
        <v>-1</v>
      </c>
      <c r="D714" s="197" t="s">
        <v>378</v>
      </c>
      <c r="E714" s="196" t="s">
        <v>179</v>
      </c>
      <c r="F714" s="198" t="s">
        <v>37</v>
      </c>
      <c r="G714" s="198" t="s">
        <v>75</v>
      </c>
      <c r="H714" s="198" t="s">
        <v>78</v>
      </c>
      <c r="I714" s="199">
        <v>3.96</v>
      </c>
      <c r="J714" s="202"/>
      <c r="K714" s="202"/>
      <c r="L714" s="202"/>
      <c r="M714" s="202"/>
      <c r="N714" s="202"/>
      <c r="O714" s="202"/>
      <c r="P714" s="202"/>
      <c r="Q714" s="202"/>
      <c r="R714" s="202"/>
      <c r="S714" s="202"/>
    </row>
    <row r="715" spans="1:19" s="11" customFormat="1">
      <c r="A715" s="195">
        <f>MAX($A$11:A714)+1</f>
        <v>704</v>
      </c>
      <c r="B715" s="196" t="s">
        <v>59</v>
      </c>
      <c r="C715" s="197">
        <v>-1</v>
      </c>
      <c r="D715" s="197" t="s">
        <v>378</v>
      </c>
      <c r="E715" s="196" t="s">
        <v>179</v>
      </c>
      <c r="F715" s="198" t="s">
        <v>37</v>
      </c>
      <c r="G715" s="198" t="s">
        <v>75</v>
      </c>
      <c r="H715" s="198" t="s">
        <v>78</v>
      </c>
      <c r="I715" s="199">
        <v>3.96</v>
      </c>
      <c r="J715" s="202"/>
      <c r="K715" s="202"/>
      <c r="L715" s="202"/>
      <c r="M715" s="202"/>
      <c r="N715" s="202"/>
      <c r="O715" s="202"/>
      <c r="P715" s="202"/>
      <c r="Q715" s="202"/>
      <c r="R715" s="202"/>
      <c r="S715" s="202"/>
    </row>
    <row r="716" spans="1:19" s="11" customFormat="1">
      <c r="A716" s="195">
        <f>MAX($A$11:A715)+1</f>
        <v>705</v>
      </c>
      <c r="B716" s="196" t="s">
        <v>59</v>
      </c>
      <c r="C716" s="197">
        <v>-1</v>
      </c>
      <c r="D716" s="197" t="s">
        <v>378</v>
      </c>
      <c r="E716" s="196" t="s">
        <v>179</v>
      </c>
      <c r="F716" s="198" t="s">
        <v>37</v>
      </c>
      <c r="G716" s="198" t="s">
        <v>75</v>
      </c>
      <c r="H716" s="198" t="s">
        <v>78</v>
      </c>
      <c r="I716" s="199">
        <v>3.96</v>
      </c>
      <c r="J716" s="202"/>
      <c r="K716" s="202"/>
      <c r="L716" s="202"/>
      <c r="M716" s="202"/>
      <c r="N716" s="202"/>
      <c r="O716" s="202"/>
      <c r="P716" s="202"/>
      <c r="Q716" s="202"/>
      <c r="R716" s="202"/>
      <c r="S716" s="202"/>
    </row>
    <row r="717" spans="1:19" s="11" customFormat="1">
      <c r="A717" s="195">
        <f>MAX($A$11:A716)+1</f>
        <v>706</v>
      </c>
      <c r="B717" s="196" t="s">
        <v>59</v>
      </c>
      <c r="C717" s="197">
        <v>-1</v>
      </c>
      <c r="D717" s="197" t="s">
        <v>379</v>
      </c>
      <c r="E717" s="196" t="s">
        <v>179</v>
      </c>
      <c r="F717" s="198" t="s">
        <v>37</v>
      </c>
      <c r="G717" s="198" t="s">
        <v>75</v>
      </c>
      <c r="H717" s="198" t="s">
        <v>78</v>
      </c>
      <c r="I717" s="199">
        <v>19.38</v>
      </c>
      <c r="J717" s="202"/>
      <c r="K717" s="202"/>
      <c r="L717" s="202"/>
      <c r="M717" s="202"/>
      <c r="N717" s="202"/>
      <c r="O717" s="202"/>
      <c r="P717" s="202"/>
      <c r="Q717" s="202"/>
      <c r="R717" s="202"/>
      <c r="S717" s="202"/>
    </row>
    <row r="718" spans="1:19" s="11" customFormat="1">
      <c r="A718" s="195">
        <f>MAX($A$11:A717)+1</f>
        <v>707</v>
      </c>
      <c r="B718" s="196" t="s">
        <v>59</v>
      </c>
      <c r="C718" s="197">
        <v>-1</v>
      </c>
      <c r="D718" s="197" t="s">
        <v>380</v>
      </c>
      <c r="E718" s="196" t="s">
        <v>179</v>
      </c>
      <c r="F718" s="198" t="s">
        <v>174</v>
      </c>
      <c r="G718" s="198" t="s">
        <v>1759</v>
      </c>
      <c r="H718" s="198" t="s">
        <v>78</v>
      </c>
      <c r="I718" s="199">
        <v>37.24</v>
      </c>
      <c r="J718" s="202"/>
      <c r="K718" s="202"/>
      <c r="L718" s="202"/>
      <c r="M718" s="202"/>
      <c r="N718" s="202"/>
      <c r="O718" s="202"/>
      <c r="P718" s="202"/>
      <c r="Q718" s="202"/>
      <c r="R718" s="202"/>
      <c r="S718" s="202"/>
    </row>
    <row r="719" spans="1:19" s="11" customFormat="1">
      <c r="A719" s="195">
        <f>MAX($A$11:A718)+1</f>
        <v>708</v>
      </c>
      <c r="B719" s="196" t="s">
        <v>59</v>
      </c>
      <c r="C719" s="197">
        <v>-1</v>
      </c>
      <c r="D719" s="197" t="s">
        <v>381</v>
      </c>
      <c r="E719" s="196" t="s">
        <v>179</v>
      </c>
      <c r="F719" s="198" t="s">
        <v>37</v>
      </c>
      <c r="G719" s="198" t="s">
        <v>1320</v>
      </c>
      <c r="H719" s="198" t="s">
        <v>78</v>
      </c>
      <c r="I719" s="199">
        <v>53.46</v>
      </c>
      <c r="J719" s="202"/>
      <c r="K719" s="202"/>
      <c r="L719" s="202"/>
      <c r="M719" s="202"/>
      <c r="N719" s="202"/>
      <c r="O719" s="202"/>
      <c r="P719" s="202"/>
      <c r="Q719" s="202"/>
      <c r="R719" s="202"/>
      <c r="S719" s="202"/>
    </row>
    <row r="720" spans="1:19" s="11" customFormat="1">
      <c r="A720" s="195">
        <f>MAX($A$11:A719)+1</f>
        <v>709</v>
      </c>
      <c r="B720" s="196" t="s">
        <v>59</v>
      </c>
      <c r="C720" s="197">
        <v>-1</v>
      </c>
      <c r="D720" s="197" t="s">
        <v>382</v>
      </c>
      <c r="E720" s="196" t="s">
        <v>179</v>
      </c>
      <c r="F720" s="198" t="s">
        <v>37</v>
      </c>
      <c r="G720" s="198" t="s">
        <v>1320</v>
      </c>
      <c r="H720" s="198" t="s">
        <v>78</v>
      </c>
      <c r="I720" s="199">
        <v>30.61</v>
      </c>
      <c r="J720" s="202"/>
      <c r="K720" s="202"/>
      <c r="L720" s="202"/>
      <c r="M720" s="202"/>
      <c r="N720" s="202"/>
      <c r="O720" s="202"/>
      <c r="P720" s="202"/>
      <c r="Q720" s="202"/>
      <c r="R720" s="202"/>
      <c r="S720" s="202"/>
    </row>
    <row r="721" spans="1:19" s="11" customFormat="1">
      <c r="A721" s="195">
        <f>MAX($A$11:A720)+1</f>
        <v>710</v>
      </c>
      <c r="B721" s="196" t="s">
        <v>59</v>
      </c>
      <c r="C721" s="197">
        <v>-1</v>
      </c>
      <c r="D721" s="197" t="s">
        <v>382</v>
      </c>
      <c r="E721" s="196" t="s">
        <v>179</v>
      </c>
      <c r="F721" s="198" t="s">
        <v>37</v>
      </c>
      <c r="G721" s="198" t="s">
        <v>1320</v>
      </c>
      <c r="H721" s="198" t="s">
        <v>78</v>
      </c>
      <c r="I721" s="199">
        <v>30.6</v>
      </c>
      <c r="J721" s="202"/>
      <c r="K721" s="202"/>
      <c r="L721" s="202"/>
      <c r="M721" s="202"/>
      <c r="N721" s="202"/>
      <c r="O721" s="202"/>
      <c r="P721" s="202"/>
      <c r="Q721" s="202"/>
      <c r="R721" s="202"/>
      <c r="S721" s="202"/>
    </row>
    <row r="722" spans="1:19" s="11" customFormat="1">
      <c r="A722" s="195">
        <f>MAX($A$11:A721)+1</f>
        <v>711</v>
      </c>
      <c r="B722" s="196" t="s">
        <v>59</v>
      </c>
      <c r="C722" s="197">
        <v>-1</v>
      </c>
      <c r="D722" s="197" t="s">
        <v>383</v>
      </c>
      <c r="E722" s="196" t="s">
        <v>192</v>
      </c>
      <c r="F722" s="198" t="s">
        <v>37</v>
      </c>
      <c r="G722" s="198" t="s">
        <v>1759</v>
      </c>
      <c r="H722" s="198" t="s">
        <v>78</v>
      </c>
      <c r="I722" s="199">
        <v>40.770000000000003</v>
      </c>
      <c r="J722" s="202"/>
      <c r="K722" s="202"/>
      <c r="L722" s="202"/>
      <c r="M722" s="202"/>
      <c r="N722" s="202"/>
      <c r="O722" s="202"/>
      <c r="P722" s="202"/>
      <c r="Q722" s="202"/>
      <c r="R722" s="202"/>
      <c r="S722" s="202"/>
    </row>
    <row r="723" spans="1:19" s="11" customFormat="1">
      <c r="A723" s="195">
        <f>MAX($A$11:A722)+1</f>
        <v>712</v>
      </c>
      <c r="B723" s="196" t="s">
        <v>59</v>
      </c>
      <c r="C723" s="197">
        <v>-1</v>
      </c>
      <c r="D723" s="197" t="s">
        <v>384</v>
      </c>
      <c r="E723" s="196" t="s">
        <v>192</v>
      </c>
      <c r="F723" s="198" t="s">
        <v>37</v>
      </c>
      <c r="G723" s="198" t="s">
        <v>1759</v>
      </c>
      <c r="H723" s="198" t="s">
        <v>78</v>
      </c>
      <c r="I723" s="199">
        <v>63.7</v>
      </c>
      <c r="J723" s="202"/>
      <c r="K723" s="202"/>
      <c r="L723" s="202"/>
      <c r="M723" s="202"/>
      <c r="N723" s="202"/>
      <c r="O723" s="202"/>
      <c r="P723" s="202"/>
      <c r="Q723" s="202"/>
      <c r="R723" s="202"/>
      <c r="S723" s="202"/>
    </row>
    <row r="724" spans="1:19" s="11" customFormat="1">
      <c r="A724" s="195">
        <f>MAX($A$11:A723)+1</f>
        <v>713</v>
      </c>
      <c r="B724" s="196" t="s">
        <v>59</v>
      </c>
      <c r="C724" s="197">
        <v>-1</v>
      </c>
      <c r="D724" s="197" t="s">
        <v>385</v>
      </c>
      <c r="E724" s="196" t="s">
        <v>192</v>
      </c>
      <c r="F724" s="198" t="s">
        <v>37</v>
      </c>
      <c r="G724" s="198" t="s">
        <v>1759</v>
      </c>
      <c r="H724" s="198" t="s">
        <v>78</v>
      </c>
      <c r="I724" s="199">
        <v>9.7200000000000006</v>
      </c>
      <c r="J724" s="202"/>
      <c r="K724" s="202"/>
      <c r="L724" s="202"/>
      <c r="M724" s="202"/>
      <c r="N724" s="202"/>
      <c r="O724" s="202"/>
      <c r="P724" s="202"/>
      <c r="Q724" s="202"/>
      <c r="R724" s="202"/>
      <c r="S724" s="202"/>
    </row>
    <row r="725" spans="1:19" s="11" customFormat="1">
      <c r="A725" s="195">
        <f>MAX($A$11:A724)+1</f>
        <v>714</v>
      </c>
      <c r="B725" s="196" t="s">
        <v>59</v>
      </c>
      <c r="C725" s="197">
        <v>-1</v>
      </c>
      <c r="D725" s="197" t="s">
        <v>386</v>
      </c>
      <c r="E725" s="196" t="s">
        <v>192</v>
      </c>
      <c r="F725" s="198" t="s">
        <v>37</v>
      </c>
      <c r="G725" s="198" t="s">
        <v>1759</v>
      </c>
      <c r="H725" s="198" t="s">
        <v>78</v>
      </c>
      <c r="I725" s="199">
        <v>9.7200000000000006</v>
      </c>
      <c r="J725" s="202"/>
      <c r="K725" s="202"/>
      <c r="L725" s="202"/>
      <c r="M725" s="202"/>
      <c r="N725" s="202"/>
      <c r="O725" s="202"/>
      <c r="P725" s="202"/>
      <c r="Q725" s="202"/>
      <c r="R725" s="202"/>
      <c r="S725" s="202"/>
    </row>
    <row r="726" spans="1:19" s="11" customFormat="1">
      <c r="A726" s="195">
        <f>MAX($A$11:A725)+1</f>
        <v>715</v>
      </c>
      <c r="B726" s="196" t="s">
        <v>59</v>
      </c>
      <c r="C726" s="197">
        <v>-1</v>
      </c>
      <c r="D726" s="197" t="s">
        <v>980</v>
      </c>
      <c r="E726" s="196" t="s">
        <v>192</v>
      </c>
      <c r="F726" s="198" t="s">
        <v>37</v>
      </c>
      <c r="G726" s="198" t="s">
        <v>1759</v>
      </c>
      <c r="H726" s="198" t="s">
        <v>78</v>
      </c>
      <c r="I726" s="199">
        <v>9.7200000000000006</v>
      </c>
      <c r="J726" s="202"/>
      <c r="K726" s="202"/>
      <c r="L726" s="202"/>
      <c r="M726" s="202"/>
      <c r="N726" s="202"/>
      <c r="O726" s="202"/>
      <c r="P726" s="202"/>
      <c r="Q726" s="202"/>
      <c r="R726" s="202"/>
      <c r="S726" s="202"/>
    </row>
    <row r="727" spans="1:19" s="11" customFormat="1">
      <c r="A727" s="195">
        <f>MAX($A$11:A726)+1</f>
        <v>716</v>
      </c>
      <c r="B727" s="196" t="s">
        <v>59</v>
      </c>
      <c r="C727" s="197">
        <v>-1</v>
      </c>
      <c r="D727" s="197" t="s">
        <v>387</v>
      </c>
      <c r="E727" s="196" t="s">
        <v>192</v>
      </c>
      <c r="F727" s="198" t="s">
        <v>37</v>
      </c>
      <c r="G727" s="198" t="s">
        <v>1759</v>
      </c>
      <c r="H727" s="198" t="s">
        <v>78</v>
      </c>
      <c r="I727" s="199">
        <v>9.34</v>
      </c>
      <c r="J727" s="202"/>
      <c r="K727" s="202"/>
      <c r="L727" s="202"/>
      <c r="M727" s="202"/>
      <c r="N727" s="202"/>
      <c r="O727" s="202"/>
      <c r="P727" s="202"/>
      <c r="Q727" s="202"/>
      <c r="R727" s="202"/>
      <c r="S727" s="202"/>
    </row>
    <row r="728" spans="1:19" s="11" customFormat="1">
      <c r="A728" s="195">
        <f>MAX($A$11:A727)+1</f>
        <v>717</v>
      </c>
      <c r="B728" s="196" t="s">
        <v>59</v>
      </c>
      <c r="C728" s="197">
        <v>-1</v>
      </c>
      <c r="D728" s="197" t="s">
        <v>388</v>
      </c>
      <c r="E728" s="196" t="s">
        <v>192</v>
      </c>
      <c r="F728" s="198" t="s">
        <v>37</v>
      </c>
      <c r="G728" s="198" t="s">
        <v>1759</v>
      </c>
      <c r="H728" s="198" t="s">
        <v>78</v>
      </c>
      <c r="I728" s="199">
        <v>11.26</v>
      </c>
      <c r="J728" s="202"/>
      <c r="K728" s="202"/>
      <c r="L728" s="202"/>
      <c r="M728" s="202"/>
      <c r="N728" s="202"/>
      <c r="O728" s="202"/>
      <c r="P728" s="202"/>
      <c r="Q728" s="202"/>
      <c r="R728" s="202"/>
      <c r="S728" s="202"/>
    </row>
    <row r="729" spans="1:19" s="11" customFormat="1">
      <c r="A729" s="195">
        <f>MAX($A$11:A728)+1</f>
        <v>718</v>
      </c>
      <c r="B729" s="196" t="s">
        <v>59</v>
      </c>
      <c r="C729" s="197">
        <v>-1</v>
      </c>
      <c r="D729" s="197" t="s">
        <v>993</v>
      </c>
      <c r="E729" s="196" t="s">
        <v>192</v>
      </c>
      <c r="F729" s="198" t="s">
        <v>37</v>
      </c>
      <c r="G729" s="198" t="s">
        <v>1759</v>
      </c>
      <c r="H729" s="198" t="s">
        <v>78</v>
      </c>
      <c r="I729" s="199">
        <v>99.95</v>
      </c>
      <c r="J729" s="202"/>
      <c r="K729" s="202"/>
      <c r="L729" s="202"/>
      <c r="M729" s="202"/>
      <c r="N729" s="202"/>
      <c r="O729" s="202"/>
      <c r="P729" s="202"/>
      <c r="Q729" s="202"/>
      <c r="R729" s="202"/>
      <c r="S729" s="202"/>
    </row>
    <row r="730" spans="1:19" s="11" customFormat="1">
      <c r="A730" s="195">
        <f>MAX($A$11:A729)+1</f>
        <v>719</v>
      </c>
      <c r="B730" s="196" t="s">
        <v>59</v>
      </c>
      <c r="C730" s="197">
        <v>-1</v>
      </c>
      <c r="D730" s="197" t="s">
        <v>995</v>
      </c>
      <c r="E730" s="196" t="s">
        <v>192</v>
      </c>
      <c r="F730" s="198" t="s">
        <v>37</v>
      </c>
      <c r="G730" s="198" t="s">
        <v>1759</v>
      </c>
      <c r="H730" s="198" t="s">
        <v>78</v>
      </c>
      <c r="I730" s="199">
        <v>4.45</v>
      </c>
      <c r="J730" s="202"/>
      <c r="K730" s="202"/>
      <c r="L730" s="202"/>
      <c r="M730" s="202"/>
      <c r="N730" s="202"/>
      <c r="O730" s="202"/>
      <c r="P730" s="202"/>
      <c r="Q730" s="202"/>
      <c r="R730" s="202"/>
      <c r="S730" s="202"/>
    </row>
    <row r="731" spans="1:19" s="11" customFormat="1">
      <c r="A731" s="195">
        <f>MAX($A$11:A730)+1</f>
        <v>720</v>
      </c>
      <c r="B731" s="196" t="s">
        <v>59</v>
      </c>
      <c r="C731" s="197">
        <v>-1</v>
      </c>
      <c r="D731" s="197" t="s">
        <v>996</v>
      </c>
      <c r="E731" s="196" t="s">
        <v>192</v>
      </c>
      <c r="F731" s="198" t="s">
        <v>37</v>
      </c>
      <c r="G731" s="198" t="s">
        <v>1759</v>
      </c>
      <c r="H731" s="198" t="s">
        <v>78</v>
      </c>
      <c r="I731" s="199">
        <v>10.11</v>
      </c>
      <c r="J731" s="202"/>
      <c r="K731" s="202"/>
      <c r="L731" s="202"/>
      <c r="M731" s="202"/>
      <c r="N731" s="202"/>
      <c r="O731" s="202"/>
      <c r="P731" s="202"/>
      <c r="Q731" s="202"/>
      <c r="R731" s="202"/>
      <c r="S731" s="202"/>
    </row>
    <row r="732" spans="1:19" s="11" customFormat="1">
      <c r="A732" s="195">
        <f>MAX($A$11:A731)+1</f>
        <v>721</v>
      </c>
      <c r="B732" s="196" t="s">
        <v>59</v>
      </c>
      <c r="C732" s="197">
        <v>-1</v>
      </c>
      <c r="D732" s="197" t="s">
        <v>1000</v>
      </c>
      <c r="E732" s="196" t="s">
        <v>192</v>
      </c>
      <c r="F732" s="198" t="s">
        <v>37</v>
      </c>
      <c r="G732" s="198" t="s">
        <v>1759</v>
      </c>
      <c r="H732" s="198" t="s">
        <v>78</v>
      </c>
      <c r="I732" s="199">
        <v>9.08</v>
      </c>
      <c r="J732" s="202"/>
      <c r="K732" s="202"/>
      <c r="L732" s="202"/>
      <c r="M732" s="202"/>
      <c r="N732" s="202"/>
      <c r="O732" s="202"/>
      <c r="P732" s="202"/>
      <c r="Q732" s="202"/>
      <c r="R732" s="202"/>
      <c r="S732" s="202"/>
    </row>
    <row r="733" spans="1:19" s="11" customFormat="1">
      <c r="A733" s="195">
        <f>MAX($A$11:A732)+1</f>
        <v>722</v>
      </c>
      <c r="B733" s="196" t="s">
        <v>59</v>
      </c>
      <c r="C733" s="197">
        <v>-1</v>
      </c>
      <c r="D733" s="197" t="s">
        <v>482</v>
      </c>
      <c r="E733" s="196" t="s">
        <v>184</v>
      </c>
      <c r="F733" s="198" t="s">
        <v>37</v>
      </c>
      <c r="G733" s="198" t="s">
        <v>1759</v>
      </c>
      <c r="H733" s="198" t="s">
        <v>78</v>
      </c>
      <c r="I733" s="199">
        <v>3.29</v>
      </c>
      <c r="J733" s="202"/>
      <c r="K733" s="202"/>
      <c r="L733" s="202"/>
      <c r="M733" s="202"/>
      <c r="N733" s="202"/>
      <c r="O733" s="202"/>
      <c r="P733" s="202"/>
      <c r="Q733" s="202"/>
      <c r="R733" s="202"/>
      <c r="S733" s="202"/>
    </row>
    <row r="734" spans="1:19" s="11" customFormat="1">
      <c r="A734" s="195">
        <f>MAX($A$11:A733)+1</f>
        <v>723</v>
      </c>
      <c r="B734" s="196" t="s">
        <v>59</v>
      </c>
      <c r="C734" s="197">
        <v>-1</v>
      </c>
      <c r="D734" s="197" t="s">
        <v>1058</v>
      </c>
      <c r="E734" s="196" t="s">
        <v>192</v>
      </c>
      <c r="F734" s="198" t="s">
        <v>37</v>
      </c>
      <c r="G734" s="198" t="s">
        <v>1759</v>
      </c>
      <c r="H734" s="198" t="s">
        <v>78</v>
      </c>
      <c r="I734" s="199">
        <v>6.9</v>
      </c>
      <c r="J734" s="202"/>
      <c r="K734" s="202"/>
      <c r="L734" s="202"/>
      <c r="M734" s="202"/>
      <c r="N734" s="202"/>
      <c r="O734" s="202"/>
      <c r="P734" s="202"/>
      <c r="Q734" s="202"/>
      <c r="R734" s="202"/>
      <c r="S734" s="202"/>
    </row>
    <row r="735" spans="1:19" s="11" customFormat="1">
      <c r="A735" s="195">
        <f>MAX($A$11:A734)+1</f>
        <v>724</v>
      </c>
      <c r="B735" s="196" t="s">
        <v>59</v>
      </c>
      <c r="C735" s="197">
        <v>-1</v>
      </c>
      <c r="D735" s="197" t="s">
        <v>1059</v>
      </c>
      <c r="E735" s="196" t="s">
        <v>192</v>
      </c>
      <c r="F735" s="198" t="s">
        <v>37</v>
      </c>
      <c r="G735" s="198" t="s">
        <v>1759</v>
      </c>
      <c r="H735" s="198" t="s">
        <v>78</v>
      </c>
      <c r="I735" s="199">
        <v>12.75</v>
      </c>
      <c r="J735" s="202"/>
      <c r="K735" s="202"/>
      <c r="L735" s="202"/>
      <c r="M735" s="202"/>
      <c r="N735" s="202"/>
      <c r="O735" s="202"/>
      <c r="P735" s="202"/>
      <c r="Q735" s="202"/>
      <c r="R735" s="202"/>
      <c r="S735" s="202"/>
    </row>
    <row r="736" spans="1:19" s="11" customFormat="1">
      <c r="A736" s="195">
        <f>MAX($A$11:A735)+1</f>
        <v>725</v>
      </c>
      <c r="B736" s="196" t="s">
        <v>59</v>
      </c>
      <c r="C736" s="197">
        <v>-1</v>
      </c>
      <c r="D736" s="197" t="s">
        <v>1061</v>
      </c>
      <c r="E736" s="196" t="s">
        <v>192</v>
      </c>
      <c r="F736" s="198" t="s">
        <v>37</v>
      </c>
      <c r="G736" s="198" t="s">
        <v>1759</v>
      </c>
      <c r="H736" s="198" t="s">
        <v>78</v>
      </c>
      <c r="I736" s="199">
        <v>11.62</v>
      </c>
      <c r="J736" s="202"/>
      <c r="K736" s="202"/>
      <c r="L736" s="202"/>
      <c r="M736" s="202"/>
      <c r="N736" s="202"/>
      <c r="O736" s="202"/>
      <c r="P736" s="202"/>
      <c r="Q736" s="202"/>
      <c r="R736" s="202"/>
      <c r="S736" s="202"/>
    </row>
    <row r="737" spans="1:19" s="11" customFormat="1">
      <c r="A737" s="195">
        <f>MAX($A$11:A736)+1</f>
        <v>726</v>
      </c>
      <c r="B737" s="196" t="s">
        <v>59</v>
      </c>
      <c r="C737" s="197">
        <v>-1</v>
      </c>
      <c r="D737" s="197" t="s">
        <v>1117</v>
      </c>
      <c r="E737" s="196" t="s">
        <v>192</v>
      </c>
      <c r="F737" s="198" t="s">
        <v>37</v>
      </c>
      <c r="G737" s="198" t="s">
        <v>1759</v>
      </c>
      <c r="H737" s="198" t="s">
        <v>78</v>
      </c>
      <c r="I737" s="199">
        <v>10.51</v>
      </c>
      <c r="J737" s="202"/>
      <c r="K737" s="202"/>
      <c r="L737" s="202"/>
      <c r="M737" s="202"/>
      <c r="N737" s="202"/>
      <c r="O737" s="202"/>
      <c r="P737" s="202"/>
      <c r="Q737" s="202"/>
      <c r="R737" s="202"/>
      <c r="S737" s="202"/>
    </row>
    <row r="738" spans="1:19" s="11" customFormat="1">
      <c r="A738" s="195">
        <f>MAX($A$11:A737)+1</f>
        <v>727</v>
      </c>
      <c r="B738" s="196" t="s">
        <v>59</v>
      </c>
      <c r="C738" s="197">
        <v>-1</v>
      </c>
      <c r="D738" s="197" t="s">
        <v>1118</v>
      </c>
      <c r="E738" s="196" t="s">
        <v>192</v>
      </c>
      <c r="F738" s="198" t="s">
        <v>37</v>
      </c>
      <c r="G738" s="198" t="s">
        <v>1759</v>
      </c>
      <c r="H738" s="198" t="s">
        <v>78</v>
      </c>
      <c r="I738" s="199">
        <v>12.75</v>
      </c>
      <c r="J738" s="202"/>
      <c r="K738" s="202"/>
      <c r="L738" s="202"/>
      <c r="M738" s="202"/>
      <c r="N738" s="202"/>
      <c r="O738" s="202"/>
      <c r="P738" s="202"/>
      <c r="Q738" s="202"/>
      <c r="R738" s="202"/>
      <c r="S738" s="202"/>
    </row>
    <row r="739" spans="1:19" s="11" customFormat="1">
      <c r="A739" s="195">
        <f>MAX($A$11:A738)+1</f>
        <v>728</v>
      </c>
      <c r="B739" s="196" t="s">
        <v>59</v>
      </c>
      <c r="C739" s="197">
        <v>-1</v>
      </c>
      <c r="D739" s="197" t="s">
        <v>1119</v>
      </c>
      <c r="E739" s="196" t="s">
        <v>192</v>
      </c>
      <c r="F739" s="198" t="s">
        <v>37</v>
      </c>
      <c r="G739" s="198" t="s">
        <v>1759</v>
      </c>
      <c r="H739" s="198" t="s">
        <v>78</v>
      </c>
      <c r="I739" s="199">
        <v>11.62</v>
      </c>
      <c r="J739" s="202"/>
      <c r="K739" s="202"/>
      <c r="L739" s="202"/>
      <c r="M739" s="202"/>
      <c r="N739" s="202"/>
      <c r="O739" s="202"/>
      <c r="P739" s="202"/>
      <c r="Q739" s="202"/>
      <c r="R739" s="202"/>
      <c r="S739" s="202"/>
    </row>
    <row r="740" spans="1:19" s="11" customFormat="1">
      <c r="A740" s="195">
        <f>MAX($A$11:A739)+1</f>
        <v>729</v>
      </c>
      <c r="B740" s="196" t="s">
        <v>59</v>
      </c>
      <c r="C740" s="197">
        <v>-1</v>
      </c>
      <c r="D740" s="197" t="s">
        <v>1156</v>
      </c>
      <c r="E740" s="196" t="s">
        <v>192</v>
      </c>
      <c r="F740" s="198" t="s">
        <v>37</v>
      </c>
      <c r="G740" s="198" t="s">
        <v>1759</v>
      </c>
      <c r="H740" s="198" t="s">
        <v>78</v>
      </c>
      <c r="I740" s="199">
        <v>3.45</v>
      </c>
      <c r="J740" s="202"/>
      <c r="K740" s="202"/>
      <c r="L740" s="202"/>
      <c r="M740" s="202"/>
      <c r="N740" s="202"/>
      <c r="O740" s="202"/>
      <c r="P740" s="202"/>
      <c r="Q740" s="202"/>
      <c r="R740" s="202"/>
      <c r="S740" s="202"/>
    </row>
    <row r="741" spans="1:19" s="11" customFormat="1">
      <c r="A741" s="195">
        <f>MAX($A$11:A740)+1</f>
        <v>730</v>
      </c>
      <c r="B741" s="196" t="s">
        <v>59</v>
      </c>
      <c r="C741" s="197">
        <v>-1</v>
      </c>
      <c r="D741" s="197" t="s">
        <v>1157</v>
      </c>
      <c r="E741" s="196" t="s">
        <v>192</v>
      </c>
      <c r="F741" s="198" t="s">
        <v>37</v>
      </c>
      <c r="G741" s="198" t="s">
        <v>1759</v>
      </c>
      <c r="H741" s="198" t="s">
        <v>78</v>
      </c>
      <c r="I741" s="199">
        <v>10.26</v>
      </c>
      <c r="J741" s="202"/>
      <c r="K741" s="202"/>
      <c r="L741" s="202"/>
      <c r="M741" s="202"/>
      <c r="N741" s="202"/>
      <c r="O741" s="202"/>
      <c r="P741" s="202"/>
      <c r="Q741" s="202"/>
      <c r="R741" s="202"/>
      <c r="S741" s="202"/>
    </row>
    <row r="742" spans="1:19" s="11" customFormat="1">
      <c r="A742" s="195">
        <f>MAX($A$11:A741)+1</f>
        <v>731</v>
      </c>
      <c r="B742" s="196" t="s">
        <v>59</v>
      </c>
      <c r="C742" s="197">
        <v>-1</v>
      </c>
      <c r="D742" s="197" t="s">
        <v>1158</v>
      </c>
      <c r="E742" s="196" t="s">
        <v>192</v>
      </c>
      <c r="F742" s="198" t="s">
        <v>37</v>
      </c>
      <c r="G742" s="198" t="s">
        <v>1759</v>
      </c>
      <c r="H742" s="198" t="s">
        <v>78</v>
      </c>
      <c r="I742" s="199">
        <v>11.62</v>
      </c>
      <c r="J742" s="202"/>
      <c r="K742" s="202"/>
      <c r="L742" s="202"/>
      <c r="M742" s="202"/>
      <c r="N742" s="202"/>
      <c r="O742" s="202"/>
      <c r="P742" s="202"/>
      <c r="Q742" s="202"/>
      <c r="R742" s="202"/>
      <c r="S742" s="202"/>
    </row>
    <row r="743" spans="1:19" s="11" customFormat="1">
      <c r="A743" s="195">
        <f>MAX($A$11:A742)+1</f>
        <v>732</v>
      </c>
      <c r="B743" s="196" t="s">
        <v>59</v>
      </c>
      <c r="C743" s="197">
        <v>-1</v>
      </c>
      <c r="D743" s="197" t="s">
        <v>252</v>
      </c>
      <c r="E743" s="196" t="s">
        <v>179</v>
      </c>
      <c r="F743" s="198" t="s">
        <v>37</v>
      </c>
      <c r="G743" s="198" t="s">
        <v>1314</v>
      </c>
      <c r="H743" s="198" t="s">
        <v>78</v>
      </c>
      <c r="I743" s="199">
        <v>12.97</v>
      </c>
      <c r="J743" s="202"/>
      <c r="K743" s="202"/>
      <c r="L743" s="202"/>
      <c r="M743" s="202"/>
      <c r="N743" s="202"/>
      <c r="O743" s="202"/>
      <c r="P743" s="202"/>
      <c r="Q743" s="202"/>
      <c r="R743" s="202"/>
      <c r="S743" s="202"/>
    </row>
    <row r="744" spans="1:19" s="11" customFormat="1">
      <c r="A744" s="195">
        <f>MAX($A$11:A743)+1</f>
        <v>733</v>
      </c>
      <c r="B744" s="196" t="s">
        <v>59</v>
      </c>
      <c r="C744" s="197">
        <v>-1</v>
      </c>
      <c r="D744" s="197" t="s">
        <v>253</v>
      </c>
      <c r="E744" s="196" t="s">
        <v>179</v>
      </c>
      <c r="F744" s="198" t="s">
        <v>37</v>
      </c>
      <c r="G744" s="198" t="s">
        <v>1314</v>
      </c>
      <c r="H744" s="198" t="s">
        <v>78</v>
      </c>
      <c r="I744" s="199">
        <v>183.41</v>
      </c>
      <c r="J744" s="202"/>
      <c r="K744" s="202"/>
      <c r="L744" s="202"/>
      <c r="M744" s="202"/>
      <c r="N744" s="202"/>
      <c r="O744" s="202"/>
      <c r="P744" s="202"/>
      <c r="Q744" s="202"/>
      <c r="R744" s="202"/>
      <c r="S744" s="202"/>
    </row>
    <row r="745" spans="1:19" s="11" customFormat="1">
      <c r="A745" s="195">
        <f>MAX($A$11:A744)+1</f>
        <v>734</v>
      </c>
      <c r="B745" s="196" t="s">
        <v>59</v>
      </c>
      <c r="C745" s="197">
        <v>-1</v>
      </c>
      <c r="D745" s="197" t="s">
        <v>254</v>
      </c>
      <c r="E745" s="196" t="s">
        <v>179</v>
      </c>
      <c r="F745" s="198" t="s">
        <v>37</v>
      </c>
      <c r="G745" s="198" t="s">
        <v>1314</v>
      </c>
      <c r="H745" s="198" t="s">
        <v>78</v>
      </c>
      <c r="I745" s="199">
        <v>101.44</v>
      </c>
      <c r="J745" s="202"/>
      <c r="K745" s="202"/>
      <c r="L745" s="202"/>
      <c r="M745" s="202"/>
      <c r="N745" s="202"/>
      <c r="O745" s="202"/>
      <c r="P745" s="202"/>
      <c r="Q745" s="202"/>
      <c r="R745" s="202"/>
      <c r="S745" s="202"/>
    </row>
    <row r="746" spans="1:19" s="11" customFormat="1">
      <c r="A746" s="195">
        <f>MAX($A$11:A745)+1</f>
        <v>735</v>
      </c>
      <c r="B746" s="196" t="s">
        <v>59</v>
      </c>
      <c r="C746" s="197">
        <v>-1</v>
      </c>
      <c r="D746" s="197" t="s">
        <v>255</v>
      </c>
      <c r="E746" s="196" t="s">
        <v>179</v>
      </c>
      <c r="F746" s="198" t="s">
        <v>37</v>
      </c>
      <c r="G746" s="198" t="s">
        <v>1314</v>
      </c>
      <c r="H746" s="198" t="s">
        <v>78</v>
      </c>
      <c r="I746" s="199">
        <v>58.19</v>
      </c>
      <c r="J746" s="202"/>
      <c r="K746" s="202"/>
      <c r="L746" s="202"/>
      <c r="M746" s="202"/>
      <c r="N746" s="202"/>
      <c r="O746" s="202"/>
      <c r="P746" s="202"/>
      <c r="Q746" s="202"/>
      <c r="R746" s="202"/>
      <c r="S746" s="202"/>
    </row>
    <row r="747" spans="1:19" s="11" customFormat="1">
      <c r="A747" s="195">
        <f>MAX($A$11:A746)+1</f>
        <v>736</v>
      </c>
      <c r="B747" s="196" t="s">
        <v>59</v>
      </c>
      <c r="C747" s="197">
        <v>0</v>
      </c>
      <c r="D747" s="197" t="s">
        <v>851</v>
      </c>
      <c r="E747" s="196" t="s">
        <v>81</v>
      </c>
      <c r="F747" s="198" t="s">
        <v>171</v>
      </c>
      <c r="G747" s="198" t="s">
        <v>1313</v>
      </c>
      <c r="H747" s="198" t="s">
        <v>80</v>
      </c>
      <c r="I747" s="199">
        <v>18.37</v>
      </c>
      <c r="J747" s="64"/>
      <c r="K747" s="200">
        <v>5</v>
      </c>
      <c r="L747" s="201">
        <v>146.6</v>
      </c>
      <c r="M747" s="201" t="e" cm="1">
        <f t="array" ref="M747">IF($K747&gt;0,SVS_UR_VZ*$I747/$J747,0)</f>
        <v>#DIV/0!</v>
      </c>
      <c r="N747" s="208">
        <v>5</v>
      </c>
      <c r="O747" s="209">
        <v>101.25</v>
      </c>
      <c r="P747" s="209" t="e" cm="1">
        <f t="array" ref="P747">IF($K747&gt;0,SVS_UR_VFZ*$I747/$J747,0)</f>
        <v>#DIV/0!</v>
      </c>
      <c r="Q747" s="203">
        <f t="shared" ref="Q747:Q810" si="42">I747*SUM(L747,O747)</f>
        <v>4553.0045</v>
      </c>
      <c r="R747" s="203">
        <f t="shared" ref="R747:R810" si="43">IFERROR(Q747/J747,0)</f>
        <v>0</v>
      </c>
      <c r="S747" s="203" t="e">
        <f t="shared" ref="S747:S810" si="44">ROUND(SUM(L747*M747,O747*P747),2)</f>
        <v>#DIV/0!</v>
      </c>
    </row>
    <row r="748" spans="1:19" s="11" customFormat="1">
      <c r="A748" s="195">
        <f>MAX($A$11:A747)+1</f>
        <v>737</v>
      </c>
      <c r="B748" s="196" t="s">
        <v>59</v>
      </c>
      <c r="C748" s="197">
        <v>0</v>
      </c>
      <c r="D748" s="197" t="s">
        <v>205</v>
      </c>
      <c r="E748" s="196" t="s">
        <v>81</v>
      </c>
      <c r="F748" s="198" t="s">
        <v>171</v>
      </c>
      <c r="G748" s="198" t="s">
        <v>1313</v>
      </c>
      <c r="H748" s="198" t="s">
        <v>80</v>
      </c>
      <c r="I748" s="199">
        <v>19.87</v>
      </c>
      <c r="J748" s="64"/>
      <c r="K748" s="200">
        <v>5</v>
      </c>
      <c r="L748" s="201">
        <v>146.6</v>
      </c>
      <c r="M748" s="201" t="e" cm="1">
        <f t="array" ref="M748">IF($K748&gt;0,SVS_UR_VZ*$I748/$J748,0)</f>
        <v>#DIV/0!</v>
      </c>
      <c r="N748" s="208">
        <v>5</v>
      </c>
      <c r="O748" s="209">
        <v>101.25</v>
      </c>
      <c r="P748" s="209" t="e" cm="1">
        <f t="array" ref="P748">IF($K748&gt;0,SVS_UR_VFZ*$I748/$J748,0)</f>
        <v>#DIV/0!</v>
      </c>
      <c r="Q748" s="203">
        <f t="shared" si="42"/>
        <v>4924.7795000000006</v>
      </c>
      <c r="R748" s="203">
        <f t="shared" si="43"/>
        <v>0</v>
      </c>
      <c r="S748" s="203" t="e">
        <f t="shared" si="44"/>
        <v>#DIV/0!</v>
      </c>
    </row>
    <row r="749" spans="1:19" s="11" customFormat="1">
      <c r="A749" s="195">
        <f>MAX($A$11:A748)+1</f>
        <v>738</v>
      </c>
      <c r="B749" s="196" t="s">
        <v>59</v>
      </c>
      <c r="C749" s="197">
        <v>0</v>
      </c>
      <c r="D749" s="197" t="s">
        <v>206</v>
      </c>
      <c r="E749" s="196" t="s">
        <v>81</v>
      </c>
      <c r="F749" s="198" t="s">
        <v>171</v>
      </c>
      <c r="G749" s="198" t="s">
        <v>1313</v>
      </c>
      <c r="H749" s="198" t="s">
        <v>80</v>
      </c>
      <c r="I749" s="199">
        <v>19.87</v>
      </c>
      <c r="J749" s="64"/>
      <c r="K749" s="200">
        <v>5</v>
      </c>
      <c r="L749" s="201">
        <v>146.6</v>
      </c>
      <c r="M749" s="201" t="e" cm="1">
        <f t="array" ref="M749">IF($K749&gt;0,SVS_UR_VZ*$I749/$J749,0)</f>
        <v>#DIV/0!</v>
      </c>
      <c r="N749" s="208">
        <v>5</v>
      </c>
      <c r="O749" s="209">
        <v>101.25</v>
      </c>
      <c r="P749" s="209" t="e" cm="1">
        <f t="array" ref="P749">IF($K749&gt;0,SVS_UR_VFZ*$I749/$J749,0)</f>
        <v>#DIV/0!</v>
      </c>
      <c r="Q749" s="203">
        <f t="shared" si="42"/>
        <v>4924.7795000000006</v>
      </c>
      <c r="R749" s="203">
        <f t="shared" si="43"/>
        <v>0</v>
      </c>
      <c r="S749" s="203" t="e">
        <f t="shared" si="44"/>
        <v>#DIV/0!</v>
      </c>
    </row>
    <row r="750" spans="1:19" s="11" customFormat="1">
      <c r="A750" s="195">
        <f>MAX($A$11:A749)+1</f>
        <v>739</v>
      </c>
      <c r="B750" s="196" t="s">
        <v>59</v>
      </c>
      <c r="C750" s="197">
        <v>0</v>
      </c>
      <c r="D750" s="197" t="s">
        <v>207</v>
      </c>
      <c r="E750" s="196" t="s">
        <v>81</v>
      </c>
      <c r="F750" s="198" t="s">
        <v>1375</v>
      </c>
      <c r="G750" s="198" t="s">
        <v>1313</v>
      </c>
      <c r="H750" s="198" t="s">
        <v>80</v>
      </c>
      <c r="I750" s="199">
        <v>19.87</v>
      </c>
      <c r="J750" s="64"/>
      <c r="K750" s="200">
        <v>3</v>
      </c>
      <c r="L750" s="201">
        <v>87.96</v>
      </c>
      <c r="M750" s="201" t="e" cm="1">
        <f t="array" ref="M750">IF($K750&gt;0,SVS_UR_VZ*$I750/$J750,0)</f>
        <v>#DIV/0!</v>
      </c>
      <c r="N750" s="208">
        <v>3</v>
      </c>
      <c r="O750" s="209">
        <v>60.75</v>
      </c>
      <c r="P750" s="209" t="e" cm="1">
        <f t="array" ref="P750">IF($K750&gt;0,SVS_UR_VFZ*$I750/$J750,0)</f>
        <v>#DIV/0!</v>
      </c>
      <c r="Q750" s="203">
        <f t="shared" si="42"/>
        <v>2954.8676999999998</v>
      </c>
      <c r="R750" s="203">
        <f t="shared" si="43"/>
        <v>0</v>
      </c>
      <c r="S750" s="203" t="e">
        <f t="shared" si="44"/>
        <v>#DIV/0!</v>
      </c>
    </row>
    <row r="751" spans="1:19" s="11" customFormat="1">
      <c r="A751" s="195">
        <f>MAX($A$11:A750)+1</f>
        <v>740</v>
      </c>
      <c r="B751" s="196" t="s">
        <v>59</v>
      </c>
      <c r="C751" s="197">
        <v>0</v>
      </c>
      <c r="D751" s="197" t="s">
        <v>208</v>
      </c>
      <c r="E751" s="196" t="s">
        <v>81</v>
      </c>
      <c r="F751" s="198" t="s">
        <v>1375</v>
      </c>
      <c r="G751" s="198" t="s">
        <v>1313</v>
      </c>
      <c r="H751" s="198" t="s">
        <v>80</v>
      </c>
      <c r="I751" s="199">
        <v>19.87</v>
      </c>
      <c r="J751" s="64"/>
      <c r="K751" s="200">
        <v>3</v>
      </c>
      <c r="L751" s="201">
        <v>87.96</v>
      </c>
      <c r="M751" s="201" t="e" cm="1">
        <f t="array" ref="M751">IF($K751&gt;0,SVS_UR_VZ*$I751/$J751,0)</f>
        <v>#DIV/0!</v>
      </c>
      <c r="N751" s="208">
        <v>3</v>
      </c>
      <c r="O751" s="209">
        <v>60.75</v>
      </c>
      <c r="P751" s="209" t="e" cm="1">
        <f t="array" ref="P751">IF($K751&gt;0,SVS_UR_VFZ*$I751/$J751,0)</f>
        <v>#DIV/0!</v>
      </c>
      <c r="Q751" s="203">
        <f t="shared" si="42"/>
        <v>2954.8676999999998</v>
      </c>
      <c r="R751" s="203">
        <f t="shared" si="43"/>
        <v>0</v>
      </c>
      <c r="S751" s="203" t="e">
        <f t="shared" si="44"/>
        <v>#DIV/0!</v>
      </c>
    </row>
    <row r="752" spans="1:19" s="11" customFormat="1">
      <c r="A752" s="195">
        <f>MAX($A$11:A751)+1</f>
        <v>741</v>
      </c>
      <c r="B752" s="196" t="s">
        <v>59</v>
      </c>
      <c r="C752" s="197">
        <v>0</v>
      </c>
      <c r="D752" s="197" t="s">
        <v>209</v>
      </c>
      <c r="E752" s="196" t="s">
        <v>81</v>
      </c>
      <c r="F752" s="198" t="s">
        <v>1375</v>
      </c>
      <c r="G752" s="198" t="s">
        <v>1313</v>
      </c>
      <c r="H752" s="198" t="s">
        <v>80</v>
      </c>
      <c r="I752" s="199">
        <v>19.87</v>
      </c>
      <c r="J752" s="64"/>
      <c r="K752" s="200">
        <v>3</v>
      </c>
      <c r="L752" s="201">
        <v>87.96</v>
      </c>
      <c r="M752" s="201" t="e" cm="1">
        <f t="array" ref="M752">IF($K752&gt;0,SVS_UR_VZ*$I752/$J752,0)</f>
        <v>#DIV/0!</v>
      </c>
      <c r="N752" s="208">
        <v>3</v>
      </c>
      <c r="O752" s="209">
        <v>60.75</v>
      </c>
      <c r="P752" s="209" t="e" cm="1">
        <f t="array" ref="P752">IF($K752&gt;0,SVS_UR_VFZ*$I752/$J752,0)</f>
        <v>#DIV/0!</v>
      </c>
      <c r="Q752" s="203">
        <f t="shared" si="42"/>
        <v>2954.8676999999998</v>
      </c>
      <c r="R752" s="203">
        <f t="shared" si="43"/>
        <v>0</v>
      </c>
      <c r="S752" s="203" t="e">
        <f t="shared" si="44"/>
        <v>#DIV/0!</v>
      </c>
    </row>
    <row r="753" spans="1:19" s="11" customFormat="1">
      <c r="A753" s="195">
        <f>MAX($A$11:A752)+1</f>
        <v>742</v>
      </c>
      <c r="B753" s="196" t="s">
        <v>59</v>
      </c>
      <c r="C753" s="197">
        <v>0</v>
      </c>
      <c r="D753" s="197" t="s">
        <v>210</v>
      </c>
      <c r="E753" s="196" t="s">
        <v>81</v>
      </c>
      <c r="F753" s="198" t="s">
        <v>171</v>
      </c>
      <c r="G753" s="198" t="s">
        <v>1313</v>
      </c>
      <c r="H753" s="198" t="s">
        <v>80</v>
      </c>
      <c r="I753" s="199">
        <v>19.87</v>
      </c>
      <c r="J753" s="64"/>
      <c r="K753" s="200">
        <v>5</v>
      </c>
      <c r="L753" s="201">
        <v>146.6</v>
      </c>
      <c r="M753" s="201" t="e" cm="1">
        <f t="array" ref="M753">IF($K753&gt;0,SVS_UR_VZ*$I753/$J753,0)</f>
        <v>#DIV/0!</v>
      </c>
      <c r="N753" s="208">
        <v>5</v>
      </c>
      <c r="O753" s="209">
        <v>101.25</v>
      </c>
      <c r="P753" s="209" t="e" cm="1">
        <f t="array" ref="P753">IF($K753&gt;0,SVS_UR_VFZ*$I753/$J753,0)</f>
        <v>#DIV/0!</v>
      </c>
      <c r="Q753" s="203">
        <f t="shared" si="42"/>
        <v>4924.7795000000006</v>
      </c>
      <c r="R753" s="203">
        <f t="shared" si="43"/>
        <v>0</v>
      </c>
      <c r="S753" s="203" t="e">
        <f t="shared" si="44"/>
        <v>#DIV/0!</v>
      </c>
    </row>
    <row r="754" spans="1:19" s="11" customFormat="1">
      <c r="A754" s="195">
        <f>MAX($A$11:A753)+1</f>
        <v>743</v>
      </c>
      <c r="B754" s="196" t="s">
        <v>59</v>
      </c>
      <c r="C754" s="197">
        <v>0</v>
      </c>
      <c r="D754" s="197" t="s">
        <v>211</v>
      </c>
      <c r="E754" s="196" t="s">
        <v>81</v>
      </c>
      <c r="F754" s="198" t="s">
        <v>171</v>
      </c>
      <c r="G754" s="198" t="s">
        <v>1313</v>
      </c>
      <c r="H754" s="198" t="s">
        <v>80</v>
      </c>
      <c r="I754" s="199">
        <v>19.47</v>
      </c>
      <c r="J754" s="64"/>
      <c r="K754" s="200">
        <v>5</v>
      </c>
      <c r="L754" s="201">
        <v>146.6</v>
      </c>
      <c r="M754" s="201" t="e" cm="1">
        <f t="array" ref="M754">IF($K754&gt;0,SVS_UR_VZ*$I754/$J754,0)</f>
        <v>#DIV/0!</v>
      </c>
      <c r="N754" s="208">
        <v>5</v>
      </c>
      <c r="O754" s="209">
        <v>101.25</v>
      </c>
      <c r="P754" s="209" t="e" cm="1">
        <f t="array" ref="P754">IF($K754&gt;0,SVS_UR_VFZ*$I754/$J754,0)</f>
        <v>#DIV/0!</v>
      </c>
      <c r="Q754" s="203">
        <f t="shared" si="42"/>
        <v>4825.6394999999993</v>
      </c>
      <c r="R754" s="203">
        <f t="shared" si="43"/>
        <v>0</v>
      </c>
      <c r="S754" s="203" t="e">
        <f t="shared" si="44"/>
        <v>#DIV/0!</v>
      </c>
    </row>
    <row r="755" spans="1:19" s="11" customFormat="1">
      <c r="A755" s="195">
        <f>MAX($A$11:A754)+1</f>
        <v>744</v>
      </c>
      <c r="B755" s="196" t="s">
        <v>59</v>
      </c>
      <c r="C755" s="197">
        <v>0</v>
      </c>
      <c r="D755" s="197" t="s">
        <v>212</v>
      </c>
      <c r="E755" s="196" t="s">
        <v>43</v>
      </c>
      <c r="F755" s="198" t="s">
        <v>1375</v>
      </c>
      <c r="G755" s="198" t="s">
        <v>1313</v>
      </c>
      <c r="H755" s="198" t="s">
        <v>82</v>
      </c>
      <c r="I755" s="199">
        <v>30.05</v>
      </c>
      <c r="J755" s="64"/>
      <c r="K755" s="200">
        <v>3</v>
      </c>
      <c r="L755" s="201">
        <v>87.96</v>
      </c>
      <c r="M755" s="201" t="e" cm="1">
        <f t="array" ref="M755">IF($K755&gt;0,SVS_UR_VZ*$I755/$J755,0)</f>
        <v>#DIV/0!</v>
      </c>
      <c r="N755" s="208">
        <v>3</v>
      </c>
      <c r="O755" s="209">
        <v>60.75</v>
      </c>
      <c r="P755" s="209" t="e" cm="1">
        <f t="array" ref="P755">IF($K755&gt;0,SVS_UR_VFZ*$I755/$J755,0)</f>
        <v>#DIV/0!</v>
      </c>
      <c r="Q755" s="203">
        <f t="shared" si="42"/>
        <v>4468.7354999999998</v>
      </c>
      <c r="R755" s="203">
        <f t="shared" si="43"/>
        <v>0</v>
      </c>
      <c r="S755" s="203" t="e">
        <f t="shared" si="44"/>
        <v>#DIV/0!</v>
      </c>
    </row>
    <row r="756" spans="1:19" s="11" customFormat="1">
      <c r="A756" s="195">
        <f>MAX($A$11:A755)+1</f>
        <v>745</v>
      </c>
      <c r="B756" s="196" t="s">
        <v>59</v>
      </c>
      <c r="C756" s="197">
        <v>0</v>
      </c>
      <c r="D756" s="197" t="s">
        <v>214</v>
      </c>
      <c r="E756" s="196" t="s">
        <v>81</v>
      </c>
      <c r="F756" s="198" t="s">
        <v>1375</v>
      </c>
      <c r="G756" s="198" t="s">
        <v>1313</v>
      </c>
      <c r="H756" s="198" t="s">
        <v>80</v>
      </c>
      <c r="I756" s="199">
        <v>17.41</v>
      </c>
      <c r="J756" s="64"/>
      <c r="K756" s="200">
        <v>3</v>
      </c>
      <c r="L756" s="201">
        <v>87.96</v>
      </c>
      <c r="M756" s="201" t="e" cm="1">
        <f t="array" ref="M756">IF($K756&gt;0,SVS_UR_VZ*$I756/$J756,0)</f>
        <v>#DIV/0!</v>
      </c>
      <c r="N756" s="208">
        <v>3</v>
      </c>
      <c r="O756" s="209">
        <v>60.75</v>
      </c>
      <c r="P756" s="209" t="e" cm="1">
        <f t="array" ref="P756">IF($K756&gt;0,SVS_UR_VFZ*$I756/$J756,0)</f>
        <v>#DIV/0!</v>
      </c>
      <c r="Q756" s="203">
        <f t="shared" si="42"/>
        <v>2589.0410999999995</v>
      </c>
      <c r="R756" s="203">
        <f t="shared" si="43"/>
        <v>0</v>
      </c>
      <c r="S756" s="203" t="e">
        <f t="shared" si="44"/>
        <v>#DIV/0!</v>
      </c>
    </row>
    <row r="757" spans="1:19" s="11" customFormat="1">
      <c r="A757" s="195">
        <f>MAX($A$11:A756)+1</f>
        <v>746</v>
      </c>
      <c r="B757" s="196" t="s">
        <v>59</v>
      </c>
      <c r="C757" s="197">
        <v>0</v>
      </c>
      <c r="D757" s="197" t="s">
        <v>852</v>
      </c>
      <c r="E757" s="196" t="s">
        <v>81</v>
      </c>
      <c r="F757" s="198" t="s">
        <v>1375</v>
      </c>
      <c r="G757" s="198" t="s">
        <v>1313</v>
      </c>
      <c r="H757" s="198" t="s">
        <v>80</v>
      </c>
      <c r="I757" s="199">
        <v>16.96</v>
      </c>
      <c r="J757" s="64"/>
      <c r="K757" s="200">
        <v>3</v>
      </c>
      <c r="L757" s="201">
        <v>87.96</v>
      </c>
      <c r="M757" s="201" t="e" cm="1">
        <f t="array" ref="M757">IF($K757&gt;0,SVS_UR_VZ*$I757/$J757,0)</f>
        <v>#DIV/0!</v>
      </c>
      <c r="N757" s="208">
        <v>3</v>
      </c>
      <c r="O757" s="209">
        <v>60.75</v>
      </c>
      <c r="P757" s="209" t="e" cm="1">
        <f t="array" ref="P757">IF($K757&gt;0,SVS_UR_VFZ*$I757/$J757,0)</f>
        <v>#DIV/0!</v>
      </c>
      <c r="Q757" s="203">
        <f t="shared" si="42"/>
        <v>2522.1215999999999</v>
      </c>
      <c r="R757" s="203">
        <f t="shared" si="43"/>
        <v>0</v>
      </c>
      <c r="S757" s="203" t="e">
        <f t="shared" si="44"/>
        <v>#DIV/0!</v>
      </c>
    </row>
    <row r="758" spans="1:19" s="11" customFormat="1">
      <c r="A758" s="195">
        <f>MAX($A$11:A757)+1</f>
        <v>747</v>
      </c>
      <c r="B758" s="196" t="s">
        <v>59</v>
      </c>
      <c r="C758" s="197">
        <v>0</v>
      </c>
      <c r="D758" s="197" t="s">
        <v>853</v>
      </c>
      <c r="E758" s="196" t="s">
        <v>81</v>
      </c>
      <c r="F758" s="198" t="s">
        <v>1375</v>
      </c>
      <c r="G758" s="198" t="s">
        <v>1313</v>
      </c>
      <c r="H758" s="198" t="s">
        <v>80</v>
      </c>
      <c r="I758" s="199">
        <v>16.54</v>
      </c>
      <c r="J758" s="64"/>
      <c r="K758" s="200">
        <v>3</v>
      </c>
      <c r="L758" s="201">
        <v>87.96</v>
      </c>
      <c r="M758" s="201" t="e" cm="1">
        <f t="array" ref="M758">IF($K758&gt;0,SVS_UR_VZ*$I758/$J758,0)</f>
        <v>#DIV/0!</v>
      </c>
      <c r="N758" s="208">
        <v>3</v>
      </c>
      <c r="O758" s="209">
        <v>60.75</v>
      </c>
      <c r="P758" s="209" t="e" cm="1">
        <f t="array" ref="P758">IF($K758&gt;0,SVS_UR_VFZ*$I758/$J758,0)</f>
        <v>#DIV/0!</v>
      </c>
      <c r="Q758" s="203">
        <f t="shared" si="42"/>
        <v>2459.6633999999995</v>
      </c>
      <c r="R758" s="203">
        <f t="shared" si="43"/>
        <v>0</v>
      </c>
      <c r="S758" s="203" t="e">
        <f t="shared" si="44"/>
        <v>#DIV/0!</v>
      </c>
    </row>
    <row r="759" spans="1:19" s="11" customFormat="1">
      <c r="A759" s="195">
        <f>MAX($A$11:A758)+1</f>
        <v>748</v>
      </c>
      <c r="B759" s="196" t="s">
        <v>59</v>
      </c>
      <c r="C759" s="197">
        <v>0</v>
      </c>
      <c r="D759" s="197" t="s">
        <v>854</v>
      </c>
      <c r="E759" s="196" t="s">
        <v>81</v>
      </c>
      <c r="F759" s="198" t="s">
        <v>1375</v>
      </c>
      <c r="G759" s="198" t="s">
        <v>1313</v>
      </c>
      <c r="H759" s="198" t="s">
        <v>80</v>
      </c>
      <c r="I759" s="199">
        <v>16.920000000000002</v>
      </c>
      <c r="J759" s="64"/>
      <c r="K759" s="200">
        <v>3</v>
      </c>
      <c r="L759" s="201">
        <v>87.96</v>
      </c>
      <c r="M759" s="201" t="e" cm="1">
        <f t="array" ref="M759">IF($K759&gt;0,SVS_UR_VZ*$I759/$J759,0)</f>
        <v>#DIV/0!</v>
      </c>
      <c r="N759" s="208">
        <v>3</v>
      </c>
      <c r="O759" s="209">
        <v>60.75</v>
      </c>
      <c r="P759" s="209" t="e" cm="1">
        <f t="array" ref="P759">IF($K759&gt;0,SVS_UR_VFZ*$I759/$J759,0)</f>
        <v>#DIV/0!</v>
      </c>
      <c r="Q759" s="203">
        <f t="shared" si="42"/>
        <v>2516.1731999999997</v>
      </c>
      <c r="R759" s="203">
        <f t="shared" si="43"/>
        <v>0</v>
      </c>
      <c r="S759" s="203" t="e">
        <f t="shared" si="44"/>
        <v>#DIV/0!</v>
      </c>
    </row>
    <row r="760" spans="1:19" s="11" customFormat="1">
      <c r="A760" s="195">
        <f>MAX($A$11:A759)+1</f>
        <v>749</v>
      </c>
      <c r="B760" s="196" t="s">
        <v>59</v>
      </c>
      <c r="C760" s="197">
        <v>0</v>
      </c>
      <c r="D760" s="197" t="s">
        <v>855</v>
      </c>
      <c r="E760" s="196" t="s">
        <v>81</v>
      </c>
      <c r="F760" s="198" t="s">
        <v>1375</v>
      </c>
      <c r="G760" s="198" t="s">
        <v>1313</v>
      </c>
      <c r="H760" s="198" t="s">
        <v>80</v>
      </c>
      <c r="I760" s="199">
        <v>16.91</v>
      </c>
      <c r="J760" s="64"/>
      <c r="K760" s="200">
        <v>3</v>
      </c>
      <c r="L760" s="201">
        <v>87.96</v>
      </c>
      <c r="M760" s="201" t="e" cm="1">
        <f t="array" ref="M760">IF($K760&gt;0,SVS_UR_VZ*$I760/$J760,0)</f>
        <v>#DIV/0!</v>
      </c>
      <c r="N760" s="208">
        <v>3</v>
      </c>
      <c r="O760" s="209">
        <v>60.75</v>
      </c>
      <c r="P760" s="209" t="e" cm="1">
        <f t="array" ref="P760">IF($K760&gt;0,SVS_UR_VFZ*$I760/$J760,0)</f>
        <v>#DIV/0!</v>
      </c>
      <c r="Q760" s="203">
        <f t="shared" si="42"/>
        <v>2514.6860999999999</v>
      </c>
      <c r="R760" s="203">
        <f t="shared" si="43"/>
        <v>0</v>
      </c>
      <c r="S760" s="203" t="e">
        <f t="shared" si="44"/>
        <v>#DIV/0!</v>
      </c>
    </row>
    <row r="761" spans="1:19" s="11" customFormat="1">
      <c r="A761" s="195">
        <f>MAX($A$11:A760)+1</f>
        <v>750</v>
      </c>
      <c r="B761" s="196" t="s">
        <v>59</v>
      </c>
      <c r="C761" s="197">
        <v>0</v>
      </c>
      <c r="D761" s="197" t="s">
        <v>856</v>
      </c>
      <c r="E761" s="196" t="s">
        <v>81</v>
      </c>
      <c r="F761" s="198" t="s">
        <v>1375</v>
      </c>
      <c r="G761" s="198" t="s">
        <v>1313</v>
      </c>
      <c r="H761" s="198" t="s">
        <v>80</v>
      </c>
      <c r="I761" s="199">
        <v>16.510000000000002</v>
      </c>
      <c r="J761" s="64"/>
      <c r="K761" s="200">
        <v>3</v>
      </c>
      <c r="L761" s="201">
        <v>87.96</v>
      </c>
      <c r="M761" s="201" t="e" cm="1">
        <f t="array" ref="M761">IF($K761&gt;0,SVS_UR_VZ*$I761/$J761,0)</f>
        <v>#DIV/0!</v>
      </c>
      <c r="N761" s="208">
        <v>3</v>
      </c>
      <c r="O761" s="209">
        <v>60.75</v>
      </c>
      <c r="P761" s="209" t="e" cm="1">
        <f t="array" ref="P761">IF($K761&gt;0,SVS_UR_VFZ*$I761/$J761,0)</f>
        <v>#DIV/0!</v>
      </c>
      <c r="Q761" s="203">
        <f t="shared" si="42"/>
        <v>2455.2021</v>
      </c>
      <c r="R761" s="203">
        <f t="shared" si="43"/>
        <v>0</v>
      </c>
      <c r="S761" s="203" t="e">
        <f t="shared" si="44"/>
        <v>#DIV/0!</v>
      </c>
    </row>
    <row r="762" spans="1:19" s="11" customFormat="1">
      <c r="A762" s="195">
        <f>MAX($A$11:A761)+1</f>
        <v>751</v>
      </c>
      <c r="B762" s="196" t="s">
        <v>59</v>
      </c>
      <c r="C762" s="197">
        <v>0</v>
      </c>
      <c r="D762" s="197" t="s">
        <v>857</v>
      </c>
      <c r="E762" s="196" t="s">
        <v>81</v>
      </c>
      <c r="F762" s="198" t="s">
        <v>1375</v>
      </c>
      <c r="G762" s="198" t="s">
        <v>1313</v>
      </c>
      <c r="H762" s="198" t="s">
        <v>80</v>
      </c>
      <c r="I762" s="199">
        <v>16.96</v>
      </c>
      <c r="J762" s="64"/>
      <c r="K762" s="200">
        <v>3</v>
      </c>
      <c r="L762" s="201">
        <v>87.96</v>
      </c>
      <c r="M762" s="201" t="e" cm="1">
        <f t="array" ref="M762">IF($K762&gt;0,SVS_UR_VZ*$I762/$J762,0)</f>
        <v>#DIV/0!</v>
      </c>
      <c r="N762" s="208">
        <v>3</v>
      </c>
      <c r="O762" s="209">
        <v>60.75</v>
      </c>
      <c r="P762" s="209" t="e" cm="1">
        <f t="array" ref="P762">IF($K762&gt;0,SVS_UR_VFZ*$I762/$J762,0)</f>
        <v>#DIV/0!</v>
      </c>
      <c r="Q762" s="203">
        <f t="shared" si="42"/>
        <v>2522.1215999999999</v>
      </c>
      <c r="R762" s="203">
        <f t="shared" si="43"/>
        <v>0</v>
      </c>
      <c r="S762" s="203" t="e">
        <f t="shared" si="44"/>
        <v>#DIV/0!</v>
      </c>
    </row>
    <row r="763" spans="1:19" s="11" customFormat="1">
      <c r="A763" s="195">
        <f>MAX($A$11:A762)+1</f>
        <v>752</v>
      </c>
      <c r="B763" s="196" t="s">
        <v>59</v>
      </c>
      <c r="C763" s="197">
        <v>0</v>
      </c>
      <c r="D763" s="197" t="s">
        <v>858</v>
      </c>
      <c r="E763" s="196" t="s">
        <v>81</v>
      </c>
      <c r="F763" s="198" t="s">
        <v>1375</v>
      </c>
      <c r="G763" s="198" t="s">
        <v>1313</v>
      </c>
      <c r="H763" s="198" t="s">
        <v>80</v>
      </c>
      <c r="I763" s="199">
        <v>17.86</v>
      </c>
      <c r="J763" s="64"/>
      <c r="K763" s="200">
        <v>3</v>
      </c>
      <c r="L763" s="201">
        <v>87.96</v>
      </c>
      <c r="M763" s="201" t="e" cm="1">
        <f t="array" ref="M763">IF($K763&gt;0,SVS_UR_VZ*$I763/$J763,0)</f>
        <v>#DIV/0!</v>
      </c>
      <c r="N763" s="208">
        <v>3</v>
      </c>
      <c r="O763" s="209">
        <v>60.75</v>
      </c>
      <c r="P763" s="209" t="e" cm="1">
        <f t="array" ref="P763">IF($K763&gt;0,SVS_UR_VFZ*$I763/$J763,0)</f>
        <v>#DIV/0!</v>
      </c>
      <c r="Q763" s="203">
        <f t="shared" si="42"/>
        <v>2655.9605999999994</v>
      </c>
      <c r="R763" s="203">
        <f t="shared" si="43"/>
        <v>0</v>
      </c>
      <c r="S763" s="203" t="e">
        <f t="shared" si="44"/>
        <v>#DIV/0!</v>
      </c>
    </row>
    <row r="764" spans="1:19" s="11" customFormat="1">
      <c r="A764" s="195">
        <f>MAX($A$11:A763)+1</f>
        <v>753</v>
      </c>
      <c r="B764" s="196" t="s">
        <v>59</v>
      </c>
      <c r="C764" s="197">
        <v>0</v>
      </c>
      <c r="D764" s="197" t="s">
        <v>859</v>
      </c>
      <c r="E764" s="196" t="s">
        <v>43</v>
      </c>
      <c r="F764" s="198" t="s">
        <v>1375</v>
      </c>
      <c r="G764" s="198" t="s">
        <v>75</v>
      </c>
      <c r="H764" s="198" t="s">
        <v>82</v>
      </c>
      <c r="I764" s="199">
        <v>17.559999999999999</v>
      </c>
      <c r="J764" s="64"/>
      <c r="K764" s="200">
        <v>3</v>
      </c>
      <c r="L764" s="201">
        <v>87.96</v>
      </c>
      <c r="M764" s="201" t="e" cm="1">
        <f t="array" ref="M764">IF($K764&gt;0,SVS_UR_VZ*$I764/$J764,0)</f>
        <v>#DIV/0!</v>
      </c>
      <c r="N764" s="208">
        <v>3</v>
      </c>
      <c r="O764" s="209">
        <v>60.75</v>
      </c>
      <c r="P764" s="209" t="e" cm="1">
        <f t="array" ref="P764">IF($K764&gt;0,SVS_UR_VFZ*$I764/$J764,0)</f>
        <v>#DIV/0!</v>
      </c>
      <c r="Q764" s="203">
        <f t="shared" si="42"/>
        <v>2611.3475999999996</v>
      </c>
      <c r="R764" s="203">
        <f t="shared" si="43"/>
        <v>0</v>
      </c>
      <c r="S764" s="203" t="e">
        <f t="shared" si="44"/>
        <v>#DIV/0!</v>
      </c>
    </row>
    <row r="765" spans="1:19" s="11" customFormat="1">
      <c r="A765" s="195">
        <f>MAX($A$11:A764)+1</f>
        <v>754</v>
      </c>
      <c r="B765" s="196" t="s">
        <v>59</v>
      </c>
      <c r="C765" s="197">
        <v>0</v>
      </c>
      <c r="D765" s="197" t="s">
        <v>860</v>
      </c>
      <c r="E765" s="196" t="s">
        <v>81</v>
      </c>
      <c r="F765" s="198" t="s">
        <v>1375</v>
      </c>
      <c r="G765" s="198" t="s">
        <v>1313</v>
      </c>
      <c r="H765" s="198" t="s">
        <v>80</v>
      </c>
      <c r="I765" s="199">
        <v>16.96</v>
      </c>
      <c r="J765" s="64"/>
      <c r="K765" s="200">
        <v>3</v>
      </c>
      <c r="L765" s="201">
        <v>87.96</v>
      </c>
      <c r="M765" s="201" t="e" cm="1">
        <f t="array" ref="M765">IF($K765&gt;0,SVS_UR_VZ*$I765/$J765,0)</f>
        <v>#DIV/0!</v>
      </c>
      <c r="N765" s="208">
        <v>3</v>
      </c>
      <c r="O765" s="209">
        <v>60.75</v>
      </c>
      <c r="P765" s="209" t="e" cm="1">
        <f t="array" ref="P765">IF($K765&gt;0,SVS_UR_VFZ*$I765/$J765,0)</f>
        <v>#DIV/0!</v>
      </c>
      <c r="Q765" s="203">
        <f t="shared" si="42"/>
        <v>2522.1215999999999</v>
      </c>
      <c r="R765" s="203">
        <f t="shared" si="43"/>
        <v>0</v>
      </c>
      <c r="S765" s="203" t="e">
        <f t="shared" si="44"/>
        <v>#DIV/0!</v>
      </c>
    </row>
    <row r="766" spans="1:19" s="11" customFormat="1">
      <c r="A766" s="195">
        <f>MAX($A$11:A765)+1</f>
        <v>755</v>
      </c>
      <c r="B766" s="196" t="s">
        <v>59</v>
      </c>
      <c r="C766" s="197">
        <v>0</v>
      </c>
      <c r="D766" s="197" t="s">
        <v>861</v>
      </c>
      <c r="E766" s="196" t="s">
        <v>81</v>
      </c>
      <c r="F766" s="198" t="s">
        <v>1375</v>
      </c>
      <c r="G766" s="198" t="s">
        <v>1313</v>
      </c>
      <c r="H766" s="198" t="s">
        <v>80</v>
      </c>
      <c r="I766" s="199">
        <v>18.16</v>
      </c>
      <c r="J766" s="64"/>
      <c r="K766" s="200">
        <v>3</v>
      </c>
      <c r="L766" s="201">
        <v>87.96</v>
      </c>
      <c r="M766" s="201" t="e" cm="1">
        <f t="array" ref="M766">IF($K766&gt;0,SVS_UR_VZ*$I766/$J766,0)</f>
        <v>#DIV/0!</v>
      </c>
      <c r="N766" s="208">
        <v>3</v>
      </c>
      <c r="O766" s="209">
        <v>60.75</v>
      </c>
      <c r="P766" s="209" t="e" cm="1">
        <f t="array" ref="P766">IF($K766&gt;0,SVS_UR_VFZ*$I766/$J766,0)</f>
        <v>#DIV/0!</v>
      </c>
      <c r="Q766" s="203">
        <f t="shared" si="42"/>
        <v>2700.5735999999997</v>
      </c>
      <c r="R766" s="203">
        <f t="shared" si="43"/>
        <v>0</v>
      </c>
      <c r="S766" s="203" t="e">
        <f t="shared" si="44"/>
        <v>#DIV/0!</v>
      </c>
    </row>
    <row r="767" spans="1:19" s="11" customFormat="1">
      <c r="A767" s="195">
        <f>MAX($A$11:A766)+1</f>
        <v>756</v>
      </c>
      <c r="B767" s="196" t="s">
        <v>59</v>
      </c>
      <c r="C767" s="197">
        <v>0</v>
      </c>
      <c r="D767" s="197" t="s">
        <v>862</v>
      </c>
      <c r="E767" s="196" t="s">
        <v>471</v>
      </c>
      <c r="F767" s="198" t="s">
        <v>172</v>
      </c>
      <c r="G767" s="198" t="s">
        <v>77</v>
      </c>
      <c r="H767" s="198" t="s">
        <v>94</v>
      </c>
      <c r="I767" s="199">
        <v>30.45</v>
      </c>
      <c r="J767" s="64"/>
      <c r="K767" s="200">
        <v>2</v>
      </c>
      <c r="L767" s="201">
        <v>58.64</v>
      </c>
      <c r="M767" s="201" t="e" cm="1">
        <f t="array" ref="M767">IF($K767&gt;0,SVS_UR_VZ*$I767/$J767,0)</f>
        <v>#DIV/0!</v>
      </c>
      <c r="N767" s="208">
        <v>2</v>
      </c>
      <c r="O767" s="209">
        <v>40.5</v>
      </c>
      <c r="P767" s="209" t="e" cm="1">
        <f t="array" ref="P767">IF($K767&gt;0,SVS_UR_VFZ*$I767/$J767,0)</f>
        <v>#DIV/0!</v>
      </c>
      <c r="Q767" s="203">
        <f t="shared" si="42"/>
        <v>3018.8130000000001</v>
      </c>
      <c r="R767" s="203">
        <f t="shared" si="43"/>
        <v>0</v>
      </c>
      <c r="S767" s="203" t="e">
        <f t="shared" si="44"/>
        <v>#DIV/0!</v>
      </c>
    </row>
    <row r="768" spans="1:19" s="11" customFormat="1">
      <c r="A768" s="195">
        <f>MAX($A$11:A767)+1</f>
        <v>757</v>
      </c>
      <c r="B768" s="196" t="s">
        <v>59</v>
      </c>
      <c r="C768" s="197">
        <v>0</v>
      </c>
      <c r="D768" s="197" t="s">
        <v>863</v>
      </c>
      <c r="E768" s="196" t="s">
        <v>471</v>
      </c>
      <c r="F768" s="198" t="s">
        <v>172</v>
      </c>
      <c r="G768" s="198" t="s">
        <v>77</v>
      </c>
      <c r="H768" s="198" t="s">
        <v>94</v>
      </c>
      <c r="I768" s="199">
        <v>11.5</v>
      </c>
      <c r="J768" s="64"/>
      <c r="K768" s="200">
        <v>2</v>
      </c>
      <c r="L768" s="201">
        <v>58.64</v>
      </c>
      <c r="M768" s="201" t="e" cm="1">
        <f t="array" ref="M768">IF($K768&gt;0,SVS_UR_VZ*$I768/$J768,0)</f>
        <v>#DIV/0!</v>
      </c>
      <c r="N768" s="208">
        <v>2</v>
      </c>
      <c r="O768" s="209">
        <v>40.5</v>
      </c>
      <c r="P768" s="209" t="e" cm="1">
        <f t="array" ref="P768">IF($K768&gt;0,SVS_UR_VFZ*$I768/$J768,0)</f>
        <v>#DIV/0!</v>
      </c>
      <c r="Q768" s="203">
        <f t="shared" si="42"/>
        <v>1140.1099999999999</v>
      </c>
      <c r="R768" s="203">
        <f t="shared" si="43"/>
        <v>0</v>
      </c>
      <c r="S768" s="203" t="e">
        <f t="shared" si="44"/>
        <v>#DIV/0!</v>
      </c>
    </row>
    <row r="769" spans="1:19" s="11" customFormat="1">
      <c r="A769" s="195">
        <f>MAX($A$11:A768)+1</f>
        <v>758</v>
      </c>
      <c r="B769" s="196" t="s">
        <v>59</v>
      </c>
      <c r="C769" s="197">
        <v>0</v>
      </c>
      <c r="D769" s="197" t="s">
        <v>864</v>
      </c>
      <c r="E769" s="196" t="s">
        <v>471</v>
      </c>
      <c r="F769" s="198" t="s">
        <v>172</v>
      </c>
      <c r="G769" s="198" t="s">
        <v>77</v>
      </c>
      <c r="H769" s="198" t="s">
        <v>94</v>
      </c>
      <c r="I769" s="199">
        <v>29.41</v>
      </c>
      <c r="J769" s="64"/>
      <c r="K769" s="200">
        <v>2</v>
      </c>
      <c r="L769" s="201">
        <v>58.64</v>
      </c>
      <c r="M769" s="201" t="e" cm="1">
        <f t="array" ref="M769">IF($K769&gt;0,SVS_UR_VZ*$I769/$J769,0)</f>
        <v>#DIV/0!</v>
      </c>
      <c r="N769" s="208">
        <v>2</v>
      </c>
      <c r="O769" s="209">
        <v>40.5</v>
      </c>
      <c r="P769" s="209" t="e" cm="1">
        <f t="array" ref="P769">IF($K769&gt;0,SVS_UR_VFZ*$I769/$J769,0)</f>
        <v>#DIV/0!</v>
      </c>
      <c r="Q769" s="203">
        <f t="shared" si="42"/>
        <v>2915.7074000000002</v>
      </c>
      <c r="R769" s="203">
        <f t="shared" si="43"/>
        <v>0</v>
      </c>
      <c r="S769" s="203" t="e">
        <f t="shared" si="44"/>
        <v>#DIV/0!</v>
      </c>
    </row>
    <row r="770" spans="1:19" s="11" customFormat="1">
      <c r="A770" s="195">
        <f>MAX($A$11:A769)+1</f>
        <v>759</v>
      </c>
      <c r="B770" s="196" t="s">
        <v>59</v>
      </c>
      <c r="C770" s="197">
        <v>0</v>
      </c>
      <c r="D770" s="197" t="s">
        <v>865</v>
      </c>
      <c r="E770" s="196" t="s">
        <v>471</v>
      </c>
      <c r="F770" s="198" t="s">
        <v>172</v>
      </c>
      <c r="G770" s="198" t="s">
        <v>77</v>
      </c>
      <c r="H770" s="198" t="s">
        <v>94</v>
      </c>
      <c r="I770" s="199">
        <v>26.73</v>
      </c>
      <c r="J770" s="64"/>
      <c r="K770" s="200">
        <v>2</v>
      </c>
      <c r="L770" s="201">
        <v>58.64</v>
      </c>
      <c r="M770" s="201" t="e" cm="1">
        <f t="array" ref="M770">IF($K770&gt;0,SVS_UR_VZ*$I770/$J770,0)</f>
        <v>#DIV/0!</v>
      </c>
      <c r="N770" s="208">
        <v>2</v>
      </c>
      <c r="O770" s="209">
        <v>40.5</v>
      </c>
      <c r="P770" s="209" t="e" cm="1">
        <f t="array" ref="P770">IF($K770&gt;0,SVS_UR_VFZ*$I770/$J770,0)</f>
        <v>#DIV/0!</v>
      </c>
      <c r="Q770" s="203">
        <f t="shared" si="42"/>
        <v>2650.0122000000001</v>
      </c>
      <c r="R770" s="203">
        <f t="shared" si="43"/>
        <v>0</v>
      </c>
      <c r="S770" s="203" t="e">
        <f t="shared" si="44"/>
        <v>#DIV/0!</v>
      </c>
    </row>
    <row r="771" spans="1:19" s="11" customFormat="1">
      <c r="A771" s="195">
        <f>MAX($A$11:A770)+1</f>
        <v>760</v>
      </c>
      <c r="B771" s="196" t="s">
        <v>59</v>
      </c>
      <c r="C771" s="197">
        <v>0</v>
      </c>
      <c r="D771" s="197" t="s">
        <v>866</v>
      </c>
      <c r="E771" s="196" t="s">
        <v>213</v>
      </c>
      <c r="F771" s="198" t="s">
        <v>176</v>
      </c>
      <c r="G771" s="198" t="s">
        <v>75</v>
      </c>
      <c r="H771" s="198" t="s">
        <v>47</v>
      </c>
      <c r="I771" s="199">
        <v>62.96</v>
      </c>
      <c r="J771" s="64"/>
      <c r="K771" s="200">
        <v>0.08</v>
      </c>
      <c r="L771" s="201">
        <v>3</v>
      </c>
      <c r="M771" s="201" t="e" cm="1">
        <f t="array" ref="M771">IF($K771&gt;0,SVS_UR_VZ*$I771/$J771,0)</f>
        <v>#DIV/0!</v>
      </c>
      <c r="N771" s="208">
        <v>0.08</v>
      </c>
      <c r="O771" s="209">
        <v>1</v>
      </c>
      <c r="P771" s="209" t="e" cm="1">
        <f t="array" ref="P771">IF($K771&gt;0,SVS_UR_VFZ*$I771/$J771,0)</f>
        <v>#DIV/0!</v>
      </c>
      <c r="Q771" s="203">
        <f t="shared" si="42"/>
        <v>251.84</v>
      </c>
      <c r="R771" s="203">
        <f t="shared" si="43"/>
        <v>0</v>
      </c>
      <c r="S771" s="203" t="e">
        <f t="shared" si="44"/>
        <v>#DIV/0!</v>
      </c>
    </row>
    <row r="772" spans="1:19" s="11" customFormat="1">
      <c r="A772" s="195">
        <f>MAX($A$11:A771)+1</f>
        <v>761</v>
      </c>
      <c r="B772" s="196" t="s">
        <v>59</v>
      </c>
      <c r="C772" s="197">
        <v>0</v>
      </c>
      <c r="D772" s="197" t="s">
        <v>867</v>
      </c>
      <c r="E772" s="196" t="s">
        <v>394</v>
      </c>
      <c r="F772" s="198" t="s">
        <v>171</v>
      </c>
      <c r="G772" s="198" t="s">
        <v>75</v>
      </c>
      <c r="H772" s="198" t="s">
        <v>92</v>
      </c>
      <c r="I772" s="199">
        <v>3.69</v>
      </c>
      <c r="J772" s="64"/>
      <c r="K772" s="200">
        <v>5</v>
      </c>
      <c r="L772" s="201">
        <v>146.6</v>
      </c>
      <c r="M772" s="201" t="e" cm="1">
        <f t="array" ref="M772">IF($K772&gt;0,SVS_UR_VZ*$I772/$J772,0)</f>
        <v>#DIV/0!</v>
      </c>
      <c r="N772" s="208">
        <v>5</v>
      </c>
      <c r="O772" s="209">
        <v>101.25</v>
      </c>
      <c r="P772" s="209" t="e" cm="1">
        <f t="array" ref="P772">IF($K772&gt;0,SVS_UR_VFZ*$I772/$J772,0)</f>
        <v>#DIV/0!</v>
      </c>
      <c r="Q772" s="203">
        <f t="shared" si="42"/>
        <v>914.56650000000002</v>
      </c>
      <c r="R772" s="203">
        <f t="shared" si="43"/>
        <v>0</v>
      </c>
      <c r="S772" s="203" t="e">
        <f t="shared" si="44"/>
        <v>#DIV/0!</v>
      </c>
    </row>
    <row r="773" spans="1:19" s="11" customFormat="1">
      <c r="A773" s="195">
        <f>MAX($A$11:A772)+1</f>
        <v>762</v>
      </c>
      <c r="B773" s="196" t="s">
        <v>59</v>
      </c>
      <c r="C773" s="197">
        <v>0</v>
      </c>
      <c r="D773" s="197" t="s">
        <v>867</v>
      </c>
      <c r="E773" s="196" t="s">
        <v>394</v>
      </c>
      <c r="F773" s="198" t="s">
        <v>171</v>
      </c>
      <c r="G773" s="198" t="s">
        <v>75</v>
      </c>
      <c r="H773" s="198" t="s">
        <v>92</v>
      </c>
      <c r="I773" s="199">
        <v>3.69</v>
      </c>
      <c r="J773" s="64"/>
      <c r="K773" s="200">
        <v>5</v>
      </c>
      <c r="L773" s="201">
        <v>146.6</v>
      </c>
      <c r="M773" s="201" t="e" cm="1">
        <f t="array" ref="M773">IF($K773&gt;0,SVS_UR_VZ*$I773/$J773,0)</f>
        <v>#DIV/0!</v>
      </c>
      <c r="N773" s="208">
        <v>5</v>
      </c>
      <c r="O773" s="209">
        <v>101.25</v>
      </c>
      <c r="P773" s="209" t="e" cm="1">
        <f t="array" ref="P773">IF($K773&gt;0,SVS_UR_VFZ*$I773/$J773,0)</f>
        <v>#DIV/0!</v>
      </c>
      <c r="Q773" s="203">
        <f t="shared" si="42"/>
        <v>914.56650000000002</v>
      </c>
      <c r="R773" s="203">
        <f t="shared" si="43"/>
        <v>0</v>
      </c>
      <c r="S773" s="203" t="e">
        <f t="shared" si="44"/>
        <v>#DIV/0!</v>
      </c>
    </row>
    <row r="774" spans="1:19" s="11" customFormat="1">
      <c r="A774" s="195">
        <f>MAX($A$11:A773)+1</f>
        <v>763</v>
      </c>
      <c r="B774" s="196" t="s">
        <v>59</v>
      </c>
      <c r="C774" s="197">
        <v>0</v>
      </c>
      <c r="D774" s="197" t="s">
        <v>867</v>
      </c>
      <c r="E774" s="196" t="s">
        <v>394</v>
      </c>
      <c r="F774" s="198" t="s">
        <v>171</v>
      </c>
      <c r="G774" s="198" t="s">
        <v>75</v>
      </c>
      <c r="H774" s="198" t="s">
        <v>92</v>
      </c>
      <c r="I774" s="199">
        <v>3.69</v>
      </c>
      <c r="J774" s="64"/>
      <c r="K774" s="200">
        <v>5</v>
      </c>
      <c r="L774" s="201">
        <v>146.6</v>
      </c>
      <c r="M774" s="201" t="e" cm="1">
        <f t="array" ref="M774">IF($K774&gt;0,SVS_UR_VZ*$I774/$J774,0)</f>
        <v>#DIV/0!</v>
      </c>
      <c r="N774" s="208">
        <v>5</v>
      </c>
      <c r="O774" s="209">
        <v>101.25</v>
      </c>
      <c r="P774" s="209" t="e" cm="1">
        <f t="array" ref="P774">IF($K774&gt;0,SVS_UR_VFZ*$I774/$J774,0)</f>
        <v>#DIV/0!</v>
      </c>
      <c r="Q774" s="203">
        <f t="shared" si="42"/>
        <v>914.56650000000002</v>
      </c>
      <c r="R774" s="203">
        <f t="shared" si="43"/>
        <v>0</v>
      </c>
      <c r="S774" s="203" t="e">
        <f t="shared" si="44"/>
        <v>#DIV/0!</v>
      </c>
    </row>
    <row r="775" spans="1:19" s="11" customFormat="1">
      <c r="A775" s="195">
        <f>MAX($A$11:A774)+1</f>
        <v>764</v>
      </c>
      <c r="B775" s="196" t="s">
        <v>59</v>
      </c>
      <c r="C775" s="197">
        <v>0</v>
      </c>
      <c r="D775" s="197" t="s">
        <v>867</v>
      </c>
      <c r="E775" s="196" t="s">
        <v>394</v>
      </c>
      <c r="F775" s="198" t="s">
        <v>171</v>
      </c>
      <c r="G775" s="198" t="s">
        <v>75</v>
      </c>
      <c r="H775" s="198" t="s">
        <v>92</v>
      </c>
      <c r="I775" s="199">
        <v>3.69</v>
      </c>
      <c r="J775" s="64"/>
      <c r="K775" s="200">
        <v>5</v>
      </c>
      <c r="L775" s="201">
        <v>146.6</v>
      </c>
      <c r="M775" s="201" t="e" cm="1">
        <f t="array" ref="M775">IF($K775&gt;0,SVS_UR_VZ*$I775/$J775,0)</f>
        <v>#DIV/0!</v>
      </c>
      <c r="N775" s="208">
        <v>5</v>
      </c>
      <c r="O775" s="209">
        <v>101.25</v>
      </c>
      <c r="P775" s="209" t="e" cm="1">
        <f t="array" ref="P775">IF($K775&gt;0,SVS_UR_VFZ*$I775/$J775,0)</f>
        <v>#DIV/0!</v>
      </c>
      <c r="Q775" s="203">
        <f t="shared" si="42"/>
        <v>914.56650000000002</v>
      </c>
      <c r="R775" s="203">
        <f t="shared" si="43"/>
        <v>0</v>
      </c>
      <c r="S775" s="203" t="e">
        <f t="shared" si="44"/>
        <v>#DIV/0!</v>
      </c>
    </row>
    <row r="776" spans="1:19" s="11" customFormat="1">
      <c r="A776" s="195">
        <f>MAX($A$11:A775)+1</f>
        <v>765</v>
      </c>
      <c r="B776" s="196" t="s">
        <v>59</v>
      </c>
      <c r="C776" s="197">
        <v>0</v>
      </c>
      <c r="D776" s="197" t="s">
        <v>867</v>
      </c>
      <c r="E776" s="196" t="s">
        <v>394</v>
      </c>
      <c r="F776" s="198" t="s">
        <v>171</v>
      </c>
      <c r="G776" s="198" t="s">
        <v>75</v>
      </c>
      <c r="H776" s="198" t="s">
        <v>92</v>
      </c>
      <c r="I776" s="199">
        <v>3.69</v>
      </c>
      <c r="J776" s="64"/>
      <c r="K776" s="200">
        <v>5</v>
      </c>
      <c r="L776" s="201">
        <v>146.6</v>
      </c>
      <c r="M776" s="201" t="e" cm="1">
        <f t="array" ref="M776">IF($K776&gt;0,SVS_UR_VZ*$I776/$J776,0)</f>
        <v>#DIV/0!</v>
      </c>
      <c r="N776" s="208">
        <v>5</v>
      </c>
      <c r="O776" s="209">
        <v>101.25</v>
      </c>
      <c r="P776" s="209" t="e" cm="1">
        <f t="array" ref="P776">IF($K776&gt;0,SVS_UR_VFZ*$I776/$J776,0)</f>
        <v>#DIV/0!</v>
      </c>
      <c r="Q776" s="203">
        <f t="shared" si="42"/>
        <v>914.56650000000002</v>
      </c>
      <c r="R776" s="203">
        <f t="shared" si="43"/>
        <v>0</v>
      </c>
      <c r="S776" s="203" t="e">
        <f t="shared" si="44"/>
        <v>#DIV/0!</v>
      </c>
    </row>
    <row r="777" spans="1:19" s="11" customFormat="1">
      <c r="A777" s="195">
        <f>MAX($A$11:A776)+1</f>
        <v>766</v>
      </c>
      <c r="B777" s="196" t="s">
        <v>59</v>
      </c>
      <c r="C777" s="197">
        <v>0</v>
      </c>
      <c r="D777" s="197" t="s">
        <v>868</v>
      </c>
      <c r="E777" s="196" t="s">
        <v>43</v>
      </c>
      <c r="F777" s="198" t="s">
        <v>1375</v>
      </c>
      <c r="G777" s="198" t="s">
        <v>1313</v>
      </c>
      <c r="H777" s="198" t="s">
        <v>82</v>
      </c>
      <c r="I777" s="199">
        <v>48.56</v>
      </c>
      <c r="J777" s="64"/>
      <c r="K777" s="200">
        <v>3</v>
      </c>
      <c r="L777" s="201">
        <v>87.96</v>
      </c>
      <c r="M777" s="201" t="e" cm="1">
        <f t="array" ref="M777">IF($K777&gt;0,SVS_UR_VZ*$I777/$J777,0)</f>
        <v>#DIV/0!</v>
      </c>
      <c r="N777" s="208">
        <v>3</v>
      </c>
      <c r="O777" s="209">
        <v>60.75</v>
      </c>
      <c r="P777" s="209" t="e" cm="1">
        <f t="array" ref="P777">IF($K777&gt;0,SVS_UR_VFZ*$I777/$J777,0)</f>
        <v>#DIV/0!</v>
      </c>
      <c r="Q777" s="203">
        <f t="shared" si="42"/>
        <v>7221.3575999999994</v>
      </c>
      <c r="R777" s="203">
        <f t="shared" si="43"/>
        <v>0</v>
      </c>
      <c r="S777" s="203" t="e">
        <f t="shared" si="44"/>
        <v>#DIV/0!</v>
      </c>
    </row>
    <row r="778" spans="1:19" s="11" customFormat="1">
      <c r="A778" s="195">
        <f>MAX($A$11:A777)+1</f>
        <v>767</v>
      </c>
      <c r="B778" s="196" t="s">
        <v>59</v>
      </c>
      <c r="C778" s="197">
        <v>0</v>
      </c>
      <c r="D778" s="197" t="s">
        <v>869</v>
      </c>
      <c r="E778" s="196" t="s">
        <v>189</v>
      </c>
      <c r="F778" s="198" t="s">
        <v>171</v>
      </c>
      <c r="G778" s="198" t="s">
        <v>75</v>
      </c>
      <c r="H778" s="198" t="s">
        <v>83</v>
      </c>
      <c r="I778" s="199">
        <v>792.55</v>
      </c>
      <c r="J778" s="64"/>
      <c r="K778" s="200">
        <v>5</v>
      </c>
      <c r="L778" s="201">
        <v>146.6</v>
      </c>
      <c r="M778" s="201" t="e" cm="1">
        <f t="array" ref="M778">IF($K778&gt;0,SVS_UR_VZ*$I778/$J778,0)</f>
        <v>#DIV/0!</v>
      </c>
      <c r="N778" s="208">
        <v>5</v>
      </c>
      <c r="O778" s="209">
        <v>101.25</v>
      </c>
      <c r="P778" s="209" t="e" cm="1">
        <f t="array" ref="P778">IF($K778&gt;0,SVS_UR_VFZ*$I778/$J778,0)</f>
        <v>#DIV/0!</v>
      </c>
      <c r="Q778" s="203">
        <f t="shared" si="42"/>
        <v>196433.51749999999</v>
      </c>
      <c r="R778" s="203">
        <f t="shared" si="43"/>
        <v>0</v>
      </c>
      <c r="S778" s="203" t="e">
        <f t="shared" si="44"/>
        <v>#DIV/0!</v>
      </c>
    </row>
    <row r="779" spans="1:19" s="11" customFormat="1">
      <c r="A779" s="195">
        <f>MAX($A$11:A778)+1</f>
        <v>768</v>
      </c>
      <c r="B779" s="196" t="s">
        <v>59</v>
      </c>
      <c r="C779" s="197">
        <v>0</v>
      </c>
      <c r="D779" s="197" t="s">
        <v>870</v>
      </c>
      <c r="E779" s="196" t="s">
        <v>189</v>
      </c>
      <c r="F779" s="198" t="s">
        <v>171</v>
      </c>
      <c r="G779" s="198" t="s">
        <v>75</v>
      </c>
      <c r="H779" s="198" t="s">
        <v>83</v>
      </c>
      <c r="I779" s="199">
        <v>124.42</v>
      </c>
      <c r="J779" s="64"/>
      <c r="K779" s="200">
        <v>5</v>
      </c>
      <c r="L779" s="201">
        <v>146.6</v>
      </c>
      <c r="M779" s="201" t="e" cm="1">
        <f t="array" ref="M779">IF($K779&gt;0,SVS_UR_VZ*$I779/$J779,0)</f>
        <v>#DIV/0!</v>
      </c>
      <c r="N779" s="208">
        <v>5</v>
      </c>
      <c r="O779" s="209">
        <v>101.25</v>
      </c>
      <c r="P779" s="209" t="e" cm="1">
        <f t="array" ref="P779">IF($K779&gt;0,SVS_UR_VFZ*$I779/$J779,0)</f>
        <v>#DIV/0!</v>
      </c>
      <c r="Q779" s="203">
        <f t="shared" si="42"/>
        <v>30837.496999999999</v>
      </c>
      <c r="R779" s="203">
        <f t="shared" si="43"/>
        <v>0</v>
      </c>
      <c r="S779" s="203" t="e">
        <f t="shared" si="44"/>
        <v>#DIV/0!</v>
      </c>
    </row>
    <row r="780" spans="1:19" s="11" customFormat="1">
      <c r="A780" s="195">
        <f>MAX($A$11:A779)+1</f>
        <v>769</v>
      </c>
      <c r="B780" s="196" t="s">
        <v>59</v>
      </c>
      <c r="C780" s="197">
        <v>0</v>
      </c>
      <c r="D780" s="197" t="s">
        <v>871</v>
      </c>
      <c r="E780" s="196" t="s">
        <v>189</v>
      </c>
      <c r="F780" s="198" t="s">
        <v>171</v>
      </c>
      <c r="G780" s="198" t="s">
        <v>75</v>
      </c>
      <c r="H780" s="198" t="s">
        <v>83</v>
      </c>
      <c r="I780" s="199">
        <v>59.73</v>
      </c>
      <c r="J780" s="64"/>
      <c r="K780" s="200">
        <v>5</v>
      </c>
      <c r="L780" s="201">
        <v>146.6</v>
      </c>
      <c r="M780" s="201" t="e" cm="1">
        <f t="array" ref="M780">IF($K780&gt;0,SVS_UR_VZ*$I780/$J780,0)</f>
        <v>#DIV/0!</v>
      </c>
      <c r="N780" s="208">
        <v>5</v>
      </c>
      <c r="O780" s="209">
        <v>101.25</v>
      </c>
      <c r="P780" s="209" t="e" cm="1">
        <f t="array" ref="P780">IF($K780&gt;0,SVS_UR_VFZ*$I780/$J780,0)</f>
        <v>#DIV/0!</v>
      </c>
      <c r="Q780" s="203">
        <f t="shared" si="42"/>
        <v>14804.080499999998</v>
      </c>
      <c r="R780" s="203">
        <f t="shared" si="43"/>
        <v>0</v>
      </c>
      <c r="S780" s="203" t="e">
        <f t="shared" si="44"/>
        <v>#DIV/0!</v>
      </c>
    </row>
    <row r="781" spans="1:19" s="11" customFormat="1">
      <c r="A781" s="195">
        <f>MAX($A$11:A780)+1</f>
        <v>770</v>
      </c>
      <c r="B781" s="196" t="s">
        <v>59</v>
      </c>
      <c r="C781" s="197">
        <v>0</v>
      </c>
      <c r="D781" s="197" t="s">
        <v>872</v>
      </c>
      <c r="E781" s="196" t="s">
        <v>189</v>
      </c>
      <c r="F781" s="198" t="s">
        <v>171</v>
      </c>
      <c r="G781" s="198" t="s">
        <v>75</v>
      </c>
      <c r="H781" s="198" t="s">
        <v>83</v>
      </c>
      <c r="I781" s="199">
        <v>35.979999999999997</v>
      </c>
      <c r="J781" s="64"/>
      <c r="K781" s="200">
        <v>5</v>
      </c>
      <c r="L781" s="201">
        <v>146.6</v>
      </c>
      <c r="M781" s="201" t="e" cm="1">
        <f t="array" ref="M781">IF($K781&gt;0,SVS_UR_VZ*$I781/$J781,0)</f>
        <v>#DIV/0!</v>
      </c>
      <c r="N781" s="208">
        <v>5</v>
      </c>
      <c r="O781" s="209">
        <v>101.25</v>
      </c>
      <c r="P781" s="209" t="e" cm="1">
        <f t="array" ref="P781">IF($K781&gt;0,SVS_UR_VFZ*$I781/$J781,0)</f>
        <v>#DIV/0!</v>
      </c>
      <c r="Q781" s="203">
        <f t="shared" si="42"/>
        <v>8917.6429999999982</v>
      </c>
      <c r="R781" s="203">
        <f t="shared" si="43"/>
        <v>0</v>
      </c>
      <c r="S781" s="203" t="e">
        <f t="shared" si="44"/>
        <v>#DIV/0!</v>
      </c>
    </row>
    <row r="782" spans="1:19" s="11" customFormat="1">
      <c r="A782" s="195">
        <f>MAX($A$11:A781)+1</f>
        <v>771</v>
      </c>
      <c r="B782" s="196" t="s">
        <v>59</v>
      </c>
      <c r="C782" s="197">
        <v>0</v>
      </c>
      <c r="D782" s="197" t="s">
        <v>405</v>
      </c>
      <c r="E782" s="196" t="s">
        <v>1002</v>
      </c>
      <c r="F782" s="198" t="s">
        <v>171</v>
      </c>
      <c r="G782" s="198" t="s">
        <v>1321</v>
      </c>
      <c r="H782" s="198" t="s">
        <v>45</v>
      </c>
      <c r="I782" s="199">
        <v>142.25</v>
      </c>
      <c r="J782" s="64"/>
      <c r="K782" s="200">
        <v>5</v>
      </c>
      <c r="L782" s="201">
        <v>146.6</v>
      </c>
      <c r="M782" s="201" t="e" cm="1">
        <f t="array" ref="M782">IF($K782&gt;0,SVS_UR_VZ*$I782/$J782,0)</f>
        <v>#DIV/0!</v>
      </c>
      <c r="N782" s="208">
        <v>5</v>
      </c>
      <c r="O782" s="209">
        <v>101.25</v>
      </c>
      <c r="P782" s="209" t="e" cm="1">
        <f t="array" ref="P782">IF($K782&gt;0,SVS_UR_VFZ*$I782/$J782,0)</f>
        <v>#DIV/0!</v>
      </c>
      <c r="Q782" s="203">
        <f t="shared" si="42"/>
        <v>35256.662499999999</v>
      </c>
      <c r="R782" s="203">
        <f t="shared" si="43"/>
        <v>0</v>
      </c>
      <c r="S782" s="203" t="e">
        <f t="shared" si="44"/>
        <v>#DIV/0!</v>
      </c>
    </row>
    <row r="783" spans="1:19" s="11" customFormat="1">
      <c r="A783" s="195">
        <f>MAX($A$11:A782)+1</f>
        <v>772</v>
      </c>
      <c r="B783" s="196" t="s">
        <v>59</v>
      </c>
      <c r="C783" s="197">
        <v>0</v>
      </c>
      <c r="D783" s="197" t="s">
        <v>405</v>
      </c>
      <c r="E783" s="196" t="s">
        <v>1002</v>
      </c>
      <c r="F783" s="198" t="s">
        <v>171</v>
      </c>
      <c r="G783" s="198" t="s">
        <v>1321</v>
      </c>
      <c r="H783" s="198" t="s">
        <v>45</v>
      </c>
      <c r="I783" s="199">
        <v>142.25</v>
      </c>
      <c r="J783" s="64"/>
      <c r="K783" s="200">
        <v>5</v>
      </c>
      <c r="L783" s="201">
        <v>146.6</v>
      </c>
      <c r="M783" s="201" t="e" cm="1">
        <f t="array" ref="M783">IF($K783&gt;0,SVS_UR_VZ*$I783/$J783,0)</f>
        <v>#DIV/0!</v>
      </c>
      <c r="N783" s="208">
        <v>5</v>
      </c>
      <c r="O783" s="209">
        <v>101.25</v>
      </c>
      <c r="P783" s="209" t="e" cm="1">
        <f t="array" ref="P783">IF($K783&gt;0,SVS_UR_VFZ*$I783/$J783,0)</f>
        <v>#DIV/0!</v>
      </c>
      <c r="Q783" s="203">
        <f t="shared" si="42"/>
        <v>35256.662499999999</v>
      </c>
      <c r="R783" s="203">
        <f t="shared" si="43"/>
        <v>0</v>
      </c>
      <c r="S783" s="203" t="e">
        <f t="shared" si="44"/>
        <v>#DIV/0!</v>
      </c>
    </row>
    <row r="784" spans="1:19" s="11" customFormat="1">
      <c r="A784" s="195">
        <f>MAX($A$11:A783)+1</f>
        <v>773</v>
      </c>
      <c r="B784" s="196" t="s">
        <v>59</v>
      </c>
      <c r="C784" s="197">
        <v>0</v>
      </c>
      <c r="D784" s="197" t="s">
        <v>405</v>
      </c>
      <c r="E784" s="196" t="s">
        <v>1002</v>
      </c>
      <c r="F784" s="198" t="s">
        <v>171</v>
      </c>
      <c r="G784" s="198" t="s">
        <v>1321</v>
      </c>
      <c r="H784" s="198" t="s">
        <v>45</v>
      </c>
      <c r="I784" s="199">
        <v>142.25</v>
      </c>
      <c r="J784" s="64"/>
      <c r="K784" s="200">
        <v>5</v>
      </c>
      <c r="L784" s="201">
        <v>146.6</v>
      </c>
      <c r="M784" s="201" t="e" cm="1">
        <f t="array" ref="M784">IF($K784&gt;0,SVS_UR_VZ*$I784/$J784,0)</f>
        <v>#DIV/0!</v>
      </c>
      <c r="N784" s="208">
        <v>5</v>
      </c>
      <c r="O784" s="209">
        <v>101.25</v>
      </c>
      <c r="P784" s="209" t="e" cm="1">
        <f t="array" ref="P784">IF($K784&gt;0,SVS_UR_VFZ*$I784/$J784,0)</f>
        <v>#DIV/0!</v>
      </c>
      <c r="Q784" s="203">
        <f t="shared" si="42"/>
        <v>35256.662499999999</v>
      </c>
      <c r="R784" s="203">
        <f t="shared" si="43"/>
        <v>0</v>
      </c>
      <c r="S784" s="203" t="e">
        <f t="shared" si="44"/>
        <v>#DIV/0!</v>
      </c>
    </row>
    <row r="785" spans="1:19" s="11" customFormat="1">
      <c r="A785" s="195">
        <f>MAX($A$11:A784)+1</f>
        <v>774</v>
      </c>
      <c r="B785" s="196" t="s">
        <v>59</v>
      </c>
      <c r="C785" s="197">
        <v>0</v>
      </c>
      <c r="D785" s="197" t="s">
        <v>1003</v>
      </c>
      <c r="E785" s="196" t="s">
        <v>1004</v>
      </c>
      <c r="F785" s="198" t="s">
        <v>172</v>
      </c>
      <c r="G785" s="198" t="s">
        <v>75</v>
      </c>
      <c r="H785" s="198" t="s">
        <v>44</v>
      </c>
      <c r="I785" s="199">
        <v>2.72</v>
      </c>
      <c r="J785" s="64"/>
      <c r="K785" s="200">
        <v>2</v>
      </c>
      <c r="L785" s="201">
        <v>58.64</v>
      </c>
      <c r="M785" s="201" t="e" cm="1">
        <f t="array" ref="M785">IF($K785&gt;0,SVS_UR_VZ*$I785/$J785,0)</f>
        <v>#DIV/0!</v>
      </c>
      <c r="N785" s="208">
        <v>2</v>
      </c>
      <c r="O785" s="209">
        <v>40.5</v>
      </c>
      <c r="P785" s="209" t="e" cm="1">
        <f t="array" ref="P785">IF($K785&gt;0,SVS_UR_VFZ*$I785/$J785,0)</f>
        <v>#DIV/0!</v>
      </c>
      <c r="Q785" s="203">
        <f t="shared" si="42"/>
        <v>269.66079999999999</v>
      </c>
      <c r="R785" s="203">
        <f t="shared" si="43"/>
        <v>0</v>
      </c>
      <c r="S785" s="203" t="e">
        <f t="shared" si="44"/>
        <v>#DIV/0!</v>
      </c>
    </row>
    <row r="786" spans="1:19" s="11" customFormat="1">
      <c r="A786" s="195">
        <f>MAX($A$11:A785)+1</f>
        <v>775</v>
      </c>
      <c r="B786" s="196" t="s">
        <v>59</v>
      </c>
      <c r="C786" s="197">
        <v>0</v>
      </c>
      <c r="D786" s="197" t="s">
        <v>1003</v>
      </c>
      <c r="E786" s="196" t="s">
        <v>1004</v>
      </c>
      <c r="F786" s="198" t="s">
        <v>172</v>
      </c>
      <c r="G786" s="198" t="s">
        <v>75</v>
      </c>
      <c r="H786" s="198" t="s">
        <v>44</v>
      </c>
      <c r="I786" s="199">
        <v>2.72</v>
      </c>
      <c r="J786" s="64"/>
      <c r="K786" s="200">
        <v>2</v>
      </c>
      <c r="L786" s="201">
        <v>58.64</v>
      </c>
      <c r="M786" s="201" t="e" cm="1">
        <f t="array" ref="M786">IF($K786&gt;0,SVS_UR_VZ*$I786/$J786,0)</f>
        <v>#DIV/0!</v>
      </c>
      <c r="N786" s="208">
        <v>2</v>
      </c>
      <c r="O786" s="209">
        <v>40.5</v>
      </c>
      <c r="P786" s="209" t="e" cm="1">
        <f t="array" ref="P786">IF($K786&gt;0,SVS_UR_VFZ*$I786/$J786,0)</f>
        <v>#DIV/0!</v>
      </c>
      <c r="Q786" s="203">
        <f t="shared" si="42"/>
        <v>269.66079999999999</v>
      </c>
      <c r="R786" s="203">
        <f t="shared" si="43"/>
        <v>0</v>
      </c>
      <c r="S786" s="203" t="e">
        <f t="shared" si="44"/>
        <v>#DIV/0!</v>
      </c>
    </row>
    <row r="787" spans="1:19" s="11" customFormat="1">
      <c r="A787" s="195">
        <f>MAX($A$11:A786)+1</f>
        <v>776</v>
      </c>
      <c r="B787" s="196" t="s">
        <v>59</v>
      </c>
      <c r="C787" s="197">
        <v>0</v>
      </c>
      <c r="D787" s="197" t="s">
        <v>1003</v>
      </c>
      <c r="E787" s="196" t="s">
        <v>1004</v>
      </c>
      <c r="F787" s="198" t="s">
        <v>172</v>
      </c>
      <c r="G787" s="198" t="s">
        <v>75</v>
      </c>
      <c r="H787" s="198" t="s">
        <v>44</v>
      </c>
      <c r="I787" s="199">
        <v>2.72</v>
      </c>
      <c r="J787" s="64"/>
      <c r="K787" s="200">
        <v>2</v>
      </c>
      <c r="L787" s="201">
        <v>58.64</v>
      </c>
      <c r="M787" s="201" t="e" cm="1">
        <f t="array" ref="M787">IF($K787&gt;0,SVS_UR_VZ*$I787/$J787,0)</f>
        <v>#DIV/0!</v>
      </c>
      <c r="N787" s="208">
        <v>2</v>
      </c>
      <c r="O787" s="209">
        <v>40.5</v>
      </c>
      <c r="P787" s="209" t="e" cm="1">
        <f t="array" ref="P787">IF($K787&gt;0,SVS_UR_VFZ*$I787/$J787,0)</f>
        <v>#DIV/0!</v>
      </c>
      <c r="Q787" s="203">
        <f t="shared" si="42"/>
        <v>269.66079999999999</v>
      </c>
      <c r="R787" s="203">
        <f t="shared" si="43"/>
        <v>0</v>
      </c>
      <c r="S787" s="203" t="e">
        <f t="shared" si="44"/>
        <v>#DIV/0!</v>
      </c>
    </row>
    <row r="788" spans="1:19" s="11" customFormat="1">
      <c r="A788" s="195">
        <f>MAX($A$11:A787)+1</f>
        <v>777</v>
      </c>
      <c r="B788" s="196" t="s">
        <v>59</v>
      </c>
      <c r="C788" s="197">
        <v>0</v>
      </c>
      <c r="D788" s="197" t="s">
        <v>406</v>
      </c>
      <c r="E788" s="196" t="s">
        <v>81</v>
      </c>
      <c r="F788" s="198" t="s">
        <v>171</v>
      </c>
      <c r="G788" s="198" t="s">
        <v>1313</v>
      </c>
      <c r="H788" s="198" t="s">
        <v>80</v>
      </c>
      <c r="I788" s="199">
        <v>56.93</v>
      </c>
      <c r="J788" s="64"/>
      <c r="K788" s="200">
        <v>5</v>
      </c>
      <c r="L788" s="201">
        <v>146.6</v>
      </c>
      <c r="M788" s="201" t="e" cm="1">
        <f t="array" ref="M788">IF($K788&gt;0,SVS_UR_VZ*$I788/$J788,0)</f>
        <v>#DIV/0!</v>
      </c>
      <c r="N788" s="208">
        <v>5</v>
      </c>
      <c r="O788" s="209">
        <v>101.25</v>
      </c>
      <c r="P788" s="209" t="e" cm="1">
        <f t="array" ref="P788">IF($K788&gt;0,SVS_UR_VFZ*$I788/$J788,0)</f>
        <v>#DIV/0!</v>
      </c>
      <c r="Q788" s="203">
        <f t="shared" si="42"/>
        <v>14110.1005</v>
      </c>
      <c r="R788" s="203">
        <f t="shared" si="43"/>
        <v>0</v>
      </c>
      <c r="S788" s="203" t="e">
        <f t="shared" si="44"/>
        <v>#DIV/0!</v>
      </c>
    </row>
    <row r="789" spans="1:19" s="11" customFormat="1">
      <c r="A789" s="195">
        <f>MAX($A$11:A788)+1</f>
        <v>778</v>
      </c>
      <c r="B789" s="196" t="s">
        <v>59</v>
      </c>
      <c r="C789" s="197">
        <v>0</v>
      </c>
      <c r="D789" s="197" t="s">
        <v>1005</v>
      </c>
      <c r="E789" s="196" t="s">
        <v>81</v>
      </c>
      <c r="F789" s="198" t="s">
        <v>1375</v>
      </c>
      <c r="G789" s="198" t="s">
        <v>1313</v>
      </c>
      <c r="H789" s="198" t="s">
        <v>80</v>
      </c>
      <c r="I789" s="199">
        <v>16.89</v>
      </c>
      <c r="J789" s="64"/>
      <c r="K789" s="200">
        <v>3</v>
      </c>
      <c r="L789" s="201">
        <v>87.96</v>
      </c>
      <c r="M789" s="201" t="e" cm="1">
        <f t="array" ref="M789">IF($K789&gt;0,SVS_UR_VZ*$I789/$J789,0)</f>
        <v>#DIV/0!</v>
      </c>
      <c r="N789" s="208">
        <v>3</v>
      </c>
      <c r="O789" s="209">
        <v>60.75</v>
      </c>
      <c r="P789" s="209" t="e" cm="1">
        <f t="array" ref="P789">IF($K789&gt;0,SVS_UR_VFZ*$I789/$J789,0)</f>
        <v>#DIV/0!</v>
      </c>
      <c r="Q789" s="203">
        <f t="shared" si="42"/>
        <v>2511.7118999999998</v>
      </c>
      <c r="R789" s="203">
        <f t="shared" si="43"/>
        <v>0</v>
      </c>
      <c r="S789" s="203" t="e">
        <f t="shared" si="44"/>
        <v>#DIV/0!</v>
      </c>
    </row>
    <row r="790" spans="1:19" s="11" customFormat="1">
      <c r="A790" s="195">
        <f>MAX($A$11:A789)+1</f>
        <v>779</v>
      </c>
      <c r="B790" s="196" t="s">
        <v>59</v>
      </c>
      <c r="C790" s="197">
        <v>0</v>
      </c>
      <c r="D790" s="197" t="s">
        <v>407</v>
      </c>
      <c r="E790" s="196" t="s">
        <v>394</v>
      </c>
      <c r="F790" s="198" t="s">
        <v>171</v>
      </c>
      <c r="G790" s="198" t="s">
        <v>1320</v>
      </c>
      <c r="H790" s="198" t="s">
        <v>92</v>
      </c>
      <c r="I790" s="199">
        <v>11.22</v>
      </c>
      <c r="J790" s="64"/>
      <c r="K790" s="200">
        <v>5</v>
      </c>
      <c r="L790" s="201">
        <v>146.6</v>
      </c>
      <c r="M790" s="201" t="e" cm="1">
        <f t="array" ref="M790">IF($K790&gt;0,SVS_UR_VZ*$I790/$J790,0)</f>
        <v>#DIV/0!</v>
      </c>
      <c r="N790" s="208">
        <v>5</v>
      </c>
      <c r="O790" s="209">
        <v>101.25</v>
      </c>
      <c r="P790" s="209" t="e" cm="1">
        <f t="array" ref="P790">IF($K790&gt;0,SVS_UR_VFZ*$I790/$J790,0)</f>
        <v>#DIV/0!</v>
      </c>
      <c r="Q790" s="203">
        <f t="shared" si="42"/>
        <v>2780.877</v>
      </c>
      <c r="R790" s="203">
        <f t="shared" si="43"/>
        <v>0</v>
      </c>
      <c r="S790" s="203" t="e">
        <f t="shared" si="44"/>
        <v>#DIV/0!</v>
      </c>
    </row>
    <row r="791" spans="1:19" s="11" customFormat="1">
      <c r="A791" s="195">
        <f>MAX($A$11:A790)+1</f>
        <v>780</v>
      </c>
      <c r="B791" s="196" t="s">
        <v>59</v>
      </c>
      <c r="C791" s="197">
        <v>0</v>
      </c>
      <c r="D791" s="197" t="s">
        <v>408</v>
      </c>
      <c r="E791" s="196" t="s">
        <v>217</v>
      </c>
      <c r="F791" s="198" t="s">
        <v>171</v>
      </c>
      <c r="G791" s="198" t="s">
        <v>1311</v>
      </c>
      <c r="H791" s="198" t="s">
        <v>89</v>
      </c>
      <c r="I791" s="199">
        <v>4.1100000000000003</v>
      </c>
      <c r="J791" s="64"/>
      <c r="K791" s="200">
        <v>5</v>
      </c>
      <c r="L791" s="201">
        <v>146.6</v>
      </c>
      <c r="M791" s="201" t="e" cm="1">
        <f t="array" ref="M791">IF($K791&gt;0,SVS_UR_VZ*$I791/$J791,0)</f>
        <v>#DIV/0!</v>
      </c>
      <c r="N791" s="208">
        <v>5</v>
      </c>
      <c r="O791" s="209">
        <v>101.25</v>
      </c>
      <c r="P791" s="209" t="e" cm="1">
        <f t="array" ref="P791">IF($K791&gt;0,SVS_UR_VFZ*$I791/$J791,0)</f>
        <v>#DIV/0!</v>
      </c>
      <c r="Q791" s="203">
        <f t="shared" si="42"/>
        <v>1018.6635</v>
      </c>
      <c r="R791" s="203">
        <f t="shared" si="43"/>
        <v>0</v>
      </c>
      <c r="S791" s="203" t="e">
        <f t="shared" si="44"/>
        <v>#DIV/0!</v>
      </c>
    </row>
    <row r="792" spans="1:19" s="11" customFormat="1">
      <c r="A792" s="195">
        <f>MAX($A$11:A791)+1</f>
        <v>781</v>
      </c>
      <c r="B792" s="196" t="s">
        <v>59</v>
      </c>
      <c r="C792" s="197">
        <v>0</v>
      </c>
      <c r="D792" s="197" t="s">
        <v>409</v>
      </c>
      <c r="E792" s="196" t="s">
        <v>217</v>
      </c>
      <c r="F792" s="198" t="s">
        <v>171</v>
      </c>
      <c r="G792" s="198" t="s">
        <v>1311</v>
      </c>
      <c r="H792" s="198" t="s">
        <v>89</v>
      </c>
      <c r="I792" s="199">
        <v>5.0599999999999996</v>
      </c>
      <c r="J792" s="64"/>
      <c r="K792" s="200">
        <v>5</v>
      </c>
      <c r="L792" s="201">
        <v>146.6</v>
      </c>
      <c r="M792" s="201" t="e" cm="1">
        <f t="array" ref="M792">IF($K792&gt;0,SVS_UR_VZ*$I792/$J792,0)</f>
        <v>#DIV/0!</v>
      </c>
      <c r="N792" s="208">
        <v>5</v>
      </c>
      <c r="O792" s="209">
        <v>101.25</v>
      </c>
      <c r="P792" s="209" t="e" cm="1">
        <f t="array" ref="P792">IF($K792&gt;0,SVS_UR_VFZ*$I792/$J792,0)</f>
        <v>#DIV/0!</v>
      </c>
      <c r="Q792" s="203">
        <f t="shared" si="42"/>
        <v>1254.1209999999999</v>
      </c>
      <c r="R792" s="203">
        <f t="shared" si="43"/>
        <v>0</v>
      </c>
      <c r="S792" s="203" t="e">
        <f t="shared" si="44"/>
        <v>#DIV/0!</v>
      </c>
    </row>
    <row r="793" spans="1:19" s="11" customFormat="1">
      <c r="A793" s="195">
        <f>MAX($A$11:A792)+1</f>
        <v>782</v>
      </c>
      <c r="B793" s="196" t="s">
        <v>59</v>
      </c>
      <c r="C793" s="197">
        <v>0</v>
      </c>
      <c r="D793" s="197" t="s">
        <v>410</v>
      </c>
      <c r="E793" s="196" t="s">
        <v>182</v>
      </c>
      <c r="F793" s="198" t="s">
        <v>171</v>
      </c>
      <c r="G793" s="198" t="s">
        <v>1311</v>
      </c>
      <c r="H793" s="198" t="s">
        <v>89</v>
      </c>
      <c r="I793" s="199">
        <v>3.77</v>
      </c>
      <c r="J793" s="64"/>
      <c r="K793" s="200">
        <v>5</v>
      </c>
      <c r="L793" s="201">
        <v>146.6</v>
      </c>
      <c r="M793" s="201" t="e" cm="1">
        <f t="array" ref="M793">IF($K793&gt;0,SVS_UR_VZ*$I793/$J793,0)</f>
        <v>#DIV/0!</v>
      </c>
      <c r="N793" s="208">
        <v>5</v>
      </c>
      <c r="O793" s="209">
        <v>101.25</v>
      </c>
      <c r="P793" s="209" t="e" cm="1">
        <f t="array" ref="P793">IF($K793&gt;0,SVS_UR_VFZ*$I793/$J793,0)</f>
        <v>#DIV/0!</v>
      </c>
      <c r="Q793" s="203">
        <f t="shared" si="42"/>
        <v>934.39449999999999</v>
      </c>
      <c r="R793" s="203">
        <f t="shared" si="43"/>
        <v>0</v>
      </c>
      <c r="S793" s="203" t="e">
        <f t="shared" si="44"/>
        <v>#DIV/0!</v>
      </c>
    </row>
    <row r="794" spans="1:19" s="11" customFormat="1">
      <c r="A794" s="195">
        <f>MAX($A$11:A793)+1</f>
        <v>783</v>
      </c>
      <c r="B794" s="196" t="s">
        <v>59</v>
      </c>
      <c r="C794" s="197">
        <v>0</v>
      </c>
      <c r="D794" s="197" t="s">
        <v>1006</v>
      </c>
      <c r="E794" s="196" t="s">
        <v>182</v>
      </c>
      <c r="F794" s="198" t="s">
        <v>171</v>
      </c>
      <c r="G794" s="198" t="s">
        <v>1311</v>
      </c>
      <c r="H794" s="198" t="s">
        <v>89</v>
      </c>
      <c r="I794" s="199">
        <v>5.2</v>
      </c>
      <c r="J794" s="64"/>
      <c r="K794" s="200">
        <v>5</v>
      </c>
      <c r="L794" s="201">
        <v>146.6</v>
      </c>
      <c r="M794" s="201" t="e" cm="1">
        <f t="array" ref="M794">IF($K794&gt;0,SVS_UR_VZ*$I794/$J794,0)</f>
        <v>#DIV/0!</v>
      </c>
      <c r="N794" s="208">
        <v>5</v>
      </c>
      <c r="O794" s="209">
        <v>101.25</v>
      </c>
      <c r="P794" s="209" t="e" cm="1">
        <f t="array" ref="P794">IF($K794&gt;0,SVS_UR_VFZ*$I794/$J794,0)</f>
        <v>#DIV/0!</v>
      </c>
      <c r="Q794" s="203">
        <f t="shared" si="42"/>
        <v>1288.82</v>
      </c>
      <c r="R794" s="203">
        <f t="shared" si="43"/>
        <v>0</v>
      </c>
      <c r="S794" s="203" t="e">
        <f t="shared" si="44"/>
        <v>#DIV/0!</v>
      </c>
    </row>
    <row r="795" spans="1:19" s="11" customFormat="1">
      <c r="A795" s="195">
        <f>MAX($A$11:A794)+1</f>
        <v>784</v>
      </c>
      <c r="B795" s="196" t="s">
        <v>59</v>
      </c>
      <c r="C795" s="197">
        <v>0</v>
      </c>
      <c r="D795" s="197" t="s">
        <v>411</v>
      </c>
      <c r="E795" s="196" t="s">
        <v>1007</v>
      </c>
      <c r="F795" s="198" t="s">
        <v>174</v>
      </c>
      <c r="G795" s="198" t="s">
        <v>75</v>
      </c>
      <c r="H795" s="198" t="s">
        <v>46</v>
      </c>
      <c r="I795" s="199">
        <v>10.75</v>
      </c>
      <c r="J795" s="64"/>
      <c r="K795" s="200">
        <v>0.02</v>
      </c>
      <c r="L795" s="201">
        <v>1</v>
      </c>
      <c r="M795" s="201" t="e" cm="1">
        <f t="array" ref="M795">IF($K795&gt;0,SVS_UR_VZ*$I795/$J795,0)</f>
        <v>#DIV/0!</v>
      </c>
      <c r="N795" s="202"/>
      <c r="O795" s="202"/>
      <c r="P795" s="202"/>
      <c r="Q795" s="203">
        <f t="shared" si="42"/>
        <v>10.75</v>
      </c>
      <c r="R795" s="203">
        <f t="shared" si="43"/>
        <v>0</v>
      </c>
      <c r="S795" s="203" t="e">
        <f t="shared" si="44"/>
        <v>#DIV/0!</v>
      </c>
    </row>
    <row r="796" spans="1:19" s="11" customFormat="1">
      <c r="A796" s="195">
        <f>MAX($A$11:A795)+1</f>
        <v>785</v>
      </c>
      <c r="B796" s="196" t="s">
        <v>59</v>
      </c>
      <c r="C796" s="197">
        <v>0</v>
      </c>
      <c r="D796" s="197" t="s">
        <v>412</v>
      </c>
      <c r="E796" s="196" t="s">
        <v>81</v>
      </c>
      <c r="F796" s="198" t="s">
        <v>1375</v>
      </c>
      <c r="G796" s="198" t="s">
        <v>1313</v>
      </c>
      <c r="H796" s="198" t="s">
        <v>80</v>
      </c>
      <c r="I796" s="199">
        <v>20.05</v>
      </c>
      <c r="J796" s="64"/>
      <c r="K796" s="210">
        <v>3</v>
      </c>
      <c r="L796" s="211">
        <v>87.96</v>
      </c>
      <c r="M796" s="211" t="e" cm="1">
        <f t="array" ref="M796">IF($K796&gt;0,SVS_UR_VZ*$I796/$J796,0)</f>
        <v>#DIV/0!</v>
      </c>
      <c r="N796" s="204">
        <v>3</v>
      </c>
      <c r="O796" s="205">
        <v>60.75</v>
      </c>
      <c r="P796" s="205" t="e" cm="1">
        <f t="array" ref="P796">IF($K796&gt;0,SVS_UR_VFZ*$I796/$J796,0)</f>
        <v>#DIV/0!</v>
      </c>
      <c r="Q796" s="203">
        <f t="shared" si="42"/>
        <v>2981.6354999999999</v>
      </c>
      <c r="R796" s="203">
        <f t="shared" si="43"/>
        <v>0</v>
      </c>
      <c r="S796" s="203" t="e">
        <f t="shared" si="44"/>
        <v>#DIV/0!</v>
      </c>
    </row>
    <row r="797" spans="1:19" s="11" customFormat="1">
      <c r="A797" s="195">
        <f>MAX($A$11:A796)+1</f>
        <v>786</v>
      </c>
      <c r="B797" s="196" t="s">
        <v>59</v>
      </c>
      <c r="C797" s="197">
        <v>0</v>
      </c>
      <c r="D797" s="197" t="s">
        <v>414</v>
      </c>
      <c r="E797" s="196" t="s">
        <v>81</v>
      </c>
      <c r="F797" s="198" t="s">
        <v>1375</v>
      </c>
      <c r="G797" s="198" t="s">
        <v>1313</v>
      </c>
      <c r="H797" s="198" t="s">
        <v>80</v>
      </c>
      <c r="I797" s="199">
        <v>21.43</v>
      </c>
      <c r="J797" s="64"/>
      <c r="K797" s="210">
        <v>3</v>
      </c>
      <c r="L797" s="211">
        <v>87.96</v>
      </c>
      <c r="M797" s="211" t="e" cm="1">
        <f t="array" ref="M797">IF($K797&gt;0,SVS_UR_VZ*$I797/$J797,0)</f>
        <v>#DIV/0!</v>
      </c>
      <c r="N797" s="204">
        <v>3</v>
      </c>
      <c r="O797" s="205">
        <v>60.75</v>
      </c>
      <c r="P797" s="205" t="e" cm="1">
        <f t="array" ref="P797">IF($K797&gt;0,SVS_UR_VFZ*$I797/$J797,0)</f>
        <v>#DIV/0!</v>
      </c>
      <c r="Q797" s="203">
        <f t="shared" si="42"/>
        <v>3186.8552999999997</v>
      </c>
      <c r="R797" s="203">
        <f t="shared" si="43"/>
        <v>0</v>
      </c>
      <c r="S797" s="203" t="e">
        <f t="shared" si="44"/>
        <v>#DIV/0!</v>
      </c>
    </row>
    <row r="798" spans="1:19" s="11" customFormat="1">
      <c r="A798" s="195">
        <f>MAX($A$11:A797)+1</f>
        <v>787</v>
      </c>
      <c r="B798" s="196" t="s">
        <v>59</v>
      </c>
      <c r="C798" s="197">
        <v>0</v>
      </c>
      <c r="D798" s="197" t="s">
        <v>1010</v>
      </c>
      <c r="E798" s="196" t="s">
        <v>189</v>
      </c>
      <c r="F798" s="198" t="s">
        <v>171</v>
      </c>
      <c r="G798" s="198" t="s">
        <v>75</v>
      </c>
      <c r="H798" s="198" t="s">
        <v>83</v>
      </c>
      <c r="I798" s="199">
        <v>47.36</v>
      </c>
      <c r="J798" s="64"/>
      <c r="K798" s="210">
        <v>5</v>
      </c>
      <c r="L798" s="211">
        <v>146.6</v>
      </c>
      <c r="M798" s="211" t="e" cm="1">
        <f t="array" ref="M798">IF($K798&gt;0,SVS_UR_VZ*$I798/$J798,0)</f>
        <v>#DIV/0!</v>
      </c>
      <c r="N798" s="204">
        <v>5</v>
      </c>
      <c r="O798" s="205">
        <v>101.25</v>
      </c>
      <c r="P798" s="205" t="e" cm="1">
        <f t="array" ref="P798">IF($K798&gt;0,SVS_UR_VFZ*$I798/$J798,0)</f>
        <v>#DIV/0!</v>
      </c>
      <c r="Q798" s="203">
        <f t="shared" si="42"/>
        <v>11738.175999999999</v>
      </c>
      <c r="R798" s="203">
        <f t="shared" si="43"/>
        <v>0</v>
      </c>
      <c r="S798" s="203" t="e">
        <f t="shared" si="44"/>
        <v>#DIV/0!</v>
      </c>
    </row>
    <row r="799" spans="1:19" s="11" customFormat="1">
      <c r="A799" s="195">
        <f>MAX($A$11:A798)+1</f>
        <v>788</v>
      </c>
      <c r="B799" s="196" t="s">
        <v>59</v>
      </c>
      <c r="C799" s="197">
        <v>0</v>
      </c>
      <c r="D799" s="197" t="s">
        <v>1011</v>
      </c>
      <c r="E799" s="196" t="s">
        <v>189</v>
      </c>
      <c r="F799" s="198" t="s">
        <v>171</v>
      </c>
      <c r="G799" s="198" t="s">
        <v>75</v>
      </c>
      <c r="H799" s="198" t="s">
        <v>83</v>
      </c>
      <c r="I799" s="199">
        <v>14.55</v>
      </c>
      <c r="J799" s="64"/>
      <c r="K799" s="210">
        <v>5</v>
      </c>
      <c r="L799" s="211">
        <v>146.6</v>
      </c>
      <c r="M799" s="211" t="e" cm="1">
        <f t="array" ref="M799">IF($K799&gt;0,SVS_UR_VZ*$I799/$J799,0)</f>
        <v>#DIV/0!</v>
      </c>
      <c r="N799" s="204">
        <v>5</v>
      </c>
      <c r="O799" s="205">
        <v>101.25</v>
      </c>
      <c r="P799" s="205" t="e" cm="1">
        <f t="array" ref="P799">IF($K799&gt;0,SVS_UR_VFZ*$I799/$J799,0)</f>
        <v>#DIV/0!</v>
      </c>
      <c r="Q799" s="203">
        <f t="shared" si="42"/>
        <v>3606.2175000000002</v>
      </c>
      <c r="R799" s="203">
        <f t="shared" si="43"/>
        <v>0</v>
      </c>
      <c r="S799" s="203" t="e">
        <f t="shared" si="44"/>
        <v>#DIV/0!</v>
      </c>
    </row>
    <row r="800" spans="1:19" s="11" customFormat="1">
      <c r="A800" s="195">
        <f>MAX($A$11:A799)+1</f>
        <v>789</v>
      </c>
      <c r="B800" s="196" t="s">
        <v>59</v>
      </c>
      <c r="C800" s="197">
        <v>0</v>
      </c>
      <c r="D800" s="197" t="s">
        <v>1013</v>
      </c>
      <c r="E800" s="196" t="s">
        <v>86</v>
      </c>
      <c r="F800" s="198" t="s">
        <v>171</v>
      </c>
      <c r="G800" s="198" t="s">
        <v>1320</v>
      </c>
      <c r="H800" s="198" t="s">
        <v>85</v>
      </c>
      <c r="I800" s="199">
        <v>19.18</v>
      </c>
      <c r="J800" s="64"/>
      <c r="K800" s="210">
        <v>5</v>
      </c>
      <c r="L800" s="211">
        <v>146.6</v>
      </c>
      <c r="M800" s="211" t="e" cm="1">
        <f t="array" ref="M800">IF($K800&gt;0,SVS_UR_VZ*$I800/$J800,0)</f>
        <v>#DIV/0!</v>
      </c>
      <c r="N800" s="204">
        <v>5</v>
      </c>
      <c r="O800" s="205">
        <v>101.25</v>
      </c>
      <c r="P800" s="205" t="e" cm="1">
        <f t="array" ref="P800">IF($K800&gt;0,SVS_UR_VFZ*$I800/$J800,0)</f>
        <v>#DIV/0!</v>
      </c>
      <c r="Q800" s="203">
        <f t="shared" si="42"/>
        <v>4753.7629999999999</v>
      </c>
      <c r="R800" s="203">
        <f t="shared" si="43"/>
        <v>0</v>
      </c>
      <c r="S800" s="203" t="e">
        <f t="shared" si="44"/>
        <v>#DIV/0!</v>
      </c>
    </row>
    <row r="801" spans="1:19" s="11" customFormat="1">
      <c r="A801" s="195">
        <f>MAX($A$11:A800)+1</f>
        <v>790</v>
      </c>
      <c r="B801" s="196" t="s">
        <v>59</v>
      </c>
      <c r="C801" s="197">
        <v>0</v>
      </c>
      <c r="D801" s="197" t="s">
        <v>505</v>
      </c>
      <c r="E801" s="196" t="s">
        <v>297</v>
      </c>
      <c r="F801" s="198" t="s">
        <v>171</v>
      </c>
      <c r="G801" s="198" t="s">
        <v>1313</v>
      </c>
      <c r="H801" s="198" t="s">
        <v>91</v>
      </c>
      <c r="I801" s="199">
        <v>46.61</v>
      </c>
      <c r="J801" s="64"/>
      <c r="K801" s="210">
        <v>5</v>
      </c>
      <c r="L801" s="211">
        <v>146.6</v>
      </c>
      <c r="M801" s="211" t="e" cm="1">
        <f t="array" ref="M801">IF($K801&gt;0,SVS_UR_VZ*$I801/$J801,0)</f>
        <v>#DIV/0!</v>
      </c>
      <c r="N801" s="204">
        <v>5</v>
      </c>
      <c r="O801" s="205">
        <v>101.25</v>
      </c>
      <c r="P801" s="205" t="e" cm="1">
        <f t="array" ref="P801">IF($K801&gt;0,SVS_UR_VFZ*$I801/$J801,0)</f>
        <v>#DIV/0!</v>
      </c>
      <c r="Q801" s="203">
        <f t="shared" si="42"/>
        <v>11552.288499999999</v>
      </c>
      <c r="R801" s="203">
        <f t="shared" si="43"/>
        <v>0</v>
      </c>
      <c r="S801" s="203" t="e">
        <f t="shared" si="44"/>
        <v>#DIV/0!</v>
      </c>
    </row>
    <row r="802" spans="1:19" s="11" customFormat="1">
      <c r="A802" s="195">
        <f>MAX($A$11:A801)+1</f>
        <v>791</v>
      </c>
      <c r="B802" s="196" t="s">
        <v>59</v>
      </c>
      <c r="C802" s="197">
        <v>0</v>
      </c>
      <c r="D802" s="197" t="s">
        <v>1063</v>
      </c>
      <c r="E802" s="196" t="s">
        <v>297</v>
      </c>
      <c r="F802" s="198" t="s">
        <v>171</v>
      </c>
      <c r="G802" s="198" t="s">
        <v>1313</v>
      </c>
      <c r="H802" s="198" t="s">
        <v>91</v>
      </c>
      <c r="I802" s="199">
        <v>6.98</v>
      </c>
      <c r="J802" s="64"/>
      <c r="K802" s="210">
        <v>5</v>
      </c>
      <c r="L802" s="211">
        <v>146.6</v>
      </c>
      <c r="M802" s="211" t="e" cm="1">
        <f t="array" ref="M802">IF($K802&gt;0,SVS_UR_VZ*$I802/$J802,0)</f>
        <v>#DIV/0!</v>
      </c>
      <c r="N802" s="204">
        <v>5</v>
      </c>
      <c r="O802" s="205">
        <v>101.25</v>
      </c>
      <c r="P802" s="205" t="e" cm="1">
        <f t="array" ref="P802">IF($K802&gt;0,SVS_UR_VFZ*$I802/$J802,0)</f>
        <v>#DIV/0!</v>
      </c>
      <c r="Q802" s="203">
        <f t="shared" si="42"/>
        <v>1729.9930000000002</v>
      </c>
      <c r="R802" s="203">
        <f t="shared" si="43"/>
        <v>0</v>
      </c>
      <c r="S802" s="203" t="e">
        <f t="shared" si="44"/>
        <v>#DIV/0!</v>
      </c>
    </row>
    <row r="803" spans="1:19" s="11" customFormat="1">
      <c r="A803" s="195">
        <f>MAX($A$11:A802)+1</f>
        <v>792</v>
      </c>
      <c r="B803" s="196" t="s">
        <v>59</v>
      </c>
      <c r="C803" s="197">
        <v>0</v>
      </c>
      <c r="D803" s="197" t="s">
        <v>1064</v>
      </c>
      <c r="E803" s="196" t="s">
        <v>297</v>
      </c>
      <c r="F803" s="198" t="s">
        <v>171</v>
      </c>
      <c r="G803" s="198" t="s">
        <v>1313</v>
      </c>
      <c r="H803" s="198" t="s">
        <v>91</v>
      </c>
      <c r="I803" s="199">
        <v>8.49</v>
      </c>
      <c r="J803" s="64"/>
      <c r="K803" s="210">
        <v>5</v>
      </c>
      <c r="L803" s="211">
        <v>146.6</v>
      </c>
      <c r="M803" s="211" t="e" cm="1">
        <f t="array" ref="M803">IF($K803&gt;0,SVS_UR_VZ*$I803/$J803,0)</f>
        <v>#DIV/0!</v>
      </c>
      <c r="N803" s="204">
        <v>5</v>
      </c>
      <c r="O803" s="205">
        <v>101.25</v>
      </c>
      <c r="P803" s="205" t="e" cm="1">
        <f t="array" ref="P803">IF($K803&gt;0,SVS_UR_VFZ*$I803/$J803,0)</f>
        <v>#DIV/0!</v>
      </c>
      <c r="Q803" s="203">
        <f t="shared" si="42"/>
        <v>2104.2465000000002</v>
      </c>
      <c r="R803" s="203">
        <f t="shared" si="43"/>
        <v>0</v>
      </c>
      <c r="S803" s="203" t="e">
        <f t="shared" si="44"/>
        <v>#DIV/0!</v>
      </c>
    </row>
    <row r="804" spans="1:19" s="11" customFormat="1">
      <c r="A804" s="195">
        <f>MAX($A$11:A803)+1</f>
        <v>793</v>
      </c>
      <c r="B804" s="196" t="s">
        <v>59</v>
      </c>
      <c r="C804" s="197">
        <v>0</v>
      </c>
      <c r="D804" s="197" t="s">
        <v>506</v>
      </c>
      <c r="E804" s="196" t="s">
        <v>1065</v>
      </c>
      <c r="F804" s="198" t="s">
        <v>171</v>
      </c>
      <c r="G804" s="198" t="s">
        <v>1321</v>
      </c>
      <c r="H804" s="198" t="s">
        <v>45</v>
      </c>
      <c r="I804" s="199">
        <v>98.39</v>
      </c>
      <c r="J804" s="64"/>
      <c r="K804" s="210">
        <v>5</v>
      </c>
      <c r="L804" s="211">
        <v>146.6</v>
      </c>
      <c r="M804" s="211" t="e" cm="1">
        <f t="array" ref="M804">IF($K804&gt;0,SVS_UR_VZ*$I804/$J804,0)</f>
        <v>#DIV/0!</v>
      </c>
      <c r="N804" s="204">
        <v>5</v>
      </c>
      <c r="O804" s="205">
        <v>101.25</v>
      </c>
      <c r="P804" s="205" t="e" cm="1">
        <f t="array" ref="P804">IF($K804&gt;0,SVS_UR_VFZ*$I804/$J804,0)</f>
        <v>#DIV/0!</v>
      </c>
      <c r="Q804" s="203">
        <f t="shared" si="42"/>
        <v>24385.961500000001</v>
      </c>
      <c r="R804" s="203">
        <f t="shared" si="43"/>
        <v>0</v>
      </c>
      <c r="S804" s="203" t="e">
        <f t="shared" si="44"/>
        <v>#DIV/0!</v>
      </c>
    </row>
    <row r="805" spans="1:19" s="11" customFormat="1">
      <c r="A805" s="195">
        <f>MAX($A$11:A804)+1</f>
        <v>794</v>
      </c>
      <c r="B805" s="196" t="s">
        <v>59</v>
      </c>
      <c r="C805" s="197">
        <v>0</v>
      </c>
      <c r="D805" s="197" t="s">
        <v>507</v>
      </c>
      <c r="E805" s="196" t="s">
        <v>81</v>
      </c>
      <c r="F805" s="198" t="s">
        <v>1375</v>
      </c>
      <c r="G805" s="198" t="s">
        <v>1313</v>
      </c>
      <c r="H805" s="198" t="s">
        <v>80</v>
      </c>
      <c r="I805" s="199">
        <v>18.13</v>
      </c>
      <c r="J805" s="64"/>
      <c r="K805" s="210">
        <v>3</v>
      </c>
      <c r="L805" s="211">
        <v>87.96</v>
      </c>
      <c r="M805" s="211" t="e" cm="1">
        <f t="array" ref="M805">IF($K805&gt;0,SVS_UR_VZ*$I805/$J805,0)</f>
        <v>#DIV/0!</v>
      </c>
      <c r="N805" s="204">
        <v>3</v>
      </c>
      <c r="O805" s="205">
        <v>60.75</v>
      </c>
      <c r="P805" s="205" t="e" cm="1">
        <f t="array" ref="P805">IF($K805&gt;0,SVS_UR_VFZ*$I805/$J805,0)</f>
        <v>#DIV/0!</v>
      </c>
      <c r="Q805" s="203">
        <f t="shared" si="42"/>
        <v>2696.1122999999993</v>
      </c>
      <c r="R805" s="203">
        <f t="shared" si="43"/>
        <v>0</v>
      </c>
      <c r="S805" s="203" t="e">
        <f t="shared" si="44"/>
        <v>#DIV/0!</v>
      </c>
    </row>
    <row r="806" spans="1:19" s="11" customFormat="1">
      <c r="A806" s="195">
        <f>MAX($A$11:A805)+1</f>
        <v>795</v>
      </c>
      <c r="B806" s="196" t="s">
        <v>59</v>
      </c>
      <c r="C806" s="197">
        <v>0</v>
      </c>
      <c r="D806" s="197" t="s">
        <v>508</v>
      </c>
      <c r="E806" s="196" t="s">
        <v>81</v>
      </c>
      <c r="F806" s="198" t="s">
        <v>1375</v>
      </c>
      <c r="G806" s="198" t="s">
        <v>1313</v>
      </c>
      <c r="H806" s="198" t="s">
        <v>80</v>
      </c>
      <c r="I806" s="199">
        <v>19.32</v>
      </c>
      <c r="J806" s="64"/>
      <c r="K806" s="210">
        <v>3</v>
      </c>
      <c r="L806" s="211">
        <v>87.96</v>
      </c>
      <c r="M806" s="211" t="e" cm="1">
        <f t="array" ref="M806">IF($K806&gt;0,SVS_UR_VZ*$I806/$J806,0)</f>
        <v>#DIV/0!</v>
      </c>
      <c r="N806" s="204">
        <v>3</v>
      </c>
      <c r="O806" s="205">
        <v>60.75</v>
      </c>
      <c r="P806" s="205" t="e" cm="1">
        <f t="array" ref="P806">IF($K806&gt;0,SVS_UR_VFZ*$I806/$J806,0)</f>
        <v>#DIV/0!</v>
      </c>
      <c r="Q806" s="203">
        <f t="shared" si="42"/>
        <v>2873.0771999999997</v>
      </c>
      <c r="R806" s="203">
        <f t="shared" si="43"/>
        <v>0</v>
      </c>
      <c r="S806" s="203" t="e">
        <f t="shared" si="44"/>
        <v>#DIV/0!</v>
      </c>
    </row>
    <row r="807" spans="1:19" s="11" customFormat="1">
      <c r="A807" s="195">
        <f>MAX($A$11:A806)+1</f>
        <v>796</v>
      </c>
      <c r="B807" s="196" t="s">
        <v>59</v>
      </c>
      <c r="C807" s="197">
        <v>0</v>
      </c>
      <c r="D807" s="197" t="s">
        <v>509</v>
      </c>
      <c r="E807" s="196" t="s">
        <v>81</v>
      </c>
      <c r="F807" s="198" t="s">
        <v>1375</v>
      </c>
      <c r="G807" s="198" t="s">
        <v>1313</v>
      </c>
      <c r="H807" s="198" t="s">
        <v>80</v>
      </c>
      <c r="I807" s="199">
        <v>16.52</v>
      </c>
      <c r="J807" s="64"/>
      <c r="K807" s="210">
        <v>3</v>
      </c>
      <c r="L807" s="211">
        <v>87.96</v>
      </c>
      <c r="M807" s="211" t="e" cm="1">
        <f t="array" ref="M807">IF($K807&gt;0,SVS_UR_VZ*$I807/$J807,0)</f>
        <v>#DIV/0!</v>
      </c>
      <c r="N807" s="204">
        <v>3</v>
      </c>
      <c r="O807" s="205">
        <v>60.75</v>
      </c>
      <c r="P807" s="205" t="e" cm="1">
        <f t="array" ref="P807">IF($K807&gt;0,SVS_UR_VFZ*$I807/$J807,0)</f>
        <v>#DIV/0!</v>
      </c>
      <c r="Q807" s="203">
        <f t="shared" si="42"/>
        <v>2456.6891999999998</v>
      </c>
      <c r="R807" s="203">
        <f t="shared" si="43"/>
        <v>0</v>
      </c>
      <c r="S807" s="203" t="e">
        <f t="shared" si="44"/>
        <v>#DIV/0!</v>
      </c>
    </row>
    <row r="808" spans="1:19" s="11" customFormat="1">
      <c r="A808" s="195">
        <f>MAX($A$11:A807)+1</f>
        <v>797</v>
      </c>
      <c r="B808" s="196" t="s">
        <v>59</v>
      </c>
      <c r="C808" s="197">
        <v>0</v>
      </c>
      <c r="D808" s="197" t="s">
        <v>510</v>
      </c>
      <c r="E808" s="196" t="s">
        <v>81</v>
      </c>
      <c r="F808" s="198" t="s">
        <v>1375</v>
      </c>
      <c r="G808" s="198" t="s">
        <v>1313</v>
      </c>
      <c r="H808" s="198" t="s">
        <v>80</v>
      </c>
      <c r="I808" s="199">
        <v>19.809999999999999</v>
      </c>
      <c r="J808" s="64"/>
      <c r="K808" s="210">
        <v>3</v>
      </c>
      <c r="L808" s="211">
        <v>87.96</v>
      </c>
      <c r="M808" s="211" t="e" cm="1">
        <f t="array" ref="M808">IF($K808&gt;0,SVS_UR_VZ*$I808/$J808,0)</f>
        <v>#DIV/0!</v>
      </c>
      <c r="N808" s="204">
        <v>3</v>
      </c>
      <c r="O808" s="205">
        <v>60.75</v>
      </c>
      <c r="P808" s="205" t="e" cm="1">
        <f t="array" ref="P808">IF($K808&gt;0,SVS_UR_VFZ*$I808/$J808,0)</f>
        <v>#DIV/0!</v>
      </c>
      <c r="Q808" s="203">
        <f t="shared" si="42"/>
        <v>2945.9450999999995</v>
      </c>
      <c r="R808" s="203">
        <f t="shared" si="43"/>
        <v>0</v>
      </c>
      <c r="S808" s="203" t="e">
        <f t="shared" si="44"/>
        <v>#DIV/0!</v>
      </c>
    </row>
    <row r="809" spans="1:19" s="11" customFormat="1">
      <c r="A809" s="195">
        <f>MAX($A$11:A808)+1</f>
        <v>798</v>
      </c>
      <c r="B809" s="196" t="s">
        <v>59</v>
      </c>
      <c r="C809" s="197">
        <v>0</v>
      </c>
      <c r="D809" s="197" t="s">
        <v>512</v>
      </c>
      <c r="E809" s="196" t="s">
        <v>1066</v>
      </c>
      <c r="F809" s="198" t="s">
        <v>171</v>
      </c>
      <c r="G809" s="198" t="s">
        <v>1313</v>
      </c>
      <c r="H809" s="198" t="s">
        <v>80</v>
      </c>
      <c r="I809" s="199">
        <v>40.229999999999997</v>
      </c>
      <c r="J809" s="64"/>
      <c r="K809" s="210">
        <v>5</v>
      </c>
      <c r="L809" s="211">
        <v>146.6</v>
      </c>
      <c r="M809" s="211" t="e" cm="1">
        <f t="array" ref="M809">IF($K809&gt;0,SVS_UR_VZ*$I809/$J809,0)</f>
        <v>#DIV/0!</v>
      </c>
      <c r="N809" s="204">
        <v>5</v>
      </c>
      <c r="O809" s="205">
        <v>101.25</v>
      </c>
      <c r="P809" s="205" t="e" cm="1">
        <f t="array" ref="P809">IF($K809&gt;0,SVS_UR_VFZ*$I809/$J809,0)</f>
        <v>#DIV/0!</v>
      </c>
      <c r="Q809" s="203">
        <f t="shared" si="42"/>
        <v>9971.0054999999993</v>
      </c>
      <c r="R809" s="203">
        <f t="shared" si="43"/>
        <v>0</v>
      </c>
      <c r="S809" s="203" t="e">
        <f t="shared" si="44"/>
        <v>#DIV/0!</v>
      </c>
    </row>
    <row r="810" spans="1:19" s="11" customFormat="1">
      <c r="A810" s="195">
        <f>MAX($A$11:A809)+1</f>
        <v>799</v>
      </c>
      <c r="B810" s="196" t="s">
        <v>59</v>
      </c>
      <c r="C810" s="197">
        <v>0</v>
      </c>
      <c r="D810" s="197" t="s">
        <v>513</v>
      </c>
      <c r="E810" s="196" t="s">
        <v>297</v>
      </c>
      <c r="F810" s="198" t="s">
        <v>171</v>
      </c>
      <c r="G810" s="198" t="s">
        <v>1311</v>
      </c>
      <c r="H810" s="198" t="s">
        <v>91</v>
      </c>
      <c r="I810" s="199">
        <v>128.31</v>
      </c>
      <c r="J810" s="64"/>
      <c r="K810" s="210">
        <v>5</v>
      </c>
      <c r="L810" s="211">
        <v>146.6</v>
      </c>
      <c r="M810" s="211" t="e" cm="1">
        <f t="array" ref="M810">IF($K810&gt;0,SVS_UR_VZ*$I810/$J810,0)</f>
        <v>#DIV/0!</v>
      </c>
      <c r="N810" s="204">
        <v>5</v>
      </c>
      <c r="O810" s="205">
        <v>101.25</v>
      </c>
      <c r="P810" s="205" t="e" cm="1">
        <f t="array" ref="P810">IF($K810&gt;0,SVS_UR_VFZ*$I810/$J810,0)</f>
        <v>#DIV/0!</v>
      </c>
      <c r="Q810" s="203">
        <f t="shared" si="42"/>
        <v>31801.6335</v>
      </c>
      <c r="R810" s="203">
        <f t="shared" si="43"/>
        <v>0</v>
      </c>
      <c r="S810" s="203" t="e">
        <f t="shared" si="44"/>
        <v>#DIV/0!</v>
      </c>
    </row>
    <row r="811" spans="1:19" s="11" customFormat="1">
      <c r="A811" s="195">
        <f>MAX($A$11:A810)+1</f>
        <v>800</v>
      </c>
      <c r="B811" s="196" t="s">
        <v>59</v>
      </c>
      <c r="C811" s="197">
        <v>0</v>
      </c>
      <c r="D811" s="197" t="s">
        <v>1069</v>
      </c>
      <c r="E811" s="196" t="s">
        <v>189</v>
      </c>
      <c r="F811" s="198" t="s">
        <v>171</v>
      </c>
      <c r="G811" s="198" t="s">
        <v>75</v>
      </c>
      <c r="H811" s="198" t="s">
        <v>83</v>
      </c>
      <c r="I811" s="199">
        <v>43.88</v>
      </c>
      <c r="J811" s="64"/>
      <c r="K811" s="210">
        <v>5</v>
      </c>
      <c r="L811" s="211">
        <v>146.6</v>
      </c>
      <c r="M811" s="211" t="e" cm="1">
        <f t="array" ref="M811">IF($K811&gt;0,SVS_UR_VZ*$I811/$J811,0)</f>
        <v>#DIV/0!</v>
      </c>
      <c r="N811" s="204">
        <v>5</v>
      </c>
      <c r="O811" s="205">
        <v>101.25</v>
      </c>
      <c r="P811" s="205" t="e" cm="1">
        <f t="array" ref="P811">IF($K811&gt;0,SVS_UR_VFZ*$I811/$J811,0)</f>
        <v>#DIV/0!</v>
      </c>
      <c r="Q811" s="203">
        <f t="shared" ref="Q811:Q830" si="45">I811*SUM(L811,O811)</f>
        <v>10875.658000000001</v>
      </c>
      <c r="R811" s="203">
        <f t="shared" ref="R811:R830" si="46">IFERROR(Q811/J811,0)</f>
        <v>0</v>
      </c>
      <c r="S811" s="203" t="e">
        <f t="shared" ref="S811:S830" si="47">ROUND(SUM(L811*M811,O811*P811),2)</f>
        <v>#DIV/0!</v>
      </c>
    </row>
    <row r="812" spans="1:19" s="11" customFormat="1">
      <c r="A812" s="195">
        <f>MAX($A$11:A811)+1</f>
        <v>801</v>
      </c>
      <c r="B812" s="196" t="s">
        <v>59</v>
      </c>
      <c r="C812" s="197">
        <v>0</v>
      </c>
      <c r="D812" s="197" t="s">
        <v>1070</v>
      </c>
      <c r="E812" s="196" t="s">
        <v>189</v>
      </c>
      <c r="F812" s="198" t="s">
        <v>171</v>
      </c>
      <c r="G812" s="198" t="s">
        <v>75</v>
      </c>
      <c r="H812" s="198" t="s">
        <v>83</v>
      </c>
      <c r="I812" s="199">
        <v>86.22</v>
      </c>
      <c r="J812" s="64"/>
      <c r="K812" s="210">
        <v>5</v>
      </c>
      <c r="L812" s="211">
        <v>146.6</v>
      </c>
      <c r="M812" s="211" t="e" cm="1">
        <f t="array" ref="M812">IF($K812&gt;0,SVS_UR_VZ*$I812/$J812,0)</f>
        <v>#DIV/0!</v>
      </c>
      <c r="N812" s="204">
        <v>5</v>
      </c>
      <c r="O812" s="205">
        <v>101.25</v>
      </c>
      <c r="P812" s="205" t="e" cm="1">
        <f t="array" ref="P812">IF($K812&gt;0,SVS_UR_VFZ*$I812/$J812,0)</f>
        <v>#DIV/0!</v>
      </c>
      <c r="Q812" s="203">
        <f t="shared" si="45"/>
        <v>21369.627</v>
      </c>
      <c r="R812" s="203">
        <f t="shared" si="46"/>
        <v>0</v>
      </c>
      <c r="S812" s="203" t="e">
        <f t="shared" si="47"/>
        <v>#DIV/0!</v>
      </c>
    </row>
    <row r="813" spans="1:19" s="11" customFormat="1" ht="12" customHeight="1">
      <c r="A813" s="195">
        <f>MAX($A$11:A812)+1</f>
        <v>802</v>
      </c>
      <c r="B813" s="196" t="s">
        <v>59</v>
      </c>
      <c r="C813" s="197">
        <v>0</v>
      </c>
      <c r="D813" s="197" t="s">
        <v>1071</v>
      </c>
      <c r="E813" s="196" t="s">
        <v>189</v>
      </c>
      <c r="F813" s="198" t="s">
        <v>171</v>
      </c>
      <c r="G813" s="198" t="s">
        <v>75</v>
      </c>
      <c r="H813" s="198" t="s">
        <v>83</v>
      </c>
      <c r="I813" s="199">
        <v>89.9</v>
      </c>
      <c r="J813" s="64"/>
      <c r="K813" s="210">
        <v>5</v>
      </c>
      <c r="L813" s="211">
        <v>146.6</v>
      </c>
      <c r="M813" s="211" t="e" cm="1">
        <f t="array" ref="M813">IF($K813&gt;0,SVS_UR_VZ*$I813/$J813,0)</f>
        <v>#DIV/0!</v>
      </c>
      <c r="N813" s="204">
        <v>5</v>
      </c>
      <c r="O813" s="205">
        <v>101.25</v>
      </c>
      <c r="P813" s="205" t="e" cm="1">
        <f t="array" ref="P813">IF($K813&gt;0,SVS_UR_VFZ*$I813/$J813,0)</f>
        <v>#DIV/0!</v>
      </c>
      <c r="Q813" s="203">
        <f t="shared" si="45"/>
        <v>22281.715</v>
      </c>
      <c r="R813" s="203">
        <f t="shared" si="46"/>
        <v>0</v>
      </c>
      <c r="S813" s="203" t="e">
        <f t="shared" si="47"/>
        <v>#DIV/0!</v>
      </c>
    </row>
    <row r="814" spans="1:19" s="11" customFormat="1">
      <c r="A814" s="195">
        <f>MAX($A$11:A813)+1</f>
        <v>803</v>
      </c>
      <c r="B814" s="196" t="s">
        <v>59</v>
      </c>
      <c r="C814" s="197">
        <v>0</v>
      </c>
      <c r="D814" s="197" t="s">
        <v>1073</v>
      </c>
      <c r="E814" s="196" t="s">
        <v>86</v>
      </c>
      <c r="F814" s="198" t="s">
        <v>171</v>
      </c>
      <c r="G814" s="198" t="s">
        <v>1320</v>
      </c>
      <c r="H814" s="198" t="s">
        <v>85</v>
      </c>
      <c r="I814" s="199">
        <v>19.18</v>
      </c>
      <c r="J814" s="64"/>
      <c r="K814" s="210">
        <v>5</v>
      </c>
      <c r="L814" s="211">
        <v>146.6</v>
      </c>
      <c r="M814" s="211" t="e" cm="1">
        <f t="array" ref="M814">IF($K814&gt;0,SVS_UR_VZ*$I814/$J814,0)</f>
        <v>#DIV/0!</v>
      </c>
      <c r="N814" s="204">
        <v>5</v>
      </c>
      <c r="O814" s="205">
        <v>101.25</v>
      </c>
      <c r="P814" s="205" t="e" cm="1">
        <f t="array" ref="P814">IF($K814&gt;0,SVS_UR_VFZ*$I814/$J814,0)</f>
        <v>#DIV/0!</v>
      </c>
      <c r="Q814" s="203">
        <f t="shared" si="45"/>
        <v>4753.7629999999999</v>
      </c>
      <c r="R814" s="203">
        <f t="shared" si="46"/>
        <v>0</v>
      </c>
      <c r="S814" s="203" t="e">
        <f t="shared" si="47"/>
        <v>#DIV/0!</v>
      </c>
    </row>
    <row r="815" spans="1:19" s="11" customFormat="1">
      <c r="A815" s="195">
        <f>MAX($A$11:A814)+1</f>
        <v>804</v>
      </c>
      <c r="B815" s="196" t="s">
        <v>59</v>
      </c>
      <c r="C815" s="197">
        <v>0</v>
      </c>
      <c r="D815" s="197" t="s">
        <v>633</v>
      </c>
      <c r="E815" s="196" t="s">
        <v>471</v>
      </c>
      <c r="F815" s="198" t="s">
        <v>172</v>
      </c>
      <c r="G815" s="198" t="s">
        <v>1314</v>
      </c>
      <c r="H815" s="198" t="s">
        <v>94</v>
      </c>
      <c r="I815" s="199">
        <v>108.65</v>
      </c>
      <c r="J815" s="64"/>
      <c r="K815" s="210">
        <v>2</v>
      </c>
      <c r="L815" s="211">
        <v>58.64</v>
      </c>
      <c r="M815" s="211" t="e" cm="1">
        <f t="array" ref="M815">IF($K815&gt;0,SVS_UR_VZ*$I815/$J815,0)</f>
        <v>#DIV/0!</v>
      </c>
      <c r="N815" s="204">
        <v>2</v>
      </c>
      <c r="O815" s="205">
        <v>40.5</v>
      </c>
      <c r="P815" s="205" t="e" cm="1">
        <f t="array" ref="P815">IF($K815&gt;0,SVS_UR_VFZ*$I815/$J815,0)</f>
        <v>#DIV/0!</v>
      </c>
      <c r="Q815" s="203">
        <f t="shared" si="45"/>
        <v>10771.561000000002</v>
      </c>
      <c r="R815" s="203">
        <f t="shared" si="46"/>
        <v>0</v>
      </c>
      <c r="S815" s="203" t="e">
        <f t="shared" si="47"/>
        <v>#DIV/0!</v>
      </c>
    </row>
    <row r="816" spans="1:19" s="11" customFormat="1">
      <c r="A816" s="195">
        <f>MAX($A$11:A815)+1</f>
        <v>805</v>
      </c>
      <c r="B816" s="196" t="s">
        <v>59</v>
      </c>
      <c r="C816" s="197">
        <v>0</v>
      </c>
      <c r="D816" s="197" t="s">
        <v>634</v>
      </c>
      <c r="E816" s="196" t="s">
        <v>471</v>
      </c>
      <c r="F816" s="198" t="s">
        <v>172</v>
      </c>
      <c r="G816" s="198" t="s">
        <v>1314</v>
      </c>
      <c r="H816" s="198" t="s">
        <v>94</v>
      </c>
      <c r="I816" s="199">
        <v>85.71</v>
      </c>
      <c r="J816" s="64"/>
      <c r="K816" s="210">
        <v>2</v>
      </c>
      <c r="L816" s="211">
        <v>58.64</v>
      </c>
      <c r="M816" s="211" t="e" cm="1">
        <f t="array" ref="M816">IF($K816&gt;0,SVS_UR_VZ*$I816/$J816,0)</f>
        <v>#DIV/0!</v>
      </c>
      <c r="N816" s="204">
        <v>2</v>
      </c>
      <c r="O816" s="205">
        <v>40.5</v>
      </c>
      <c r="P816" s="205" t="e" cm="1">
        <f t="array" ref="P816">IF($K816&gt;0,SVS_UR_VFZ*$I816/$J816,0)</f>
        <v>#DIV/0!</v>
      </c>
      <c r="Q816" s="203">
        <f t="shared" si="45"/>
        <v>8497.2893999999997</v>
      </c>
      <c r="R816" s="203">
        <f t="shared" si="46"/>
        <v>0</v>
      </c>
      <c r="S816" s="203" t="e">
        <f t="shared" si="47"/>
        <v>#DIV/0!</v>
      </c>
    </row>
    <row r="817" spans="1:19" s="11" customFormat="1">
      <c r="A817" s="195">
        <f>MAX($A$11:A816)+1</f>
        <v>806</v>
      </c>
      <c r="B817" s="196" t="s">
        <v>59</v>
      </c>
      <c r="C817" s="197">
        <v>0</v>
      </c>
      <c r="D817" s="197" t="s">
        <v>636</v>
      </c>
      <c r="E817" s="196" t="s">
        <v>179</v>
      </c>
      <c r="F817" s="198" t="s">
        <v>174</v>
      </c>
      <c r="G817" s="198" t="s">
        <v>75</v>
      </c>
      <c r="H817" s="198" t="s">
        <v>46</v>
      </c>
      <c r="I817" s="199">
        <v>7.61</v>
      </c>
      <c r="J817" s="64"/>
      <c r="K817" s="210">
        <v>0.02</v>
      </c>
      <c r="L817" s="211">
        <v>9</v>
      </c>
      <c r="M817" s="211" t="e" cm="1">
        <f t="array" ref="M817">IF($K817&gt;0,SVS_UR_VZ*$I817/$J817,0)</f>
        <v>#DIV/0!</v>
      </c>
      <c r="N817" s="202"/>
      <c r="O817" s="202"/>
      <c r="P817" s="202"/>
      <c r="Q817" s="203">
        <f t="shared" si="45"/>
        <v>68.490000000000009</v>
      </c>
      <c r="R817" s="203">
        <f t="shared" si="46"/>
        <v>0</v>
      </c>
      <c r="S817" s="203" t="e">
        <f t="shared" si="47"/>
        <v>#DIV/0!</v>
      </c>
    </row>
    <row r="818" spans="1:19" s="11" customFormat="1">
      <c r="A818" s="195">
        <f>MAX($A$11:A817)+1</f>
        <v>807</v>
      </c>
      <c r="B818" s="196" t="s">
        <v>59</v>
      </c>
      <c r="C818" s="197">
        <v>0</v>
      </c>
      <c r="D818" s="197" t="s">
        <v>637</v>
      </c>
      <c r="E818" s="196" t="s">
        <v>1121</v>
      </c>
      <c r="F818" s="198" t="s">
        <v>169</v>
      </c>
      <c r="G818" s="198" t="s">
        <v>75</v>
      </c>
      <c r="H818" s="198" t="s">
        <v>80</v>
      </c>
      <c r="I818" s="199">
        <v>11.24</v>
      </c>
      <c r="J818" s="64"/>
      <c r="K818" s="210">
        <v>1</v>
      </c>
      <c r="L818" s="211">
        <v>30.4</v>
      </c>
      <c r="M818" s="211" t="e" cm="1">
        <f t="array" ref="M818">IF($K818&gt;0,SVS_UR_VZ*$I818/$J818,0)</f>
        <v>#DIV/0!</v>
      </c>
      <c r="N818" s="204">
        <v>1</v>
      </c>
      <c r="O818" s="205">
        <v>21.68</v>
      </c>
      <c r="P818" s="205" t="e" cm="1">
        <f t="array" ref="P818">IF($K818&gt;0,SVS_UR_VFZ*$I818/$J818,0)</f>
        <v>#DIV/0!</v>
      </c>
      <c r="Q818" s="203">
        <f t="shared" si="45"/>
        <v>585.37919999999997</v>
      </c>
      <c r="R818" s="203">
        <f t="shared" si="46"/>
        <v>0</v>
      </c>
      <c r="S818" s="203" t="e">
        <f t="shared" si="47"/>
        <v>#DIV/0!</v>
      </c>
    </row>
    <row r="819" spans="1:19" s="11" customFormat="1">
      <c r="A819" s="195">
        <f>MAX($A$11:A818)+1</f>
        <v>808</v>
      </c>
      <c r="B819" s="196" t="s">
        <v>59</v>
      </c>
      <c r="C819" s="197">
        <v>0</v>
      </c>
      <c r="D819" s="197" t="s">
        <v>638</v>
      </c>
      <c r="E819" s="196" t="s">
        <v>182</v>
      </c>
      <c r="F819" s="198" t="s">
        <v>221</v>
      </c>
      <c r="G819" s="198" t="s">
        <v>1311</v>
      </c>
      <c r="H819" s="198" t="s">
        <v>89</v>
      </c>
      <c r="I819" s="199">
        <v>4.8099999999999996</v>
      </c>
      <c r="J819" s="64"/>
      <c r="K819" s="210">
        <v>10</v>
      </c>
      <c r="L819" s="211">
        <v>293.2</v>
      </c>
      <c r="M819" s="211" t="e" cm="1">
        <f t="array" ref="M819">IF($K819&gt;0,SVS_UR_VZ*$I819/$J819,0)</f>
        <v>#DIV/0!</v>
      </c>
      <c r="N819" s="204">
        <v>5</v>
      </c>
      <c r="O819" s="204">
        <v>101.25</v>
      </c>
      <c r="P819" s="205" t="e" cm="1">
        <f t="array" ref="P819">IF($K819&gt;0,SVS_UR_VFZ*$I819/$J819,0)</f>
        <v>#DIV/0!</v>
      </c>
      <c r="Q819" s="203">
        <f t="shared" si="45"/>
        <v>1897.3044999999997</v>
      </c>
      <c r="R819" s="203">
        <f t="shared" si="46"/>
        <v>0</v>
      </c>
      <c r="S819" s="203" t="e">
        <f t="shared" si="47"/>
        <v>#DIV/0!</v>
      </c>
    </row>
    <row r="820" spans="1:19" s="11" customFormat="1">
      <c r="A820" s="195">
        <f>MAX($A$11:A819)+1</f>
        <v>809</v>
      </c>
      <c r="B820" s="196" t="s">
        <v>59</v>
      </c>
      <c r="C820" s="197">
        <v>0</v>
      </c>
      <c r="D820" s="197" t="s">
        <v>639</v>
      </c>
      <c r="E820" s="196" t="s">
        <v>182</v>
      </c>
      <c r="F820" s="198" t="s">
        <v>221</v>
      </c>
      <c r="G820" s="198" t="s">
        <v>1311</v>
      </c>
      <c r="H820" s="198" t="s">
        <v>89</v>
      </c>
      <c r="I820" s="199">
        <v>9.8699999999999992</v>
      </c>
      <c r="J820" s="64"/>
      <c r="K820" s="210">
        <v>10</v>
      </c>
      <c r="L820" s="211">
        <v>293.2</v>
      </c>
      <c r="M820" s="211" t="e" cm="1">
        <f t="array" ref="M820">IF($K820&gt;0,SVS_UR_VZ*$I820/$J820,0)</f>
        <v>#DIV/0!</v>
      </c>
      <c r="N820" s="204">
        <v>5</v>
      </c>
      <c r="O820" s="204">
        <v>101.25</v>
      </c>
      <c r="P820" s="205" t="e" cm="1">
        <f t="array" ref="P820">IF($K820&gt;0,SVS_UR_VFZ*$I820/$J820,0)</f>
        <v>#DIV/0!</v>
      </c>
      <c r="Q820" s="203">
        <f t="shared" si="45"/>
        <v>3893.2214999999997</v>
      </c>
      <c r="R820" s="203">
        <f t="shared" si="46"/>
        <v>0</v>
      </c>
      <c r="S820" s="203" t="e">
        <f t="shared" si="47"/>
        <v>#DIV/0!</v>
      </c>
    </row>
    <row r="821" spans="1:19" s="11" customFormat="1">
      <c r="A821" s="195">
        <f>MAX($A$11:A820)+1</f>
        <v>810</v>
      </c>
      <c r="B821" s="196" t="s">
        <v>59</v>
      </c>
      <c r="C821" s="197">
        <v>0</v>
      </c>
      <c r="D821" s="197" t="s">
        <v>640</v>
      </c>
      <c r="E821" s="196" t="s">
        <v>217</v>
      </c>
      <c r="F821" s="198" t="s">
        <v>221</v>
      </c>
      <c r="G821" s="198" t="s">
        <v>1311</v>
      </c>
      <c r="H821" s="198" t="s">
        <v>89</v>
      </c>
      <c r="I821" s="199">
        <v>4.1399999999999997</v>
      </c>
      <c r="J821" s="64"/>
      <c r="K821" s="200">
        <v>10</v>
      </c>
      <c r="L821" s="201">
        <v>293.2</v>
      </c>
      <c r="M821" s="201" t="e" cm="1">
        <f t="array" ref="M821">IF($K821&gt;0,SVS_UR_VZ*$I821/$J821,0)</f>
        <v>#DIV/0!</v>
      </c>
      <c r="N821" s="208">
        <v>5</v>
      </c>
      <c r="O821" s="208">
        <v>101.25</v>
      </c>
      <c r="P821" s="209" t="e" cm="1">
        <f t="array" ref="P821">IF($K821&gt;0,SVS_UR_VFZ*$I821/$J821,0)</f>
        <v>#DIV/0!</v>
      </c>
      <c r="Q821" s="203">
        <f t="shared" si="45"/>
        <v>1633.0229999999999</v>
      </c>
      <c r="R821" s="203">
        <f t="shared" si="46"/>
        <v>0</v>
      </c>
      <c r="S821" s="203" t="e">
        <f t="shared" si="47"/>
        <v>#DIV/0!</v>
      </c>
    </row>
    <row r="822" spans="1:19" s="11" customFormat="1">
      <c r="A822" s="195">
        <f>MAX($A$11:A821)+1</f>
        <v>811</v>
      </c>
      <c r="B822" s="196" t="s">
        <v>59</v>
      </c>
      <c r="C822" s="197">
        <v>0</v>
      </c>
      <c r="D822" s="197" t="s">
        <v>641</v>
      </c>
      <c r="E822" s="196" t="s">
        <v>217</v>
      </c>
      <c r="F822" s="198" t="s">
        <v>221</v>
      </c>
      <c r="G822" s="198" t="s">
        <v>1311</v>
      </c>
      <c r="H822" s="198" t="s">
        <v>89</v>
      </c>
      <c r="I822" s="199">
        <v>8.82</v>
      </c>
      <c r="J822" s="64"/>
      <c r="K822" s="200">
        <v>10</v>
      </c>
      <c r="L822" s="201">
        <v>293.2</v>
      </c>
      <c r="M822" s="201" t="e" cm="1">
        <f t="array" ref="M822">IF($K822&gt;0,SVS_UR_VZ*$I822/$J822,0)</f>
        <v>#DIV/0!</v>
      </c>
      <c r="N822" s="208">
        <v>5</v>
      </c>
      <c r="O822" s="208">
        <v>101.25</v>
      </c>
      <c r="P822" s="209" t="e" cm="1">
        <f t="array" ref="P822">IF($K822&gt;0,SVS_UR_VFZ*$I822/$J822,0)</f>
        <v>#DIV/0!</v>
      </c>
      <c r="Q822" s="203">
        <f t="shared" si="45"/>
        <v>3479.049</v>
      </c>
      <c r="R822" s="203">
        <f t="shared" si="46"/>
        <v>0</v>
      </c>
      <c r="S822" s="203" t="e">
        <f t="shared" si="47"/>
        <v>#DIV/0!</v>
      </c>
    </row>
    <row r="823" spans="1:19" s="11" customFormat="1">
      <c r="A823" s="195">
        <f>MAX($A$11:A822)+1</f>
        <v>812</v>
      </c>
      <c r="B823" s="196" t="s">
        <v>59</v>
      </c>
      <c r="C823" s="197">
        <v>0</v>
      </c>
      <c r="D823" s="197" t="s">
        <v>1124</v>
      </c>
      <c r="E823" s="196" t="s">
        <v>189</v>
      </c>
      <c r="F823" s="198" t="s">
        <v>171</v>
      </c>
      <c r="G823" s="198" t="s">
        <v>75</v>
      </c>
      <c r="H823" s="198" t="s">
        <v>83</v>
      </c>
      <c r="I823" s="199">
        <v>59.3</v>
      </c>
      <c r="J823" s="64"/>
      <c r="K823" s="200">
        <v>5</v>
      </c>
      <c r="L823" s="201">
        <v>146.6</v>
      </c>
      <c r="M823" s="201" t="e" cm="1">
        <f t="array" ref="M823">IF($K823&gt;0,SVS_UR_VZ*$I823/$J823,0)</f>
        <v>#DIV/0!</v>
      </c>
      <c r="N823" s="208">
        <v>5</v>
      </c>
      <c r="O823" s="209">
        <v>101.25</v>
      </c>
      <c r="P823" s="209" t="e" cm="1">
        <f t="array" ref="P823">IF($K823&gt;0,SVS_UR_VFZ*$I823/$J823,0)</f>
        <v>#DIV/0!</v>
      </c>
      <c r="Q823" s="203">
        <f t="shared" si="45"/>
        <v>14697.504999999999</v>
      </c>
      <c r="R823" s="203">
        <f t="shared" si="46"/>
        <v>0</v>
      </c>
      <c r="S823" s="203" t="e">
        <f t="shared" si="47"/>
        <v>#DIV/0!</v>
      </c>
    </row>
    <row r="824" spans="1:19" s="11" customFormat="1">
      <c r="A824" s="195">
        <f>MAX($A$11:A823)+1</f>
        <v>813</v>
      </c>
      <c r="B824" s="196" t="s">
        <v>59</v>
      </c>
      <c r="C824" s="197">
        <v>0</v>
      </c>
      <c r="D824" s="197" t="s">
        <v>1126</v>
      </c>
      <c r="E824" s="196" t="s">
        <v>86</v>
      </c>
      <c r="F824" s="198" t="s">
        <v>171</v>
      </c>
      <c r="G824" s="198" t="s">
        <v>1320</v>
      </c>
      <c r="H824" s="198" t="s">
        <v>85</v>
      </c>
      <c r="I824" s="199">
        <v>19.18</v>
      </c>
      <c r="J824" s="64"/>
      <c r="K824" s="200">
        <v>5</v>
      </c>
      <c r="L824" s="201">
        <v>146.6</v>
      </c>
      <c r="M824" s="201" t="e" cm="1">
        <f t="array" ref="M824">IF($K824&gt;0,SVS_UR_VZ*$I824/$J824,0)</f>
        <v>#DIV/0!</v>
      </c>
      <c r="N824" s="208">
        <v>5</v>
      </c>
      <c r="O824" s="209">
        <v>101.25</v>
      </c>
      <c r="P824" s="209" t="e" cm="1">
        <f t="array" ref="P824">IF($K824&gt;0,SVS_UR_VFZ*$I824/$J824,0)</f>
        <v>#DIV/0!</v>
      </c>
      <c r="Q824" s="203">
        <f t="shared" si="45"/>
        <v>4753.7629999999999</v>
      </c>
      <c r="R824" s="203">
        <f t="shared" si="46"/>
        <v>0</v>
      </c>
      <c r="S824" s="203" t="e">
        <f t="shared" si="47"/>
        <v>#DIV/0!</v>
      </c>
    </row>
    <row r="825" spans="1:19" s="11" customFormat="1">
      <c r="A825" s="195">
        <f>MAX($A$11:A824)+1</f>
        <v>814</v>
      </c>
      <c r="B825" s="196" t="s">
        <v>59</v>
      </c>
      <c r="C825" s="197">
        <v>0</v>
      </c>
      <c r="D825" s="197" t="s">
        <v>750</v>
      </c>
      <c r="E825" s="196" t="s">
        <v>471</v>
      </c>
      <c r="F825" s="198" t="s">
        <v>172</v>
      </c>
      <c r="G825" s="198" t="s">
        <v>1314</v>
      </c>
      <c r="H825" s="198" t="s">
        <v>94</v>
      </c>
      <c r="I825" s="199">
        <v>97.34</v>
      </c>
      <c r="J825" s="64"/>
      <c r="K825" s="200">
        <v>2</v>
      </c>
      <c r="L825" s="201">
        <v>58.64</v>
      </c>
      <c r="M825" s="201" t="e" cm="1">
        <f t="array" ref="M825">IF($K825&gt;0,SVS_UR_VZ*$I825/$J825,0)</f>
        <v>#DIV/0!</v>
      </c>
      <c r="N825" s="208">
        <v>2</v>
      </c>
      <c r="O825" s="209">
        <v>40.5</v>
      </c>
      <c r="P825" s="209" t="e" cm="1">
        <f t="array" ref="P825">IF($K825&gt;0,SVS_UR_VFZ*$I825/$J825,0)</f>
        <v>#DIV/0!</v>
      </c>
      <c r="Q825" s="203">
        <f t="shared" si="45"/>
        <v>9650.2875999999997</v>
      </c>
      <c r="R825" s="203">
        <f t="shared" si="46"/>
        <v>0</v>
      </c>
      <c r="S825" s="203" t="e">
        <f t="shared" si="47"/>
        <v>#DIV/0!</v>
      </c>
    </row>
    <row r="826" spans="1:19" s="11" customFormat="1">
      <c r="A826" s="195">
        <f>MAX($A$11:A825)+1</f>
        <v>815</v>
      </c>
      <c r="B826" s="196" t="s">
        <v>59</v>
      </c>
      <c r="C826" s="197">
        <v>0</v>
      </c>
      <c r="D826" s="197" t="s">
        <v>1162</v>
      </c>
      <c r="E826" s="196" t="s">
        <v>189</v>
      </c>
      <c r="F826" s="198" t="s">
        <v>171</v>
      </c>
      <c r="G826" s="198" t="s">
        <v>75</v>
      </c>
      <c r="H826" s="198" t="s">
        <v>83</v>
      </c>
      <c r="I826" s="199">
        <v>37.590000000000003</v>
      </c>
      <c r="J826" s="64"/>
      <c r="K826" s="200">
        <v>5</v>
      </c>
      <c r="L826" s="201">
        <v>146.6</v>
      </c>
      <c r="M826" s="201" t="e" cm="1">
        <f t="array" ref="M826">IF($K826&gt;0,SVS_UR_VZ*$I826/$J826,0)</f>
        <v>#DIV/0!</v>
      </c>
      <c r="N826" s="208">
        <v>5</v>
      </c>
      <c r="O826" s="209">
        <v>101.25</v>
      </c>
      <c r="P826" s="209" t="e" cm="1">
        <f t="array" ref="P826">IF($K826&gt;0,SVS_UR_VFZ*$I826/$J826,0)</f>
        <v>#DIV/0!</v>
      </c>
      <c r="Q826" s="203">
        <f t="shared" si="45"/>
        <v>9316.6815000000006</v>
      </c>
      <c r="R826" s="203">
        <f t="shared" si="46"/>
        <v>0</v>
      </c>
      <c r="S826" s="203" t="e">
        <f t="shared" si="47"/>
        <v>#DIV/0!</v>
      </c>
    </row>
    <row r="827" spans="1:19" s="11" customFormat="1">
      <c r="A827" s="195">
        <f>MAX($A$11:A826)+1</f>
        <v>816</v>
      </c>
      <c r="B827" s="196" t="s">
        <v>59</v>
      </c>
      <c r="C827" s="197">
        <v>0</v>
      </c>
      <c r="D827" s="197" t="s">
        <v>1164</v>
      </c>
      <c r="E827" s="196" t="s">
        <v>86</v>
      </c>
      <c r="F827" s="198" t="s">
        <v>171</v>
      </c>
      <c r="G827" s="198" t="s">
        <v>1320</v>
      </c>
      <c r="H827" s="198" t="s">
        <v>85</v>
      </c>
      <c r="I827" s="199">
        <v>19.18</v>
      </c>
      <c r="J827" s="64"/>
      <c r="K827" s="200">
        <v>5</v>
      </c>
      <c r="L827" s="201">
        <v>146.6</v>
      </c>
      <c r="M827" s="201" t="e" cm="1">
        <f t="array" ref="M827">IF($K827&gt;0,SVS_UR_VZ*$I827/$J827,0)</f>
        <v>#DIV/0!</v>
      </c>
      <c r="N827" s="208">
        <v>5</v>
      </c>
      <c r="O827" s="209">
        <v>101.25</v>
      </c>
      <c r="P827" s="209" t="e" cm="1">
        <f t="array" ref="P827">IF($K827&gt;0,SVS_UR_VFZ*$I827/$J827,0)</f>
        <v>#DIV/0!</v>
      </c>
      <c r="Q827" s="203">
        <f t="shared" si="45"/>
        <v>4753.7629999999999</v>
      </c>
      <c r="R827" s="203">
        <f t="shared" si="46"/>
        <v>0</v>
      </c>
      <c r="S827" s="203" t="e">
        <f t="shared" si="47"/>
        <v>#DIV/0!</v>
      </c>
    </row>
    <row r="828" spans="1:19" s="11" customFormat="1">
      <c r="A828" s="195">
        <f>MAX($A$11:A827)+1</f>
        <v>817</v>
      </c>
      <c r="B828" s="196" t="s">
        <v>59</v>
      </c>
      <c r="C828" s="197">
        <v>0</v>
      </c>
      <c r="D828" s="197" t="s">
        <v>270</v>
      </c>
      <c r="E828" s="196" t="s">
        <v>192</v>
      </c>
      <c r="F828" s="198" t="s">
        <v>174</v>
      </c>
      <c r="G828" s="198" t="s">
        <v>1759</v>
      </c>
      <c r="H828" s="198" t="s">
        <v>47</v>
      </c>
      <c r="I828" s="199">
        <v>14.89</v>
      </c>
      <c r="J828" s="64"/>
      <c r="K828" s="200">
        <v>0.02</v>
      </c>
      <c r="L828" s="201">
        <v>1</v>
      </c>
      <c r="M828" s="201" t="e" cm="1">
        <f t="array" ref="M828">IF($K828&gt;0,SVS_UR_VZ*$I828/$J828,0)</f>
        <v>#DIV/0!</v>
      </c>
      <c r="N828" s="202"/>
      <c r="O828" s="202"/>
      <c r="P828" s="202"/>
      <c r="Q828" s="203">
        <f t="shared" si="45"/>
        <v>14.89</v>
      </c>
      <c r="R828" s="203">
        <f t="shared" si="46"/>
        <v>0</v>
      </c>
      <c r="S828" s="203" t="e">
        <f t="shared" si="47"/>
        <v>#DIV/0!</v>
      </c>
    </row>
    <row r="829" spans="1:19" s="11" customFormat="1">
      <c r="A829" s="195">
        <f>MAX($A$11:A828)+1</f>
        <v>818</v>
      </c>
      <c r="B829" s="196" t="s">
        <v>59</v>
      </c>
      <c r="C829" s="197">
        <v>0</v>
      </c>
      <c r="D829" s="197" t="s">
        <v>1192</v>
      </c>
      <c r="E829" s="196" t="s">
        <v>281</v>
      </c>
      <c r="F829" s="198" t="s">
        <v>171</v>
      </c>
      <c r="G829" s="198" t="s">
        <v>1311</v>
      </c>
      <c r="H829" s="198" t="s">
        <v>83</v>
      </c>
      <c r="I829" s="199">
        <v>507.06</v>
      </c>
      <c r="J829" s="64"/>
      <c r="K829" s="210">
        <v>5</v>
      </c>
      <c r="L829" s="211">
        <v>146.6</v>
      </c>
      <c r="M829" s="211" t="e" cm="1">
        <f t="array" ref="M829">IF($K829&gt;0,SVS_UR_VZ*$I829/$J829,0)</f>
        <v>#DIV/0!</v>
      </c>
      <c r="N829" s="204">
        <v>5</v>
      </c>
      <c r="O829" s="205">
        <v>101.25</v>
      </c>
      <c r="P829" s="205" t="e" cm="1">
        <f t="array" ref="P829">IF($K829&gt;0,SVS_UR_VFZ*$I829/$J829,0)</f>
        <v>#DIV/0!</v>
      </c>
      <c r="Q829" s="203">
        <f t="shared" si="45"/>
        <v>125674.821</v>
      </c>
      <c r="R829" s="203">
        <f t="shared" si="46"/>
        <v>0</v>
      </c>
      <c r="S829" s="203" t="e">
        <f t="shared" si="47"/>
        <v>#DIV/0!</v>
      </c>
    </row>
    <row r="830" spans="1:19" s="11" customFormat="1">
      <c r="A830" s="195">
        <f>MAX($A$11:A829)+1</f>
        <v>819</v>
      </c>
      <c r="B830" s="196" t="s">
        <v>59</v>
      </c>
      <c r="C830" s="197">
        <v>0</v>
      </c>
      <c r="D830" s="197" t="s">
        <v>1193</v>
      </c>
      <c r="E830" s="196" t="s">
        <v>58</v>
      </c>
      <c r="F830" s="198" t="s">
        <v>171</v>
      </c>
      <c r="G830" s="198" t="s">
        <v>1311</v>
      </c>
      <c r="H830" s="198" t="s">
        <v>83</v>
      </c>
      <c r="I830" s="199">
        <v>18</v>
      </c>
      <c r="J830" s="64"/>
      <c r="K830" s="210">
        <v>5</v>
      </c>
      <c r="L830" s="211">
        <v>146.6</v>
      </c>
      <c r="M830" s="211" t="e" cm="1">
        <f t="array" ref="M830">IF($K830&gt;0,SVS_UR_VZ*$I830/$J830,0)</f>
        <v>#DIV/0!</v>
      </c>
      <c r="N830" s="204">
        <v>5</v>
      </c>
      <c r="O830" s="205">
        <v>101.25</v>
      </c>
      <c r="P830" s="205" t="e" cm="1">
        <f t="array" ref="P830">IF($K830&gt;0,SVS_UR_VFZ*$I830/$J830,0)</f>
        <v>#DIV/0!</v>
      </c>
      <c r="Q830" s="203">
        <f t="shared" si="45"/>
        <v>4461.3</v>
      </c>
      <c r="R830" s="203">
        <f t="shared" si="46"/>
        <v>0</v>
      </c>
      <c r="S830" s="203" t="e">
        <f t="shared" si="47"/>
        <v>#DIV/0!</v>
      </c>
    </row>
    <row r="831" spans="1:19" s="11" customFormat="1">
      <c r="A831" s="195">
        <f>MAX($A$11:A830)+1</f>
        <v>820</v>
      </c>
      <c r="B831" s="196" t="s">
        <v>59</v>
      </c>
      <c r="C831" s="197">
        <v>0</v>
      </c>
      <c r="D831" s="197" t="s">
        <v>1008</v>
      </c>
      <c r="E831" s="196" t="s">
        <v>192</v>
      </c>
      <c r="F831" s="198" t="s">
        <v>37</v>
      </c>
      <c r="G831" s="198" t="s">
        <v>1759</v>
      </c>
      <c r="H831" s="198" t="s">
        <v>78</v>
      </c>
      <c r="I831" s="199">
        <v>4.45</v>
      </c>
      <c r="J831" s="202"/>
      <c r="K831" s="202"/>
      <c r="L831" s="202"/>
      <c r="M831" s="202"/>
      <c r="N831" s="202"/>
      <c r="O831" s="202"/>
      <c r="P831" s="202"/>
      <c r="Q831" s="202"/>
      <c r="R831" s="202"/>
      <c r="S831" s="202"/>
    </row>
    <row r="832" spans="1:19" s="11" customFormat="1">
      <c r="A832" s="195">
        <f>MAX($A$11:A831)+1</f>
        <v>821</v>
      </c>
      <c r="B832" s="196" t="s">
        <v>59</v>
      </c>
      <c r="C832" s="197">
        <v>0</v>
      </c>
      <c r="D832" s="197" t="s">
        <v>1009</v>
      </c>
      <c r="E832" s="196" t="s">
        <v>192</v>
      </c>
      <c r="F832" s="198" t="s">
        <v>37</v>
      </c>
      <c r="G832" s="198" t="s">
        <v>1759</v>
      </c>
      <c r="H832" s="198" t="s">
        <v>78</v>
      </c>
      <c r="I832" s="199">
        <v>10.11</v>
      </c>
      <c r="J832" s="202"/>
      <c r="K832" s="202"/>
      <c r="L832" s="202"/>
      <c r="M832" s="202"/>
      <c r="N832" s="202"/>
      <c r="O832" s="202"/>
      <c r="P832" s="202"/>
      <c r="Q832" s="202"/>
      <c r="R832" s="202"/>
      <c r="S832" s="202"/>
    </row>
    <row r="833" spans="1:19" s="11" customFormat="1">
      <c r="A833" s="195">
        <f>MAX($A$11:A832)+1</f>
        <v>822</v>
      </c>
      <c r="B833" s="196" t="s">
        <v>59</v>
      </c>
      <c r="C833" s="197">
        <v>0</v>
      </c>
      <c r="D833" s="197" t="s">
        <v>1012</v>
      </c>
      <c r="E833" s="196" t="s">
        <v>192</v>
      </c>
      <c r="F833" s="198" t="s">
        <v>37</v>
      </c>
      <c r="G833" s="198" t="s">
        <v>1759</v>
      </c>
      <c r="H833" s="198" t="s">
        <v>78</v>
      </c>
      <c r="I833" s="199">
        <v>9.08</v>
      </c>
      <c r="J833" s="202"/>
      <c r="K833" s="202"/>
      <c r="L833" s="202"/>
      <c r="M833" s="202"/>
      <c r="N833" s="202"/>
      <c r="O833" s="202"/>
      <c r="P833" s="202"/>
      <c r="Q833" s="202"/>
      <c r="R833" s="202"/>
      <c r="S833" s="202"/>
    </row>
    <row r="834" spans="1:19" s="11" customFormat="1">
      <c r="A834" s="195">
        <f>MAX($A$11:A833)+1</f>
        <v>823</v>
      </c>
      <c r="B834" s="196" t="s">
        <v>59</v>
      </c>
      <c r="C834" s="197">
        <v>0</v>
      </c>
      <c r="D834" s="197" t="s">
        <v>1067</v>
      </c>
      <c r="E834" s="196" t="s">
        <v>192</v>
      </c>
      <c r="F834" s="198" t="s">
        <v>37</v>
      </c>
      <c r="G834" s="198" t="s">
        <v>1759</v>
      </c>
      <c r="H834" s="198" t="s">
        <v>78</v>
      </c>
      <c r="I834" s="199">
        <v>6.9</v>
      </c>
      <c r="J834" s="202"/>
      <c r="K834" s="202"/>
      <c r="L834" s="202"/>
      <c r="M834" s="202"/>
      <c r="N834" s="202"/>
      <c r="O834" s="202"/>
      <c r="P834" s="202"/>
      <c r="Q834" s="202"/>
      <c r="R834" s="202"/>
      <c r="S834" s="202"/>
    </row>
    <row r="835" spans="1:19" s="11" customFormat="1">
      <c r="A835" s="195">
        <f>MAX($A$11:A834)+1</f>
        <v>824</v>
      </c>
      <c r="B835" s="196" t="s">
        <v>59</v>
      </c>
      <c r="C835" s="197">
        <v>0</v>
      </c>
      <c r="D835" s="197" t="s">
        <v>1068</v>
      </c>
      <c r="E835" s="196" t="s">
        <v>192</v>
      </c>
      <c r="F835" s="198" t="s">
        <v>37</v>
      </c>
      <c r="G835" s="198" t="s">
        <v>1759</v>
      </c>
      <c r="H835" s="198" t="s">
        <v>78</v>
      </c>
      <c r="I835" s="199">
        <v>12.75</v>
      </c>
      <c r="J835" s="202"/>
      <c r="K835" s="202"/>
      <c r="L835" s="202"/>
      <c r="M835" s="202"/>
      <c r="N835" s="202"/>
      <c r="O835" s="202"/>
      <c r="P835" s="202"/>
      <c r="Q835" s="202"/>
      <c r="R835" s="202"/>
      <c r="S835" s="202"/>
    </row>
    <row r="836" spans="1:19" s="11" customFormat="1">
      <c r="A836" s="195">
        <f>MAX($A$11:A835)+1</f>
        <v>825</v>
      </c>
      <c r="B836" s="196" t="s">
        <v>59</v>
      </c>
      <c r="C836" s="197">
        <v>0</v>
      </c>
      <c r="D836" s="197" t="s">
        <v>1072</v>
      </c>
      <c r="E836" s="196" t="s">
        <v>192</v>
      </c>
      <c r="F836" s="198" t="s">
        <v>37</v>
      </c>
      <c r="G836" s="198" t="s">
        <v>1759</v>
      </c>
      <c r="H836" s="198" t="s">
        <v>78</v>
      </c>
      <c r="I836" s="199">
        <v>11.61</v>
      </c>
      <c r="J836" s="202"/>
      <c r="K836" s="202"/>
      <c r="L836" s="202"/>
      <c r="M836" s="202"/>
      <c r="N836" s="202"/>
      <c r="O836" s="202"/>
      <c r="P836" s="202"/>
      <c r="Q836" s="202"/>
      <c r="R836" s="202"/>
      <c r="S836" s="202"/>
    </row>
    <row r="837" spans="1:19" s="11" customFormat="1">
      <c r="A837" s="195">
        <f>MAX($A$11:A836)+1</f>
        <v>826</v>
      </c>
      <c r="B837" s="196" t="s">
        <v>59</v>
      </c>
      <c r="C837" s="197">
        <v>0</v>
      </c>
      <c r="D837" s="197" t="s">
        <v>635</v>
      </c>
      <c r="E837" s="196" t="s">
        <v>184</v>
      </c>
      <c r="F837" s="198" t="s">
        <v>37</v>
      </c>
      <c r="G837" s="198" t="s">
        <v>1759</v>
      </c>
      <c r="H837" s="198" t="s">
        <v>78</v>
      </c>
      <c r="I837" s="199">
        <v>7.04</v>
      </c>
      <c r="J837" s="202"/>
      <c r="K837" s="202"/>
      <c r="L837" s="202"/>
      <c r="M837" s="202"/>
      <c r="N837" s="202"/>
      <c r="O837" s="202"/>
      <c r="P837" s="202"/>
      <c r="Q837" s="202"/>
      <c r="R837" s="202"/>
      <c r="S837" s="202"/>
    </row>
    <row r="838" spans="1:19" s="11" customFormat="1">
      <c r="A838" s="195">
        <f>MAX($A$11:A837)+1</f>
        <v>827</v>
      </c>
      <c r="B838" s="196" t="s">
        <v>59</v>
      </c>
      <c r="C838" s="197">
        <v>0</v>
      </c>
      <c r="D838" s="197" t="s">
        <v>1122</v>
      </c>
      <c r="E838" s="196" t="s">
        <v>192</v>
      </c>
      <c r="F838" s="198" t="s">
        <v>37</v>
      </c>
      <c r="G838" s="198" t="s">
        <v>1759</v>
      </c>
      <c r="H838" s="198" t="s">
        <v>78</v>
      </c>
      <c r="I838" s="199">
        <v>10.51</v>
      </c>
      <c r="J838" s="202"/>
      <c r="K838" s="202"/>
      <c r="L838" s="202"/>
      <c r="M838" s="202"/>
      <c r="N838" s="202"/>
      <c r="O838" s="202"/>
      <c r="P838" s="202"/>
      <c r="Q838" s="202"/>
      <c r="R838" s="202"/>
      <c r="S838" s="202"/>
    </row>
    <row r="839" spans="1:19" s="11" customFormat="1">
      <c r="A839" s="195">
        <f>MAX($A$11:A838)+1</f>
        <v>828</v>
      </c>
      <c r="B839" s="196" t="s">
        <v>59</v>
      </c>
      <c r="C839" s="197">
        <v>0</v>
      </c>
      <c r="D839" s="197" t="s">
        <v>1123</v>
      </c>
      <c r="E839" s="196" t="s">
        <v>192</v>
      </c>
      <c r="F839" s="198" t="s">
        <v>37</v>
      </c>
      <c r="G839" s="198" t="s">
        <v>1759</v>
      </c>
      <c r="H839" s="198" t="s">
        <v>78</v>
      </c>
      <c r="I839" s="199">
        <v>12.75</v>
      </c>
      <c r="J839" s="202"/>
      <c r="K839" s="202"/>
      <c r="L839" s="202"/>
      <c r="M839" s="202"/>
      <c r="N839" s="202"/>
      <c r="O839" s="202"/>
      <c r="P839" s="202"/>
      <c r="Q839" s="202"/>
      <c r="R839" s="202"/>
      <c r="S839" s="202"/>
    </row>
    <row r="840" spans="1:19" s="11" customFormat="1">
      <c r="A840" s="195">
        <f>MAX($A$11:A839)+1</f>
        <v>829</v>
      </c>
      <c r="B840" s="196" t="s">
        <v>59</v>
      </c>
      <c r="C840" s="197">
        <v>0</v>
      </c>
      <c r="D840" s="197" t="s">
        <v>1125</v>
      </c>
      <c r="E840" s="196" t="s">
        <v>192</v>
      </c>
      <c r="F840" s="198" t="s">
        <v>37</v>
      </c>
      <c r="G840" s="198" t="s">
        <v>1759</v>
      </c>
      <c r="H840" s="198" t="s">
        <v>78</v>
      </c>
      <c r="I840" s="199">
        <v>11.62</v>
      </c>
      <c r="J840" s="202"/>
      <c r="K840" s="202"/>
      <c r="L840" s="202"/>
      <c r="M840" s="202"/>
      <c r="N840" s="202"/>
      <c r="O840" s="202"/>
      <c r="P840" s="202"/>
      <c r="Q840" s="202"/>
      <c r="R840" s="202"/>
      <c r="S840" s="202"/>
    </row>
    <row r="841" spans="1:19" s="11" customFormat="1">
      <c r="A841" s="195">
        <f>MAX($A$11:A840)+1</f>
        <v>830</v>
      </c>
      <c r="B841" s="196" t="s">
        <v>59</v>
      </c>
      <c r="C841" s="197">
        <v>0</v>
      </c>
      <c r="D841" s="197" t="s">
        <v>1160</v>
      </c>
      <c r="E841" s="196" t="s">
        <v>192</v>
      </c>
      <c r="F841" s="198" t="s">
        <v>37</v>
      </c>
      <c r="G841" s="198" t="s">
        <v>1759</v>
      </c>
      <c r="H841" s="198" t="s">
        <v>78</v>
      </c>
      <c r="I841" s="199">
        <v>3.45</v>
      </c>
      <c r="J841" s="202"/>
      <c r="K841" s="202"/>
      <c r="L841" s="202"/>
      <c r="M841" s="202"/>
      <c r="N841" s="202"/>
      <c r="O841" s="202"/>
      <c r="P841" s="202"/>
      <c r="Q841" s="202"/>
      <c r="R841" s="202"/>
      <c r="S841" s="202"/>
    </row>
    <row r="842" spans="1:19" s="11" customFormat="1">
      <c r="A842" s="195">
        <f>MAX($A$11:A841)+1</f>
        <v>831</v>
      </c>
      <c r="B842" s="196" t="s">
        <v>59</v>
      </c>
      <c r="C842" s="197">
        <v>0</v>
      </c>
      <c r="D842" s="197" t="s">
        <v>1161</v>
      </c>
      <c r="E842" s="196" t="s">
        <v>192</v>
      </c>
      <c r="F842" s="198" t="s">
        <v>37</v>
      </c>
      <c r="G842" s="198" t="s">
        <v>1759</v>
      </c>
      <c r="H842" s="198" t="s">
        <v>78</v>
      </c>
      <c r="I842" s="199">
        <v>10.26</v>
      </c>
      <c r="J842" s="202"/>
      <c r="K842" s="202"/>
      <c r="L842" s="202"/>
      <c r="M842" s="202"/>
      <c r="N842" s="202"/>
      <c r="O842" s="202"/>
      <c r="P842" s="202"/>
      <c r="Q842" s="202"/>
      <c r="R842" s="202"/>
      <c r="S842" s="202"/>
    </row>
    <row r="843" spans="1:19" s="11" customFormat="1">
      <c r="A843" s="195">
        <f>MAX($A$11:A842)+1</f>
        <v>832</v>
      </c>
      <c r="B843" s="196" t="s">
        <v>59</v>
      </c>
      <c r="C843" s="197">
        <v>0</v>
      </c>
      <c r="D843" s="197" t="s">
        <v>1163</v>
      </c>
      <c r="E843" s="196" t="s">
        <v>192</v>
      </c>
      <c r="F843" s="198" t="s">
        <v>37</v>
      </c>
      <c r="G843" s="198" t="s">
        <v>1759</v>
      </c>
      <c r="H843" s="198" t="s">
        <v>78</v>
      </c>
      <c r="I843" s="199">
        <v>11.62</v>
      </c>
      <c r="J843" s="202"/>
      <c r="K843" s="202"/>
      <c r="L843" s="202"/>
      <c r="M843" s="202"/>
      <c r="N843" s="202"/>
      <c r="O843" s="202"/>
      <c r="P843" s="202"/>
      <c r="Q843" s="202"/>
      <c r="R843" s="202"/>
      <c r="S843" s="202"/>
    </row>
    <row r="844" spans="1:19" s="11" customFormat="1">
      <c r="A844" s="195">
        <f>MAX($A$11:A843)+1</f>
        <v>833</v>
      </c>
      <c r="B844" s="196" t="s">
        <v>59</v>
      </c>
      <c r="C844" s="197">
        <v>1</v>
      </c>
      <c r="D844" s="197" t="s">
        <v>228</v>
      </c>
      <c r="E844" s="196" t="s">
        <v>81</v>
      </c>
      <c r="F844" s="198" t="s">
        <v>1375</v>
      </c>
      <c r="G844" s="198" t="s">
        <v>1313</v>
      </c>
      <c r="H844" s="198" t="s">
        <v>80</v>
      </c>
      <c r="I844" s="199">
        <v>3.56</v>
      </c>
      <c r="J844" s="64"/>
      <c r="K844" s="200">
        <v>3</v>
      </c>
      <c r="L844" s="201">
        <v>87.96</v>
      </c>
      <c r="M844" s="201" t="e" cm="1">
        <f t="array" ref="M844">IF($K844&gt;0,SVS_UR_VZ*$I844/$J844,0)</f>
        <v>#DIV/0!</v>
      </c>
      <c r="N844" s="208">
        <v>3</v>
      </c>
      <c r="O844" s="209">
        <v>60.75</v>
      </c>
      <c r="P844" s="209" t="e" cm="1">
        <f t="array" ref="P844">IF($K844&gt;0,SVS_UR_VFZ*$I844/$J844,0)</f>
        <v>#DIV/0!</v>
      </c>
      <c r="Q844" s="203">
        <f t="shared" ref="Q844:Q907" si="48">I844*SUM(L844,O844)</f>
        <v>529.40759999999989</v>
      </c>
      <c r="R844" s="203">
        <f t="shared" ref="R844:R907" si="49">IFERROR(Q844/J844,0)</f>
        <v>0</v>
      </c>
      <c r="S844" s="203" t="e">
        <f t="shared" ref="S844:S907" si="50">ROUND(SUM(L844*M844,O844*P844),2)</f>
        <v>#DIV/0!</v>
      </c>
    </row>
    <row r="845" spans="1:19" s="11" customFormat="1">
      <c r="A845" s="195">
        <f>MAX($A$11:A844)+1</f>
        <v>834</v>
      </c>
      <c r="B845" s="196" t="s">
        <v>59</v>
      </c>
      <c r="C845" s="197">
        <v>1</v>
      </c>
      <c r="D845" s="197" t="s">
        <v>228</v>
      </c>
      <c r="E845" s="196" t="s">
        <v>81</v>
      </c>
      <c r="F845" s="198" t="s">
        <v>1375</v>
      </c>
      <c r="G845" s="198" t="s">
        <v>1313</v>
      </c>
      <c r="H845" s="198" t="s">
        <v>80</v>
      </c>
      <c r="I845" s="199">
        <v>3.56</v>
      </c>
      <c r="J845" s="64"/>
      <c r="K845" s="200">
        <v>3</v>
      </c>
      <c r="L845" s="201">
        <v>87.96</v>
      </c>
      <c r="M845" s="201" t="e" cm="1">
        <f t="array" ref="M845">IF($K845&gt;0,SVS_UR_VZ*$I845/$J845,0)</f>
        <v>#DIV/0!</v>
      </c>
      <c r="N845" s="208">
        <v>3</v>
      </c>
      <c r="O845" s="209">
        <v>60.75</v>
      </c>
      <c r="P845" s="209" t="e" cm="1">
        <f t="array" ref="P845">IF($K845&gt;0,SVS_UR_VFZ*$I845/$J845,0)</f>
        <v>#DIV/0!</v>
      </c>
      <c r="Q845" s="203">
        <f t="shared" si="48"/>
        <v>529.40759999999989</v>
      </c>
      <c r="R845" s="203">
        <f t="shared" si="49"/>
        <v>0</v>
      </c>
      <c r="S845" s="203" t="e">
        <f t="shared" si="50"/>
        <v>#DIV/0!</v>
      </c>
    </row>
    <row r="846" spans="1:19" s="11" customFormat="1">
      <c r="A846" s="195">
        <f>MAX($A$11:A845)+1</f>
        <v>835</v>
      </c>
      <c r="B846" s="196" t="s">
        <v>59</v>
      </c>
      <c r="C846" s="197">
        <v>1</v>
      </c>
      <c r="D846" s="197" t="s">
        <v>228</v>
      </c>
      <c r="E846" s="196" t="s">
        <v>81</v>
      </c>
      <c r="F846" s="198" t="s">
        <v>1375</v>
      </c>
      <c r="G846" s="198" t="s">
        <v>1313</v>
      </c>
      <c r="H846" s="198" t="s">
        <v>80</v>
      </c>
      <c r="I846" s="199">
        <v>3.56</v>
      </c>
      <c r="J846" s="64"/>
      <c r="K846" s="200">
        <v>3</v>
      </c>
      <c r="L846" s="201">
        <v>87.96</v>
      </c>
      <c r="M846" s="201" t="e" cm="1">
        <f t="array" ref="M846">IF($K846&gt;0,SVS_UR_VZ*$I846/$J846,0)</f>
        <v>#DIV/0!</v>
      </c>
      <c r="N846" s="208">
        <v>3</v>
      </c>
      <c r="O846" s="209">
        <v>60.75</v>
      </c>
      <c r="P846" s="209" t="e" cm="1">
        <f t="array" ref="P846">IF($K846&gt;0,SVS_UR_VFZ*$I846/$J846,0)</f>
        <v>#DIV/0!</v>
      </c>
      <c r="Q846" s="203">
        <f t="shared" si="48"/>
        <v>529.40759999999989</v>
      </c>
      <c r="R846" s="203">
        <f t="shared" si="49"/>
        <v>0</v>
      </c>
      <c r="S846" s="203" t="e">
        <f t="shared" si="50"/>
        <v>#DIV/0!</v>
      </c>
    </row>
    <row r="847" spans="1:19" s="11" customFormat="1">
      <c r="A847" s="195">
        <f>MAX($A$11:A846)+1</f>
        <v>836</v>
      </c>
      <c r="B847" s="196" t="s">
        <v>59</v>
      </c>
      <c r="C847" s="197">
        <v>1</v>
      </c>
      <c r="D847" s="197" t="s">
        <v>228</v>
      </c>
      <c r="E847" s="196" t="s">
        <v>81</v>
      </c>
      <c r="F847" s="198" t="s">
        <v>1375</v>
      </c>
      <c r="G847" s="198" t="s">
        <v>1313</v>
      </c>
      <c r="H847" s="198" t="s">
        <v>80</v>
      </c>
      <c r="I847" s="199">
        <v>3.56</v>
      </c>
      <c r="J847" s="64"/>
      <c r="K847" s="200">
        <v>3</v>
      </c>
      <c r="L847" s="201">
        <v>87.96</v>
      </c>
      <c r="M847" s="201" t="e" cm="1">
        <f t="array" ref="M847">IF($K847&gt;0,SVS_UR_VZ*$I847/$J847,0)</f>
        <v>#DIV/0!</v>
      </c>
      <c r="N847" s="208">
        <v>3</v>
      </c>
      <c r="O847" s="209">
        <v>60.75</v>
      </c>
      <c r="P847" s="209" t="e" cm="1">
        <f t="array" ref="P847">IF($K847&gt;0,SVS_UR_VFZ*$I847/$J847,0)</f>
        <v>#DIV/0!</v>
      </c>
      <c r="Q847" s="203">
        <f t="shared" si="48"/>
        <v>529.40759999999989</v>
      </c>
      <c r="R847" s="203">
        <f t="shared" si="49"/>
        <v>0</v>
      </c>
      <c r="S847" s="203" t="e">
        <f t="shared" si="50"/>
        <v>#DIV/0!</v>
      </c>
    </row>
    <row r="848" spans="1:19" s="11" customFormat="1">
      <c r="A848" s="195">
        <f>MAX($A$11:A847)+1</f>
        <v>837</v>
      </c>
      <c r="B848" s="196" t="s">
        <v>59</v>
      </c>
      <c r="C848" s="197">
        <v>1</v>
      </c>
      <c r="D848" s="197" t="s">
        <v>230</v>
      </c>
      <c r="E848" s="196" t="s">
        <v>81</v>
      </c>
      <c r="F848" s="198" t="s">
        <v>1375</v>
      </c>
      <c r="G848" s="198" t="s">
        <v>1313</v>
      </c>
      <c r="H848" s="198" t="s">
        <v>80</v>
      </c>
      <c r="I848" s="199">
        <v>6.87</v>
      </c>
      <c r="J848" s="64"/>
      <c r="K848" s="200">
        <v>3</v>
      </c>
      <c r="L848" s="201">
        <v>87.96</v>
      </c>
      <c r="M848" s="201" t="e" cm="1">
        <f t="array" ref="M848">IF($K848&gt;0,SVS_UR_VZ*$I848/$J848,0)</f>
        <v>#DIV/0!</v>
      </c>
      <c r="N848" s="208">
        <v>3</v>
      </c>
      <c r="O848" s="209">
        <v>60.75</v>
      </c>
      <c r="P848" s="209" t="e" cm="1">
        <f t="array" ref="P848">IF($K848&gt;0,SVS_UR_VFZ*$I848/$J848,0)</f>
        <v>#DIV/0!</v>
      </c>
      <c r="Q848" s="203">
        <f t="shared" si="48"/>
        <v>1021.6376999999999</v>
      </c>
      <c r="R848" s="203">
        <f t="shared" si="49"/>
        <v>0</v>
      </c>
      <c r="S848" s="203" t="e">
        <f t="shared" si="50"/>
        <v>#DIV/0!</v>
      </c>
    </row>
    <row r="849" spans="1:19" s="11" customFormat="1">
      <c r="A849" s="195">
        <f>MAX($A$11:A848)+1</f>
        <v>838</v>
      </c>
      <c r="B849" s="196" t="s">
        <v>59</v>
      </c>
      <c r="C849" s="197">
        <v>1</v>
      </c>
      <c r="D849" s="197" t="s">
        <v>230</v>
      </c>
      <c r="E849" s="196" t="s">
        <v>81</v>
      </c>
      <c r="F849" s="198" t="s">
        <v>1375</v>
      </c>
      <c r="G849" s="198" t="s">
        <v>1313</v>
      </c>
      <c r="H849" s="198" t="s">
        <v>80</v>
      </c>
      <c r="I849" s="199">
        <v>6.87</v>
      </c>
      <c r="J849" s="64"/>
      <c r="K849" s="200">
        <v>3</v>
      </c>
      <c r="L849" s="201">
        <v>87.96</v>
      </c>
      <c r="M849" s="201" t="e" cm="1">
        <f t="array" ref="M849">IF($K849&gt;0,SVS_UR_VZ*$I849/$J849,0)</f>
        <v>#DIV/0!</v>
      </c>
      <c r="N849" s="208">
        <v>3</v>
      </c>
      <c r="O849" s="209">
        <v>60.75</v>
      </c>
      <c r="P849" s="209" t="e" cm="1">
        <f t="array" ref="P849">IF($K849&gt;0,SVS_UR_VFZ*$I849/$J849,0)</f>
        <v>#DIV/0!</v>
      </c>
      <c r="Q849" s="203">
        <f t="shared" si="48"/>
        <v>1021.6376999999999</v>
      </c>
      <c r="R849" s="203">
        <f t="shared" si="49"/>
        <v>0</v>
      </c>
      <c r="S849" s="203" t="e">
        <f t="shared" si="50"/>
        <v>#DIV/0!</v>
      </c>
    </row>
    <row r="850" spans="1:19" s="11" customFormat="1">
      <c r="A850" s="195">
        <f>MAX($A$11:A849)+1</f>
        <v>839</v>
      </c>
      <c r="B850" s="196" t="s">
        <v>59</v>
      </c>
      <c r="C850" s="197">
        <v>1</v>
      </c>
      <c r="D850" s="197" t="s">
        <v>230</v>
      </c>
      <c r="E850" s="196" t="s">
        <v>81</v>
      </c>
      <c r="F850" s="198" t="s">
        <v>1375</v>
      </c>
      <c r="G850" s="198" t="s">
        <v>1313</v>
      </c>
      <c r="H850" s="198" t="s">
        <v>80</v>
      </c>
      <c r="I850" s="199">
        <v>6.87</v>
      </c>
      <c r="J850" s="64"/>
      <c r="K850" s="200">
        <v>3</v>
      </c>
      <c r="L850" s="201">
        <v>87.96</v>
      </c>
      <c r="M850" s="201" t="e" cm="1">
        <f t="array" ref="M850">IF($K850&gt;0,SVS_UR_VZ*$I850/$J850,0)</f>
        <v>#DIV/0!</v>
      </c>
      <c r="N850" s="208">
        <v>3</v>
      </c>
      <c r="O850" s="209">
        <v>60.75</v>
      </c>
      <c r="P850" s="209" t="e" cm="1">
        <f t="array" ref="P850">IF($K850&gt;0,SVS_UR_VFZ*$I850/$J850,0)</f>
        <v>#DIV/0!</v>
      </c>
      <c r="Q850" s="203">
        <f t="shared" si="48"/>
        <v>1021.6376999999999</v>
      </c>
      <c r="R850" s="203">
        <f t="shared" si="49"/>
        <v>0</v>
      </c>
      <c r="S850" s="203" t="e">
        <f t="shared" si="50"/>
        <v>#DIV/0!</v>
      </c>
    </row>
    <row r="851" spans="1:19" s="11" customFormat="1">
      <c r="A851" s="195">
        <f>MAX($A$11:A850)+1</f>
        <v>840</v>
      </c>
      <c r="B851" s="196" t="s">
        <v>59</v>
      </c>
      <c r="C851" s="197">
        <v>1</v>
      </c>
      <c r="D851" s="197" t="s">
        <v>230</v>
      </c>
      <c r="E851" s="196" t="s">
        <v>81</v>
      </c>
      <c r="F851" s="198" t="s">
        <v>1375</v>
      </c>
      <c r="G851" s="198" t="s">
        <v>1313</v>
      </c>
      <c r="H851" s="198" t="s">
        <v>80</v>
      </c>
      <c r="I851" s="199">
        <v>6.87</v>
      </c>
      <c r="J851" s="64"/>
      <c r="K851" s="210">
        <v>3</v>
      </c>
      <c r="L851" s="211">
        <v>87.96</v>
      </c>
      <c r="M851" s="211" t="e" cm="1">
        <f t="array" ref="M851">IF($K851&gt;0,SVS_UR_VZ*$I851/$J851,0)</f>
        <v>#DIV/0!</v>
      </c>
      <c r="N851" s="204">
        <v>3</v>
      </c>
      <c r="O851" s="205">
        <v>60.75</v>
      </c>
      <c r="P851" s="205" t="e" cm="1">
        <f t="array" ref="P851">IF($K851&gt;0,SVS_UR_VFZ*$I851/$J851,0)</f>
        <v>#DIV/0!</v>
      </c>
      <c r="Q851" s="203">
        <f t="shared" si="48"/>
        <v>1021.6376999999999</v>
      </c>
      <c r="R851" s="203">
        <f t="shared" si="49"/>
        <v>0</v>
      </c>
      <c r="S851" s="203" t="e">
        <f t="shared" si="50"/>
        <v>#DIV/0!</v>
      </c>
    </row>
    <row r="852" spans="1:19" s="11" customFormat="1">
      <c r="A852" s="195">
        <f>MAX($A$11:A851)+1</f>
        <v>841</v>
      </c>
      <c r="B852" s="196" t="s">
        <v>59</v>
      </c>
      <c r="C852" s="197">
        <v>1</v>
      </c>
      <c r="D852" s="197" t="s">
        <v>231</v>
      </c>
      <c r="E852" s="196" t="s">
        <v>81</v>
      </c>
      <c r="F852" s="198" t="s">
        <v>1375</v>
      </c>
      <c r="G852" s="198" t="s">
        <v>1313</v>
      </c>
      <c r="H852" s="198" t="s">
        <v>80</v>
      </c>
      <c r="I852" s="199">
        <v>18.68</v>
      </c>
      <c r="J852" s="64"/>
      <c r="K852" s="210">
        <v>3</v>
      </c>
      <c r="L852" s="211">
        <v>87.96</v>
      </c>
      <c r="M852" s="211" t="e" cm="1">
        <f t="array" ref="M852">IF($K852&gt;0,SVS_UR_VZ*$I852/$J852,0)</f>
        <v>#DIV/0!</v>
      </c>
      <c r="N852" s="204">
        <v>3</v>
      </c>
      <c r="O852" s="205">
        <v>60.75</v>
      </c>
      <c r="P852" s="205" t="e" cm="1">
        <f t="array" ref="P852">IF($K852&gt;0,SVS_UR_VFZ*$I852/$J852,0)</f>
        <v>#DIV/0!</v>
      </c>
      <c r="Q852" s="203">
        <f t="shared" si="48"/>
        <v>2777.9027999999994</v>
      </c>
      <c r="R852" s="203">
        <f t="shared" si="49"/>
        <v>0</v>
      </c>
      <c r="S852" s="203" t="e">
        <f t="shared" si="50"/>
        <v>#DIV/0!</v>
      </c>
    </row>
    <row r="853" spans="1:19" s="11" customFormat="1">
      <c r="A853" s="195">
        <f>MAX($A$11:A852)+1</f>
        <v>842</v>
      </c>
      <c r="B853" s="196" t="s">
        <v>59</v>
      </c>
      <c r="C853" s="197">
        <v>1</v>
      </c>
      <c r="D853" s="197" t="s">
        <v>232</v>
      </c>
      <c r="E853" s="196" t="s">
        <v>81</v>
      </c>
      <c r="F853" s="198" t="s">
        <v>1375</v>
      </c>
      <c r="G853" s="198" t="s">
        <v>1313</v>
      </c>
      <c r="H853" s="198" t="s">
        <v>80</v>
      </c>
      <c r="I853" s="199">
        <v>20.25</v>
      </c>
      <c r="J853" s="64"/>
      <c r="K853" s="210">
        <v>3</v>
      </c>
      <c r="L853" s="211">
        <v>87.96</v>
      </c>
      <c r="M853" s="211" t="e" cm="1">
        <f t="array" ref="M853">IF($K853&gt;0,SVS_UR_VZ*$I853/$J853,0)</f>
        <v>#DIV/0!</v>
      </c>
      <c r="N853" s="204">
        <v>3</v>
      </c>
      <c r="O853" s="205">
        <v>60.75</v>
      </c>
      <c r="P853" s="205" t="e" cm="1">
        <f t="array" ref="P853">IF($K853&gt;0,SVS_UR_VFZ*$I853/$J853,0)</f>
        <v>#DIV/0!</v>
      </c>
      <c r="Q853" s="203">
        <f t="shared" si="48"/>
        <v>3011.3774999999996</v>
      </c>
      <c r="R853" s="203">
        <f t="shared" si="49"/>
        <v>0</v>
      </c>
      <c r="S853" s="203" t="e">
        <f t="shared" si="50"/>
        <v>#DIV/0!</v>
      </c>
    </row>
    <row r="854" spans="1:19" s="11" customFormat="1">
      <c r="A854" s="195">
        <f>MAX($A$11:A853)+1</f>
        <v>843</v>
      </c>
      <c r="B854" s="196" t="s">
        <v>59</v>
      </c>
      <c r="C854" s="197">
        <v>1</v>
      </c>
      <c r="D854" s="197" t="s">
        <v>233</v>
      </c>
      <c r="E854" s="196" t="s">
        <v>81</v>
      </c>
      <c r="F854" s="198" t="s">
        <v>1375</v>
      </c>
      <c r="G854" s="198" t="s">
        <v>1313</v>
      </c>
      <c r="H854" s="198" t="s">
        <v>80</v>
      </c>
      <c r="I854" s="199">
        <v>20.170000000000002</v>
      </c>
      <c r="J854" s="64"/>
      <c r="K854" s="210">
        <v>3</v>
      </c>
      <c r="L854" s="211">
        <v>87.96</v>
      </c>
      <c r="M854" s="211" t="e" cm="1">
        <f t="array" ref="M854">IF($K854&gt;0,SVS_UR_VZ*$I854/$J854,0)</f>
        <v>#DIV/0!</v>
      </c>
      <c r="N854" s="204">
        <v>3</v>
      </c>
      <c r="O854" s="205">
        <v>60.75</v>
      </c>
      <c r="P854" s="205" t="e" cm="1">
        <f t="array" ref="P854">IF($K854&gt;0,SVS_UR_VFZ*$I854/$J854,0)</f>
        <v>#DIV/0!</v>
      </c>
      <c r="Q854" s="203">
        <f t="shared" si="48"/>
        <v>2999.4806999999996</v>
      </c>
      <c r="R854" s="203">
        <f t="shared" si="49"/>
        <v>0</v>
      </c>
      <c r="S854" s="203" t="e">
        <f t="shared" si="50"/>
        <v>#DIV/0!</v>
      </c>
    </row>
    <row r="855" spans="1:19" s="11" customFormat="1">
      <c r="A855" s="195">
        <f>MAX($A$11:A854)+1</f>
        <v>844</v>
      </c>
      <c r="B855" s="196" t="s">
        <v>59</v>
      </c>
      <c r="C855" s="197">
        <v>1</v>
      </c>
      <c r="D855" s="197" t="s">
        <v>234</v>
      </c>
      <c r="E855" s="196" t="s">
        <v>81</v>
      </c>
      <c r="F855" s="198" t="s">
        <v>1375</v>
      </c>
      <c r="G855" s="198" t="s">
        <v>1313</v>
      </c>
      <c r="H855" s="198" t="s">
        <v>80</v>
      </c>
      <c r="I855" s="199">
        <v>20.170000000000002</v>
      </c>
      <c r="J855" s="64"/>
      <c r="K855" s="210">
        <v>3</v>
      </c>
      <c r="L855" s="211">
        <v>87.96</v>
      </c>
      <c r="M855" s="211" t="e" cm="1">
        <f t="array" ref="M855">IF($K855&gt;0,SVS_UR_VZ*$I855/$J855,0)</f>
        <v>#DIV/0!</v>
      </c>
      <c r="N855" s="204">
        <v>3</v>
      </c>
      <c r="O855" s="205">
        <v>60.75</v>
      </c>
      <c r="P855" s="205" t="e" cm="1">
        <f t="array" ref="P855">IF($K855&gt;0,SVS_UR_VFZ*$I855/$J855,0)</f>
        <v>#DIV/0!</v>
      </c>
      <c r="Q855" s="203">
        <f t="shared" si="48"/>
        <v>2999.4806999999996</v>
      </c>
      <c r="R855" s="203">
        <f t="shared" si="49"/>
        <v>0</v>
      </c>
      <c r="S855" s="203" t="e">
        <f t="shared" si="50"/>
        <v>#DIV/0!</v>
      </c>
    </row>
    <row r="856" spans="1:19" s="11" customFormat="1">
      <c r="A856" s="195">
        <f>MAX($A$11:A855)+1</f>
        <v>845</v>
      </c>
      <c r="B856" s="196" t="s">
        <v>59</v>
      </c>
      <c r="C856" s="197">
        <v>1</v>
      </c>
      <c r="D856" s="197" t="s">
        <v>235</v>
      </c>
      <c r="E856" s="196" t="s">
        <v>229</v>
      </c>
      <c r="F856" s="198" t="s">
        <v>1747</v>
      </c>
      <c r="G856" s="198" t="s">
        <v>75</v>
      </c>
      <c r="H856" s="198" t="s">
        <v>70</v>
      </c>
      <c r="I856" s="199">
        <v>40.090000000000003</v>
      </c>
      <c r="J856" s="64"/>
      <c r="K856" s="210">
        <v>5</v>
      </c>
      <c r="L856" s="211">
        <v>146.6</v>
      </c>
      <c r="M856" s="211" t="e" cm="1">
        <f t="array" ref="M856">IF($K856&gt;0,SVS_UR_VZ*$I856/$J856,0)</f>
        <v>#DIV/0!</v>
      </c>
      <c r="N856" s="204">
        <v>2</v>
      </c>
      <c r="O856" s="205">
        <v>40.5</v>
      </c>
      <c r="P856" s="205" t="e" cm="1">
        <f t="array" ref="P856">IF($K856&gt;0,SVS_UR_VFZ*$I856/$J856,0)</f>
        <v>#DIV/0!</v>
      </c>
      <c r="Q856" s="203">
        <f t="shared" si="48"/>
        <v>7500.8390000000009</v>
      </c>
      <c r="R856" s="203">
        <f t="shared" si="49"/>
        <v>0</v>
      </c>
      <c r="S856" s="203" t="e">
        <f t="shared" si="50"/>
        <v>#DIV/0!</v>
      </c>
    </row>
    <row r="857" spans="1:19" s="11" customFormat="1">
      <c r="A857" s="195">
        <f>MAX($A$11:A856)+1</f>
        <v>846</v>
      </c>
      <c r="B857" s="196" t="s">
        <v>59</v>
      </c>
      <c r="C857" s="197">
        <v>1</v>
      </c>
      <c r="D857" s="197" t="s">
        <v>237</v>
      </c>
      <c r="E857" s="196" t="s">
        <v>81</v>
      </c>
      <c r="F857" s="198" t="s">
        <v>1375</v>
      </c>
      <c r="G857" s="198" t="s">
        <v>1313</v>
      </c>
      <c r="H857" s="198" t="s">
        <v>80</v>
      </c>
      <c r="I857" s="199">
        <v>20.170000000000002</v>
      </c>
      <c r="J857" s="64"/>
      <c r="K857" s="210">
        <v>3</v>
      </c>
      <c r="L857" s="211">
        <v>87.96</v>
      </c>
      <c r="M857" s="211" t="e" cm="1">
        <f t="array" ref="M857">IF($K857&gt;0,SVS_UR_VZ*$I857/$J857,0)</f>
        <v>#DIV/0!</v>
      </c>
      <c r="N857" s="204">
        <v>3</v>
      </c>
      <c r="O857" s="205">
        <v>60.75</v>
      </c>
      <c r="P857" s="205" t="e" cm="1">
        <f t="array" ref="P857">IF($K857&gt;0,SVS_UR_VFZ*$I857/$J857,0)</f>
        <v>#DIV/0!</v>
      </c>
      <c r="Q857" s="203">
        <f t="shared" si="48"/>
        <v>2999.4806999999996</v>
      </c>
      <c r="R857" s="203">
        <f t="shared" si="49"/>
        <v>0</v>
      </c>
      <c r="S857" s="203" t="e">
        <f t="shared" si="50"/>
        <v>#DIV/0!</v>
      </c>
    </row>
    <row r="858" spans="1:19" s="11" customFormat="1">
      <c r="A858" s="195">
        <f>MAX($A$11:A857)+1</f>
        <v>847</v>
      </c>
      <c r="B858" s="196" t="s">
        <v>59</v>
      </c>
      <c r="C858" s="197">
        <v>1</v>
      </c>
      <c r="D858" s="197" t="s">
        <v>873</v>
      </c>
      <c r="E858" s="196" t="s">
        <v>81</v>
      </c>
      <c r="F858" s="198" t="s">
        <v>1375</v>
      </c>
      <c r="G858" s="198" t="s">
        <v>1313</v>
      </c>
      <c r="H858" s="198" t="s">
        <v>80</v>
      </c>
      <c r="I858" s="199">
        <v>11.33</v>
      </c>
      <c r="J858" s="64"/>
      <c r="K858" s="210">
        <v>3</v>
      </c>
      <c r="L858" s="211">
        <v>87.96</v>
      </c>
      <c r="M858" s="211" t="e" cm="1">
        <f t="array" ref="M858">IF($K858&gt;0,SVS_UR_VZ*$I858/$J858,0)</f>
        <v>#DIV/0!</v>
      </c>
      <c r="N858" s="220">
        <v>3</v>
      </c>
      <c r="O858" s="221">
        <v>60.75</v>
      </c>
      <c r="P858" s="221" t="e" cm="1">
        <f t="array" ref="P858">IF($K858&gt;0,SVS_UR_VFZ*$I858/$J858,0)</f>
        <v>#DIV/0!</v>
      </c>
      <c r="Q858" s="203">
        <f t="shared" si="48"/>
        <v>1684.8842999999997</v>
      </c>
      <c r="R858" s="203">
        <f t="shared" si="49"/>
        <v>0</v>
      </c>
      <c r="S858" s="203" t="e">
        <f t="shared" si="50"/>
        <v>#DIV/0!</v>
      </c>
    </row>
    <row r="859" spans="1:19" s="11" customFormat="1">
      <c r="A859" s="195">
        <f>MAX($A$11:A858)+1</f>
        <v>848</v>
      </c>
      <c r="B859" s="196" t="s">
        <v>59</v>
      </c>
      <c r="C859" s="197">
        <v>1</v>
      </c>
      <c r="D859" s="197" t="s">
        <v>873</v>
      </c>
      <c r="E859" s="196" t="s">
        <v>81</v>
      </c>
      <c r="F859" s="198" t="s">
        <v>1375</v>
      </c>
      <c r="G859" s="198" t="s">
        <v>1313</v>
      </c>
      <c r="H859" s="198" t="s">
        <v>80</v>
      </c>
      <c r="I859" s="199">
        <v>11.33</v>
      </c>
      <c r="J859" s="64"/>
      <c r="K859" s="200">
        <v>3</v>
      </c>
      <c r="L859" s="201">
        <v>87.96</v>
      </c>
      <c r="M859" s="201" t="e" cm="1">
        <f t="array" ref="M859">IF($K859&gt;0,SVS_UR_VZ*$I859/$J859,0)</f>
        <v>#DIV/0!</v>
      </c>
      <c r="N859" s="208">
        <v>3</v>
      </c>
      <c r="O859" s="209">
        <v>60.75</v>
      </c>
      <c r="P859" s="209" t="e" cm="1">
        <f t="array" ref="P859">IF($K859&gt;0,SVS_UR_VFZ*$I859/$J859,0)</f>
        <v>#DIV/0!</v>
      </c>
      <c r="Q859" s="203">
        <f t="shared" si="48"/>
        <v>1684.8842999999997</v>
      </c>
      <c r="R859" s="203">
        <f t="shared" si="49"/>
        <v>0</v>
      </c>
      <c r="S859" s="203" t="e">
        <f t="shared" si="50"/>
        <v>#DIV/0!</v>
      </c>
    </row>
    <row r="860" spans="1:19" s="11" customFormat="1">
      <c r="A860" s="195">
        <f>MAX($A$11:A859)+1</f>
        <v>849</v>
      </c>
      <c r="B860" s="196" t="s">
        <v>59</v>
      </c>
      <c r="C860" s="197">
        <v>1</v>
      </c>
      <c r="D860" s="197" t="s">
        <v>873</v>
      </c>
      <c r="E860" s="196" t="s">
        <v>81</v>
      </c>
      <c r="F860" s="198" t="s">
        <v>1375</v>
      </c>
      <c r="G860" s="198" t="s">
        <v>1313</v>
      </c>
      <c r="H860" s="198" t="s">
        <v>80</v>
      </c>
      <c r="I860" s="199">
        <v>11.33</v>
      </c>
      <c r="J860" s="64"/>
      <c r="K860" s="200">
        <v>3</v>
      </c>
      <c r="L860" s="201">
        <v>87.96</v>
      </c>
      <c r="M860" s="201" t="e" cm="1">
        <f t="array" ref="M860">IF($K860&gt;0,SVS_UR_VZ*$I860/$J860,0)</f>
        <v>#DIV/0!</v>
      </c>
      <c r="N860" s="208">
        <v>3</v>
      </c>
      <c r="O860" s="209">
        <v>60.75</v>
      </c>
      <c r="P860" s="209" t="e" cm="1">
        <f t="array" ref="P860">IF($K860&gt;0,SVS_UR_VFZ*$I860/$J860,0)</f>
        <v>#DIV/0!</v>
      </c>
      <c r="Q860" s="203">
        <f t="shared" si="48"/>
        <v>1684.8842999999997</v>
      </c>
      <c r="R860" s="203">
        <f t="shared" si="49"/>
        <v>0</v>
      </c>
      <c r="S860" s="203" t="e">
        <f t="shared" si="50"/>
        <v>#DIV/0!</v>
      </c>
    </row>
    <row r="861" spans="1:19" s="11" customFormat="1">
      <c r="A861" s="195">
        <f>MAX($A$11:A860)+1</f>
        <v>850</v>
      </c>
      <c r="B861" s="196" t="s">
        <v>59</v>
      </c>
      <c r="C861" s="197">
        <v>1</v>
      </c>
      <c r="D861" s="197" t="s">
        <v>238</v>
      </c>
      <c r="E861" s="196" t="s">
        <v>81</v>
      </c>
      <c r="F861" s="198" t="s">
        <v>1375</v>
      </c>
      <c r="G861" s="198" t="s">
        <v>1313</v>
      </c>
      <c r="H861" s="198" t="s">
        <v>80</v>
      </c>
      <c r="I861" s="199">
        <v>16.62</v>
      </c>
      <c r="J861" s="64"/>
      <c r="K861" s="200">
        <v>3</v>
      </c>
      <c r="L861" s="201">
        <v>87.96</v>
      </c>
      <c r="M861" s="201" t="e" cm="1">
        <f t="array" ref="M861">IF($K861&gt;0,SVS_UR_VZ*$I861/$J861,0)</f>
        <v>#DIV/0!</v>
      </c>
      <c r="N861" s="208">
        <v>3</v>
      </c>
      <c r="O861" s="209">
        <v>60.75</v>
      </c>
      <c r="P861" s="209" t="e" cm="1">
        <f t="array" ref="P861">IF($K861&gt;0,SVS_UR_VFZ*$I861/$J861,0)</f>
        <v>#DIV/0!</v>
      </c>
      <c r="Q861" s="203">
        <f t="shared" si="48"/>
        <v>2471.5601999999999</v>
      </c>
      <c r="R861" s="203">
        <f t="shared" si="49"/>
        <v>0</v>
      </c>
      <c r="S861" s="203" t="e">
        <f t="shared" si="50"/>
        <v>#DIV/0!</v>
      </c>
    </row>
    <row r="862" spans="1:19" s="11" customFormat="1">
      <c r="A862" s="195">
        <f>MAX($A$11:A861)+1</f>
        <v>851</v>
      </c>
      <c r="B862" s="196" t="s">
        <v>59</v>
      </c>
      <c r="C862" s="197">
        <v>1</v>
      </c>
      <c r="D862" s="197" t="s">
        <v>243</v>
      </c>
      <c r="E862" s="196" t="s">
        <v>81</v>
      </c>
      <c r="F862" s="198" t="s">
        <v>1375</v>
      </c>
      <c r="G862" s="198" t="s">
        <v>1313</v>
      </c>
      <c r="H862" s="198" t="s">
        <v>80</v>
      </c>
      <c r="I862" s="199">
        <v>20.170000000000002</v>
      </c>
      <c r="J862" s="64"/>
      <c r="K862" s="200">
        <v>3</v>
      </c>
      <c r="L862" s="201">
        <v>87.96</v>
      </c>
      <c r="M862" s="201" t="e" cm="1">
        <f t="array" ref="M862">IF($K862&gt;0,SVS_UR_VZ*$I862/$J862,0)</f>
        <v>#DIV/0!</v>
      </c>
      <c r="N862" s="208">
        <v>3</v>
      </c>
      <c r="O862" s="209">
        <v>60.75</v>
      </c>
      <c r="P862" s="209" t="e" cm="1">
        <f t="array" ref="P862">IF($K862&gt;0,SVS_UR_VFZ*$I862/$J862,0)</f>
        <v>#DIV/0!</v>
      </c>
      <c r="Q862" s="203">
        <f t="shared" si="48"/>
        <v>2999.4806999999996</v>
      </c>
      <c r="R862" s="203">
        <f t="shared" si="49"/>
        <v>0</v>
      </c>
      <c r="S862" s="203" t="e">
        <f t="shared" si="50"/>
        <v>#DIV/0!</v>
      </c>
    </row>
    <row r="863" spans="1:19" s="11" customFormat="1">
      <c r="A863" s="195">
        <f>MAX($A$11:A862)+1</f>
        <v>852</v>
      </c>
      <c r="B863" s="196" t="s">
        <v>59</v>
      </c>
      <c r="C863" s="197">
        <v>1</v>
      </c>
      <c r="D863" s="197" t="s">
        <v>874</v>
      </c>
      <c r="E863" s="196" t="s">
        <v>81</v>
      </c>
      <c r="F863" s="198" t="s">
        <v>1375</v>
      </c>
      <c r="G863" s="198" t="s">
        <v>1313</v>
      </c>
      <c r="H863" s="198" t="s">
        <v>80</v>
      </c>
      <c r="I863" s="199">
        <v>20.170000000000002</v>
      </c>
      <c r="J863" s="64"/>
      <c r="K863" s="200">
        <v>3</v>
      </c>
      <c r="L863" s="201">
        <v>87.96</v>
      </c>
      <c r="M863" s="201" t="e" cm="1">
        <f t="array" ref="M863">IF($K863&gt;0,SVS_UR_VZ*$I863/$J863,0)</f>
        <v>#DIV/0!</v>
      </c>
      <c r="N863" s="208">
        <v>3</v>
      </c>
      <c r="O863" s="209">
        <v>60.75</v>
      </c>
      <c r="P863" s="209" t="e" cm="1">
        <f t="array" ref="P863">IF($K863&gt;0,SVS_UR_VFZ*$I863/$J863,0)</f>
        <v>#DIV/0!</v>
      </c>
      <c r="Q863" s="203">
        <f t="shared" si="48"/>
        <v>2999.4806999999996</v>
      </c>
      <c r="R863" s="203">
        <f t="shared" si="49"/>
        <v>0</v>
      </c>
      <c r="S863" s="203" t="e">
        <f t="shared" si="50"/>
        <v>#DIV/0!</v>
      </c>
    </row>
    <row r="864" spans="1:19" s="11" customFormat="1">
      <c r="A864" s="195">
        <f>MAX($A$11:A863)+1</f>
        <v>853</v>
      </c>
      <c r="B864" s="196" t="s">
        <v>59</v>
      </c>
      <c r="C864" s="197">
        <v>1</v>
      </c>
      <c r="D864" s="197" t="s">
        <v>875</v>
      </c>
      <c r="E864" s="196" t="s">
        <v>81</v>
      </c>
      <c r="F864" s="198" t="s">
        <v>1375</v>
      </c>
      <c r="G864" s="198" t="s">
        <v>1313</v>
      </c>
      <c r="H864" s="198" t="s">
        <v>80</v>
      </c>
      <c r="I864" s="199">
        <v>20.170000000000002</v>
      </c>
      <c r="J864" s="64"/>
      <c r="K864" s="200">
        <v>3</v>
      </c>
      <c r="L864" s="201">
        <v>87.96</v>
      </c>
      <c r="M864" s="201" t="e" cm="1">
        <f t="array" ref="M864">IF($K864&gt;0,SVS_UR_VZ*$I864/$J864,0)</f>
        <v>#DIV/0!</v>
      </c>
      <c r="N864" s="208">
        <v>3</v>
      </c>
      <c r="O864" s="209">
        <v>60.75</v>
      </c>
      <c r="P864" s="209" t="e" cm="1">
        <f t="array" ref="P864">IF($K864&gt;0,SVS_UR_VFZ*$I864/$J864,0)</f>
        <v>#DIV/0!</v>
      </c>
      <c r="Q864" s="203">
        <f t="shared" si="48"/>
        <v>2999.4806999999996</v>
      </c>
      <c r="R864" s="203">
        <f t="shared" si="49"/>
        <v>0</v>
      </c>
      <c r="S864" s="203" t="e">
        <f t="shared" si="50"/>
        <v>#DIV/0!</v>
      </c>
    </row>
    <row r="865" spans="1:19" s="11" customFormat="1">
      <c r="A865" s="195">
        <f>MAX($A$11:A864)+1</f>
        <v>854</v>
      </c>
      <c r="B865" s="196" t="s">
        <v>59</v>
      </c>
      <c r="C865" s="197">
        <v>1</v>
      </c>
      <c r="D865" s="197" t="s">
        <v>876</v>
      </c>
      <c r="E865" s="196" t="s">
        <v>229</v>
      </c>
      <c r="F865" s="198" t="s">
        <v>1747</v>
      </c>
      <c r="G865" s="198" t="s">
        <v>75</v>
      </c>
      <c r="H865" s="198" t="s">
        <v>70</v>
      </c>
      <c r="I865" s="199">
        <v>40.090000000000003</v>
      </c>
      <c r="J865" s="64"/>
      <c r="K865" s="200">
        <v>5</v>
      </c>
      <c r="L865" s="201">
        <v>146.6</v>
      </c>
      <c r="M865" s="201" t="e" cm="1">
        <f t="array" ref="M865">IF($K865&gt;0,SVS_UR_VZ*$I865/$J865,0)</f>
        <v>#DIV/0!</v>
      </c>
      <c r="N865" s="204">
        <v>2</v>
      </c>
      <c r="O865" s="205">
        <v>40.5</v>
      </c>
      <c r="P865" s="205" t="e" cm="1">
        <f t="array" ref="P865">IF($K865&gt;0,SVS_UR_VFZ*$I865/$J865,0)</f>
        <v>#DIV/0!</v>
      </c>
      <c r="Q865" s="203">
        <f t="shared" si="48"/>
        <v>7500.8390000000009</v>
      </c>
      <c r="R865" s="203">
        <f t="shared" si="49"/>
        <v>0</v>
      </c>
      <c r="S865" s="203" t="e">
        <f t="shared" si="50"/>
        <v>#DIV/0!</v>
      </c>
    </row>
    <row r="866" spans="1:19" s="11" customFormat="1">
      <c r="A866" s="195">
        <f>MAX($A$11:A865)+1</f>
        <v>855</v>
      </c>
      <c r="B866" s="196" t="s">
        <v>59</v>
      </c>
      <c r="C866" s="197">
        <v>1</v>
      </c>
      <c r="D866" s="197" t="s">
        <v>877</v>
      </c>
      <c r="E866" s="196" t="s">
        <v>81</v>
      </c>
      <c r="F866" s="198" t="s">
        <v>1375</v>
      </c>
      <c r="G866" s="198" t="s">
        <v>1313</v>
      </c>
      <c r="H866" s="198" t="s">
        <v>80</v>
      </c>
      <c r="I866" s="199">
        <v>20.170000000000002</v>
      </c>
      <c r="J866" s="64"/>
      <c r="K866" s="200">
        <v>3</v>
      </c>
      <c r="L866" s="201">
        <v>87.96</v>
      </c>
      <c r="M866" s="201" t="e" cm="1">
        <f t="array" ref="M866">IF($K866&gt;0,SVS_UR_VZ*$I866/$J866,0)</f>
        <v>#DIV/0!</v>
      </c>
      <c r="N866" s="208">
        <v>3</v>
      </c>
      <c r="O866" s="209">
        <v>60.75</v>
      </c>
      <c r="P866" s="209" t="e" cm="1">
        <f t="array" ref="P866">IF($K866&gt;0,SVS_UR_VFZ*$I866/$J866,0)</f>
        <v>#DIV/0!</v>
      </c>
      <c r="Q866" s="203">
        <f t="shared" si="48"/>
        <v>2999.4806999999996</v>
      </c>
      <c r="R866" s="203">
        <f t="shared" si="49"/>
        <v>0</v>
      </c>
      <c r="S866" s="203" t="e">
        <f t="shared" si="50"/>
        <v>#DIV/0!</v>
      </c>
    </row>
    <row r="867" spans="1:19" s="11" customFormat="1">
      <c r="A867" s="195">
        <f>MAX($A$11:A866)+1</f>
        <v>856</v>
      </c>
      <c r="B867" s="196" t="s">
        <v>59</v>
      </c>
      <c r="C867" s="197">
        <v>1</v>
      </c>
      <c r="D867" s="197" t="s">
        <v>878</v>
      </c>
      <c r="E867" s="196" t="s">
        <v>81</v>
      </c>
      <c r="F867" s="198" t="s">
        <v>1375</v>
      </c>
      <c r="G867" s="198" t="s">
        <v>1313</v>
      </c>
      <c r="H867" s="198" t="s">
        <v>80</v>
      </c>
      <c r="I867" s="199">
        <v>17.27</v>
      </c>
      <c r="J867" s="64"/>
      <c r="K867" s="200">
        <v>3</v>
      </c>
      <c r="L867" s="201">
        <v>87.96</v>
      </c>
      <c r="M867" s="201" t="e" cm="1">
        <f t="array" ref="M867">IF($K867&gt;0,SVS_UR_VZ*$I867/$J867,0)</f>
        <v>#DIV/0!</v>
      </c>
      <c r="N867" s="208">
        <v>3</v>
      </c>
      <c r="O867" s="209">
        <v>60.75</v>
      </c>
      <c r="P867" s="209" t="e" cm="1">
        <f t="array" ref="P867">IF($K867&gt;0,SVS_UR_VFZ*$I867/$J867,0)</f>
        <v>#DIV/0!</v>
      </c>
      <c r="Q867" s="203">
        <f t="shared" si="48"/>
        <v>2568.2216999999996</v>
      </c>
      <c r="R867" s="203">
        <f t="shared" si="49"/>
        <v>0</v>
      </c>
      <c r="S867" s="203" t="e">
        <f t="shared" si="50"/>
        <v>#DIV/0!</v>
      </c>
    </row>
    <row r="868" spans="1:19" s="11" customFormat="1">
      <c r="A868" s="195">
        <f>MAX($A$11:A867)+1</f>
        <v>857</v>
      </c>
      <c r="B868" s="196" t="s">
        <v>59</v>
      </c>
      <c r="C868" s="197">
        <v>1</v>
      </c>
      <c r="D868" s="197" t="s">
        <v>879</v>
      </c>
      <c r="E868" s="196" t="s">
        <v>43</v>
      </c>
      <c r="F868" s="198" t="s">
        <v>1375</v>
      </c>
      <c r="G868" s="198" t="s">
        <v>1313</v>
      </c>
      <c r="H868" s="198" t="s">
        <v>82</v>
      </c>
      <c r="I868" s="199">
        <v>16.2</v>
      </c>
      <c r="J868" s="64"/>
      <c r="K868" s="200">
        <v>3</v>
      </c>
      <c r="L868" s="201">
        <v>87.96</v>
      </c>
      <c r="M868" s="201" t="e" cm="1">
        <f t="array" ref="M868">IF($K868&gt;0,SVS_UR_VZ*$I868/$J868,0)</f>
        <v>#DIV/0!</v>
      </c>
      <c r="N868" s="208">
        <v>3</v>
      </c>
      <c r="O868" s="209">
        <v>60.75</v>
      </c>
      <c r="P868" s="209" t="e" cm="1">
        <f t="array" ref="P868">IF($K868&gt;0,SVS_UR_VFZ*$I868/$J868,0)</f>
        <v>#DIV/0!</v>
      </c>
      <c r="Q868" s="203">
        <f t="shared" si="48"/>
        <v>2409.1019999999994</v>
      </c>
      <c r="R868" s="203">
        <f t="shared" si="49"/>
        <v>0</v>
      </c>
      <c r="S868" s="203" t="e">
        <f t="shared" si="50"/>
        <v>#DIV/0!</v>
      </c>
    </row>
    <row r="869" spans="1:19" s="11" customFormat="1">
      <c r="A869" s="195">
        <f>MAX($A$11:A868)+1</f>
        <v>858</v>
      </c>
      <c r="B869" s="196" t="s">
        <v>59</v>
      </c>
      <c r="C869" s="197">
        <v>1</v>
      </c>
      <c r="D869" s="197" t="s">
        <v>880</v>
      </c>
      <c r="E869" s="196" t="s">
        <v>81</v>
      </c>
      <c r="F869" s="198" t="s">
        <v>1375</v>
      </c>
      <c r="G869" s="198" t="s">
        <v>1313</v>
      </c>
      <c r="H869" s="198" t="s">
        <v>80</v>
      </c>
      <c r="I869" s="199">
        <v>19.54</v>
      </c>
      <c r="J869" s="64"/>
      <c r="K869" s="200">
        <v>3</v>
      </c>
      <c r="L869" s="201">
        <v>87.96</v>
      </c>
      <c r="M869" s="201" t="e" cm="1">
        <f t="array" ref="M869">IF($K869&gt;0,SVS_UR_VZ*$I869/$J869,0)</f>
        <v>#DIV/0!</v>
      </c>
      <c r="N869" s="208">
        <v>3</v>
      </c>
      <c r="O869" s="209">
        <v>60.75</v>
      </c>
      <c r="P869" s="209" t="e" cm="1">
        <f t="array" ref="P869">IF($K869&gt;0,SVS_UR_VFZ*$I869/$J869,0)</f>
        <v>#DIV/0!</v>
      </c>
      <c r="Q869" s="203">
        <f t="shared" si="48"/>
        <v>2905.7933999999996</v>
      </c>
      <c r="R869" s="203">
        <f t="shared" si="49"/>
        <v>0</v>
      </c>
      <c r="S869" s="203" t="e">
        <f t="shared" si="50"/>
        <v>#DIV/0!</v>
      </c>
    </row>
    <row r="870" spans="1:19" s="11" customFormat="1">
      <c r="A870" s="195">
        <f>MAX($A$11:A869)+1</f>
        <v>859</v>
      </c>
      <c r="B870" s="196" t="s">
        <v>59</v>
      </c>
      <c r="C870" s="197">
        <v>1</v>
      </c>
      <c r="D870" s="197" t="s">
        <v>881</v>
      </c>
      <c r="E870" s="196" t="s">
        <v>81</v>
      </c>
      <c r="F870" s="198" t="s">
        <v>1375</v>
      </c>
      <c r="G870" s="198" t="s">
        <v>1313</v>
      </c>
      <c r="H870" s="198" t="s">
        <v>80</v>
      </c>
      <c r="I870" s="199">
        <v>17.25</v>
      </c>
      <c r="J870" s="64"/>
      <c r="K870" s="200">
        <v>3</v>
      </c>
      <c r="L870" s="201">
        <v>87.96</v>
      </c>
      <c r="M870" s="201" t="e" cm="1">
        <f t="array" ref="M870">IF($K870&gt;0,SVS_UR_VZ*$I870/$J870,0)</f>
        <v>#DIV/0!</v>
      </c>
      <c r="N870" s="208">
        <v>3</v>
      </c>
      <c r="O870" s="209">
        <v>60.75</v>
      </c>
      <c r="P870" s="209" t="e" cm="1">
        <f t="array" ref="P870">IF($K870&gt;0,SVS_UR_VFZ*$I870/$J870,0)</f>
        <v>#DIV/0!</v>
      </c>
      <c r="Q870" s="203">
        <f t="shared" si="48"/>
        <v>2565.2474999999995</v>
      </c>
      <c r="R870" s="203">
        <f t="shared" si="49"/>
        <v>0</v>
      </c>
      <c r="S870" s="203" t="e">
        <f t="shared" si="50"/>
        <v>#DIV/0!</v>
      </c>
    </row>
    <row r="871" spans="1:19" s="11" customFormat="1">
      <c r="A871" s="195">
        <f>MAX($A$11:A870)+1</f>
        <v>860</v>
      </c>
      <c r="B871" s="196" t="s">
        <v>59</v>
      </c>
      <c r="C871" s="197">
        <v>1</v>
      </c>
      <c r="D871" s="197" t="s">
        <v>882</v>
      </c>
      <c r="E871" s="196" t="s">
        <v>229</v>
      </c>
      <c r="F871" s="198" t="s">
        <v>1747</v>
      </c>
      <c r="G871" s="198" t="s">
        <v>75</v>
      </c>
      <c r="H871" s="198" t="s">
        <v>70</v>
      </c>
      <c r="I871" s="199">
        <v>39.97</v>
      </c>
      <c r="J871" s="64"/>
      <c r="K871" s="200">
        <v>5</v>
      </c>
      <c r="L871" s="201">
        <v>146.6</v>
      </c>
      <c r="M871" s="201" t="e" cm="1">
        <f t="array" ref="M871">IF($K871&gt;0,SVS_UR_VZ*$I871/$J871,0)</f>
        <v>#DIV/0!</v>
      </c>
      <c r="N871" s="208">
        <v>2</v>
      </c>
      <c r="O871" s="209">
        <v>40.5</v>
      </c>
      <c r="P871" s="209" t="e" cm="1">
        <f t="array" ref="P871">IF($K871&gt;0,SVS_UR_VFZ*$I871/$J871,0)</f>
        <v>#DIV/0!</v>
      </c>
      <c r="Q871" s="203">
        <f t="shared" si="48"/>
        <v>7478.3869999999997</v>
      </c>
      <c r="R871" s="203">
        <f t="shared" si="49"/>
        <v>0</v>
      </c>
      <c r="S871" s="203" t="e">
        <f t="shared" si="50"/>
        <v>#DIV/0!</v>
      </c>
    </row>
    <row r="872" spans="1:19" s="11" customFormat="1">
      <c r="A872" s="195">
        <f>MAX($A$11:A871)+1</f>
        <v>861</v>
      </c>
      <c r="B872" s="196" t="s">
        <v>59</v>
      </c>
      <c r="C872" s="197">
        <v>1</v>
      </c>
      <c r="D872" s="197" t="s">
        <v>883</v>
      </c>
      <c r="E872" s="196" t="s">
        <v>81</v>
      </c>
      <c r="F872" s="198" t="s">
        <v>1375</v>
      </c>
      <c r="G872" s="198" t="s">
        <v>1313</v>
      </c>
      <c r="H872" s="198" t="s">
        <v>80</v>
      </c>
      <c r="I872" s="199">
        <v>17.25</v>
      </c>
      <c r="J872" s="64"/>
      <c r="K872" s="200">
        <v>3</v>
      </c>
      <c r="L872" s="201">
        <v>87.96</v>
      </c>
      <c r="M872" s="201" t="e" cm="1">
        <f t="array" ref="M872">IF($K872&gt;0,SVS_UR_VZ*$I872/$J872,0)</f>
        <v>#DIV/0!</v>
      </c>
      <c r="N872" s="208">
        <v>3</v>
      </c>
      <c r="O872" s="209">
        <v>60.75</v>
      </c>
      <c r="P872" s="209" t="e" cm="1">
        <f t="array" ref="P872">IF($K872&gt;0,SVS_UR_VFZ*$I872/$J872,0)</f>
        <v>#DIV/0!</v>
      </c>
      <c r="Q872" s="203">
        <f t="shared" si="48"/>
        <v>2565.2474999999995</v>
      </c>
      <c r="R872" s="203">
        <f t="shared" si="49"/>
        <v>0</v>
      </c>
      <c r="S872" s="203" t="e">
        <f t="shared" si="50"/>
        <v>#DIV/0!</v>
      </c>
    </row>
    <row r="873" spans="1:19" s="11" customFormat="1">
      <c r="A873" s="195">
        <f>MAX($A$11:A872)+1</f>
        <v>862</v>
      </c>
      <c r="B873" s="196" t="s">
        <v>59</v>
      </c>
      <c r="C873" s="197">
        <v>1</v>
      </c>
      <c r="D873" s="197" t="s">
        <v>884</v>
      </c>
      <c r="E873" s="196" t="s">
        <v>81</v>
      </c>
      <c r="F873" s="198" t="s">
        <v>1375</v>
      </c>
      <c r="G873" s="198" t="s">
        <v>1313</v>
      </c>
      <c r="H873" s="198" t="s">
        <v>80</v>
      </c>
      <c r="I873" s="199">
        <v>17.25</v>
      </c>
      <c r="J873" s="64"/>
      <c r="K873" s="200">
        <v>3</v>
      </c>
      <c r="L873" s="201">
        <v>87.96</v>
      </c>
      <c r="M873" s="201" t="e" cm="1">
        <f t="array" ref="M873">IF($K873&gt;0,SVS_UR_VZ*$I873/$J873,0)</f>
        <v>#DIV/0!</v>
      </c>
      <c r="N873" s="208">
        <v>3</v>
      </c>
      <c r="O873" s="209">
        <v>60.75</v>
      </c>
      <c r="P873" s="209" t="e" cm="1">
        <f t="array" ref="P873">IF($K873&gt;0,SVS_UR_VFZ*$I873/$J873,0)</f>
        <v>#DIV/0!</v>
      </c>
      <c r="Q873" s="203">
        <f t="shared" si="48"/>
        <v>2565.2474999999995</v>
      </c>
      <c r="R873" s="203">
        <f t="shared" si="49"/>
        <v>0</v>
      </c>
      <c r="S873" s="203" t="e">
        <f t="shared" si="50"/>
        <v>#DIV/0!</v>
      </c>
    </row>
    <row r="874" spans="1:19" s="11" customFormat="1">
      <c r="A874" s="195">
        <f>MAX($A$11:A873)+1</f>
        <v>863</v>
      </c>
      <c r="B874" s="196" t="s">
        <v>59</v>
      </c>
      <c r="C874" s="197">
        <v>1</v>
      </c>
      <c r="D874" s="197" t="s">
        <v>885</v>
      </c>
      <c r="E874" s="196" t="s">
        <v>81</v>
      </c>
      <c r="F874" s="198" t="s">
        <v>1375</v>
      </c>
      <c r="G874" s="198" t="s">
        <v>1313</v>
      </c>
      <c r="H874" s="198" t="s">
        <v>80</v>
      </c>
      <c r="I874" s="199">
        <v>17.73</v>
      </c>
      <c r="J874" s="64"/>
      <c r="K874" s="200">
        <v>3</v>
      </c>
      <c r="L874" s="201">
        <v>87.96</v>
      </c>
      <c r="M874" s="201" t="e" cm="1">
        <f t="array" ref="M874">IF($K874&gt;0,SVS_UR_VZ*$I874/$J874,0)</f>
        <v>#DIV/0!</v>
      </c>
      <c r="N874" s="208">
        <v>3</v>
      </c>
      <c r="O874" s="209">
        <v>60.75</v>
      </c>
      <c r="P874" s="209" t="e" cm="1">
        <f t="array" ref="P874">IF($K874&gt;0,SVS_UR_VFZ*$I874/$J874,0)</f>
        <v>#DIV/0!</v>
      </c>
      <c r="Q874" s="203">
        <f t="shared" si="48"/>
        <v>2636.6282999999999</v>
      </c>
      <c r="R874" s="203">
        <f t="shared" si="49"/>
        <v>0</v>
      </c>
      <c r="S874" s="203" t="e">
        <f t="shared" si="50"/>
        <v>#DIV/0!</v>
      </c>
    </row>
    <row r="875" spans="1:19" s="11" customFormat="1">
      <c r="A875" s="195">
        <f>MAX($A$11:A874)+1</f>
        <v>864</v>
      </c>
      <c r="B875" s="196" t="s">
        <v>59</v>
      </c>
      <c r="C875" s="197">
        <v>1</v>
      </c>
      <c r="D875" s="197" t="s">
        <v>886</v>
      </c>
      <c r="E875" s="196" t="s">
        <v>471</v>
      </c>
      <c r="F875" s="198" t="s">
        <v>172</v>
      </c>
      <c r="G875" s="198" t="s">
        <v>75</v>
      </c>
      <c r="H875" s="198" t="s">
        <v>94</v>
      </c>
      <c r="I875" s="199">
        <v>52.22</v>
      </c>
      <c r="J875" s="64"/>
      <c r="K875" s="200">
        <v>2</v>
      </c>
      <c r="L875" s="201">
        <v>58.64</v>
      </c>
      <c r="M875" s="201" t="e" cm="1">
        <f t="array" ref="M875">IF($K875&gt;0,SVS_UR_VZ*$I875/$J875,0)</f>
        <v>#DIV/0!</v>
      </c>
      <c r="N875" s="208">
        <v>2</v>
      </c>
      <c r="O875" s="209">
        <v>40.5</v>
      </c>
      <c r="P875" s="209" t="e" cm="1">
        <f t="array" ref="P875">IF($K875&gt;0,SVS_UR_VFZ*$I875/$J875,0)</f>
        <v>#DIV/0!</v>
      </c>
      <c r="Q875" s="203">
        <f t="shared" si="48"/>
        <v>5177.0907999999999</v>
      </c>
      <c r="R875" s="203">
        <f t="shared" si="49"/>
        <v>0</v>
      </c>
      <c r="S875" s="203" t="e">
        <f t="shared" si="50"/>
        <v>#DIV/0!</v>
      </c>
    </row>
    <row r="876" spans="1:19" s="11" customFormat="1">
      <c r="A876" s="195">
        <f>MAX($A$11:A875)+1</f>
        <v>865</v>
      </c>
      <c r="B876" s="196" t="s">
        <v>59</v>
      </c>
      <c r="C876" s="197">
        <v>1</v>
      </c>
      <c r="D876" s="197" t="s">
        <v>887</v>
      </c>
      <c r="E876" s="196" t="s">
        <v>471</v>
      </c>
      <c r="F876" s="198" t="s">
        <v>172</v>
      </c>
      <c r="G876" s="198" t="s">
        <v>75</v>
      </c>
      <c r="H876" s="198" t="s">
        <v>94</v>
      </c>
      <c r="I876" s="199">
        <v>60.84</v>
      </c>
      <c r="J876" s="64"/>
      <c r="K876" s="200">
        <v>2</v>
      </c>
      <c r="L876" s="201">
        <v>58.64</v>
      </c>
      <c r="M876" s="201" t="e" cm="1">
        <f t="array" ref="M876">IF($K876&gt;0,SVS_UR_VZ*$I876/$J876,0)</f>
        <v>#DIV/0!</v>
      </c>
      <c r="N876" s="208">
        <v>2</v>
      </c>
      <c r="O876" s="209">
        <v>40.5</v>
      </c>
      <c r="P876" s="209" t="e" cm="1">
        <f t="array" ref="P876">IF($K876&gt;0,SVS_UR_VFZ*$I876/$J876,0)</f>
        <v>#DIV/0!</v>
      </c>
      <c r="Q876" s="203">
        <f t="shared" si="48"/>
        <v>6031.6776</v>
      </c>
      <c r="R876" s="203">
        <f t="shared" si="49"/>
        <v>0</v>
      </c>
      <c r="S876" s="203" t="e">
        <f t="shared" si="50"/>
        <v>#DIV/0!</v>
      </c>
    </row>
    <row r="877" spans="1:19" s="11" customFormat="1">
      <c r="A877" s="195">
        <f>MAX($A$11:A876)+1</f>
        <v>866</v>
      </c>
      <c r="B877" s="196" t="s">
        <v>59</v>
      </c>
      <c r="C877" s="197">
        <v>1</v>
      </c>
      <c r="D877" s="197" t="s">
        <v>888</v>
      </c>
      <c r="E877" s="196" t="s">
        <v>273</v>
      </c>
      <c r="F877" s="198" t="s">
        <v>1749</v>
      </c>
      <c r="G877" s="198" t="s">
        <v>75</v>
      </c>
      <c r="H877" s="198" t="s">
        <v>45</v>
      </c>
      <c r="I877" s="199">
        <v>67.44</v>
      </c>
      <c r="J877" s="64"/>
      <c r="K877" s="200">
        <v>5</v>
      </c>
      <c r="L877" s="201">
        <v>146.6</v>
      </c>
      <c r="M877" s="201" t="e" cm="1">
        <f t="array" ref="M877">IF($K877&gt;0,SVS_UR_VZ*$I877/$J877,0)</f>
        <v>#DIV/0!</v>
      </c>
      <c r="N877" s="208">
        <v>2</v>
      </c>
      <c r="O877" s="209">
        <v>40.5</v>
      </c>
      <c r="P877" s="209" t="e" cm="1">
        <f t="array" ref="P877">IF($K877&gt;0,SVS_UR_VFZ*$I877/$J877,0)</f>
        <v>#DIV/0!</v>
      </c>
      <c r="Q877" s="203">
        <f t="shared" si="48"/>
        <v>12618.023999999999</v>
      </c>
      <c r="R877" s="203">
        <f t="shared" si="49"/>
        <v>0</v>
      </c>
      <c r="S877" s="203" t="e">
        <f t="shared" si="50"/>
        <v>#DIV/0!</v>
      </c>
    </row>
    <row r="878" spans="1:19" s="11" customFormat="1">
      <c r="A878" s="195">
        <f>MAX($A$11:A877)+1</f>
        <v>867</v>
      </c>
      <c r="B878" s="196" t="s">
        <v>59</v>
      </c>
      <c r="C878" s="197">
        <v>1</v>
      </c>
      <c r="D878" s="197" t="s">
        <v>889</v>
      </c>
      <c r="E878" s="196" t="s">
        <v>271</v>
      </c>
      <c r="F878" s="198" t="s">
        <v>1749</v>
      </c>
      <c r="G878" s="198" t="s">
        <v>75</v>
      </c>
      <c r="H878" s="198" t="s">
        <v>45</v>
      </c>
      <c r="I878" s="199">
        <v>67.010000000000005</v>
      </c>
      <c r="J878" s="64"/>
      <c r="K878" s="200">
        <v>5</v>
      </c>
      <c r="L878" s="201">
        <v>146.6</v>
      </c>
      <c r="M878" s="201" t="e" cm="1">
        <f t="array" ref="M878">IF($K878&gt;0,SVS_UR_VZ*$I878/$J878,0)</f>
        <v>#DIV/0!</v>
      </c>
      <c r="N878" s="208">
        <v>2</v>
      </c>
      <c r="O878" s="209">
        <v>40.5</v>
      </c>
      <c r="P878" s="209" t="e" cm="1">
        <f t="array" ref="P878">IF($K878&gt;0,SVS_UR_VFZ*$I878/$J878,0)</f>
        <v>#DIV/0!</v>
      </c>
      <c r="Q878" s="203">
        <f t="shared" si="48"/>
        <v>12537.571</v>
      </c>
      <c r="R878" s="203">
        <f t="shared" si="49"/>
        <v>0</v>
      </c>
      <c r="S878" s="203" t="e">
        <f t="shared" si="50"/>
        <v>#DIV/0!</v>
      </c>
    </row>
    <row r="879" spans="1:19" s="11" customFormat="1">
      <c r="A879" s="195">
        <f>MAX($A$11:A878)+1</f>
        <v>868</v>
      </c>
      <c r="B879" s="196" t="s">
        <v>59</v>
      </c>
      <c r="C879" s="197">
        <v>1</v>
      </c>
      <c r="D879" s="197" t="s">
        <v>890</v>
      </c>
      <c r="E879" s="196" t="s">
        <v>81</v>
      </c>
      <c r="F879" s="198" t="s">
        <v>1375</v>
      </c>
      <c r="G879" s="198" t="s">
        <v>1313</v>
      </c>
      <c r="H879" s="198" t="s">
        <v>80</v>
      </c>
      <c r="I879" s="199">
        <v>34.78</v>
      </c>
      <c r="J879" s="64"/>
      <c r="K879" s="210">
        <v>3</v>
      </c>
      <c r="L879" s="211">
        <v>87.96</v>
      </c>
      <c r="M879" s="211" t="e" cm="1">
        <f t="array" ref="M879">IF($K879&gt;0,SVS_UR_VZ*$I879/$J879,0)</f>
        <v>#DIV/0!</v>
      </c>
      <c r="N879" s="204">
        <v>3</v>
      </c>
      <c r="O879" s="205">
        <v>60.75</v>
      </c>
      <c r="P879" s="205" t="e" cm="1">
        <f t="array" ref="P879">IF($K879&gt;0,SVS_UR_VFZ*$I879/$J879,0)</f>
        <v>#DIV/0!</v>
      </c>
      <c r="Q879" s="203">
        <f t="shared" si="48"/>
        <v>5172.1337999999996</v>
      </c>
      <c r="R879" s="203">
        <f t="shared" si="49"/>
        <v>0</v>
      </c>
      <c r="S879" s="203" t="e">
        <f t="shared" si="50"/>
        <v>#DIV/0!</v>
      </c>
    </row>
    <row r="880" spans="1:19" s="11" customFormat="1">
      <c r="A880" s="195">
        <f>MAX($A$11:A879)+1</f>
        <v>869</v>
      </c>
      <c r="B880" s="196" t="s">
        <v>59</v>
      </c>
      <c r="C880" s="197">
        <v>1</v>
      </c>
      <c r="D880" s="197" t="s">
        <v>891</v>
      </c>
      <c r="E880" s="196" t="s">
        <v>81</v>
      </c>
      <c r="F880" s="198" t="s">
        <v>1375</v>
      </c>
      <c r="G880" s="198" t="s">
        <v>1313</v>
      </c>
      <c r="H880" s="198" t="s">
        <v>80</v>
      </c>
      <c r="I880" s="199">
        <v>33.14</v>
      </c>
      <c r="J880" s="64"/>
      <c r="K880" s="210">
        <v>3</v>
      </c>
      <c r="L880" s="211">
        <v>87.96</v>
      </c>
      <c r="M880" s="211" t="e" cm="1">
        <f t="array" ref="M880">IF($K880&gt;0,SVS_UR_VZ*$I880/$J880,0)</f>
        <v>#DIV/0!</v>
      </c>
      <c r="N880" s="204">
        <v>3</v>
      </c>
      <c r="O880" s="205">
        <v>60.75</v>
      </c>
      <c r="P880" s="205" t="e" cm="1">
        <f t="array" ref="P880">IF($K880&gt;0,SVS_UR_VFZ*$I880/$J880,0)</f>
        <v>#DIV/0!</v>
      </c>
      <c r="Q880" s="203">
        <f t="shared" si="48"/>
        <v>4928.2493999999997</v>
      </c>
      <c r="R880" s="203">
        <f t="shared" si="49"/>
        <v>0</v>
      </c>
      <c r="S880" s="203" t="e">
        <f t="shared" si="50"/>
        <v>#DIV/0!</v>
      </c>
    </row>
    <row r="881" spans="1:19" s="11" customFormat="1">
      <c r="A881" s="195">
        <f>MAX($A$11:A880)+1</f>
        <v>870</v>
      </c>
      <c r="B881" s="196" t="s">
        <v>59</v>
      </c>
      <c r="C881" s="197">
        <v>1</v>
      </c>
      <c r="D881" s="197" t="s">
        <v>892</v>
      </c>
      <c r="E881" s="196" t="s">
        <v>189</v>
      </c>
      <c r="F881" s="198" t="s">
        <v>171</v>
      </c>
      <c r="G881" s="198" t="s">
        <v>75</v>
      </c>
      <c r="H881" s="198" t="s">
        <v>83</v>
      </c>
      <c r="I881" s="199">
        <v>322.76</v>
      </c>
      <c r="J881" s="64"/>
      <c r="K881" s="210">
        <v>5</v>
      </c>
      <c r="L881" s="211">
        <v>146.6</v>
      </c>
      <c r="M881" s="211" t="e" cm="1">
        <f t="array" ref="M881">IF($K881&gt;0,SVS_UR_VZ*$I881/$J881,0)</f>
        <v>#DIV/0!</v>
      </c>
      <c r="N881" s="204">
        <v>5</v>
      </c>
      <c r="O881" s="205">
        <v>101.25</v>
      </c>
      <c r="P881" s="205" t="e" cm="1">
        <f t="array" ref="P881">IF($K881&gt;0,SVS_UR_VFZ*$I881/$J881,0)</f>
        <v>#DIV/0!</v>
      </c>
      <c r="Q881" s="203">
        <f t="shared" si="48"/>
        <v>79996.065999999992</v>
      </c>
      <c r="R881" s="203">
        <f t="shared" si="49"/>
        <v>0</v>
      </c>
      <c r="S881" s="203" t="e">
        <f t="shared" si="50"/>
        <v>#DIV/0!</v>
      </c>
    </row>
    <row r="882" spans="1:19" s="11" customFormat="1">
      <c r="A882" s="195">
        <f>MAX($A$11:A881)+1</f>
        <v>871</v>
      </c>
      <c r="B882" s="196" t="s">
        <v>59</v>
      </c>
      <c r="C882" s="197">
        <v>1</v>
      </c>
      <c r="D882" s="197" t="s">
        <v>893</v>
      </c>
      <c r="E882" s="196" t="s">
        <v>189</v>
      </c>
      <c r="F882" s="198" t="s">
        <v>171</v>
      </c>
      <c r="G882" s="198" t="s">
        <v>75</v>
      </c>
      <c r="H882" s="198" t="s">
        <v>83</v>
      </c>
      <c r="I882" s="199">
        <v>164.09</v>
      </c>
      <c r="J882" s="64"/>
      <c r="K882" s="210">
        <v>5</v>
      </c>
      <c r="L882" s="211">
        <v>146.6</v>
      </c>
      <c r="M882" s="211" t="e" cm="1">
        <f t="array" ref="M882">IF($K882&gt;0,SVS_UR_VZ*$I882/$J882,0)</f>
        <v>#DIV/0!</v>
      </c>
      <c r="N882" s="204">
        <v>5</v>
      </c>
      <c r="O882" s="205">
        <v>101.25</v>
      </c>
      <c r="P882" s="205" t="e" cm="1">
        <f t="array" ref="P882">IF($K882&gt;0,SVS_UR_VFZ*$I882/$J882,0)</f>
        <v>#DIV/0!</v>
      </c>
      <c r="Q882" s="203">
        <f t="shared" si="48"/>
        <v>40669.7065</v>
      </c>
      <c r="R882" s="203">
        <f t="shared" si="49"/>
        <v>0</v>
      </c>
      <c r="S882" s="203" t="e">
        <f t="shared" si="50"/>
        <v>#DIV/0!</v>
      </c>
    </row>
    <row r="883" spans="1:19" s="11" customFormat="1">
      <c r="A883" s="195">
        <f>MAX($A$11:A882)+1</f>
        <v>872</v>
      </c>
      <c r="B883" s="196" t="s">
        <v>59</v>
      </c>
      <c r="C883" s="197">
        <v>1</v>
      </c>
      <c r="D883" s="197" t="s">
        <v>894</v>
      </c>
      <c r="E883" s="196" t="s">
        <v>189</v>
      </c>
      <c r="F883" s="198" t="s">
        <v>171</v>
      </c>
      <c r="G883" s="198" t="s">
        <v>75</v>
      </c>
      <c r="H883" s="198" t="s">
        <v>83</v>
      </c>
      <c r="I883" s="199">
        <v>126.8</v>
      </c>
      <c r="J883" s="64"/>
      <c r="K883" s="210">
        <v>5</v>
      </c>
      <c r="L883" s="211">
        <v>146.6</v>
      </c>
      <c r="M883" s="211" t="e" cm="1">
        <f t="array" ref="M883">IF($K883&gt;0,SVS_UR_VZ*$I883/$J883,0)</f>
        <v>#DIV/0!</v>
      </c>
      <c r="N883" s="204">
        <v>5</v>
      </c>
      <c r="O883" s="205">
        <v>101.25</v>
      </c>
      <c r="P883" s="205" t="e" cm="1">
        <f t="array" ref="P883">IF($K883&gt;0,SVS_UR_VFZ*$I883/$J883,0)</f>
        <v>#DIV/0!</v>
      </c>
      <c r="Q883" s="203">
        <f t="shared" si="48"/>
        <v>31427.379999999997</v>
      </c>
      <c r="R883" s="203">
        <f t="shared" si="49"/>
        <v>0</v>
      </c>
      <c r="S883" s="203" t="e">
        <f t="shared" si="50"/>
        <v>#DIV/0!</v>
      </c>
    </row>
    <row r="884" spans="1:19" s="11" customFormat="1">
      <c r="A884" s="195">
        <f>MAX($A$11:A883)+1</f>
        <v>873</v>
      </c>
      <c r="B884" s="196" t="s">
        <v>59</v>
      </c>
      <c r="C884" s="197">
        <v>1</v>
      </c>
      <c r="D884" s="197" t="s">
        <v>895</v>
      </c>
      <c r="E884" s="196" t="s">
        <v>189</v>
      </c>
      <c r="F884" s="198" t="s">
        <v>171</v>
      </c>
      <c r="G884" s="198" t="s">
        <v>75</v>
      </c>
      <c r="H884" s="198" t="s">
        <v>83</v>
      </c>
      <c r="I884" s="199">
        <v>83.17</v>
      </c>
      <c r="J884" s="64"/>
      <c r="K884" s="210">
        <v>5</v>
      </c>
      <c r="L884" s="211">
        <v>146.6</v>
      </c>
      <c r="M884" s="211" t="e" cm="1">
        <f t="array" ref="M884">IF($K884&gt;0,SVS_UR_VZ*$I884/$J884,0)</f>
        <v>#DIV/0!</v>
      </c>
      <c r="N884" s="204">
        <v>5</v>
      </c>
      <c r="O884" s="205">
        <v>101.25</v>
      </c>
      <c r="P884" s="205" t="e" cm="1">
        <f t="array" ref="P884">IF($K884&gt;0,SVS_UR_VFZ*$I884/$J884,0)</f>
        <v>#DIV/0!</v>
      </c>
      <c r="Q884" s="203">
        <f t="shared" si="48"/>
        <v>20613.684499999999</v>
      </c>
      <c r="R884" s="203">
        <f t="shared" si="49"/>
        <v>0</v>
      </c>
      <c r="S884" s="203" t="e">
        <f t="shared" si="50"/>
        <v>#DIV/0!</v>
      </c>
    </row>
    <row r="885" spans="1:19" s="11" customFormat="1">
      <c r="A885" s="195">
        <f>MAX($A$11:A884)+1</f>
        <v>874</v>
      </c>
      <c r="B885" s="196" t="s">
        <v>59</v>
      </c>
      <c r="C885" s="197">
        <v>1</v>
      </c>
      <c r="D885" s="197" t="s">
        <v>429</v>
      </c>
      <c r="E885" s="196" t="s">
        <v>471</v>
      </c>
      <c r="F885" s="198" t="s">
        <v>172</v>
      </c>
      <c r="G885" s="198" t="s">
        <v>75</v>
      </c>
      <c r="H885" s="198" t="s">
        <v>94</v>
      </c>
      <c r="I885" s="199">
        <v>12.28</v>
      </c>
      <c r="J885" s="64"/>
      <c r="K885" s="210">
        <v>2</v>
      </c>
      <c r="L885" s="211">
        <v>58.64</v>
      </c>
      <c r="M885" s="211" t="e" cm="1">
        <f t="array" ref="M885">IF($K885&gt;0,SVS_UR_VZ*$I885/$J885,0)</f>
        <v>#DIV/0!</v>
      </c>
      <c r="N885" s="204">
        <v>2</v>
      </c>
      <c r="O885" s="205">
        <v>40.5</v>
      </c>
      <c r="P885" s="205" t="e" cm="1">
        <f t="array" ref="P885">IF($K885&gt;0,SVS_UR_VFZ*$I885/$J885,0)</f>
        <v>#DIV/0!</v>
      </c>
      <c r="Q885" s="203">
        <f t="shared" si="48"/>
        <v>1217.4392</v>
      </c>
      <c r="R885" s="203">
        <f t="shared" si="49"/>
        <v>0</v>
      </c>
      <c r="S885" s="203" t="e">
        <f t="shared" si="50"/>
        <v>#DIV/0!</v>
      </c>
    </row>
    <row r="886" spans="1:19" s="11" customFormat="1">
      <c r="A886" s="195">
        <f>MAX($A$11:A885)+1</f>
        <v>875</v>
      </c>
      <c r="B886" s="196" t="s">
        <v>59</v>
      </c>
      <c r="C886" s="197">
        <v>1</v>
      </c>
      <c r="D886" s="197" t="s">
        <v>429</v>
      </c>
      <c r="E886" s="196" t="s">
        <v>471</v>
      </c>
      <c r="F886" s="198" t="s">
        <v>172</v>
      </c>
      <c r="G886" s="198" t="s">
        <v>75</v>
      </c>
      <c r="H886" s="198" t="s">
        <v>94</v>
      </c>
      <c r="I886" s="199">
        <v>12.28</v>
      </c>
      <c r="J886" s="64"/>
      <c r="K886" s="210">
        <v>2</v>
      </c>
      <c r="L886" s="211">
        <v>58.64</v>
      </c>
      <c r="M886" s="211" t="e" cm="1">
        <f t="array" ref="M886">IF($K886&gt;0,SVS_UR_VZ*$I886/$J886,0)</f>
        <v>#DIV/0!</v>
      </c>
      <c r="N886" s="204">
        <v>2</v>
      </c>
      <c r="O886" s="205">
        <v>40.5</v>
      </c>
      <c r="P886" s="205" t="e" cm="1">
        <f t="array" ref="P886">IF($K886&gt;0,SVS_UR_VFZ*$I886/$J886,0)</f>
        <v>#DIV/0!</v>
      </c>
      <c r="Q886" s="203">
        <f t="shared" si="48"/>
        <v>1217.4392</v>
      </c>
      <c r="R886" s="203">
        <f t="shared" si="49"/>
        <v>0</v>
      </c>
      <c r="S886" s="203" t="e">
        <f t="shared" si="50"/>
        <v>#DIV/0!</v>
      </c>
    </row>
    <row r="887" spans="1:19" s="11" customFormat="1">
      <c r="A887" s="195">
        <f>MAX($A$11:A886)+1</f>
        <v>876</v>
      </c>
      <c r="B887" s="196" t="s">
        <v>59</v>
      </c>
      <c r="C887" s="197">
        <v>1</v>
      </c>
      <c r="D887" s="197" t="s">
        <v>429</v>
      </c>
      <c r="E887" s="196" t="s">
        <v>471</v>
      </c>
      <c r="F887" s="198" t="s">
        <v>172</v>
      </c>
      <c r="G887" s="198" t="s">
        <v>75</v>
      </c>
      <c r="H887" s="198" t="s">
        <v>94</v>
      </c>
      <c r="I887" s="199">
        <v>12.28</v>
      </c>
      <c r="J887" s="64"/>
      <c r="K887" s="210">
        <v>2</v>
      </c>
      <c r="L887" s="211">
        <v>58.64</v>
      </c>
      <c r="M887" s="211" t="e" cm="1">
        <f t="array" ref="M887">IF($K887&gt;0,SVS_UR_VZ*$I887/$J887,0)</f>
        <v>#DIV/0!</v>
      </c>
      <c r="N887" s="204">
        <v>2</v>
      </c>
      <c r="O887" s="205">
        <v>40.5</v>
      </c>
      <c r="P887" s="205" t="e" cm="1">
        <f t="array" ref="P887">IF($K887&gt;0,SVS_UR_VFZ*$I887/$J887,0)</f>
        <v>#DIV/0!</v>
      </c>
      <c r="Q887" s="203">
        <f t="shared" si="48"/>
        <v>1217.4392</v>
      </c>
      <c r="R887" s="203">
        <f t="shared" si="49"/>
        <v>0</v>
      </c>
      <c r="S887" s="203" t="e">
        <f t="shared" si="50"/>
        <v>#DIV/0!</v>
      </c>
    </row>
    <row r="888" spans="1:19" s="11" customFormat="1">
      <c r="A888" s="195">
        <f>MAX($A$11:A887)+1</f>
        <v>877</v>
      </c>
      <c r="B888" s="196" t="s">
        <v>59</v>
      </c>
      <c r="C888" s="197">
        <v>1</v>
      </c>
      <c r="D888" s="197" t="s">
        <v>430</v>
      </c>
      <c r="E888" s="196" t="s">
        <v>471</v>
      </c>
      <c r="F888" s="198" t="s">
        <v>172</v>
      </c>
      <c r="G888" s="198" t="s">
        <v>75</v>
      </c>
      <c r="H888" s="198" t="s">
        <v>94</v>
      </c>
      <c r="I888" s="199">
        <v>6.07</v>
      </c>
      <c r="J888" s="64"/>
      <c r="K888" s="210">
        <v>2</v>
      </c>
      <c r="L888" s="211">
        <v>58.64</v>
      </c>
      <c r="M888" s="211" t="e" cm="1">
        <f t="array" ref="M888">IF($K888&gt;0,SVS_UR_VZ*$I888/$J888,0)</f>
        <v>#DIV/0!</v>
      </c>
      <c r="N888" s="204">
        <v>2</v>
      </c>
      <c r="O888" s="205">
        <v>40.5</v>
      </c>
      <c r="P888" s="205" t="e" cm="1">
        <f t="array" ref="P888">IF($K888&gt;0,SVS_UR_VFZ*$I888/$J888,0)</f>
        <v>#DIV/0!</v>
      </c>
      <c r="Q888" s="203">
        <f t="shared" si="48"/>
        <v>601.77980000000002</v>
      </c>
      <c r="R888" s="203">
        <f t="shared" si="49"/>
        <v>0</v>
      </c>
      <c r="S888" s="203" t="e">
        <f t="shared" si="50"/>
        <v>#DIV/0!</v>
      </c>
    </row>
    <row r="889" spans="1:19" s="11" customFormat="1">
      <c r="A889" s="195">
        <f>MAX($A$11:A888)+1</f>
        <v>878</v>
      </c>
      <c r="B889" s="196" t="s">
        <v>59</v>
      </c>
      <c r="C889" s="197">
        <v>1</v>
      </c>
      <c r="D889" s="197" t="s">
        <v>430</v>
      </c>
      <c r="E889" s="196" t="s">
        <v>471</v>
      </c>
      <c r="F889" s="198" t="s">
        <v>172</v>
      </c>
      <c r="G889" s="198" t="s">
        <v>75</v>
      </c>
      <c r="H889" s="198" t="s">
        <v>94</v>
      </c>
      <c r="I889" s="199">
        <v>6.07</v>
      </c>
      <c r="J889" s="64"/>
      <c r="K889" s="200">
        <v>2</v>
      </c>
      <c r="L889" s="201">
        <v>58.64</v>
      </c>
      <c r="M889" s="201" t="e" cm="1">
        <f t="array" ref="M889">IF($K889&gt;0,SVS_UR_VZ*$I889/$J889,0)</f>
        <v>#DIV/0!</v>
      </c>
      <c r="N889" s="208">
        <v>2</v>
      </c>
      <c r="O889" s="209">
        <v>40.5</v>
      </c>
      <c r="P889" s="209" t="e" cm="1">
        <f t="array" ref="P889">IF($K889&gt;0,SVS_UR_VFZ*$I889/$J889,0)</f>
        <v>#DIV/0!</v>
      </c>
      <c r="Q889" s="203">
        <f t="shared" si="48"/>
        <v>601.77980000000002</v>
      </c>
      <c r="R889" s="203">
        <f t="shared" si="49"/>
        <v>0</v>
      </c>
      <c r="S889" s="203" t="e">
        <f t="shared" si="50"/>
        <v>#DIV/0!</v>
      </c>
    </row>
    <row r="890" spans="1:19" s="11" customFormat="1">
      <c r="A890" s="195">
        <f>MAX($A$11:A889)+1</f>
        <v>879</v>
      </c>
      <c r="B890" s="196" t="s">
        <v>59</v>
      </c>
      <c r="C890" s="197">
        <v>1</v>
      </c>
      <c r="D890" s="197" t="s">
        <v>430</v>
      </c>
      <c r="E890" s="196" t="s">
        <v>471</v>
      </c>
      <c r="F890" s="198" t="s">
        <v>172</v>
      </c>
      <c r="G890" s="198" t="s">
        <v>75</v>
      </c>
      <c r="H890" s="198" t="s">
        <v>94</v>
      </c>
      <c r="I890" s="199">
        <v>6.07</v>
      </c>
      <c r="J890" s="64"/>
      <c r="K890" s="200">
        <v>2</v>
      </c>
      <c r="L890" s="201">
        <v>58.64</v>
      </c>
      <c r="M890" s="201" t="e" cm="1">
        <f t="array" ref="M890">IF($K890&gt;0,SVS_UR_VZ*$I890/$J890,0)</f>
        <v>#DIV/0!</v>
      </c>
      <c r="N890" s="208">
        <v>2</v>
      </c>
      <c r="O890" s="209">
        <v>40.5</v>
      </c>
      <c r="P890" s="209" t="e" cm="1">
        <f t="array" ref="P890">IF($K890&gt;0,SVS_UR_VFZ*$I890/$J890,0)</f>
        <v>#DIV/0!</v>
      </c>
      <c r="Q890" s="203">
        <f t="shared" si="48"/>
        <v>601.77980000000002</v>
      </c>
      <c r="R890" s="203">
        <f t="shared" si="49"/>
        <v>0</v>
      </c>
      <c r="S890" s="203" t="e">
        <f t="shared" si="50"/>
        <v>#DIV/0!</v>
      </c>
    </row>
    <row r="891" spans="1:19" s="11" customFormat="1">
      <c r="A891" s="195">
        <f>MAX($A$11:A890)+1</f>
        <v>880</v>
      </c>
      <c r="B891" s="196" t="s">
        <v>59</v>
      </c>
      <c r="C891" s="197">
        <v>1</v>
      </c>
      <c r="D891" s="197" t="s">
        <v>431</v>
      </c>
      <c r="E891" s="196" t="s">
        <v>81</v>
      </c>
      <c r="F891" s="198" t="s">
        <v>1375</v>
      </c>
      <c r="G891" s="198" t="s">
        <v>1313</v>
      </c>
      <c r="H891" s="198" t="s">
        <v>80</v>
      </c>
      <c r="I891" s="199">
        <v>15.34</v>
      </c>
      <c r="J891" s="64"/>
      <c r="K891" s="200">
        <v>3</v>
      </c>
      <c r="L891" s="201">
        <v>87.96</v>
      </c>
      <c r="M891" s="201" t="e" cm="1">
        <f t="array" ref="M891">IF($K891&gt;0,SVS_UR_VZ*$I891/$J891,0)</f>
        <v>#DIV/0!</v>
      </c>
      <c r="N891" s="208">
        <v>3</v>
      </c>
      <c r="O891" s="209">
        <v>60.75</v>
      </c>
      <c r="P891" s="209" t="e" cm="1">
        <f t="array" ref="P891">IF($K891&gt;0,SVS_UR_VFZ*$I891/$J891,0)</f>
        <v>#DIV/0!</v>
      </c>
      <c r="Q891" s="203">
        <f t="shared" si="48"/>
        <v>2281.2113999999997</v>
      </c>
      <c r="R891" s="203">
        <f t="shared" si="49"/>
        <v>0</v>
      </c>
      <c r="S891" s="203" t="e">
        <f t="shared" si="50"/>
        <v>#DIV/0!</v>
      </c>
    </row>
    <row r="892" spans="1:19" s="11" customFormat="1">
      <c r="A892" s="195">
        <f>MAX($A$11:A891)+1</f>
        <v>881</v>
      </c>
      <c r="B892" s="196" t="s">
        <v>59</v>
      </c>
      <c r="C892" s="197">
        <v>1</v>
      </c>
      <c r="D892" s="197" t="s">
        <v>1014</v>
      </c>
      <c r="E892" s="196" t="s">
        <v>81</v>
      </c>
      <c r="F892" s="198" t="s">
        <v>1375</v>
      </c>
      <c r="G892" s="198" t="s">
        <v>1313</v>
      </c>
      <c r="H892" s="198" t="s">
        <v>80</v>
      </c>
      <c r="I892" s="199">
        <v>20.85</v>
      </c>
      <c r="J892" s="64"/>
      <c r="K892" s="200">
        <v>3</v>
      </c>
      <c r="L892" s="201">
        <v>87.96</v>
      </c>
      <c r="M892" s="201" t="e" cm="1">
        <f t="array" ref="M892">IF($K892&gt;0,SVS_UR_VZ*$I892/$J892,0)</f>
        <v>#DIV/0!</v>
      </c>
      <c r="N892" s="208">
        <v>3</v>
      </c>
      <c r="O892" s="209">
        <v>60.75</v>
      </c>
      <c r="P892" s="209" t="e" cm="1">
        <f t="array" ref="P892">IF($K892&gt;0,SVS_UR_VFZ*$I892/$J892,0)</f>
        <v>#DIV/0!</v>
      </c>
      <c r="Q892" s="203">
        <f t="shared" si="48"/>
        <v>3100.6034999999997</v>
      </c>
      <c r="R892" s="203">
        <f t="shared" si="49"/>
        <v>0</v>
      </c>
      <c r="S892" s="203" t="e">
        <f t="shared" si="50"/>
        <v>#DIV/0!</v>
      </c>
    </row>
    <row r="893" spans="1:19" s="11" customFormat="1">
      <c r="A893" s="195">
        <f>MAX($A$11:A892)+1</f>
        <v>882</v>
      </c>
      <c r="B893" s="196" t="s">
        <v>59</v>
      </c>
      <c r="C893" s="197">
        <v>1</v>
      </c>
      <c r="D893" s="197" t="s">
        <v>434</v>
      </c>
      <c r="E893" s="196" t="s">
        <v>43</v>
      </c>
      <c r="F893" s="198" t="s">
        <v>1375</v>
      </c>
      <c r="G893" s="198" t="s">
        <v>1313</v>
      </c>
      <c r="H893" s="198" t="s">
        <v>82</v>
      </c>
      <c r="I893" s="199">
        <v>15.4</v>
      </c>
      <c r="J893" s="64"/>
      <c r="K893" s="200">
        <v>3</v>
      </c>
      <c r="L893" s="201">
        <v>87.96</v>
      </c>
      <c r="M893" s="201" t="e" cm="1">
        <f t="array" ref="M893">IF($K893&gt;0,SVS_UR_VZ*$I893/$J893,0)</f>
        <v>#DIV/0!</v>
      </c>
      <c r="N893" s="208">
        <v>3</v>
      </c>
      <c r="O893" s="209">
        <v>60.75</v>
      </c>
      <c r="P893" s="209" t="e" cm="1">
        <f t="array" ref="P893">IF($K893&gt;0,SVS_UR_VFZ*$I893/$J893,0)</f>
        <v>#DIV/0!</v>
      </c>
      <c r="Q893" s="203">
        <f t="shared" si="48"/>
        <v>2290.1339999999996</v>
      </c>
      <c r="R893" s="203">
        <f t="shared" si="49"/>
        <v>0</v>
      </c>
      <c r="S893" s="203" t="e">
        <f t="shared" si="50"/>
        <v>#DIV/0!</v>
      </c>
    </row>
    <row r="894" spans="1:19" s="11" customFormat="1">
      <c r="A894" s="195">
        <f>MAX($A$11:A893)+1</f>
        <v>883</v>
      </c>
      <c r="B894" s="196" t="s">
        <v>59</v>
      </c>
      <c r="C894" s="197">
        <v>1</v>
      </c>
      <c r="D894" s="197" t="s">
        <v>435</v>
      </c>
      <c r="E894" s="196" t="s">
        <v>471</v>
      </c>
      <c r="F894" s="198" t="s">
        <v>172</v>
      </c>
      <c r="G894" s="198" t="s">
        <v>75</v>
      </c>
      <c r="H894" s="198" t="s">
        <v>94</v>
      </c>
      <c r="I894" s="199">
        <v>32.700000000000003</v>
      </c>
      <c r="J894" s="64"/>
      <c r="K894" s="200">
        <v>2</v>
      </c>
      <c r="L894" s="201">
        <v>58.64</v>
      </c>
      <c r="M894" s="201" t="e" cm="1">
        <f t="array" ref="M894">IF($K894&gt;0,SVS_UR_VZ*$I894/$J894,0)</f>
        <v>#DIV/0!</v>
      </c>
      <c r="N894" s="208">
        <v>2</v>
      </c>
      <c r="O894" s="209">
        <v>40.5</v>
      </c>
      <c r="P894" s="209" t="e" cm="1">
        <f t="array" ref="P894">IF($K894&gt;0,SVS_UR_VFZ*$I894/$J894,0)</f>
        <v>#DIV/0!</v>
      </c>
      <c r="Q894" s="203">
        <f t="shared" si="48"/>
        <v>3241.8780000000002</v>
      </c>
      <c r="R894" s="203">
        <f t="shared" si="49"/>
        <v>0</v>
      </c>
      <c r="S894" s="203" t="e">
        <f t="shared" si="50"/>
        <v>#DIV/0!</v>
      </c>
    </row>
    <row r="895" spans="1:19" s="11" customFormat="1">
      <c r="A895" s="195">
        <f>MAX($A$11:A894)+1</f>
        <v>884</v>
      </c>
      <c r="B895" s="196" t="s">
        <v>59</v>
      </c>
      <c r="C895" s="197">
        <v>1</v>
      </c>
      <c r="D895" s="197" t="s">
        <v>435</v>
      </c>
      <c r="E895" s="196" t="s">
        <v>471</v>
      </c>
      <c r="F895" s="198" t="s">
        <v>172</v>
      </c>
      <c r="G895" s="198" t="s">
        <v>75</v>
      </c>
      <c r="H895" s="198" t="s">
        <v>94</v>
      </c>
      <c r="I895" s="199">
        <v>32.700000000000003</v>
      </c>
      <c r="J895" s="64"/>
      <c r="K895" s="200">
        <v>2</v>
      </c>
      <c r="L895" s="201">
        <v>58.64</v>
      </c>
      <c r="M895" s="201" t="e" cm="1">
        <f t="array" ref="M895">IF($K895&gt;0,SVS_UR_VZ*$I895/$J895,0)</f>
        <v>#DIV/0!</v>
      </c>
      <c r="N895" s="220">
        <v>2</v>
      </c>
      <c r="O895" s="221">
        <v>40.5</v>
      </c>
      <c r="P895" s="221" t="e" cm="1">
        <f t="array" ref="P895">IF($K895&gt;0,SVS_UR_VFZ*$I895/$J895,0)</f>
        <v>#DIV/0!</v>
      </c>
      <c r="Q895" s="203">
        <f t="shared" si="48"/>
        <v>3241.8780000000002</v>
      </c>
      <c r="R895" s="203">
        <f t="shared" si="49"/>
        <v>0</v>
      </c>
      <c r="S895" s="203" t="e">
        <f t="shared" si="50"/>
        <v>#DIV/0!</v>
      </c>
    </row>
    <row r="896" spans="1:19" s="11" customFormat="1">
      <c r="A896" s="195">
        <f>MAX($A$11:A895)+1</f>
        <v>885</v>
      </c>
      <c r="B896" s="196" t="s">
        <v>59</v>
      </c>
      <c r="C896" s="197">
        <v>1</v>
      </c>
      <c r="D896" s="197" t="s">
        <v>435</v>
      </c>
      <c r="E896" s="196" t="s">
        <v>471</v>
      </c>
      <c r="F896" s="198" t="s">
        <v>172</v>
      </c>
      <c r="G896" s="198" t="s">
        <v>75</v>
      </c>
      <c r="H896" s="198" t="s">
        <v>94</v>
      </c>
      <c r="I896" s="199">
        <v>32.700000000000003</v>
      </c>
      <c r="J896" s="64"/>
      <c r="K896" s="200">
        <v>2</v>
      </c>
      <c r="L896" s="201">
        <v>58.64</v>
      </c>
      <c r="M896" s="201" t="e" cm="1">
        <f t="array" ref="M896">IF($K896&gt;0,SVS_UR_VZ*$I896/$J896,0)</f>
        <v>#DIV/0!</v>
      </c>
      <c r="N896" s="208">
        <v>2</v>
      </c>
      <c r="O896" s="209">
        <v>40.5</v>
      </c>
      <c r="P896" s="209" t="e" cm="1">
        <f t="array" ref="P896">IF($K896&gt;0,SVS_UR_VFZ*$I896/$J896,0)</f>
        <v>#DIV/0!</v>
      </c>
      <c r="Q896" s="203">
        <f t="shared" si="48"/>
        <v>3241.8780000000002</v>
      </c>
      <c r="R896" s="203">
        <f t="shared" si="49"/>
        <v>0</v>
      </c>
      <c r="S896" s="203" t="e">
        <f t="shared" si="50"/>
        <v>#DIV/0!</v>
      </c>
    </row>
    <row r="897" spans="1:19" s="11" customFormat="1">
      <c r="A897" s="195">
        <f>MAX($A$11:A896)+1</f>
        <v>886</v>
      </c>
      <c r="B897" s="196" t="s">
        <v>59</v>
      </c>
      <c r="C897" s="197">
        <v>1</v>
      </c>
      <c r="D897" s="197" t="s">
        <v>436</v>
      </c>
      <c r="E897" s="196" t="s">
        <v>471</v>
      </c>
      <c r="F897" s="198" t="s">
        <v>169</v>
      </c>
      <c r="G897" s="198" t="s">
        <v>75</v>
      </c>
      <c r="H897" s="198" t="s">
        <v>94</v>
      </c>
      <c r="I897" s="199">
        <v>9.8000000000000007</v>
      </c>
      <c r="J897" s="64"/>
      <c r="K897" s="200">
        <v>1</v>
      </c>
      <c r="L897" s="201">
        <v>30.4</v>
      </c>
      <c r="M897" s="201" t="e" cm="1">
        <f t="array" ref="M897">IF($K897&gt;0,SVS_UR_VZ*$I897/$J897,0)</f>
        <v>#DIV/0!</v>
      </c>
      <c r="N897" s="208">
        <v>1</v>
      </c>
      <c r="O897" s="209">
        <v>21.68</v>
      </c>
      <c r="P897" s="209" t="e" cm="1">
        <f t="array" ref="P897">IF($K897&gt;0,SVS_UR_VFZ*$I897/$J897,0)</f>
        <v>#DIV/0!</v>
      </c>
      <c r="Q897" s="203">
        <f t="shared" si="48"/>
        <v>510.38400000000001</v>
      </c>
      <c r="R897" s="203">
        <f t="shared" si="49"/>
        <v>0</v>
      </c>
      <c r="S897" s="203" t="e">
        <f t="shared" si="50"/>
        <v>#DIV/0!</v>
      </c>
    </row>
    <row r="898" spans="1:19" s="11" customFormat="1">
      <c r="A898" s="195">
        <f>MAX($A$11:A897)+1</f>
        <v>887</v>
      </c>
      <c r="B898" s="196" t="s">
        <v>59</v>
      </c>
      <c r="C898" s="197">
        <v>1</v>
      </c>
      <c r="D898" s="197" t="s">
        <v>436</v>
      </c>
      <c r="E898" s="196" t="s">
        <v>471</v>
      </c>
      <c r="F898" s="198" t="s">
        <v>169</v>
      </c>
      <c r="G898" s="198" t="s">
        <v>75</v>
      </c>
      <c r="H898" s="198" t="s">
        <v>94</v>
      </c>
      <c r="I898" s="199">
        <v>9.8000000000000007</v>
      </c>
      <c r="J898" s="64"/>
      <c r="K898" s="200">
        <v>1</v>
      </c>
      <c r="L898" s="201">
        <v>30.4</v>
      </c>
      <c r="M898" s="201" t="e" cm="1">
        <f t="array" ref="M898">IF($K898&gt;0,SVS_UR_VZ*$I898/$J898,0)</f>
        <v>#DIV/0!</v>
      </c>
      <c r="N898" s="208">
        <v>1</v>
      </c>
      <c r="O898" s="209">
        <v>21.68</v>
      </c>
      <c r="P898" s="209" t="e" cm="1">
        <f t="array" ref="P898">IF($K898&gt;0,SVS_UR_VFZ*$I898/$J898,0)</f>
        <v>#DIV/0!</v>
      </c>
      <c r="Q898" s="203">
        <f t="shared" si="48"/>
        <v>510.38400000000001</v>
      </c>
      <c r="R898" s="203">
        <f t="shared" si="49"/>
        <v>0</v>
      </c>
      <c r="S898" s="203" t="e">
        <f t="shared" si="50"/>
        <v>#DIV/0!</v>
      </c>
    </row>
    <row r="899" spans="1:19" s="11" customFormat="1">
      <c r="A899" s="195">
        <f>MAX($A$11:A898)+1</f>
        <v>888</v>
      </c>
      <c r="B899" s="196" t="s">
        <v>59</v>
      </c>
      <c r="C899" s="197">
        <v>1</v>
      </c>
      <c r="D899" s="197" t="s">
        <v>436</v>
      </c>
      <c r="E899" s="196" t="s">
        <v>471</v>
      </c>
      <c r="F899" s="198" t="s">
        <v>169</v>
      </c>
      <c r="G899" s="198" t="s">
        <v>75</v>
      </c>
      <c r="H899" s="198" t="s">
        <v>94</v>
      </c>
      <c r="I899" s="199">
        <v>9.8000000000000007</v>
      </c>
      <c r="J899" s="64"/>
      <c r="K899" s="200">
        <v>1</v>
      </c>
      <c r="L899" s="201">
        <v>30.4</v>
      </c>
      <c r="M899" s="201" t="e" cm="1">
        <f t="array" ref="M899">IF($K899&gt;0,SVS_UR_VZ*$I899/$J899,0)</f>
        <v>#DIV/0!</v>
      </c>
      <c r="N899" s="208">
        <v>1</v>
      </c>
      <c r="O899" s="209">
        <v>21.68</v>
      </c>
      <c r="P899" s="209" t="e" cm="1">
        <f t="array" ref="P899">IF($K899&gt;0,SVS_UR_VFZ*$I899/$J899,0)</f>
        <v>#DIV/0!</v>
      </c>
      <c r="Q899" s="203">
        <f t="shared" si="48"/>
        <v>510.38400000000001</v>
      </c>
      <c r="R899" s="203">
        <f t="shared" si="49"/>
        <v>0</v>
      </c>
      <c r="S899" s="203" t="e">
        <f t="shared" si="50"/>
        <v>#DIV/0!</v>
      </c>
    </row>
    <row r="900" spans="1:19" s="11" customFormat="1">
      <c r="A900" s="195">
        <f>MAX($A$11:A899)+1</f>
        <v>889</v>
      </c>
      <c r="B900" s="196" t="s">
        <v>59</v>
      </c>
      <c r="C900" s="197">
        <v>1</v>
      </c>
      <c r="D900" s="197" t="s">
        <v>437</v>
      </c>
      <c r="E900" s="196" t="s">
        <v>471</v>
      </c>
      <c r="F900" s="198" t="s">
        <v>169</v>
      </c>
      <c r="G900" s="198" t="s">
        <v>75</v>
      </c>
      <c r="H900" s="198" t="s">
        <v>94</v>
      </c>
      <c r="I900" s="199">
        <v>5.09</v>
      </c>
      <c r="J900" s="64"/>
      <c r="K900" s="200">
        <v>1</v>
      </c>
      <c r="L900" s="201">
        <v>30.4</v>
      </c>
      <c r="M900" s="201" t="e" cm="1">
        <f t="array" ref="M900">IF($K900&gt;0,SVS_UR_VZ*$I900/$J900,0)</f>
        <v>#DIV/0!</v>
      </c>
      <c r="N900" s="208">
        <v>1</v>
      </c>
      <c r="O900" s="209">
        <v>21.68</v>
      </c>
      <c r="P900" s="209" t="e" cm="1">
        <f t="array" ref="P900">IF($K900&gt;0,SVS_UR_VFZ*$I900/$J900,0)</f>
        <v>#DIV/0!</v>
      </c>
      <c r="Q900" s="203">
        <f t="shared" si="48"/>
        <v>265.0872</v>
      </c>
      <c r="R900" s="203">
        <f t="shared" si="49"/>
        <v>0</v>
      </c>
      <c r="S900" s="203" t="e">
        <f t="shared" si="50"/>
        <v>#DIV/0!</v>
      </c>
    </row>
    <row r="901" spans="1:19" s="11" customFormat="1">
      <c r="A901" s="195">
        <f>MAX($A$11:A900)+1</f>
        <v>890</v>
      </c>
      <c r="B901" s="196" t="s">
        <v>59</v>
      </c>
      <c r="C901" s="197">
        <v>1</v>
      </c>
      <c r="D901" s="197" t="s">
        <v>437</v>
      </c>
      <c r="E901" s="196" t="s">
        <v>471</v>
      </c>
      <c r="F901" s="198" t="s">
        <v>169</v>
      </c>
      <c r="G901" s="198" t="s">
        <v>75</v>
      </c>
      <c r="H901" s="198" t="s">
        <v>94</v>
      </c>
      <c r="I901" s="199">
        <v>5.09</v>
      </c>
      <c r="J901" s="64"/>
      <c r="K901" s="210">
        <v>1</v>
      </c>
      <c r="L901" s="211">
        <v>30.4</v>
      </c>
      <c r="M901" s="211" t="e" cm="1">
        <f t="array" ref="M901">IF($K901&gt;0,SVS_UR_VZ*$I901/$J901,0)</f>
        <v>#DIV/0!</v>
      </c>
      <c r="N901" s="204">
        <v>1</v>
      </c>
      <c r="O901" s="205">
        <v>21.68</v>
      </c>
      <c r="P901" s="205" t="e" cm="1">
        <f t="array" ref="P901">IF($K901&gt;0,SVS_UR_VFZ*$I901/$J901,0)</f>
        <v>#DIV/0!</v>
      </c>
      <c r="Q901" s="203">
        <f t="shared" si="48"/>
        <v>265.0872</v>
      </c>
      <c r="R901" s="203">
        <f t="shared" si="49"/>
        <v>0</v>
      </c>
      <c r="S901" s="203" t="e">
        <f t="shared" si="50"/>
        <v>#DIV/0!</v>
      </c>
    </row>
    <row r="902" spans="1:19" s="11" customFormat="1">
      <c r="A902" s="195">
        <f>MAX($A$11:A901)+1</f>
        <v>891</v>
      </c>
      <c r="B902" s="196" t="s">
        <v>59</v>
      </c>
      <c r="C902" s="197">
        <v>1</v>
      </c>
      <c r="D902" s="197" t="s">
        <v>437</v>
      </c>
      <c r="E902" s="196" t="s">
        <v>471</v>
      </c>
      <c r="F902" s="198" t="s">
        <v>169</v>
      </c>
      <c r="G902" s="198" t="s">
        <v>75</v>
      </c>
      <c r="H902" s="198" t="s">
        <v>94</v>
      </c>
      <c r="I902" s="199">
        <v>5.09</v>
      </c>
      <c r="J902" s="64"/>
      <c r="K902" s="210">
        <v>1</v>
      </c>
      <c r="L902" s="211">
        <v>30.4</v>
      </c>
      <c r="M902" s="211" t="e" cm="1">
        <f t="array" ref="M902">IF($K902&gt;0,SVS_UR_VZ*$I902/$J902,0)</f>
        <v>#DIV/0!</v>
      </c>
      <c r="N902" s="204">
        <v>1</v>
      </c>
      <c r="O902" s="205">
        <v>21.68</v>
      </c>
      <c r="P902" s="205" t="e" cm="1">
        <f t="array" ref="P902">IF($K902&gt;0,SVS_UR_VFZ*$I902/$J902,0)</f>
        <v>#DIV/0!</v>
      </c>
      <c r="Q902" s="203">
        <f t="shared" si="48"/>
        <v>265.0872</v>
      </c>
      <c r="R902" s="203">
        <f t="shared" si="49"/>
        <v>0</v>
      </c>
      <c r="S902" s="203" t="e">
        <f t="shared" si="50"/>
        <v>#DIV/0!</v>
      </c>
    </row>
    <row r="903" spans="1:19" s="11" customFormat="1">
      <c r="A903" s="195">
        <f>MAX($A$11:A902)+1</f>
        <v>892</v>
      </c>
      <c r="B903" s="196" t="s">
        <v>59</v>
      </c>
      <c r="C903" s="197">
        <v>1</v>
      </c>
      <c r="D903" s="197" t="s">
        <v>438</v>
      </c>
      <c r="E903" s="196" t="s">
        <v>526</v>
      </c>
      <c r="F903" s="198" t="s">
        <v>172</v>
      </c>
      <c r="G903" s="198" t="s">
        <v>75</v>
      </c>
      <c r="H903" s="198" t="s">
        <v>70</v>
      </c>
      <c r="I903" s="199">
        <v>103.37</v>
      </c>
      <c r="J903" s="64"/>
      <c r="K903" s="200">
        <v>2</v>
      </c>
      <c r="L903" s="201">
        <v>58.64</v>
      </c>
      <c r="M903" s="201" t="e" cm="1">
        <f t="array" ref="M903">IF($K903&gt;0,SVS_UR_VZ*$I903/$J903,0)</f>
        <v>#DIV/0!</v>
      </c>
      <c r="N903" s="208">
        <v>2</v>
      </c>
      <c r="O903" s="209">
        <v>40.5</v>
      </c>
      <c r="P903" s="209" t="e" cm="1">
        <f t="array" ref="P903">IF($K903&gt;0,SVS_UR_VFZ*$I903/$J903,0)</f>
        <v>#DIV/0!</v>
      </c>
      <c r="Q903" s="203">
        <f t="shared" si="48"/>
        <v>10248.1018</v>
      </c>
      <c r="R903" s="203">
        <f t="shared" si="49"/>
        <v>0</v>
      </c>
      <c r="S903" s="203" t="e">
        <f t="shared" si="50"/>
        <v>#DIV/0!</v>
      </c>
    </row>
    <row r="904" spans="1:19" s="11" customFormat="1">
      <c r="A904" s="195">
        <f>MAX($A$11:A903)+1</f>
        <v>893</v>
      </c>
      <c r="B904" s="196" t="s">
        <v>59</v>
      </c>
      <c r="C904" s="197">
        <v>1</v>
      </c>
      <c r="D904" s="197" t="s">
        <v>440</v>
      </c>
      <c r="E904" s="196" t="s">
        <v>179</v>
      </c>
      <c r="F904" s="198" t="s">
        <v>174</v>
      </c>
      <c r="G904" s="198" t="s">
        <v>1317</v>
      </c>
      <c r="H904" s="198" t="s">
        <v>46</v>
      </c>
      <c r="I904" s="199">
        <v>5.04</v>
      </c>
      <c r="J904" s="64"/>
      <c r="K904" s="210">
        <v>0.02</v>
      </c>
      <c r="L904" s="211">
        <v>1</v>
      </c>
      <c r="M904" s="211" t="e" cm="1">
        <f t="array" ref="M904">IF($K904&gt;0,SVS_UR_VZ*$I904/$J904,0)</f>
        <v>#DIV/0!</v>
      </c>
      <c r="N904" s="202"/>
      <c r="O904" s="202"/>
      <c r="P904" s="202"/>
      <c r="Q904" s="203">
        <f t="shared" si="48"/>
        <v>5.04</v>
      </c>
      <c r="R904" s="203">
        <f t="shared" si="49"/>
        <v>0</v>
      </c>
      <c r="S904" s="203" t="e">
        <f t="shared" si="50"/>
        <v>#DIV/0!</v>
      </c>
    </row>
    <row r="905" spans="1:19" s="11" customFormat="1">
      <c r="A905" s="195">
        <f>MAX($A$11:A904)+1</f>
        <v>894</v>
      </c>
      <c r="B905" s="196" t="s">
        <v>59</v>
      </c>
      <c r="C905" s="197">
        <v>1</v>
      </c>
      <c r="D905" s="197" t="s">
        <v>440</v>
      </c>
      <c r="E905" s="196" t="s">
        <v>179</v>
      </c>
      <c r="F905" s="198" t="s">
        <v>174</v>
      </c>
      <c r="G905" s="198" t="s">
        <v>1317</v>
      </c>
      <c r="H905" s="198" t="s">
        <v>46</v>
      </c>
      <c r="I905" s="199">
        <v>5.04</v>
      </c>
      <c r="J905" s="64"/>
      <c r="K905" s="200">
        <v>0.02</v>
      </c>
      <c r="L905" s="201">
        <v>1</v>
      </c>
      <c r="M905" s="201" t="e" cm="1">
        <f t="array" ref="M905">IF($K905&gt;0,SVS_UR_VZ*$I905/$J905,0)</f>
        <v>#DIV/0!</v>
      </c>
      <c r="N905" s="202"/>
      <c r="O905" s="202"/>
      <c r="P905" s="202"/>
      <c r="Q905" s="203">
        <f t="shared" si="48"/>
        <v>5.04</v>
      </c>
      <c r="R905" s="203">
        <f t="shared" si="49"/>
        <v>0</v>
      </c>
      <c r="S905" s="203" t="e">
        <f t="shared" si="50"/>
        <v>#DIV/0!</v>
      </c>
    </row>
    <row r="906" spans="1:19" s="11" customFormat="1">
      <c r="A906" s="195">
        <f>MAX($A$11:A905)+1</f>
        <v>895</v>
      </c>
      <c r="B906" s="196" t="s">
        <v>59</v>
      </c>
      <c r="C906" s="197">
        <v>1</v>
      </c>
      <c r="D906" s="197" t="s">
        <v>440</v>
      </c>
      <c r="E906" s="196" t="s">
        <v>179</v>
      </c>
      <c r="F906" s="198" t="s">
        <v>174</v>
      </c>
      <c r="G906" s="198" t="s">
        <v>1317</v>
      </c>
      <c r="H906" s="198" t="s">
        <v>46</v>
      </c>
      <c r="I906" s="199">
        <v>5.05</v>
      </c>
      <c r="J906" s="64"/>
      <c r="K906" s="200">
        <v>0.02</v>
      </c>
      <c r="L906" s="201">
        <v>1</v>
      </c>
      <c r="M906" s="201" t="e" cm="1">
        <f t="array" ref="M906">IF($K906&gt;0,SVS_UR_VZ*$I906/$J906,0)</f>
        <v>#DIV/0!</v>
      </c>
      <c r="N906" s="202"/>
      <c r="O906" s="202"/>
      <c r="P906" s="202"/>
      <c r="Q906" s="203">
        <f t="shared" si="48"/>
        <v>5.05</v>
      </c>
      <c r="R906" s="203">
        <f t="shared" si="49"/>
        <v>0</v>
      </c>
      <c r="S906" s="203" t="e">
        <f t="shared" si="50"/>
        <v>#DIV/0!</v>
      </c>
    </row>
    <row r="907" spans="1:19" s="11" customFormat="1">
      <c r="A907" s="195">
        <f>MAX($A$11:A906)+1</f>
        <v>896</v>
      </c>
      <c r="B907" s="196" t="s">
        <v>59</v>
      </c>
      <c r="C907" s="197">
        <v>1</v>
      </c>
      <c r="D907" s="197" t="s">
        <v>441</v>
      </c>
      <c r="E907" s="196" t="s">
        <v>213</v>
      </c>
      <c r="F907" s="198" t="s">
        <v>175</v>
      </c>
      <c r="G907" s="198" t="s">
        <v>75</v>
      </c>
      <c r="H907" s="198" t="s">
        <v>47</v>
      </c>
      <c r="I907" s="199">
        <v>15.35</v>
      </c>
      <c r="J907" s="64"/>
      <c r="K907" s="200">
        <v>0.46</v>
      </c>
      <c r="L907" s="201">
        <v>13.984</v>
      </c>
      <c r="M907" s="201" t="e" cm="1">
        <f t="array" ref="M907">IF($K907&gt;0,SVS_UR_VZ*$I907/$J907,0)</f>
        <v>#DIV/0!</v>
      </c>
      <c r="N907" s="208">
        <v>0.23</v>
      </c>
      <c r="O907" s="209">
        <v>3</v>
      </c>
      <c r="P907" s="209" t="e" cm="1">
        <f t="array" ref="P907">IF($K907&gt;0,SVS_UR_VFZ*$I907/$J907,0)</f>
        <v>#DIV/0!</v>
      </c>
      <c r="Q907" s="203">
        <f t="shared" si="48"/>
        <v>260.70440000000002</v>
      </c>
      <c r="R907" s="203">
        <f t="shared" si="49"/>
        <v>0</v>
      </c>
      <c r="S907" s="203" t="e">
        <f t="shared" si="50"/>
        <v>#DIV/0!</v>
      </c>
    </row>
    <row r="908" spans="1:19" s="11" customFormat="1">
      <c r="A908" s="195">
        <f>MAX($A$11:A907)+1</f>
        <v>897</v>
      </c>
      <c r="B908" s="196" t="s">
        <v>59</v>
      </c>
      <c r="C908" s="197">
        <v>1</v>
      </c>
      <c r="D908" s="197" t="s">
        <v>442</v>
      </c>
      <c r="E908" s="196" t="s">
        <v>229</v>
      </c>
      <c r="F908" s="198" t="s">
        <v>1747</v>
      </c>
      <c r="G908" s="198" t="s">
        <v>75</v>
      </c>
      <c r="H908" s="198" t="s">
        <v>70</v>
      </c>
      <c r="I908" s="199">
        <v>62.39</v>
      </c>
      <c r="J908" s="64"/>
      <c r="K908" s="200">
        <v>5</v>
      </c>
      <c r="L908" s="201">
        <v>146.6</v>
      </c>
      <c r="M908" s="201" t="e" cm="1">
        <f t="array" ref="M908">IF($K908&gt;0,SVS_UR_VZ*$I908/$J908,0)</f>
        <v>#DIV/0!</v>
      </c>
      <c r="N908" s="208">
        <v>2</v>
      </c>
      <c r="O908" s="209">
        <v>40.5</v>
      </c>
      <c r="P908" s="209" t="e" cm="1">
        <f t="array" ref="P908">IF($K908&gt;0,SVS_UR_VFZ*$I908/$J908,0)</f>
        <v>#DIV/0!</v>
      </c>
      <c r="Q908" s="203">
        <f t="shared" ref="Q908:Q958" si="51">I908*SUM(L908,O908)</f>
        <v>11673.169</v>
      </c>
      <c r="R908" s="203">
        <f t="shared" ref="R908:R958" si="52">IFERROR(Q908/J908,0)</f>
        <v>0</v>
      </c>
      <c r="S908" s="203" t="e">
        <f t="shared" ref="S908:S958" si="53">ROUND(SUM(L908*M908,O908*P908),2)</f>
        <v>#DIV/0!</v>
      </c>
    </row>
    <row r="909" spans="1:19" s="11" customFormat="1">
      <c r="A909" s="195">
        <f>MAX($A$11:A908)+1</f>
        <v>898</v>
      </c>
      <c r="B909" s="196" t="s">
        <v>59</v>
      </c>
      <c r="C909" s="197">
        <v>1</v>
      </c>
      <c r="D909" s="197" t="s">
        <v>443</v>
      </c>
      <c r="E909" s="196" t="s">
        <v>930</v>
      </c>
      <c r="F909" s="198" t="s">
        <v>1749</v>
      </c>
      <c r="G909" s="198" t="s">
        <v>75</v>
      </c>
      <c r="H909" s="198" t="s">
        <v>45</v>
      </c>
      <c r="I909" s="199">
        <v>110.42</v>
      </c>
      <c r="J909" s="64"/>
      <c r="K909" s="200">
        <v>5</v>
      </c>
      <c r="L909" s="201">
        <v>146.6</v>
      </c>
      <c r="M909" s="201" t="e" cm="1">
        <f t="array" ref="M909">IF($K909&gt;0,SVS_UR_VZ*$I909/$J909,0)</f>
        <v>#DIV/0!</v>
      </c>
      <c r="N909" s="208">
        <v>2</v>
      </c>
      <c r="O909" s="209">
        <v>40.5</v>
      </c>
      <c r="P909" s="209" t="e" cm="1">
        <f t="array" ref="P909">IF($K909&gt;0,SVS_UR_VFZ*$I909/$J909,0)</f>
        <v>#DIV/0!</v>
      </c>
      <c r="Q909" s="203">
        <f t="shared" si="51"/>
        <v>20659.581999999999</v>
      </c>
      <c r="R909" s="203">
        <f t="shared" si="52"/>
        <v>0</v>
      </c>
      <c r="S909" s="203" t="e">
        <f t="shared" si="53"/>
        <v>#DIV/0!</v>
      </c>
    </row>
    <row r="910" spans="1:19" s="11" customFormat="1">
      <c r="A910" s="195">
        <f>MAX($A$11:A909)+1</f>
        <v>899</v>
      </c>
      <c r="B910" s="196" t="s">
        <v>59</v>
      </c>
      <c r="C910" s="197">
        <v>1</v>
      </c>
      <c r="D910" s="197" t="s">
        <v>1017</v>
      </c>
      <c r="E910" s="196" t="s">
        <v>189</v>
      </c>
      <c r="F910" s="198" t="s">
        <v>171</v>
      </c>
      <c r="G910" s="198" t="s">
        <v>75</v>
      </c>
      <c r="H910" s="198" t="s">
        <v>83</v>
      </c>
      <c r="I910" s="199">
        <v>84.36</v>
      </c>
      <c r="J910" s="64"/>
      <c r="K910" s="200">
        <v>5</v>
      </c>
      <c r="L910" s="201">
        <v>146.6</v>
      </c>
      <c r="M910" s="201" t="e" cm="1">
        <f t="array" ref="M910">IF($K910&gt;0,SVS_UR_VZ*$I910/$J910,0)</f>
        <v>#DIV/0!</v>
      </c>
      <c r="N910" s="208">
        <v>5</v>
      </c>
      <c r="O910" s="209">
        <v>101.25</v>
      </c>
      <c r="P910" s="209" t="e" cm="1">
        <f t="array" ref="P910">IF($K910&gt;0,SVS_UR_VFZ*$I910/$J910,0)</f>
        <v>#DIV/0!</v>
      </c>
      <c r="Q910" s="203">
        <f t="shared" si="51"/>
        <v>20908.626</v>
      </c>
      <c r="R910" s="203">
        <f t="shared" si="52"/>
        <v>0</v>
      </c>
      <c r="S910" s="203" t="e">
        <f t="shared" si="53"/>
        <v>#DIV/0!</v>
      </c>
    </row>
    <row r="911" spans="1:19" s="11" customFormat="1">
      <c r="A911" s="195">
        <f>MAX($A$11:A910)+1</f>
        <v>900</v>
      </c>
      <c r="B911" s="196" t="s">
        <v>59</v>
      </c>
      <c r="C911" s="197">
        <v>1</v>
      </c>
      <c r="D911" s="197" t="s">
        <v>1019</v>
      </c>
      <c r="E911" s="196" t="s">
        <v>86</v>
      </c>
      <c r="F911" s="198" t="s">
        <v>171</v>
      </c>
      <c r="G911" s="198" t="s">
        <v>1320</v>
      </c>
      <c r="H911" s="198" t="s">
        <v>85</v>
      </c>
      <c r="I911" s="199">
        <v>19.18</v>
      </c>
      <c r="J911" s="64"/>
      <c r="K911" s="200">
        <v>5</v>
      </c>
      <c r="L911" s="201">
        <v>146.6</v>
      </c>
      <c r="M911" s="201" t="e" cm="1">
        <f t="array" ref="M911">IF($K911&gt;0,SVS_UR_VZ*$I911/$J911,0)</f>
        <v>#DIV/0!</v>
      </c>
      <c r="N911" s="208">
        <v>5</v>
      </c>
      <c r="O911" s="209">
        <v>101.25</v>
      </c>
      <c r="P911" s="209" t="e" cm="1">
        <f t="array" ref="P911">IF($K911&gt;0,SVS_UR_VFZ*$I911/$J911,0)</f>
        <v>#DIV/0!</v>
      </c>
      <c r="Q911" s="203">
        <f t="shared" si="51"/>
        <v>4753.7629999999999</v>
      </c>
      <c r="R911" s="203">
        <f t="shared" si="52"/>
        <v>0</v>
      </c>
      <c r="S911" s="203" t="e">
        <f t="shared" si="53"/>
        <v>#DIV/0!</v>
      </c>
    </row>
    <row r="912" spans="1:19" s="11" customFormat="1">
      <c r="A912" s="195">
        <f>MAX($A$11:A911)+1</f>
        <v>901</v>
      </c>
      <c r="B912" s="196" t="s">
        <v>59</v>
      </c>
      <c r="C912" s="197">
        <v>1</v>
      </c>
      <c r="D912" s="197" t="s">
        <v>1020</v>
      </c>
      <c r="E912" s="196" t="s">
        <v>86</v>
      </c>
      <c r="F912" s="198" t="s">
        <v>171</v>
      </c>
      <c r="G912" s="198" t="s">
        <v>1320</v>
      </c>
      <c r="H912" s="198" t="s">
        <v>85</v>
      </c>
      <c r="I912" s="199">
        <v>19.059999999999999</v>
      </c>
      <c r="J912" s="64"/>
      <c r="K912" s="200">
        <v>5</v>
      </c>
      <c r="L912" s="201">
        <v>146.6</v>
      </c>
      <c r="M912" s="201" t="e" cm="1">
        <f t="array" ref="M912">IF($K912&gt;0,SVS_UR_VZ*$I912/$J912,0)</f>
        <v>#DIV/0!</v>
      </c>
      <c r="N912" s="208">
        <v>5</v>
      </c>
      <c r="O912" s="209">
        <v>101.25</v>
      </c>
      <c r="P912" s="209" t="e" cm="1">
        <f t="array" ref="P912">IF($K912&gt;0,SVS_UR_VFZ*$I912/$J912,0)</f>
        <v>#DIV/0!</v>
      </c>
      <c r="Q912" s="203">
        <f t="shared" si="51"/>
        <v>4724.0209999999997</v>
      </c>
      <c r="R912" s="203">
        <f t="shared" si="52"/>
        <v>0</v>
      </c>
      <c r="S912" s="203" t="e">
        <f t="shared" si="53"/>
        <v>#DIV/0!</v>
      </c>
    </row>
    <row r="913" spans="1:19" s="11" customFormat="1">
      <c r="A913" s="195">
        <f>MAX($A$11:A912)+1</f>
        <v>902</v>
      </c>
      <c r="B913" s="196" t="s">
        <v>59</v>
      </c>
      <c r="C913" s="197">
        <v>1</v>
      </c>
      <c r="D913" s="197" t="s">
        <v>543</v>
      </c>
      <c r="E913" s="196" t="s">
        <v>471</v>
      </c>
      <c r="F913" s="198" t="s">
        <v>172</v>
      </c>
      <c r="G913" s="198" t="s">
        <v>75</v>
      </c>
      <c r="H913" s="198" t="s">
        <v>94</v>
      </c>
      <c r="I913" s="199">
        <v>86.81</v>
      </c>
      <c r="J913" s="64"/>
      <c r="K913" s="200">
        <v>2</v>
      </c>
      <c r="L913" s="201">
        <v>58.64</v>
      </c>
      <c r="M913" s="201" t="e" cm="1">
        <f t="array" ref="M913">IF($K913&gt;0,SVS_UR_VZ*$I913/$J913,0)</f>
        <v>#DIV/0!</v>
      </c>
      <c r="N913" s="208">
        <v>2</v>
      </c>
      <c r="O913" s="209">
        <v>40.5</v>
      </c>
      <c r="P913" s="209" t="e" cm="1">
        <f t="array" ref="P913">IF($K913&gt;0,SVS_UR_VFZ*$I913/$J913,0)</f>
        <v>#DIV/0!</v>
      </c>
      <c r="Q913" s="203">
        <f t="shared" si="51"/>
        <v>8606.3433999999997</v>
      </c>
      <c r="R913" s="203">
        <f t="shared" si="52"/>
        <v>0</v>
      </c>
      <c r="S913" s="203" t="e">
        <f t="shared" si="53"/>
        <v>#DIV/0!</v>
      </c>
    </row>
    <row r="914" spans="1:19" s="11" customFormat="1">
      <c r="A914" s="195">
        <f>MAX($A$11:A913)+1</f>
        <v>903</v>
      </c>
      <c r="B914" s="196" t="s">
        <v>59</v>
      </c>
      <c r="C914" s="197">
        <v>1</v>
      </c>
      <c r="D914" s="197" t="s">
        <v>544</v>
      </c>
      <c r="E914" s="196" t="s">
        <v>471</v>
      </c>
      <c r="F914" s="198" t="s">
        <v>172</v>
      </c>
      <c r="G914" s="198" t="s">
        <v>75</v>
      </c>
      <c r="H914" s="198" t="s">
        <v>94</v>
      </c>
      <c r="I914" s="199">
        <v>87.09</v>
      </c>
      <c r="J914" s="64"/>
      <c r="K914" s="200">
        <v>2</v>
      </c>
      <c r="L914" s="201">
        <v>58.64</v>
      </c>
      <c r="M914" s="201" t="e" cm="1">
        <f t="array" ref="M914">IF($K914&gt;0,SVS_UR_VZ*$I914/$J914,0)</f>
        <v>#DIV/0!</v>
      </c>
      <c r="N914" s="208">
        <v>2</v>
      </c>
      <c r="O914" s="209">
        <v>40.5</v>
      </c>
      <c r="P914" s="209" t="e" cm="1">
        <f t="array" ref="P914">IF($K914&gt;0,SVS_UR_VFZ*$I914/$J914,0)</f>
        <v>#DIV/0!</v>
      </c>
      <c r="Q914" s="203">
        <f t="shared" si="51"/>
        <v>8634.1026000000002</v>
      </c>
      <c r="R914" s="203">
        <f t="shared" si="52"/>
        <v>0</v>
      </c>
      <c r="S914" s="203" t="e">
        <f t="shared" si="53"/>
        <v>#DIV/0!</v>
      </c>
    </row>
    <row r="915" spans="1:19" s="11" customFormat="1">
      <c r="A915" s="195">
        <f>MAX($A$11:A914)+1</f>
        <v>904</v>
      </c>
      <c r="B915" s="196" t="s">
        <v>59</v>
      </c>
      <c r="C915" s="197">
        <v>1</v>
      </c>
      <c r="D915" s="197" t="s">
        <v>546</v>
      </c>
      <c r="E915" s="196" t="s">
        <v>95</v>
      </c>
      <c r="F915" s="198" t="s">
        <v>169</v>
      </c>
      <c r="G915" s="198" t="s">
        <v>75</v>
      </c>
      <c r="H915" s="198" t="s">
        <v>48</v>
      </c>
      <c r="I915" s="199">
        <v>26.52</v>
      </c>
      <c r="J915" s="64"/>
      <c r="K915" s="200">
        <v>1</v>
      </c>
      <c r="L915" s="201">
        <v>30.4</v>
      </c>
      <c r="M915" s="201" t="e" cm="1">
        <f t="array" ref="M915">IF($K915&gt;0,SVS_UR_VZ*$I915/$J915,0)</f>
        <v>#DIV/0!</v>
      </c>
      <c r="N915" s="208">
        <v>1</v>
      </c>
      <c r="O915" s="209">
        <v>21.68</v>
      </c>
      <c r="P915" s="209" t="e" cm="1">
        <f t="array" ref="P915">IF($K915&gt;0,SVS_UR_VFZ*$I915/$J915,0)</f>
        <v>#DIV/0!</v>
      </c>
      <c r="Q915" s="203">
        <f t="shared" si="51"/>
        <v>1381.1615999999999</v>
      </c>
      <c r="R915" s="203">
        <f t="shared" si="52"/>
        <v>0</v>
      </c>
      <c r="S915" s="203" t="e">
        <f t="shared" si="53"/>
        <v>#DIV/0!</v>
      </c>
    </row>
    <row r="916" spans="1:19" s="11" customFormat="1">
      <c r="A916" s="195">
        <f>MAX($A$11:A915)+1</f>
        <v>905</v>
      </c>
      <c r="B916" s="196" t="s">
        <v>59</v>
      </c>
      <c r="C916" s="197">
        <v>1</v>
      </c>
      <c r="D916" s="197" t="s">
        <v>547</v>
      </c>
      <c r="E916" s="196" t="s">
        <v>81</v>
      </c>
      <c r="F916" s="198" t="s">
        <v>1375</v>
      </c>
      <c r="G916" s="198" t="s">
        <v>1313</v>
      </c>
      <c r="H916" s="198" t="s">
        <v>80</v>
      </c>
      <c r="I916" s="199">
        <v>17.440000000000001</v>
      </c>
      <c r="J916" s="64"/>
      <c r="K916" s="200">
        <v>3</v>
      </c>
      <c r="L916" s="201">
        <v>87.96</v>
      </c>
      <c r="M916" s="201" t="e" cm="1">
        <f t="array" ref="M916">IF($K916&gt;0,SVS_UR_VZ*$I916/$J916,0)</f>
        <v>#DIV/0!</v>
      </c>
      <c r="N916" s="208">
        <v>3</v>
      </c>
      <c r="O916" s="209">
        <v>60.75</v>
      </c>
      <c r="P916" s="209" t="e" cm="1">
        <f t="array" ref="P916">IF($K916&gt;0,SVS_UR_VFZ*$I916/$J916,0)</f>
        <v>#DIV/0!</v>
      </c>
      <c r="Q916" s="203">
        <f t="shared" si="51"/>
        <v>2593.5023999999999</v>
      </c>
      <c r="R916" s="203">
        <f t="shared" si="52"/>
        <v>0</v>
      </c>
      <c r="S916" s="203" t="e">
        <f t="shared" si="53"/>
        <v>#DIV/0!</v>
      </c>
    </row>
    <row r="917" spans="1:19" s="11" customFormat="1">
      <c r="A917" s="195">
        <f>MAX($A$11:A916)+1</f>
        <v>906</v>
      </c>
      <c r="B917" s="196" t="s">
        <v>59</v>
      </c>
      <c r="C917" s="197">
        <v>1</v>
      </c>
      <c r="D917" s="197" t="s">
        <v>549</v>
      </c>
      <c r="E917" s="196" t="s">
        <v>81</v>
      </c>
      <c r="F917" s="198" t="s">
        <v>1375</v>
      </c>
      <c r="G917" s="198" t="s">
        <v>1313</v>
      </c>
      <c r="H917" s="198" t="s">
        <v>80</v>
      </c>
      <c r="I917" s="199">
        <v>16.5</v>
      </c>
      <c r="J917" s="64"/>
      <c r="K917" s="200">
        <v>3</v>
      </c>
      <c r="L917" s="201">
        <v>87.96</v>
      </c>
      <c r="M917" s="201" t="e" cm="1">
        <f t="array" ref="M917">IF($K917&gt;0,SVS_UR_VZ*$I917/$J917,0)</f>
        <v>#DIV/0!</v>
      </c>
      <c r="N917" s="208">
        <v>3</v>
      </c>
      <c r="O917" s="209">
        <v>60.75</v>
      </c>
      <c r="P917" s="209" t="e" cm="1">
        <f t="array" ref="P917">IF($K917&gt;0,SVS_UR_VFZ*$I917/$J917,0)</f>
        <v>#DIV/0!</v>
      </c>
      <c r="Q917" s="203">
        <f t="shared" si="51"/>
        <v>2453.7149999999997</v>
      </c>
      <c r="R917" s="203">
        <f t="shared" si="52"/>
        <v>0</v>
      </c>
      <c r="S917" s="203" t="e">
        <f t="shared" si="53"/>
        <v>#DIV/0!</v>
      </c>
    </row>
    <row r="918" spans="1:19" s="11" customFormat="1">
      <c r="A918" s="195">
        <f>MAX($A$11:A917)+1</f>
        <v>907</v>
      </c>
      <c r="B918" s="196" t="s">
        <v>59</v>
      </c>
      <c r="C918" s="197">
        <v>1</v>
      </c>
      <c r="D918" s="197" t="s">
        <v>551</v>
      </c>
      <c r="E918" s="196" t="s">
        <v>179</v>
      </c>
      <c r="F918" s="198" t="s">
        <v>173</v>
      </c>
      <c r="G918" s="198" t="s">
        <v>75</v>
      </c>
      <c r="H918" s="198" t="s">
        <v>46</v>
      </c>
      <c r="I918" s="199">
        <v>16.28</v>
      </c>
      <c r="J918" s="64"/>
      <c r="K918" s="200">
        <v>0.23</v>
      </c>
      <c r="L918" s="201">
        <v>9</v>
      </c>
      <c r="M918" s="201" t="e" cm="1">
        <f t="array" ref="M918">IF($K918&gt;0,SVS_UR_VZ*$I918/$J918,0)</f>
        <v>#DIV/0!</v>
      </c>
      <c r="N918" s="208">
        <v>0.23</v>
      </c>
      <c r="O918" s="209">
        <v>3</v>
      </c>
      <c r="P918" s="209" t="e" cm="1">
        <f t="array" ref="P918">IF($K918&gt;0,SVS_UR_VFZ*$I918/$J918,0)</f>
        <v>#DIV/0!</v>
      </c>
      <c r="Q918" s="203">
        <f t="shared" si="51"/>
        <v>195.36</v>
      </c>
      <c r="R918" s="203">
        <f t="shared" si="52"/>
        <v>0</v>
      </c>
      <c r="S918" s="203" t="e">
        <f t="shared" si="53"/>
        <v>#DIV/0!</v>
      </c>
    </row>
    <row r="919" spans="1:19" s="11" customFormat="1">
      <c r="A919" s="195">
        <f>MAX($A$11:A918)+1</f>
        <v>908</v>
      </c>
      <c r="B919" s="196" t="s">
        <v>59</v>
      </c>
      <c r="C919" s="197">
        <v>1</v>
      </c>
      <c r="D919" s="197" t="s">
        <v>553</v>
      </c>
      <c r="E919" s="196" t="s">
        <v>471</v>
      </c>
      <c r="F919" s="198" t="s">
        <v>172</v>
      </c>
      <c r="G919" s="198" t="s">
        <v>75</v>
      </c>
      <c r="H919" s="198" t="s">
        <v>94</v>
      </c>
      <c r="I919" s="199">
        <v>29.61</v>
      </c>
      <c r="J919" s="64"/>
      <c r="K919" s="210">
        <v>2</v>
      </c>
      <c r="L919" s="211">
        <v>58.64</v>
      </c>
      <c r="M919" s="211" t="e" cm="1">
        <f t="array" ref="M919">IF($K919&gt;0,SVS_UR_VZ*$I919/$J919,0)</f>
        <v>#DIV/0!</v>
      </c>
      <c r="N919" s="204">
        <v>2</v>
      </c>
      <c r="O919" s="205">
        <v>40.5</v>
      </c>
      <c r="P919" s="205" t="e" cm="1">
        <f t="array" ref="P919">IF($K919&gt;0,SVS_UR_VFZ*$I919/$J919,0)</f>
        <v>#DIV/0!</v>
      </c>
      <c r="Q919" s="203">
        <f t="shared" si="51"/>
        <v>2935.5353999999998</v>
      </c>
      <c r="R919" s="203">
        <f t="shared" si="52"/>
        <v>0</v>
      </c>
      <c r="S919" s="203" t="e">
        <f t="shared" si="53"/>
        <v>#DIV/0!</v>
      </c>
    </row>
    <row r="920" spans="1:19" s="11" customFormat="1">
      <c r="A920" s="195">
        <f>MAX($A$11:A919)+1</f>
        <v>909</v>
      </c>
      <c r="B920" s="196" t="s">
        <v>59</v>
      </c>
      <c r="C920" s="197">
        <v>1</v>
      </c>
      <c r="D920" s="197" t="s">
        <v>554</v>
      </c>
      <c r="E920" s="196" t="s">
        <v>471</v>
      </c>
      <c r="F920" s="198" t="s">
        <v>172</v>
      </c>
      <c r="G920" s="198" t="s">
        <v>75</v>
      </c>
      <c r="H920" s="198" t="s">
        <v>94</v>
      </c>
      <c r="I920" s="199">
        <v>95.95</v>
      </c>
      <c r="J920" s="64"/>
      <c r="K920" s="210">
        <v>2</v>
      </c>
      <c r="L920" s="211">
        <v>58.64</v>
      </c>
      <c r="M920" s="211" t="e" cm="1">
        <f t="array" ref="M920">IF($K920&gt;0,SVS_UR_VZ*$I920/$J920,0)</f>
        <v>#DIV/0!</v>
      </c>
      <c r="N920" s="204">
        <v>2</v>
      </c>
      <c r="O920" s="205">
        <v>40.5</v>
      </c>
      <c r="P920" s="205" t="e" cm="1">
        <f t="array" ref="P920">IF($K920&gt;0,SVS_UR_VFZ*$I920/$J920,0)</f>
        <v>#DIV/0!</v>
      </c>
      <c r="Q920" s="203">
        <f t="shared" si="51"/>
        <v>9512.4830000000002</v>
      </c>
      <c r="R920" s="203">
        <f t="shared" si="52"/>
        <v>0</v>
      </c>
      <c r="S920" s="203" t="e">
        <f t="shared" si="53"/>
        <v>#DIV/0!</v>
      </c>
    </row>
    <row r="921" spans="1:19" s="11" customFormat="1">
      <c r="A921" s="195">
        <f>MAX($A$11:A920)+1</f>
        <v>910</v>
      </c>
      <c r="B921" s="196" t="s">
        <v>59</v>
      </c>
      <c r="C921" s="197">
        <v>1</v>
      </c>
      <c r="D921" s="197" t="s">
        <v>556</v>
      </c>
      <c r="E921" s="196" t="s">
        <v>471</v>
      </c>
      <c r="F921" s="198" t="s">
        <v>172</v>
      </c>
      <c r="G921" s="198" t="s">
        <v>75</v>
      </c>
      <c r="H921" s="198" t="s">
        <v>94</v>
      </c>
      <c r="I921" s="199">
        <v>42.94</v>
      </c>
      <c r="J921" s="64"/>
      <c r="K921" s="210">
        <v>2</v>
      </c>
      <c r="L921" s="211">
        <v>58.64</v>
      </c>
      <c r="M921" s="211" t="e" cm="1">
        <f t="array" ref="M921">IF($K921&gt;0,SVS_UR_VZ*$I921/$J921,0)</f>
        <v>#DIV/0!</v>
      </c>
      <c r="N921" s="204">
        <v>2</v>
      </c>
      <c r="O921" s="205">
        <v>40.5</v>
      </c>
      <c r="P921" s="205" t="e" cm="1">
        <f t="array" ref="P921">IF($K921&gt;0,SVS_UR_VFZ*$I921/$J921,0)</f>
        <v>#DIV/0!</v>
      </c>
      <c r="Q921" s="203">
        <f t="shared" si="51"/>
        <v>4257.0716000000002</v>
      </c>
      <c r="R921" s="203">
        <f t="shared" si="52"/>
        <v>0</v>
      </c>
      <c r="S921" s="203" t="e">
        <f t="shared" si="53"/>
        <v>#DIV/0!</v>
      </c>
    </row>
    <row r="922" spans="1:19" s="11" customFormat="1">
      <c r="A922" s="195">
        <f>MAX($A$11:A921)+1</f>
        <v>911</v>
      </c>
      <c r="B922" s="196" t="s">
        <v>59</v>
      </c>
      <c r="C922" s="197">
        <v>1</v>
      </c>
      <c r="D922" s="197" t="s">
        <v>1074</v>
      </c>
      <c r="E922" s="196" t="s">
        <v>471</v>
      </c>
      <c r="F922" s="198" t="s">
        <v>172</v>
      </c>
      <c r="G922" s="198" t="s">
        <v>75</v>
      </c>
      <c r="H922" s="198" t="s">
        <v>94</v>
      </c>
      <c r="I922" s="199">
        <v>86.45</v>
      </c>
      <c r="J922" s="64"/>
      <c r="K922" s="210">
        <v>2</v>
      </c>
      <c r="L922" s="211">
        <v>58.64</v>
      </c>
      <c r="M922" s="211" t="e" cm="1">
        <f t="array" ref="M922">IF($K922&gt;0,SVS_UR_VZ*$I922/$J922,0)</f>
        <v>#DIV/0!</v>
      </c>
      <c r="N922" s="204">
        <v>2</v>
      </c>
      <c r="O922" s="205">
        <v>40.5</v>
      </c>
      <c r="P922" s="205" t="e" cm="1">
        <f t="array" ref="P922">IF($K922&gt;0,SVS_UR_VFZ*$I922/$J922,0)</f>
        <v>#DIV/0!</v>
      </c>
      <c r="Q922" s="203">
        <f t="shared" si="51"/>
        <v>8570.6530000000002</v>
      </c>
      <c r="R922" s="203">
        <f t="shared" si="52"/>
        <v>0</v>
      </c>
      <c r="S922" s="203" t="e">
        <f t="shared" si="53"/>
        <v>#DIV/0!</v>
      </c>
    </row>
    <row r="923" spans="1:19" s="11" customFormat="1">
      <c r="A923" s="195">
        <f>MAX($A$11:A922)+1</f>
        <v>912</v>
      </c>
      <c r="B923" s="196" t="s">
        <v>59</v>
      </c>
      <c r="C923" s="197">
        <v>1</v>
      </c>
      <c r="D923" s="197" t="s">
        <v>562</v>
      </c>
      <c r="E923" s="196" t="s">
        <v>471</v>
      </c>
      <c r="F923" s="198" t="s">
        <v>172</v>
      </c>
      <c r="G923" s="198" t="s">
        <v>75</v>
      </c>
      <c r="H923" s="198" t="s">
        <v>94</v>
      </c>
      <c r="I923" s="199">
        <v>20.59</v>
      </c>
      <c r="J923" s="64"/>
      <c r="K923" s="210">
        <v>2</v>
      </c>
      <c r="L923" s="211">
        <v>58.64</v>
      </c>
      <c r="M923" s="211" t="e" cm="1">
        <f t="array" ref="M923">IF($K923&gt;0,SVS_UR_VZ*$I923/$J923,0)</f>
        <v>#DIV/0!</v>
      </c>
      <c r="N923" s="204">
        <v>2</v>
      </c>
      <c r="O923" s="205">
        <v>40.5</v>
      </c>
      <c r="P923" s="205" t="e" cm="1">
        <f t="array" ref="P923">IF($K923&gt;0,SVS_UR_VFZ*$I923/$J923,0)</f>
        <v>#DIV/0!</v>
      </c>
      <c r="Q923" s="203">
        <f t="shared" si="51"/>
        <v>2041.2926</v>
      </c>
      <c r="R923" s="203">
        <f t="shared" si="52"/>
        <v>0</v>
      </c>
      <c r="S923" s="203" t="e">
        <f t="shared" si="53"/>
        <v>#DIV/0!</v>
      </c>
    </row>
    <row r="924" spans="1:19" s="11" customFormat="1">
      <c r="A924" s="195">
        <f>MAX($A$11:A923)+1</f>
        <v>913</v>
      </c>
      <c r="B924" s="196" t="s">
        <v>59</v>
      </c>
      <c r="C924" s="197">
        <v>1</v>
      </c>
      <c r="D924" s="197" t="s">
        <v>563</v>
      </c>
      <c r="E924" s="196" t="s">
        <v>471</v>
      </c>
      <c r="F924" s="198" t="s">
        <v>172</v>
      </c>
      <c r="G924" s="198" t="s">
        <v>75</v>
      </c>
      <c r="H924" s="198" t="s">
        <v>94</v>
      </c>
      <c r="I924" s="199">
        <v>21.87</v>
      </c>
      <c r="J924" s="64"/>
      <c r="K924" s="210">
        <v>2</v>
      </c>
      <c r="L924" s="211">
        <v>58.64</v>
      </c>
      <c r="M924" s="211" t="e" cm="1">
        <f t="array" ref="M924">IF($K924&gt;0,SVS_UR_VZ*$I924/$J924,0)</f>
        <v>#DIV/0!</v>
      </c>
      <c r="N924" s="204">
        <v>2</v>
      </c>
      <c r="O924" s="205">
        <v>40.5</v>
      </c>
      <c r="P924" s="205" t="e" cm="1">
        <f t="array" ref="P924">IF($K924&gt;0,SVS_UR_VFZ*$I924/$J924,0)</f>
        <v>#DIV/0!</v>
      </c>
      <c r="Q924" s="203">
        <f t="shared" si="51"/>
        <v>2168.1918000000001</v>
      </c>
      <c r="R924" s="203">
        <f t="shared" si="52"/>
        <v>0</v>
      </c>
      <c r="S924" s="203" t="e">
        <f t="shared" si="53"/>
        <v>#DIV/0!</v>
      </c>
    </row>
    <row r="925" spans="1:19" s="11" customFormat="1">
      <c r="A925" s="195">
        <f>MAX($A$11:A924)+1</f>
        <v>914</v>
      </c>
      <c r="B925" s="196" t="s">
        <v>59</v>
      </c>
      <c r="C925" s="197">
        <v>1</v>
      </c>
      <c r="D925" s="197" t="s">
        <v>1075</v>
      </c>
      <c r="E925" s="196" t="s">
        <v>394</v>
      </c>
      <c r="F925" s="198" t="s">
        <v>171</v>
      </c>
      <c r="G925" s="198" t="s">
        <v>75</v>
      </c>
      <c r="H925" s="198" t="s">
        <v>92</v>
      </c>
      <c r="I925" s="199">
        <v>5.22</v>
      </c>
      <c r="J925" s="64"/>
      <c r="K925" s="210">
        <v>5</v>
      </c>
      <c r="L925" s="211">
        <v>146.6</v>
      </c>
      <c r="M925" s="211" t="e" cm="1">
        <f t="array" ref="M925">IF($K925&gt;0,SVS_UR_VZ*$I925/$J925,0)</f>
        <v>#DIV/0!</v>
      </c>
      <c r="N925" s="204">
        <v>5</v>
      </c>
      <c r="O925" s="205">
        <v>101.25</v>
      </c>
      <c r="P925" s="205" t="e" cm="1">
        <f t="array" ref="P925">IF($K925&gt;0,SVS_UR_VFZ*$I925/$J925,0)</f>
        <v>#DIV/0!</v>
      </c>
      <c r="Q925" s="203">
        <f t="shared" si="51"/>
        <v>1293.7769999999998</v>
      </c>
      <c r="R925" s="203">
        <f t="shared" si="52"/>
        <v>0</v>
      </c>
      <c r="S925" s="203" t="e">
        <f t="shared" si="53"/>
        <v>#DIV/0!</v>
      </c>
    </row>
    <row r="926" spans="1:19" s="11" customFormat="1">
      <c r="A926" s="195">
        <f>MAX($A$11:A925)+1</f>
        <v>915</v>
      </c>
      <c r="B926" s="196" t="s">
        <v>59</v>
      </c>
      <c r="C926" s="197">
        <v>1</v>
      </c>
      <c r="D926" s="197" t="s">
        <v>564</v>
      </c>
      <c r="E926" s="196" t="s">
        <v>182</v>
      </c>
      <c r="F926" s="198" t="s">
        <v>221</v>
      </c>
      <c r="G926" s="198" t="s">
        <v>1311</v>
      </c>
      <c r="H926" s="198" t="s">
        <v>89</v>
      </c>
      <c r="I926" s="199">
        <v>4.09</v>
      </c>
      <c r="J926" s="64"/>
      <c r="K926" s="210">
        <v>10</v>
      </c>
      <c r="L926" s="211">
        <v>293.2</v>
      </c>
      <c r="M926" s="211" t="e" cm="1">
        <f t="array" ref="M926">IF($K926&gt;0,SVS_UR_VZ*$I926/$J926,0)</f>
        <v>#DIV/0!</v>
      </c>
      <c r="N926" s="204">
        <v>5</v>
      </c>
      <c r="O926" s="204">
        <v>101.25</v>
      </c>
      <c r="P926" s="205" t="e" cm="1">
        <f t="array" ref="P926">IF($K926&gt;0,SVS_UR_VFZ*$I926/$J926,0)</f>
        <v>#DIV/0!</v>
      </c>
      <c r="Q926" s="203">
        <f t="shared" si="51"/>
        <v>1613.3004999999998</v>
      </c>
      <c r="R926" s="203">
        <f t="shared" si="52"/>
        <v>0</v>
      </c>
      <c r="S926" s="203" t="e">
        <f t="shared" si="53"/>
        <v>#DIV/0!</v>
      </c>
    </row>
    <row r="927" spans="1:19" s="11" customFormat="1">
      <c r="A927" s="195">
        <f>MAX($A$11:A926)+1</f>
        <v>916</v>
      </c>
      <c r="B927" s="196" t="s">
        <v>59</v>
      </c>
      <c r="C927" s="197">
        <v>1</v>
      </c>
      <c r="D927" s="197" t="s">
        <v>1076</v>
      </c>
      <c r="E927" s="196" t="s">
        <v>182</v>
      </c>
      <c r="F927" s="198" t="s">
        <v>221</v>
      </c>
      <c r="G927" s="198" t="s">
        <v>1311</v>
      </c>
      <c r="H927" s="198" t="s">
        <v>89</v>
      </c>
      <c r="I927" s="199">
        <v>3.96</v>
      </c>
      <c r="J927" s="64"/>
      <c r="K927" s="210">
        <v>10</v>
      </c>
      <c r="L927" s="211">
        <v>293.2</v>
      </c>
      <c r="M927" s="211" t="e" cm="1">
        <f t="array" ref="M927">IF($K927&gt;0,SVS_UR_VZ*$I927/$J927,0)</f>
        <v>#DIV/0!</v>
      </c>
      <c r="N927" s="204">
        <v>5</v>
      </c>
      <c r="O927" s="204">
        <v>101.25</v>
      </c>
      <c r="P927" s="205" t="e" cm="1">
        <f t="array" ref="P927">IF($K927&gt;0,SVS_UR_VFZ*$I927/$J927,0)</f>
        <v>#DIV/0!</v>
      </c>
      <c r="Q927" s="203">
        <f t="shared" si="51"/>
        <v>1562.0219999999999</v>
      </c>
      <c r="R927" s="203">
        <f t="shared" si="52"/>
        <v>0</v>
      </c>
      <c r="S927" s="203" t="e">
        <f t="shared" si="53"/>
        <v>#DIV/0!</v>
      </c>
    </row>
    <row r="928" spans="1:19" s="11" customFormat="1">
      <c r="A928" s="195">
        <f>MAX($A$11:A927)+1</f>
        <v>917</v>
      </c>
      <c r="B928" s="196" t="s">
        <v>59</v>
      </c>
      <c r="C928" s="197">
        <v>1</v>
      </c>
      <c r="D928" s="197" t="s">
        <v>566</v>
      </c>
      <c r="E928" s="196" t="s">
        <v>182</v>
      </c>
      <c r="F928" s="198" t="s">
        <v>221</v>
      </c>
      <c r="G928" s="198" t="s">
        <v>1311</v>
      </c>
      <c r="H928" s="198" t="s">
        <v>89</v>
      </c>
      <c r="I928" s="199">
        <v>7.92</v>
      </c>
      <c r="J928" s="64"/>
      <c r="K928" s="210">
        <v>10</v>
      </c>
      <c r="L928" s="211">
        <v>293.2</v>
      </c>
      <c r="M928" s="211" t="e" cm="1">
        <f t="array" ref="M928">IF($K928&gt;0,SVS_UR_VZ*$I928/$J928,0)</f>
        <v>#DIV/0!</v>
      </c>
      <c r="N928" s="204">
        <v>5</v>
      </c>
      <c r="O928" s="204">
        <v>101.25</v>
      </c>
      <c r="P928" s="205" t="e" cm="1">
        <f t="array" ref="P928">IF($K928&gt;0,SVS_UR_VFZ*$I928/$J928,0)</f>
        <v>#DIV/0!</v>
      </c>
      <c r="Q928" s="203">
        <f t="shared" si="51"/>
        <v>3124.0439999999999</v>
      </c>
      <c r="R928" s="203">
        <f t="shared" si="52"/>
        <v>0</v>
      </c>
      <c r="S928" s="203" t="e">
        <f t="shared" si="53"/>
        <v>#DIV/0!</v>
      </c>
    </row>
    <row r="929" spans="1:19" s="11" customFormat="1">
      <c r="A929" s="195">
        <f>MAX($A$11:A928)+1</f>
        <v>918</v>
      </c>
      <c r="B929" s="196" t="s">
        <v>59</v>
      </c>
      <c r="C929" s="197">
        <v>1</v>
      </c>
      <c r="D929" s="197" t="s">
        <v>1079</v>
      </c>
      <c r="E929" s="196" t="s">
        <v>189</v>
      </c>
      <c r="F929" s="198" t="s">
        <v>171</v>
      </c>
      <c r="G929" s="198" t="s">
        <v>75</v>
      </c>
      <c r="H929" s="198" t="s">
        <v>83</v>
      </c>
      <c r="I929" s="199">
        <v>84.74</v>
      </c>
      <c r="J929" s="64"/>
      <c r="K929" s="200">
        <v>5</v>
      </c>
      <c r="L929" s="201">
        <v>146.6</v>
      </c>
      <c r="M929" s="201" t="e" cm="1">
        <f t="array" ref="M929">IF($K929&gt;0,SVS_UR_VZ*$I929/$J929,0)</f>
        <v>#DIV/0!</v>
      </c>
      <c r="N929" s="208">
        <v>5</v>
      </c>
      <c r="O929" s="209">
        <v>101.25</v>
      </c>
      <c r="P929" s="209" t="e" cm="1">
        <f t="array" ref="P929">IF($K929&gt;0,SVS_UR_VFZ*$I929/$J929,0)</f>
        <v>#DIV/0!</v>
      </c>
      <c r="Q929" s="203">
        <f t="shared" si="51"/>
        <v>21002.808999999997</v>
      </c>
      <c r="R929" s="203">
        <f t="shared" si="52"/>
        <v>0</v>
      </c>
      <c r="S929" s="203" t="e">
        <f t="shared" si="53"/>
        <v>#DIV/0!</v>
      </c>
    </row>
    <row r="930" spans="1:19" s="11" customFormat="1">
      <c r="A930" s="195">
        <f>MAX($A$11:A929)+1</f>
        <v>919</v>
      </c>
      <c r="B930" s="196" t="s">
        <v>59</v>
      </c>
      <c r="C930" s="197">
        <v>1</v>
      </c>
      <c r="D930" s="197" t="s">
        <v>1081</v>
      </c>
      <c r="E930" s="196" t="s">
        <v>86</v>
      </c>
      <c r="F930" s="198" t="s">
        <v>171</v>
      </c>
      <c r="G930" s="198" t="s">
        <v>1320</v>
      </c>
      <c r="H930" s="198" t="s">
        <v>85</v>
      </c>
      <c r="I930" s="199">
        <v>19.18</v>
      </c>
      <c r="J930" s="64"/>
      <c r="K930" s="200">
        <v>5</v>
      </c>
      <c r="L930" s="201">
        <v>146.6</v>
      </c>
      <c r="M930" s="201" t="e" cm="1">
        <f t="array" ref="M930">IF($K930&gt;0,SVS_UR_VZ*$I930/$J930,0)</f>
        <v>#DIV/0!</v>
      </c>
      <c r="N930" s="208">
        <v>5</v>
      </c>
      <c r="O930" s="209">
        <v>101.25</v>
      </c>
      <c r="P930" s="209" t="e" cm="1">
        <f t="array" ref="P930">IF($K930&gt;0,SVS_UR_VFZ*$I930/$J930,0)</f>
        <v>#DIV/0!</v>
      </c>
      <c r="Q930" s="203">
        <f t="shared" si="51"/>
        <v>4753.7629999999999</v>
      </c>
      <c r="R930" s="203">
        <f t="shared" si="52"/>
        <v>0</v>
      </c>
      <c r="S930" s="203" t="e">
        <f t="shared" si="53"/>
        <v>#DIV/0!</v>
      </c>
    </row>
    <row r="931" spans="1:19" s="11" customFormat="1">
      <c r="A931" s="195">
        <f>MAX($A$11:A930)+1</f>
        <v>920</v>
      </c>
      <c r="B931" s="196" t="s">
        <v>59</v>
      </c>
      <c r="C931" s="197">
        <v>1</v>
      </c>
      <c r="D931" s="197" t="s">
        <v>1082</v>
      </c>
      <c r="E931" s="196" t="s">
        <v>86</v>
      </c>
      <c r="F931" s="198" t="s">
        <v>171</v>
      </c>
      <c r="G931" s="198" t="s">
        <v>1320</v>
      </c>
      <c r="H931" s="198" t="s">
        <v>85</v>
      </c>
      <c r="I931" s="199">
        <v>22.29</v>
      </c>
      <c r="J931" s="64"/>
      <c r="K931" s="200">
        <v>5</v>
      </c>
      <c r="L931" s="201">
        <v>146.6</v>
      </c>
      <c r="M931" s="201" t="e" cm="1">
        <f t="array" ref="M931">IF($K931&gt;0,SVS_UR_VZ*$I931/$J931,0)</f>
        <v>#DIV/0!</v>
      </c>
      <c r="N931" s="208">
        <v>5</v>
      </c>
      <c r="O931" s="209">
        <v>101.25</v>
      </c>
      <c r="P931" s="209" t="e" cm="1">
        <f t="array" ref="P931">IF($K931&gt;0,SVS_UR_VFZ*$I931/$J931,0)</f>
        <v>#DIV/0!</v>
      </c>
      <c r="Q931" s="203">
        <f t="shared" si="51"/>
        <v>5524.5764999999992</v>
      </c>
      <c r="R931" s="203">
        <f t="shared" si="52"/>
        <v>0</v>
      </c>
      <c r="S931" s="203" t="e">
        <f t="shared" si="53"/>
        <v>#DIV/0!</v>
      </c>
    </row>
    <row r="932" spans="1:19" s="11" customFormat="1">
      <c r="A932" s="195">
        <f>MAX($A$11:A931)+1</f>
        <v>921</v>
      </c>
      <c r="B932" s="196" t="s">
        <v>59</v>
      </c>
      <c r="C932" s="197">
        <v>1</v>
      </c>
      <c r="D932" s="197" t="s">
        <v>663</v>
      </c>
      <c r="E932" s="196" t="s">
        <v>471</v>
      </c>
      <c r="F932" s="198" t="s">
        <v>172</v>
      </c>
      <c r="G932" s="198" t="s">
        <v>1311</v>
      </c>
      <c r="H932" s="198" t="s">
        <v>94</v>
      </c>
      <c r="I932" s="199">
        <v>24.83</v>
      </c>
      <c r="J932" s="64"/>
      <c r="K932" s="200">
        <v>2</v>
      </c>
      <c r="L932" s="201">
        <v>58.64</v>
      </c>
      <c r="M932" s="201" t="e" cm="1">
        <f t="array" ref="M932">IF($K932&gt;0,SVS_UR_VZ*$I932/$J932,0)</f>
        <v>#DIV/0!</v>
      </c>
      <c r="N932" s="208">
        <v>2</v>
      </c>
      <c r="O932" s="209">
        <v>40.5</v>
      </c>
      <c r="P932" s="209" t="e" cm="1">
        <f t="array" ref="P932">IF($K932&gt;0,SVS_UR_VFZ*$I932/$J932,0)</f>
        <v>#DIV/0!</v>
      </c>
      <c r="Q932" s="203">
        <f t="shared" si="51"/>
        <v>2461.6461999999997</v>
      </c>
      <c r="R932" s="203">
        <f t="shared" si="52"/>
        <v>0</v>
      </c>
      <c r="S932" s="203" t="e">
        <f t="shared" si="53"/>
        <v>#DIV/0!</v>
      </c>
    </row>
    <row r="933" spans="1:19" s="11" customFormat="1">
      <c r="A933" s="195">
        <f>MAX($A$11:A932)+1</f>
        <v>922</v>
      </c>
      <c r="B933" s="196" t="s">
        <v>59</v>
      </c>
      <c r="C933" s="197">
        <v>1</v>
      </c>
      <c r="D933" s="197" t="s">
        <v>664</v>
      </c>
      <c r="E933" s="196" t="s">
        <v>471</v>
      </c>
      <c r="F933" s="198" t="s">
        <v>172</v>
      </c>
      <c r="G933" s="198" t="s">
        <v>75</v>
      </c>
      <c r="H933" s="198" t="s">
        <v>94</v>
      </c>
      <c r="I933" s="199">
        <v>51.03</v>
      </c>
      <c r="J933" s="64"/>
      <c r="K933" s="200">
        <v>2</v>
      </c>
      <c r="L933" s="201">
        <v>58.64</v>
      </c>
      <c r="M933" s="201" t="e" cm="1">
        <f t="array" ref="M933">IF($K933&gt;0,SVS_UR_VZ*$I933/$J933,0)</f>
        <v>#DIV/0!</v>
      </c>
      <c r="N933" s="208">
        <v>2</v>
      </c>
      <c r="O933" s="209">
        <v>40.5</v>
      </c>
      <c r="P933" s="209" t="e" cm="1">
        <f t="array" ref="P933">IF($K933&gt;0,SVS_UR_VFZ*$I933/$J933,0)</f>
        <v>#DIV/0!</v>
      </c>
      <c r="Q933" s="203">
        <f t="shared" si="51"/>
        <v>5059.1142</v>
      </c>
      <c r="R933" s="203">
        <f t="shared" si="52"/>
        <v>0</v>
      </c>
      <c r="S933" s="203" t="e">
        <f t="shared" si="53"/>
        <v>#DIV/0!</v>
      </c>
    </row>
    <row r="934" spans="1:19" s="11" customFormat="1">
      <c r="A934" s="195">
        <f>MAX($A$11:A933)+1</f>
        <v>923</v>
      </c>
      <c r="B934" s="196" t="s">
        <v>59</v>
      </c>
      <c r="C934" s="197">
        <v>1</v>
      </c>
      <c r="D934" s="197" t="s">
        <v>665</v>
      </c>
      <c r="E934" s="196" t="s">
        <v>471</v>
      </c>
      <c r="F934" s="198" t="s">
        <v>172</v>
      </c>
      <c r="G934" s="198" t="s">
        <v>75</v>
      </c>
      <c r="H934" s="198" t="s">
        <v>94</v>
      </c>
      <c r="I934" s="199">
        <v>67.930000000000007</v>
      </c>
      <c r="J934" s="64"/>
      <c r="K934" s="200">
        <v>2</v>
      </c>
      <c r="L934" s="201">
        <v>58.64</v>
      </c>
      <c r="M934" s="201" t="e" cm="1">
        <f t="array" ref="M934">IF($K934&gt;0,SVS_UR_VZ*$I934/$J934,0)</f>
        <v>#DIV/0!</v>
      </c>
      <c r="N934" s="204">
        <v>2</v>
      </c>
      <c r="O934" s="205">
        <v>40.5</v>
      </c>
      <c r="P934" s="205" t="e" cm="1">
        <f t="array" ref="P934">IF($K934&gt;0,SVS_UR_VFZ*$I934/$J934,0)</f>
        <v>#DIV/0!</v>
      </c>
      <c r="Q934" s="203">
        <f t="shared" si="51"/>
        <v>6734.5802000000003</v>
      </c>
      <c r="R934" s="203">
        <f t="shared" si="52"/>
        <v>0</v>
      </c>
      <c r="S934" s="203" t="e">
        <f t="shared" si="53"/>
        <v>#DIV/0!</v>
      </c>
    </row>
    <row r="935" spans="1:19" s="11" customFormat="1">
      <c r="A935" s="195">
        <f>MAX($A$11:A934)+1</f>
        <v>924</v>
      </c>
      <c r="B935" s="196" t="s">
        <v>59</v>
      </c>
      <c r="C935" s="197">
        <v>1</v>
      </c>
      <c r="D935" s="197" t="s">
        <v>666</v>
      </c>
      <c r="E935" s="196" t="s">
        <v>471</v>
      </c>
      <c r="F935" s="198" t="s">
        <v>172</v>
      </c>
      <c r="G935" s="198" t="s">
        <v>75</v>
      </c>
      <c r="H935" s="198" t="s">
        <v>94</v>
      </c>
      <c r="I935" s="199">
        <v>86.31</v>
      </c>
      <c r="J935" s="64"/>
      <c r="K935" s="200">
        <v>2</v>
      </c>
      <c r="L935" s="201">
        <v>58.64</v>
      </c>
      <c r="M935" s="201" t="e" cm="1">
        <f t="array" ref="M935">IF($K935&gt;0,SVS_UR_VZ*$I935/$J935,0)</f>
        <v>#DIV/0!</v>
      </c>
      <c r="N935" s="204">
        <v>2</v>
      </c>
      <c r="O935" s="205">
        <v>40.5</v>
      </c>
      <c r="P935" s="205" t="e" cm="1">
        <f t="array" ref="P935">IF($K935&gt;0,SVS_UR_VFZ*$I935/$J935,0)</f>
        <v>#DIV/0!</v>
      </c>
      <c r="Q935" s="203">
        <f t="shared" si="51"/>
        <v>8556.7734</v>
      </c>
      <c r="R935" s="203">
        <f t="shared" si="52"/>
        <v>0</v>
      </c>
      <c r="S935" s="203" t="e">
        <f t="shared" si="53"/>
        <v>#DIV/0!</v>
      </c>
    </row>
    <row r="936" spans="1:19" s="11" customFormat="1">
      <c r="A936" s="195">
        <f>MAX($A$11:A935)+1</f>
        <v>925</v>
      </c>
      <c r="B936" s="196" t="s">
        <v>59</v>
      </c>
      <c r="C936" s="197">
        <v>1</v>
      </c>
      <c r="D936" s="197" t="s">
        <v>667</v>
      </c>
      <c r="E936" s="196" t="s">
        <v>81</v>
      </c>
      <c r="F936" s="198" t="s">
        <v>1375</v>
      </c>
      <c r="G936" s="198" t="s">
        <v>1313</v>
      </c>
      <c r="H936" s="198" t="s">
        <v>80</v>
      </c>
      <c r="I936" s="199">
        <v>34.07</v>
      </c>
      <c r="J936" s="64"/>
      <c r="K936" s="200">
        <v>3</v>
      </c>
      <c r="L936" s="201">
        <v>87.96</v>
      </c>
      <c r="M936" s="201" t="e" cm="1">
        <f t="array" ref="M936">IF($K936&gt;0,SVS_UR_VZ*$I936/$J936,0)</f>
        <v>#DIV/0!</v>
      </c>
      <c r="N936" s="208">
        <v>3</v>
      </c>
      <c r="O936" s="209">
        <v>60.75</v>
      </c>
      <c r="P936" s="209" t="e" cm="1">
        <f t="array" ref="P936">IF($K936&gt;0,SVS_UR_VFZ*$I936/$J936,0)</f>
        <v>#DIV/0!</v>
      </c>
      <c r="Q936" s="203">
        <f t="shared" si="51"/>
        <v>5066.5496999999996</v>
      </c>
      <c r="R936" s="203">
        <f t="shared" si="52"/>
        <v>0</v>
      </c>
      <c r="S936" s="203" t="e">
        <f t="shared" si="53"/>
        <v>#DIV/0!</v>
      </c>
    </row>
    <row r="937" spans="1:19" s="11" customFormat="1">
      <c r="A937" s="195">
        <f>MAX($A$11:A936)+1</f>
        <v>926</v>
      </c>
      <c r="B937" s="196" t="s">
        <v>59</v>
      </c>
      <c r="C937" s="197">
        <v>1</v>
      </c>
      <c r="D937" s="197" t="s">
        <v>668</v>
      </c>
      <c r="E937" s="196" t="s">
        <v>471</v>
      </c>
      <c r="F937" s="198" t="s">
        <v>169</v>
      </c>
      <c r="G937" s="198" t="s">
        <v>75</v>
      </c>
      <c r="H937" s="198" t="s">
        <v>94</v>
      </c>
      <c r="I937" s="199">
        <v>34.22</v>
      </c>
      <c r="J937" s="64"/>
      <c r="K937" s="200">
        <v>1</v>
      </c>
      <c r="L937" s="201">
        <v>30.4</v>
      </c>
      <c r="M937" s="201" t="e" cm="1">
        <f t="array" ref="M937">IF($K937&gt;0,SVS_UR_VZ*$I937/$J937,0)</f>
        <v>#DIV/0!</v>
      </c>
      <c r="N937" s="208">
        <v>1</v>
      </c>
      <c r="O937" s="209">
        <v>21.68</v>
      </c>
      <c r="P937" s="209" t="e" cm="1">
        <f t="array" ref="P937">IF($K937&gt;0,SVS_UR_VFZ*$I937/$J937,0)</f>
        <v>#DIV/0!</v>
      </c>
      <c r="Q937" s="203">
        <f t="shared" si="51"/>
        <v>1782.1776</v>
      </c>
      <c r="R937" s="203">
        <f t="shared" si="52"/>
        <v>0</v>
      </c>
      <c r="S937" s="203" t="e">
        <f t="shared" si="53"/>
        <v>#DIV/0!</v>
      </c>
    </row>
    <row r="938" spans="1:19" s="11" customFormat="1">
      <c r="A938" s="195">
        <f>MAX($A$11:A937)+1</f>
        <v>927</v>
      </c>
      <c r="B938" s="196" t="s">
        <v>59</v>
      </c>
      <c r="C938" s="197">
        <v>1</v>
      </c>
      <c r="D938" s="197" t="s">
        <v>669</v>
      </c>
      <c r="E938" s="196" t="s">
        <v>95</v>
      </c>
      <c r="F938" s="198" t="s">
        <v>169</v>
      </c>
      <c r="G938" s="198" t="s">
        <v>75</v>
      </c>
      <c r="H938" s="198" t="s">
        <v>48</v>
      </c>
      <c r="I938" s="199">
        <v>25.23</v>
      </c>
      <c r="J938" s="64"/>
      <c r="K938" s="200">
        <v>1</v>
      </c>
      <c r="L938" s="201">
        <v>30.4</v>
      </c>
      <c r="M938" s="201" t="e" cm="1">
        <f t="array" ref="M938">IF($K938&gt;0,SVS_UR_VZ*$I938/$J938,0)</f>
        <v>#DIV/0!</v>
      </c>
      <c r="N938" s="208">
        <v>1</v>
      </c>
      <c r="O938" s="209">
        <v>21.68</v>
      </c>
      <c r="P938" s="209" t="e" cm="1">
        <f t="array" ref="P938">IF($K938&gt;0,SVS_UR_VFZ*$I938/$J938,0)</f>
        <v>#DIV/0!</v>
      </c>
      <c r="Q938" s="203">
        <f t="shared" si="51"/>
        <v>1313.9784</v>
      </c>
      <c r="R938" s="203">
        <f t="shared" si="52"/>
        <v>0</v>
      </c>
      <c r="S938" s="203" t="e">
        <f t="shared" si="53"/>
        <v>#DIV/0!</v>
      </c>
    </row>
    <row r="939" spans="1:19" s="11" customFormat="1">
      <c r="A939" s="195">
        <f>MAX($A$11:A938)+1</f>
        <v>928</v>
      </c>
      <c r="B939" s="196" t="s">
        <v>59</v>
      </c>
      <c r="C939" s="197">
        <v>1</v>
      </c>
      <c r="D939" s="197" t="s">
        <v>670</v>
      </c>
      <c r="E939" s="196" t="s">
        <v>471</v>
      </c>
      <c r="F939" s="198" t="s">
        <v>172</v>
      </c>
      <c r="G939" s="198" t="s">
        <v>75</v>
      </c>
      <c r="H939" s="198" t="s">
        <v>94</v>
      </c>
      <c r="I939" s="199">
        <v>34.1</v>
      </c>
      <c r="J939" s="64"/>
      <c r="K939" s="200">
        <v>2</v>
      </c>
      <c r="L939" s="201">
        <v>58.64</v>
      </c>
      <c r="M939" s="201" t="e" cm="1">
        <f t="array" ref="M939">IF($K939&gt;0,SVS_UR_VZ*$I939/$J939,0)</f>
        <v>#DIV/0!</v>
      </c>
      <c r="N939" s="208">
        <v>2</v>
      </c>
      <c r="O939" s="209">
        <v>40.5</v>
      </c>
      <c r="P939" s="209" t="e" cm="1">
        <f t="array" ref="P939">IF($K939&gt;0,SVS_UR_VFZ*$I939/$J939,0)</f>
        <v>#DIV/0!</v>
      </c>
      <c r="Q939" s="203">
        <f t="shared" si="51"/>
        <v>3380.674</v>
      </c>
      <c r="R939" s="203">
        <f t="shared" si="52"/>
        <v>0</v>
      </c>
      <c r="S939" s="203" t="e">
        <f t="shared" si="53"/>
        <v>#DIV/0!</v>
      </c>
    </row>
    <row r="940" spans="1:19" s="11" customFormat="1">
      <c r="A940" s="195">
        <f>MAX($A$11:A939)+1</f>
        <v>929</v>
      </c>
      <c r="B940" s="196" t="s">
        <v>59</v>
      </c>
      <c r="C940" s="197">
        <v>1</v>
      </c>
      <c r="D940" s="197" t="s">
        <v>671</v>
      </c>
      <c r="E940" s="196" t="s">
        <v>394</v>
      </c>
      <c r="F940" s="198" t="s">
        <v>171</v>
      </c>
      <c r="G940" s="198" t="s">
        <v>75</v>
      </c>
      <c r="H940" s="198" t="s">
        <v>92</v>
      </c>
      <c r="I940" s="199">
        <v>7.97</v>
      </c>
      <c r="J940" s="64"/>
      <c r="K940" s="210">
        <v>5</v>
      </c>
      <c r="L940" s="211">
        <v>146.6</v>
      </c>
      <c r="M940" s="211" t="e" cm="1">
        <f t="array" ref="M940">IF($K940&gt;0,SVS_UR_VZ*$I940/$J940,0)</f>
        <v>#DIV/0!</v>
      </c>
      <c r="N940" s="204">
        <v>5</v>
      </c>
      <c r="O940" s="205">
        <v>101.25</v>
      </c>
      <c r="P940" s="205" t="e" cm="1">
        <f t="array" ref="P940">IF($K940&gt;0,SVS_UR_VFZ*$I940/$J940,0)</f>
        <v>#DIV/0!</v>
      </c>
      <c r="Q940" s="203">
        <f t="shared" si="51"/>
        <v>1975.3644999999999</v>
      </c>
      <c r="R940" s="203">
        <f t="shared" si="52"/>
        <v>0</v>
      </c>
      <c r="S940" s="203" t="e">
        <f t="shared" si="53"/>
        <v>#DIV/0!</v>
      </c>
    </row>
    <row r="941" spans="1:19" s="11" customFormat="1">
      <c r="A941" s="195">
        <f>MAX($A$11:A940)+1</f>
        <v>930</v>
      </c>
      <c r="B941" s="196" t="s">
        <v>59</v>
      </c>
      <c r="C941" s="197">
        <v>1</v>
      </c>
      <c r="D941" s="197" t="s">
        <v>673</v>
      </c>
      <c r="E941" s="196" t="s">
        <v>217</v>
      </c>
      <c r="F941" s="198" t="s">
        <v>221</v>
      </c>
      <c r="G941" s="198" t="s">
        <v>1311</v>
      </c>
      <c r="H941" s="198" t="s">
        <v>89</v>
      </c>
      <c r="I941" s="199">
        <v>3.95</v>
      </c>
      <c r="J941" s="64"/>
      <c r="K941" s="200">
        <v>10</v>
      </c>
      <c r="L941" s="201">
        <v>293.2</v>
      </c>
      <c r="M941" s="201" t="e" cm="1">
        <f t="array" ref="M941">IF($K941&gt;0,SVS_UR_VZ*$I941/$J941,0)</f>
        <v>#DIV/0!</v>
      </c>
      <c r="N941" s="208">
        <v>5</v>
      </c>
      <c r="O941" s="208">
        <v>101.25</v>
      </c>
      <c r="P941" s="209" t="e" cm="1">
        <f t="array" ref="P941">IF($K941&gt;0,SVS_UR_VFZ*$I941/$J941,0)</f>
        <v>#DIV/0!</v>
      </c>
      <c r="Q941" s="203">
        <f t="shared" si="51"/>
        <v>1558.0775000000001</v>
      </c>
      <c r="R941" s="203">
        <f t="shared" si="52"/>
        <v>0</v>
      </c>
      <c r="S941" s="203" t="e">
        <f t="shared" si="53"/>
        <v>#DIV/0!</v>
      </c>
    </row>
    <row r="942" spans="1:19" s="11" customFormat="1">
      <c r="A942" s="195">
        <f>MAX($A$11:A941)+1</f>
        <v>931</v>
      </c>
      <c r="B942" s="196" t="s">
        <v>59</v>
      </c>
      <c r="C942" s="197">
        <v>1</v>
      </c>
      <c r="D942" s="197" t="s">
        <v>674</v>
      </c>
      <c r="E942" s="196" t="s">
        <v>217</v>
      </c>
      <c r="F942" s="198" t="s">
        <v>221</v>
      </c>
      <c r="G942" s="198" t="s">
        <v>1311</v>
      </c>
      <c r="H942" s="198" t="s">
        <v>89</v>
      </c>
      <c r="I942" s="199">
        <v>10.130000000000001</v>
      </c>
      <c r="J942" s="64"/>
      <c r="K942" s="200">
        <v>10</v>
      </c>
      <c r="L942" s="201">
        <v>293.2</v>
      </c>
      <c r="M942" s="201" t="e" cm="1">
        <f t="array" ref="M942">IF($K942&gt;0,SVS_UR_VZ*$I942/$J942,0)</f>
        <v>#DIV/0!</v>
      </c>
      <c r="N942" s="208">
        <v>5</v>
      </c>
      <c r="O942" s="208">
        <v>101.25</v>
      </c>
      <c r="P942" s="209" t="e" cm="1">
        <f t="array" ref="P942">IF($K942&gt;0,SVS_UR_VFZ*$I942/$J942,0)</f>
        <v>#DIV/0!</v>
      </c>
      <c r="Q942" s="203">
        <f t="shared" si="51"/>
        <v>3995.7785000000003</v>
      </c>
      <c r="R942" s="203">
        <f t="shared" si="52"/>
        <v>0</v>
      </c>
      <c r="S942" s="203" t="e">
        <f t="shared" si="53"/>
        <v>#DIV/0!</v>
      </c>
    </row>
    <row r="943" spans="1:19" s="11" customFormat="1">
      <c r="A943" s="195">
        <f>MAX($A$11:A942)+1</f>
        <v>932</v>
      </c>
      <c r="B943" s="196" t="s">
        <v>59</v>
      </c>
      <c r="C943" s="197">
        <v>1</v>
      </c>
      <c r="D943" s="197" t="s">
        <v>1129</v>
      </c>
      <c r="E943" s="196" t="s">
        <v>189</v>
      </c>
      <c r="F943" s="198" t="s">
        <v>171</v>
      </c>
      <c r="G943" s="198" t="s">
        <v>75</v>
      </c>
      <c r="H943" s="198" t="s">
        <v>83</v>
      </c>
      <c r="I943" s="199">
        <v>59.55</v>
      </c>
      <c r="J943" s="64"/>
      <c r="K943" s="200">
        <v>5</v>
      </c>
      <c r="L943" s="201">
        <v>146.6</v>
      </c>
      <c r="M943" s="201" t="e" cm="1">
        <f t="array" ref="M943">IF($K943&gt;0,SVS_UR_VZ*$I943/$J943,0)</f>
        <v>#DIV/0!</v>
      </c>
      <c r="N943" s="208">
        <v>5</v>
      </c>
      <c r="O943" s="209">
        <v>101.25</v>
      </c>
      <c r="P943" s="209" t="e" cm="1">
        <f t="array" ref="P943">IF($K943&gt;0,SVS_UR_VFZ*$I943/$J943,0)</f>
        <v>#DIV/0!</v>
      </c>
      <c r="Q943" s="203">
        <f t="shared" si="51"/>
        <v>14759.467499999999</v>
      </c>
      <c r="R943" s="203">
        <f t="shared" si="52"/>
        <v>0</v>
      </c>
      <c r="S943" s="203" t="e">
        <f t="shared" si="53"/>
        <v>#DIV/0!</v>
      </c>
    </row>
    <row r="944" spans="1:19" s="11" customFormat="1">
      <c r="A944" s="195">
        <f>MAX($A$11:A943)+1</f>
        <v>933</v>
      </c>
      <c r="B944" s="196" t="s">
        <v>59</v>
      </c>
      <c r="C944" s="197">
        <v>1</v>
      </c>
      <c r="D944" s="197" t="s">
        <v>1131</v>
      </c>
      <c r="E944" s="196" t="s">
        <v>86</v>
      </c>
      <c r="F944" s="198" t="s">
        <v>171</v>
      </c>
      <c r="G944" s="198" t="s">
        <v>1320</v>
      </c>
      <c r="H944" s="198" t="s">
        <v>85</v>
      </c>
      <c r="I944" s="199">
        <v>19.18</v>
      </c>
      <c r="J944" s="64"/>
      <c r="K944" s="200">
        <v>5</v>
      </c>
      <c r="L944" s="201">
        <v>146.6</v>
      </c>
      <c r="M944" s="201" t="e" cm="1">
        <f t="array" ref="M944">IF($K944&gt;0,SVS_UR_VZ*$I944/$J944,0)</f>
        <v>#DIV/0!</v>
      </c>
      <c r="N944" s="208">
        <v>5</v>
      </c>
      <c r="O944" s="209">
        <v>101.25</v>
      </c>
      <c r="P944" s="209" t="e" cm="1">
        <f t="array" ref="P944">IF($K944&gt;0,SVS_UR_VFZ*$I944/$J944,0)</f>
        <v>#DIV/0!</v>
      </c>
      <c r="Q944" s="203">
        <f t="shared" si="51"/>
        <v>4753.7629999999999</v>
      </c>
      <c r="R944" s="203">
        <f t="shared" si="52"/>
        <v>0</v>
      </c>
      <c r="S944" s="203" t="e">
        <f t="shared" si="53"/>
        <v>#DIV/0!</v>
      </c>
    </row>
    <row r="945" spans="1:19" s="11" customFormat="1">
      <c r="A945" s="195">
        <f>MAX($A$11:A944)+1</f>
        <v>934</v>
      </c>
      <c r="B945" s="196" t="s">
        <v>59</v>
      </c>
      <c r="C945" s="197">
        <v>1</v>
      </c>
      <c r="D945" s="197" t="s">
        <v>1132</v>
      </c>
      <c r="E945" s="196" t="s">
        <v>86</v>
      </c>
      <c r="F945" s="198" t="s">
        <v>171</v>
      </c>
      <c r="G945" s="198" t="s">
        <v>1320</v>
      </c>
      <c r="H945" s="198" t="s">
        <v>85</v>
      </c>
      <c r="I945" s="199">
        <v>22.29</v>
      </c>
      <c r="J945" s="64"/>
      <c r="K945" s="200">
        <v>5</v>
      </c>
      <c r="L945" s="201">
        <v>146.6</v>
      </c>
      <c r="M945" s="201" t="e" cm="1">
        <f t="array" ref="M945">IF($K945&gt;0,SVS_UR_VZ*$I945/$J945,0)</f>
        <v>#DIV/0!</v>
      </c>
      <c r="N945" s="208">
        <v>5</v>
      </c>
      <c r="O945" s="209">
        <v>101.25</v>
      </c>
      <c r="P945" s="209" t="e" cm="1">
        <f t="array" ref="P945">IF($K945&gt;0,SVS_UR_VFZ*$I945/$J945,0)</f>
        <v>#DIV/0!</v>
      </c>
      <c r="Q945" s="203">
        <f t="shared" si="51"/>
        <v>5524.5764999999992</v>
      </c>
      <c r="R945" s="203">
        <f t="shared" si="52"/>
        <v>0</v>
      </c>
      <c r="S945" s="203" t="e">
        <f t="shared" si="53"/>
        <v>#DIV/0!</v>
      </c>
    </row>
    <row r="946" spans="1:19" s="11" customFormat="1" ht="12" customHeight="1">
      <c r="A946" s="195">
        <f>MAX($A$11:A945)+1</f>
        <v>935</v>
      </c>
      <c r="B946" s="196" t="s">
        <v>59</v>
      </c>
      <c r="C946" s="197">
        <v>1</v>
      </c>
      <c r="D946" s="197" t="s">
        <v>784</v>
      </c>
      <c r="E946" s="196" t="s">
        <v>471</v>
      </c>
      <c r="F946" s="198" t="s">
        <v>172</v>
      </c>
      <c r="G946" s="198" t="s">
        <v>75</v>
      </c>
      <c r="H946" s="198" t="s">
        <v>94</v>
      </c>
      <c r="I946" s="199">
        <v>33.81</v>
      </c>
      <c r="J946" s="64"/>
      <c r="K946" s="200">
        <v>2</v>
      </c>
      <c r="L946" s="201">
        <v>58.64</v>
      </c>
      <c r="M946" s="201" t="e" cm="1">
        <f t="array" ref="M946">IF($K946&gt;0,SVS_UR_VZ*$I946/$J946,0)</f>
        <v>#DIV/0!</v>
      </c>
      <c r="N946" s="208">
        <v>2</v>
      </c>
      <c r="O946" s="209">
        <v>40.5</v>
      </c>
      <c r="P946" s="209" t="e" cm="1">
        <f t="array" ref="P946">IF($K946&gt;0,SVS_UR_VFZ*$I946/$J946,0)</f>
        <v>#DIV/0!</v>
      </c>
      <c r="Q946" s="203">
        <f t="shared" si="51"/>
        <v>3351.9234000000001</v>
      </c>
      <c r="R946" s="203">
        <f t="shared" si="52"/>
        <v>0</v>
      </c>
      <c r="S946" s="203" t="e">
        <f t="shared" si="53"/>
        <v>#DIV/0!</v>
      </c>
    </row>
    <row r="947" spans="1:19" s="11" customFormat="1">
      <c r="A947" s="195">
        <f>MAX($A$11:A946)+1</f>
        <v>936</v>
      </c>
      <c r="B947" s="196" t="s">
        <v>59</v>
      </c>
      <c r="C947" s="197">
        <v>1</v>
      </c>
      <c r="D947" s="197" t="s">
        <v>786</v>
      </c>
      <c r="E947" s="196" t="s">
        <v>471</v>
      </c>
      <c r="F947" s="198" t="s">
        <v>172</v>
      </c>
      <c r="G947" s="198" t="s">
        <v>75</v>
      </c>
      <c r="H947" s="198" t="s">
        <v>94</v>
      </c>
      <c r="I947" s="199">
        <v>78.17</v>
      </c>
      <c r="J947" s="64"/>
      <c r="K947" s="200">
        <v>2</v>
      </c>
      <c r="L947" s="201">
        <v>58.64</v>
      </c>
      <c r="M947" s="201" t="e" cm="1">
        <f t="array" ref="M947">IF($K947&gt;0,SVS_UR_VZ*$I947/$J947,0)</f>
        <v>#DIV/0!</v>
      </c>
      <c r="N947" s="208">
        <v>2</v>
      </c>
      <c r="O947" s="209">
        <v>40.5</v>
      </c>
      <c r="P947" s="209" t="e" cm="1">
        <f t="array" ref="P947">IF($K947&gt;0,SVS_UR_VFZ*$I947/$J947,0)</f>
        <v>#DIV/0!</v>
      </c>
      <c r="Q947" s="203">
        <f t="shared" si="51"/>
        <v>7749.7737999999999</v>
      </c>
      <c r="R947" s="203">
        <f t="shared" si="52"/>
        <v>0</v>
      </c>
      <c r="S947" s="203" t="e">
        <f t="shared" si="53"/>
        <v>#DIV/0!</v>
      </c>
    </row>
    <row r="948" spans="1:19" s="11" customFormat="1">
      <c r="A948" s="195">
        <f>MAX($A$11:A947)+1</f>
        <v>937</v>
      </c>
      <c r="B948" s="196" t="s">
        <v>59</v>
      </c>
      <c r="C948" s="197">
        <v>1</v>
      </c>
      <c r="D948" s="197" t="s">
        <v>785</v>
      </c>
      <c r="E948" s="196" t="s">
        <v>471</v>
      </c>
      <c r="F948" s="198" t="s">
        <v>172</v>
      </c>
      <c r="G948" s="198" t="s">
        <v>75</v>
      </c>
      <c r="H948" s="198" t="s">
        <v>94</v>
      </c>
      <c r="I948" s="199">
        <v>35.06</v>
      </c>
      <c r="J948" s="64"/>
      <c r="K948" s="200">
        <v>2</v>
      </c>
      <c r="L948" s="201">
        <v>58.64</v>
      </c>
      <c r="M948" s="201" t="e" cm="1">
        <f t="array" ref="M948">IF($K948&gt;0,SVS_UR_VZ*$I948/$J948,0)</f>
        <v>#DIV/0!</v>
      </c>
      <c r="N948" s="208">
        <v>2</v>
      </c>
      <c r="O948" s="209">
        <v>40.5</v>
      </c>
      <c r="P948" s="209" t="e" cm="1">
        <f t="array" ref="P948">IF($K948&gt;0,SVS_UR_VFZ*$I948/$J948,0)</f>
        <v>#DIV/0!</v>
      </c>
      <c r="Q948" s="203">
        <f t="shared" si="51"/>
        <v>3475.8484000000003</v>
      </c>
      <c r="R948" s="203">
        <f t="shared" si="52"/>
        <v>0</v>
      </c>
      <c r="S948" s="203" t="e">
        <f t="shared" si="53"/>
        <v>#DIV/0!</v>
      </c>
    </row>
    <row r="949" spans="1:19" s="11" customFormat="1">
      <c r="A949" s="195">
        <f>MAX($A$11:A948)+1</f>
        <v>938</v>
      </c>
      <c r="B949" s="196" t="s">
        <v>59</v>
      </c>
      <c r="C949" s="197">
        <v>1</v>
      </c>
      <c r="D949" s="197" t="s">
        <v>788</v>
      </c>
      <c r="E949" s="196" t="s">
        <v>471</v>
      </c>
      <c r="F949" s="198" t="s">
        <v>172</v>
      </c>
      <c r="G949" s="198" t="s">
        <v>75</v>
      </c>
      <c r="H949" s="198" t="s">
        <v>94</v>
      </c>
      <c r="I949" s="199">
        <v>85.75</v>
      </c>
      <c r="J949" s="64"/>
      <c r="K949" s="200">
        <v>2</v>
      </c>
      <c r="L949" s="201">
        <v>58.64</v>
      </c>
      <c r="M949" s="201" t="e" cm="1">
        <f t="array" ref="M949">IF($K949&gt;0,SVS_UR_VZ*$I949/$J949,0)</f>
        <v>#DIV/0!</v>
      </c>
      <c r="N949" s="208">
        <v>2</v>
      </c>
      <c r="O949" s="209">
        <v>40.5</v>
      </c>
      <c r="P949" s="209" t="e" cm="1">
        <f t="array" ref="P949">IF($K949&gt;0,SVS_UR_VFZ*$I949/$J949,0)</f>
        <v>#DIV/0!</v>
      </c>
      <c r="Q949" s="203">
        <f t="shared" si="51"/>
        <v>8501.2549999999992</v>
      </c>
      <c r="R949" s="203">
        <f t="shared" si="52"/>
        <v>0</v>
      </c>
      <c r="S949" s="203" t="e">
        <f t="shared" si="53"/>
        <v>#DIV/0!</v>
      </c>
    </row>
    <row r="950" spans="1:19" s="11" customFormat="1">
      <c r="A950" s="195">
        <f>MAX($A$11:A949)+1</f>
        <v>939</v>
      </c>
      <c r="B950" s="196" t="s">
        <v>59</v>
      </c>
      <c r="C950" s="197">
        <v>1</v>
      </c>
      <c r="D950" s="197" t="s">
        <v>787</v>
      </c>
      <c r="E950" s="196" t="s">
        <v>471</v>
      </c>
      <c r="F950" s="198" t="s">
        <v>172</v>
      </c>
      <c r="G950" s="198" t="s">
        <v>75</v>
      </c>
      <c r="H950" s="198" t="s">
        <v>94</v>
      </c>
      <c r="I950" s="199">
        <v>33.619999999999997</v>
      </c>
      <c r="J950" s="64"/>
      <c r="K950" s="200">
        <v>2</v>
      </c>
      <c r="L950" s="201">
        <v>58.64</v>
      </c>
      <c r="M950" s="201" t="e" cm="1">
        <f t="array" ref="M950">IF($K950&gt;0,SVS_UR_VZ*$I950/$J950,0)</f>
        <v>#DIV/0!</v>
      </c>
      <c r="N950" s="208">
        <v>2</v>
      </c>
      <c r="O950" s="209">
        <v>40.5</v>
      </c>
      <c r="P950" s="209" t="e" cm="1">
        <f t="array" ref="P950">IF($K950&gt;0,SVS_UR_VFZ*$I950/$J950,0)</f>
        <v>#DIV/0!</v>
      </c>
      <c r="Q950" s="203">
        <f t="shared" si="51"/>
        <v>3333.0867999999996</v>
      </c>
      <c r="R950" s="203">
        <f t="shared" si="52"/>
        <v>0</v>
      </c>
      <c r="S950" s="203" t="e">
        <f t="shared" si="53"/>
        <v>#DIV/0!</v>
      </c>
    </row>
    <row r="951" spans="1:19" s="11" customFormat="1">
      <c r="A951" s="195">
        <f>MAX($A$11:A950)+1</f>
        <v>940</v>
      </c>
      <c r="B951" s="196" t="s">
        <v>59</v>
      </c>
      <c r="C951" s="197">
        <v>1</v>
      </c>
      <c r="D951" s="197" t="s">
        <v>789</v>
      </c>
      <c r="E951" s="196" t="s">
        <v>179</v>
      </c>
      <c r="F951" s="198" t="s">
        <v>173</v>
      </c>
      <c r="G951" s="198" t="s">
        <v>75</v>
      </c>
      <c r="H951" s="198" t="s">
        <v>46</v>
      </c>
      <c r="I951" s="199">
        <v>17.32</v>
      </c>
      <c r="J951" s="64"/>
      <c r="K951" s="200">
        <v>0.23</v>
      </c>
      <c r="L951" s="201">
        <v>9</v>
      </c>
      <c r="M951" s="201" t="e" cm="1">
        <f t="array" ref="M951">IF($K951&gt;0,SVS_UR_VZ*$I951/$J951,0)</f>
        <v>#DIV/0!</v>
      </c>
      <c r="N951" s="208">
        <v>0.23</v>
      </c>
      <c r="O951" s="209">
        <v>3</v>
      </c>
      <c r="P951" s="209" t="e" cm="1">
        <f t="array" ref="P951">IF($K951&gt;0,SVS_UR_VFZ*$I951/$J951,0)</f>
        <v>#DIV/0!</v>
      </c>
      <c r="Q951" s="203">
        <f t="shared" si="51"/>
        <v>207.84</v>
      </c>
      <c r="R951" s="203">
        <f t="shared" si="52"/>
        <v>0</v>
      </c>
      <c r="S951" s="203" t="e">
        <f t="shared" si="53"/>
        <v>#DIV/0!</v>
      </c>
    </row>
    <row r="952" spans="1:19" s="11" customFormat="1">
      <c r="A952" s="195">
        <f>MAX($A$11:A951)+1</f>
        <v>941</v>
      </c>
      <c r="B952" s="196" t="s">
        <v>59</v>
      </c>
      <c r="C952" s="197">
        <v>1</v>
      </c>
      <c r="D952" s="197" t="s">
        <v>790</v>
      </c>
      <c r="E952" s="196" t="s">
        <v>95</v>
      </c>
      <c r="F952" s="198" t="s">
        <v>169</v>
      </c>
      <c r="G952" s="198" t="s">
        <v>75</v>
      </c>
      <c r="H952" s="198" t="s">
        <v>48</v>
      </c>
      <c r="I952" s="199">
        <v>16.03</v>
      </c>
      <c r="J952" s="64"/>
      <c r="K952" s="200">
        <v>1</v>
      </c>
      <c r="L952" s="201">
        <v>30.4</v>
      </c>
      <c r="M952" s="201" t="e" cm="1">
        <f t="array" ref="M952">IF($K952&gt;0,SVS_UR_VZ*$I952/$J952,0)</f>
        <v>#DIV/0!</v>
      </c>
      <c r="N952" s="208">
        <v>1</v>
      </c>
      <c r="O952" s="209">
        <v>21.68</v>
      </c>
      <c r="P952" s="209" t="e" cm="1">
        <f t="array" ref="P952">IF($K952&gt;0,SVS_UR_VFZ*$I952/$J952,0)</f>
        <v>#DIV/0!</v>
      </c>
      <c r="Q952" s="203">
        <f t="shared" si="51"/>
        <v>834.8424</v>
      </c>
      <c r="R952" s="203">
        <f t="shared" si="52"/>
        <v>0</v>
      </c>
      <c r="S952" s="203" t="e">
        <f t="shared" si="53"/>
        <v>#DIV/0!</v>
      </c>
    </row>
    <row r="953" spans="1:19" s="11" customFormat="1">
      <c r="A953" s="195">
        <f>MAX($A$11:A952)+1</f>
        <v>942</v>
      </c>
      <c r="B953" s="196" t="s">
        <v>59</v>
      </c>
      <c r="C953" s="197">
        <v>1</v>
      </c>
      <c r="D953" s="197" t="s">
        <v>791</v>
      </c>
      <c r="E953" s="196" t="s">
        <v>394</v>
      </c>
      <c r="F953" s="198" t="s">
        <v>171</v>
      </c>
      <c r="G953" s="198" t="s">
        <v>75</v>
      </c>
      <c r="H953" s="198" t="s">
        <v>92</v>
      </c>
      <c r="I953" s="199">
        <v>5.22</v>
      </c>
      <c r="J953" s="64"/>
      <c r="K953" s="210">
        <v>5</v>
      </c>
      <c r="L953" s="211">
        <v>146.6</v>
      </c>
      <c r="M953" s="211" t="e" cm="1">
        <f t="array" ref="M953">IF($K953&gt;0,SVS_UR_VZ*$I953/$J953,0)</f>
        <v>#DIV/0!</v>
      </c>
      <c r="N953" s="204">
        <v>5</v>
      </c>
      <c r="O953" s="205">
        <v>101.25</v>
      </c>
      <c r="P953" s="205" t="e" cm="1">
        <f t="array" ref="P953">IF($K953&gt;0,SVS_UR_VFZ*$I953/$J953,0)</f>
        <v>#DIV/0!</v>
      </c>
      <c r="Q953" s="203">
        <f t="shared" si="51"/>
        <v>1293.7769999999998</v>
      </c>
      <c r="R953" s="203">
        <f t="shared" si="52"/>
        <v>0</v>
      </c>
      <c r="S953" s="203" t="e">
        <f t="shared" si="53"/>
        <v>#DIV/0!</v>
      </c>
    </row>
    <row r="954" spans="1:19" s="11" customFormat="1">
      <c r="A954" s="195">
        <f>MAX($A$11:A953)+1</f>
        <v>943</v>
      </c>
      <c r="B954" s="196" t="s">
        <v>59</v>
      </c>
      <c r="C954" s="197">
        <v>1</v>
      </c>
      <c r="D954" s="197" t="s">
        <v>793</v>
      </c>
      <c r="E954" s="196" t="s">
        <v>182</v>
      </c>
      <c r="F954" s="198" t="s">
        <v>221</v>
      </c>
      <c r="G954" s="198" t="s">
        <v>1311</v>
      </c>
      <c r="H954" s="198" t="s">
        <v>89</v>
      </c>
      <c r="I954" s="199">
        <v>4.09</v>
      </c>
      <c r="J954" s="64"/>
      <c r="K954" s="210">
        <v>10</v>
      </c>
      <c r="L954" s="211">
        <v>293.2</v>
      </c>
      <c r="M954" s="211" t="e" cm="1">
        <f t="array" ref="M954">IF($K954&gt;0,SVS_UR_VZ*$I954/$J954,0)</f>
        <v>#DIV/0!</v>
      </c>
      <c r="N954" s="204">
        <v>5</v>
      </c>
      <c r="O954" s="204">
        <v>101.25</v>
      </c>
      <c r="P954" s="205" t="e" cm="1">
        <f t="array" ref="P954">IF($K954&gt;0,SVS_UR_VFZ*$I954/$J954,0)</f>
        <v>#DIV/0!</v>
      </c>
      <c r="Q954" s="203">
        <f t="shared" si="51"/>
        <v>1613.3004999999998</v>
      </c>
      <c r="R954" s="203">
        <f t="shared" si="52"/>
        <v>0</v>
      </c>
      <c r="S954" s="203" t="e">
        <f t="shared" si="53"/>
        <v>#DIV/0!</v>
      </c>
    </row>
    <row r="955" spans="1:19" s="11" customFormat="1">
      <c r="A955" s="195">
        <f>MAX($A$11:A954)+1</f>
        <v>944</v>
      </c>
      <c r="B955" s="196" t="s">
        <v>59</v>
      </c>
      <c r="C955" s="197">
        <v>1</v>
      </c>
      <c r="D955" s="197" t="s">
        <v>794</v>
      </c>
      <c r="E955" s="196" t="s">
        <v>182</v>
      </c>
      <c r="F955" s="198" t="s">
        <v>221</v>
      </c>
      <c r="G955" s="198" t="s">
        <v>1311</v>
      </c>
      <c r="H955" s="198" t="s">
        <v>89</v>
      </c>
      <c r="I955" s="199">
        <v>7.92</v>
      </c>
      <c r="J955" s="64"/>
      <c r="K955" s="210">
        <v>10</v>
      </c>
      <c r="L955" s="211">
        <v>293.2</v>
      </c>
      <c r="M955" s="211" t="e" cm="1">
        <f t="array" ref="M955">IF($K955&gt;0,SVS_UR_VZ*$I955/$J955,0)</f>
        <v>#DIV/0!</v>
      </c>
      <c r="N955" s="204">
        <v>5</v>
      </c>
      <c r="O955" s="204">
        <v>101.25</v>
      </c>
      <c r="P955" s="205" t="e" cm="1">
        <f t="array" ref="P955">IF($K955&gt;0,SVS_UR_VFZ*$I955/$J955,0)</f>
        <v>#DIV/0!</v>
      </c>
      <c r="Q955" s="203">
        <f t="shared" si="51"/>
        <v>3124.0439999999999</v>
      </c>
      <c r="R955" s="203">
        <f t="shared" si="52"/>
        <v>0</v>
      </c>
      <c r="S955" s="203" t="e">
        <f t="shared" si="53"/>
        <v>#DIV/0!</v>
      </c>
    </row>
    <row r="956" spans="1:19" s="11" customFormat="1">
      <c r="A956" s="195">
        <f>MAX($A$11:A955)+1</f>
        <v>945</v>
      </c>
      <c r="B956" s="196" t="s">
        <v>59</v>
      </c>
      <c r="C956" s="197">
        <v>1</v>
      </c>
      <c r="D956" s="197" t="s">
        <v>1167</v>
      </c>
      <c r="E956" s="196" t="s">
        <v>189</v>
      </c>
      <c r="F956" s="198" t="s">
        <v>171</v>
      </c>
      <c r="G956" s="198" t="s">
        <v>75</v>
      </c>
      <c r="H956" s="198" t="s">
        <v>83</v>
      </c>
      <c r="I956" s="199">
        <v>52.75</v>
      </c>
      <c r="J956" s="64"/>
      <c r="K956" s="210">
        <v>5</v>
      </c>
      <c r="L956" s="211">
        <v>146.6</v>
      </c>
      <c r="M956" s="211" t="e" cm="1">
        <f t="array" ref="M956">IF($K956&gt;0,SVS_UR_VZ*$I956/$J956,0)</f>
        <v>#DIV/0!</v>
      </c>
      <c r="N956" s="204">
        <v>5</v>
      </c>
      <c r="O956" s="205">
        <v>101.25</v>
      </c>
      <c r="P956" s="205" t="e" cm="1">
        <f t="array" ref="P956">IF($K956&gt;0,SVS_UR_VFZ*$I956/$J956,0)</f>
        <v>#DIV/0!</v>
      </c>
      <c r="Q956" s="203">
        <f t="shared" si="51"/>
        <v>13074.0875</v>
      </c>
      <c r="R956" s="203">
        <f t="shared" si="52"/>
        <v>0</v>
      </c>
      <c r="S956" s="203" t="e">
        <f t="shared" si="53"/>
        <v>#DIV/0!</v>
      </c>
    </row>
    <row r="957" spans="1:19" s="11" customFormat="1">
      <c r="A957" s="195">
        <f>MAX($A$11:A956)+1</f>
        <v>946</v>
      </c>
      <c r="B957" s="196" t="s">
        <v>59</v>
      </c>
      <c r="C957" s="197">
        <v>1</v>
      </c>
      <c r="D957" s="197" t="s">
        <v>1169</v>
      </c>
      <c r="E957" s="196" t="s">
        <v>86</v>
      </c>
      <c r="F957" s="198" t="s">
        <v>171</v>
      </c>
      <c r="G957" s="198" t="s">
        <v>1320</v>
      </c>
      <c r="H957" s="198" t="s">
        <v>85</v>
      </c>
      <c r="I957" s="199">
        <v>19.18</v>
      </c>
      <c r="J957" s="64"/>
      <c r="K957" s="200">
        <v>5</v>
      </c>
      <c r="L957" s="201">
        <v>146.6</v>
      </c>
      <c r="M957" s="201" t="e" cm="1">
        <f t="array" ref="M957">IF($K957&gt;0,SVS_UR_VZ*$I957/$J957,0)</f>
        <v>#DIV/0!</v>
      </c>
      <c r="N957" s="208">
        <v>5</v>
      </c>
      <c r="O957" s="209">
        <v>101.25</v>
      </c>
      <c r="P957" s="209" t="e" cm="1">
        <f t="array" ref="P957">IF($K957&gt;0,SVS_UR_VFZ*$I957/$J957,0)</f>
        <v>#DIV/0!</v>
      </c>
      <c r="Q957" s="203">
        <f t="shared" si="51"/>
        <v>4753.7629999999999</v>
      </c>
      <c r="R957" s="203">
        <f t="shared" si="52"/>
        <v>0</v>
      </c>
      <c r="S957" s="203" t="e">
        <f t="shared" si="53"/>
        <v>#DIV/0!</v>
      </c>
    </row>
    <row r="958" spans="1:19" s="11" customFormat="1">
      <c r="A958" s="195">
        <f>MAX($A$11:A957)+1</f>
        <v>947</v>
      </c>
      <c r="B958" s="196" t="s">
        <v>59</v>
      </c>
      <c r="C958" s="197">
        <v>1</v>
      </c>
      <c r="D958" s="197" t="s">
        <v>1170</v>
      </c>
      <c r="E958" s="196" t="s">
        <v>86</v>
      </c>
      <c r="F958" s="198" t="s">
        <v>171</v>
      </c>
      <c r="G958" s="198" t="s">
        <v>1320</v>
      </c>
      <c r="H958" s="198" t="s">
        <v>85</v>
      </c>
      <c r="I958" s="199">
        <v>22.3</v>
      </c>
      <c r="J958" s="64"/>
      <c r="K958" s="200">
        <v>5</v>
      </c>
      <c r="L958" s="201">
        <v>146.6</v>
      </c>
      <c r="M958" s="201" t="e" cm="1">
        <f t="array" ref="M958">IF($K958&gt;0,SVS_UR_VZ*$I958/$J958,0)</f>
        <v>#DIV/0!</v>
      </c>
      <c r="N958" s="208">
        <v>5</v>
      </c>
      <c r="O958" s="209">
        <v>101.25</v>
      </c>
      <c r="P958" s="209" t="e" cm="1">
        <f t="array" ref="P958">IF($K958&gt;0,SVS_UR_VFZ*$I958/$J958,0)</f>
        <v>#DIV/0!</v>
      </c>
      <c r="Q958" s="203">
        <f t="shared" si="51"/>
        <v>5527.0550000000003</v>
      </c>
      <c r="R958" s="203">
        <f t="shared" si="52"/>
        <v>0</v>
      </c>
      <c r="S958" s="203" t="e">
        <f t="shared" si="53"/>
        <v>#DIV/0!</v>
      </c>
    </row>
    <row r="959" spans="1:19" s="11" customFormat="1">
      <c r="A959" s="195">
        <f>MAX($A$11:A958)+1</f>
        <v>948</v>
      </c>
      <c r="B959" s="196" t="s">
        <v>59</v>
      </c>
      <c r="C959" s="197">
        <v>1</v>
      </c>
      <c r="D959" s="197" t="s">
        <v>1015</v>
      </c>
      <c r="E959" s="196" t="s">
        <v>192</v>
      </c>
      <c r="F959" s="198" t="s">
        <v>37</v>
      </c>
      <c r="G959" s="198" t="s">
        <v>1759</v>
      </c>
      <c r="H959" s="198" t="s">
        <v>78</v>
      </c>
      <c r="I959" s="199">
        <v>4.45</v>
      </c>
      <c r="J959" s="202"/>
      <c r="K959" s="202"/>
      <c r="L959" s="202"/>
      <c r="M959" s="202"/>
      <c r="N959" s="202"/>
      <c r="O959" s="202"/>
      <c r="P959" s="202"/>
      <c r="Q959" s="202"/>
      <c r="R959" s="202"/>
      <c r="S959" s="202"/>
    </row>
    <row r="960" spans="1:19" s="11" customFormat="1">
      <c r="A960" s="195">
        <f>MAX($A$11:A959)+1</f>
        <v>949</v>
      </c>
      <c r="B960" s="196" t="s">
        <v>59</v>
      </c>
      <c r="C960" s="197">
        <v>1</v>
      </c>
      <c r="D960" s="197" t="s">
        <v>1016</v>
      </c>
      <c r="E960" s="196" t="s">
        <v>192</v>
      </c>
      <c r="F960" s="198" t="s">
        <v>37</v>
      </c>
      <c r="G960" s="198" t="s">
        <v>1759</v>
      </c>
      <c r="H960" s="198" t="s">
        <v>78</v>
      </c>
      <c r="I960" s="199">
        <v>10.11</v>
      </c>
      <c r="J960" s="202"/>
      <c r="K960" s="202"/>
      <c r="L960" s="202"/>
      <c r="M960" s="202"/>
      <c r="N960" s="202"/>
      <c r="O960" s="202"/>
      <c r="P960" s="202"/>
      <c r="Q960" s="202"/>
      <c r="R960" s="202"/>
      <c r="S960" s="202"/>
    </row>
    <row r="961" spans="1:19" s="11" customFormat="1">
      <c r="A961" s="195">
        <f>MAX($A$11:A960)+1</f>
        <v>950</v>
      </c>
      <c r="B961" s="196" t="s">
        <v>59</v>
      </c>
      <c r="C961" s="197">
        <v>1</v>
      </c>
      <c r="D961" s="197" t="s">
        <v>1018</v>
      </c>
      <c r="E961" s="196" t="s">
        <v>192</v>
      </c>
      <c r="F961" s="198" t="s">
        <v>37</v>
      </c>
      <c r="G961" s="198" t="s">
        <v>1759</v>
      </c>
      <c r="H961" s="198" t="s">
        <v>78</v>
      </c>
      <c r="I961" s="199">
        <v>9.08</v>
      </c>
      <c r="J961" s="202"/>
      <c r="K961" s="202"/>
      <c r="L961" s="202"/>
      <c r="M961" s="202"/>
      <c r="N961" s="202"/>
      <c r="O961" s="202"/>
      <c r="P961" s="202"/>
      <c r="Q961" s="202"/>
      <c r="R961" s="202"/>
      <c r="S961" s="202"/>
    </row>
    <row r="962" spans="1:19" s="11" customFormat="1">
      <c r="A962" s="195">
        <f>MAX($A$11:A961)+1</f>
        <v>951</v>
      </c>
      <c r="B962" s="196" t="s">
        <v>59</v>
      </c>
      <c r="C962" s="197">
        <v>1</v>
      </c>
      <c r="D962" s="197" t="s">
        <v>1077</v>
      </c>
      <c r="E962" s="196" t="s">
        <v>192</v>
      </c>
      <c r="F962" s="198" t="s">
        <v>37</v>
      </c>
      <c r="G962" s="198" t="s">
        <v>1759</v>
      </c>
      <c r="H962" s="198" t="s">
        <v>78</v>
      </c>
      <c r="I962" s="199">
        <v>6.9</v>
      </c>
      <c r="J962" s="202"/>
      <c r="K962" s="202"/>
      <c r="L962" s="202"/>
      <c r="M962" s="202"/>
      <c r="N962" s="202"/>
      <c r="O962" s="202"/>
      <c r="P962" s="202"/>
      <c r="Q962" s="202"/>
      <c r="R962" s="202"/>
      <c r="S962" s="202"/>
    </row>
    <row r="963" spans="1:19" s="11" customFormat="1">
      <c r="A963" s="195">
        <f>MAX($A$11:A962)+1</f>
        <v>952</v>
      </c>
      <c r="B963" s="196" t="s">
        <v>59</v>
      </c>
      <c r="C963" s="197">
        <v>1</v>
      </c>
      <c r="D963" s="197" t="s">
        <v>1078</v>
      </c>
      <c r="E963" s="196" t="s">
        <v>192</v>
      </c>
      <c r="F963" s="198" t="s">
        <v>37</v>
      </c>
      <c r="G963" s="198" t="s">
        <v>1759</v>
      </c>
      <c r="H963" s="198" t="s">
        <v>78</v>
      </c>
      <c r="I963" s="199">
        <v>12.75</v>
      </c>
      <c r="J963" s="202"/>
      <c r="K963" s="202"/>
      <c r="L963" s="202"/>
      <c r="M963" s="202"/>
      <c r="N963" s="202"/>
      <c r="O963" s="202"/>
      <c r="P963" s="202"/>
      <c r="Q963" s="202"/>
      <c r="R963" s="202"/>
      <c r="S963" s="202"/>
    </row>
    <row r="964" spans="1:19" s="11" customFormat="1">
      <c r="A964" s="195">
        <f>MAX($A$11:A963)+1</f>
        <v>953</v>
      </c>
      <c r="B964" s="196" t="s">
        <v>59</v>
      </c>
      <c r="C964" s="197">
        <v>1</v>
      </c>
      <c r="D964" s="197" t="s">
        <v>1080</v>
      </c>
      <c r="E964" s="196" t="s">
        <v>192</v>
      </c>
      <c r="F964" s="198" t="s">
        <v>37</v>
      </c>
      <c r="G964" s="198" t="s">
        <v>1759</v>
      </c>
      <c r="H964" s="198" t="s">
        <v>78</v>
      </c>
      <c r="I964" s="199">
        <v>11.62</v>
      </c>
      <c r="J964" s="202"/>
      <c r="K964" s="202"/>
      <c r="L964" s="202"/>
      <c r="M964" s="202"/>
      <c r="N964" s="202"/>
      <c r="O964" s="202"/>
      <c r="P964" s="202"/>
      <c r="Q964" s="202"/>
      <c r="R964" s="202"/>
      <c r="S964" s="202"/>
    </row>
    <row r="965" spans="1:19" s="11" customFormat="1">
      <c r="A965" s="195">
        <f>MAX($A$11:A964)+1</f>
        <v>954</v>
      </c>
      <c r="B965" s="196" t="s">
        <v>59</v>
      </c>
      <c r="C965" s="197">
        <v>1</v>
      </c>
      <c r="D965" s="197" t="s">
        <v>662</v>
      </c>
      <c r="E965" s="196" t="s">
        <v>179</v>
      </c>
      <c r="F965" s="198" t="s">
        <v>37</v>
      </c>
      <c r="G965" s="198" t="s">
        <v>75</v>
      </c>
      <c r="H965" s="198" t="s">
        <v>78</v>
      </c>
      <c r="I965" s="199">
        <v>24.96</v>
      </c>
      <c r="J965" s="202"/>
      <c r="K965" s="202"/>
      <c r="L965" s="202"/>
      <c r="M965" s="202"/>
      <c r="N965" s="202"/>
      <c r="O965" s="202"/>
      <c r="P965" s="202"/>
      <c r="Q965" s="202"/>
      <c r="R965" s="202"/>
      <c r="S965" s="202"/>
    </row>
    <row r="966" spans="1:19" s="11" customFormat="1">
      <c r="A966" s="195">
        <f>MAX($A$11:A965)+1</f>
        <v>955</v>
      </c>
      <c r="B966" s="196" t="s">
        <v>59</v>
      </c>
      <c r="C966" s="197">
        <v>1</v>
      </c>
      <c r="D966" s="197" t="s">
        <v>672</v>
      </c>
      <c r="E966" s="196" t="s">
        <v>184</v>
      </c>
      <c r="F966" s="198" t="s">
        <v>37</v>
      </c>
      <c r="G966" s="198" t="s">
        <v>1759</v>
      </c>
      <c r="H966" s="198" t="s">
        <v>78</v>
      </c>
      <c r="I966" s="199">
        <v>7.41</v>
      </c>
      <c r="J966" s="202"/>
      <c r="K966" s="202"/>
      <c r="L966" s="202"/>
      <c r="M966" s="202"/>
      <c r="N966" s="202"/>
      <c r="O966" s="202"/>
      <c r="P966" s="202"/>
      <c r="Q966" s="202"/>
      <c r="R966" s="202"/>
      <c r="S966" s="202"/>
    </row>
    <row r="967" spans="1:19" s="11" customFormat="1">
      <c r="A967" s="195">
        <f>MAX($A$11:A966)+1</f>
        <v>956</v>
      </c>
      <c r="B967" s="196" t="s">
        <v>59</v>
      </c>
      <c r="C967" s="197">
        <v>1</v>
      </c>
      <c r="D967" s="197" t="s">
        <v>1127</v>
      </c>
      <c r="E967" s="196" t="s">
        <v>192</v>
      </c>
      <c r="F967" s="198" t="s">
        <v>37</v>
      </c>
      <c r="G967" s="198" t="s">
        <v>1759</v>
      </c>
      <c r="H967" s="198" t="s">
        <v>78</v>
      </c>
      <c r="I967" s="199">
        <v>10.51</v>
      </c>
      <c r="J967" s="202"/>
      <c r="K967" s="202"/>
      <c r="L967" s="202"/>
      <c r="M967" s="202"/>
      <c r="N967" s="202"/>
      <c r="O967" s="202"/>
      <c r="P967" s="202"/>
      <c r="Q967" s="202"/>
      <c r="R967" s="202"/>
      <c r="S967" s="202"/>
    </row>
    <row r="968" spans="1:19" s="11" customFormat="1">
      <c r="A968" s="195">
        <f>MAX($A$11:A967)+1</f>
        <v>957</v>
      </c>
      <c r="B968" s="196" t="s">
        <v>59</v>
      </c>
      <c r="C968" s="197">
        <v>1</v>
      </c>
      <c r="D968" s="197" t="s">
        <v>1128</v>
      </c>
      <c r="E968" s="196" t="s">
        <v>192</v>
      </c>
      <c r="F968" s="198" t="s">
        <v>37</v>
      </c>
      <c r="G968" s="198" t="s">
        <v>1759</v>
      </c>
      <c r="H968" s="198" t="s">
        <v>78</v>
      </c>
      <c r="I968" s="199">
        <v>12.75</v>
      </c>
      <c r="J968" s="202"/>
      <c r="K968" s="202"/>
      <c r="L968" s="202"/>
      <c r="M968" s="202"/>
      <c r="N968" s="202"/>
      <c r="O968" s="202"/>
      <c r="P968" s="202"/>
      <c r="Q968" s="202"/>
      <c r="R968" s="202"/>
      <c r="S968" s="202"/>
    </row>
    <row r="969" spans="1:19" s="11" customFormat="1">
      <c r="A969" s="195">
        <f>MAX($A$11:A968)+1</f>
        <v>958</v>
      </c>
      <c r="B969" s="196" t="s">
        <v>59</v>
      </c>
      <c r="C969" s="197">
        <v>1</v>
      </c>
      <c r="D969" s="197" t="s">
        <v>1130</v>
      </c>
      <c r="E969" s="196" t="s">
        <v>192</v>
      </c>
      <c r="F969" s="198" t="s">
        <v>37</v>
      </c>
      <c r="G969" s="198" t="s">
        <v>1759</v>
      </c>
      <c r="H969" s="198" t="s">
        <v>78</v>
      </c>
      <c r="I969" s="199">
        <v>11.62</v>
      </c>
      <c r="J969" s="202"/>
      <c r="K969" s="202"/>
      <c r="L969" s="202"/>
      <c r="M969" s="202"/>
      <c r="N969" s="202"/>
      <c r="O969" s="202"/>
      <c r="P969" s="202"/>
      <c r="Q969" s="202"/>
      <c r="R969" s="202"/>
      <c r="S969" s="202"/>
    </row>
    <row r="970" spans="1:19" s="11" customFormat="1">
      <c r="A970" s="195">
        <f>MAX($A$11:A969)+1</f>
        <v>959</v>
      </c>
      <c r="B970" s="196" t="s">
        <v>59</v>
      </c>
      <c r="C970" s="197">
        <v>1</v>
      </c>
      <c r="D970" s="197" t="s">
        <v>792</v>
      </c>
      <c r="E970" s="196" t="s">
        <v>184</v>
      </c>
      <c r="F970" s="198" t="s">
        <v>37</v>
      </c>
      <c r="G970" s="198" t="s">
        <v>1759</v>
      </c>
      <c r="H970" s="198" t="s">
        <v>78</v>
      </c>
      <c r="I970" s="199">
        <v>4.83</v>
      </c>
      <c r="J970" s="202"/>
      <c r="K970" s="202"/>
      <c r="L970" s="202"/>
      <c r="M970" s="202"/>
      <c r="N970" s="202"/>
      <c r="O970" s="202"/>
      <c r="P970" s="202"/>
      <c r="Q970" s="202"/>
      <c r="R970" s="202"/>
      <c r="S970" s="202"/>
    </row>
    <row r="971" spans="1:19" s="11" customFormat="1">
      <c r="A971" s="195">
        <f>MAX($A$11:A970)+1</f>
        <v>960</v>
      </c>
      <c r="B971" s="196" t="s">
        <v>59</v>
      </c>
      <c r="C971" s="197">
        <v>1</v>
      </c>
      <c r="D971" s="197" t="s">
        <v>1165</v>
      </c>
      <c r="E971" s="196" t="s">
        <v>192</v>
      </c>
      <c r="F971" s="198" t="s">
        <v>37</v>
      </c>
      <c r="G971" s="198" t="s">
        <v>1759</v>
      </c>
      <c r="H971" s="198" t="s">
        <v>78</v>
      </c>
      <c r="I971" s="199">
        <v>3.45</v>
      </c>
      <c r="J971" s="202"/>
      <c r="K971" s="202"/>
      <c r="L971" s="202"/>
      <c r="M971" s="202"/>
      <c r="N971" s="202"/>
      <c r="O971" s="202"/>
      <c r="P971" s="202"/>
      <c r="Q971" s="202"/>
      <c r="R971" s="202"/>
      <c r="S971" s="202"/>
    </row>
    <row r="972" spans="1:19" s="11" customFormat="1">
      <c r="A972" s="195">
        <f>MAX($A$11:A971)+1</f>
        <v>961</v>
      </c>
      <c r="B972" s="196" t="s">
        <v>59</v>
      </c>
      <c r="C972" s="197">
        <v>1</v>
      </c>
      <c r="D972" s="197" t="s">
        <v>1166</v>
      </c>
      <c r="E972" s="196" t="s">
        <v>192</v>
      </c>
      <c r="F972" s="198" t="s">
        <v>37</v>
      </c>
      <c r="G972" s="198" t="s">
        <v>1759</v>
      </c>
      <c r="H972" s="198" t="s">
        <v>78</v>
      </c>
      <c r="I972" s="199">
        <v>10.26</v>
      </c>
      <c r="J972" s="202"/>
      <c r="K972" s="202"/>
      <c r="L972" s="202"/>
      <c r="M972" s="202"/>
      <c r="N972" s="202"/>
      <c r="O972" s="202"/>
      <c r="P972" s="202"/>
      <c r="Q972" s="202"/>
      <c r="R972" s="202"/>
      <c r="S972" s="202"/>
    </row>
    <row r="973" spans="1:19" s="11" customFormat="1">
      <c r="A973" s="195">
        <f>MAX($A$11:A972)+1</f>
        <v>962</v>
      </c>
      <c r="B973" s="196" t="s">
        <v>59</v>
      </c>
      <c r="C973" s="197">
        <v>1</v>
      </c>
      <c r="D973" s="197" t="s">
        <v>1168</v>
      </c>
      <c r="E973" s="196" t="s">
        <v>192</v>
      </c>
      <c r="F973" s="198" t="s">
        <v>37</v>
      </c>
      <c r="G973" s="198" t="s">
        <v>1759</v>
      </c>
      <c r="H973" s="198" t="s">
        <v>78</v>
      </c>
      <c r="I973" s="199">
        <v>11.62</v>
      </c>
      <c r="J973" s="202"/>
      <c r="K973" s="202"/>
      <c r="L973" s="202"/>
      <c r="M973" s="202"/>
      <c r="N973" s="202"/>
      <c r="O973" s="202"/>
      <c r="P973" s="202"/>
      <c r="Q973" s="202"/>
      <c r="R973" s="202"/>
      <c r="S973" s="202"/>
    </row>
    <row r="974" spans="1:19" s="11" customFormat="1">
      <c r="A974" s="195">
        <f>MAX($A$11:A973)+1</f>
        <v>963</v>
      </c>
      <c r="B974" s="196" t="s">
        <v>59</v>
      </c>
      <c r="C974" s="197">
        <v>2</v>
      </c>
      <c r="D974" s="197" t="s">
        <v>896</v>
      </c>
      <c r="E974" s="196" t="s">
        <v>81</v>
      </c>
      <c r="F974" s="198" t="s">
        <v>171</v>
      </c>
      <c r="G974" s="198" t="s">
        <v>1313</v>
      </c>
      <c r="H974" s="198" t="s">
        <v>80</v>
      </c>
      <c r="I974" s="199">
        <v>27.28</v>
      </c>
      <c r="J974" s="64"/>
      <c r="K974" s="200">
        <v>5</v>
      </c>
      <c r="L974" s="201">
        <v>146.6</v>
      </c>
      <c r="M974" s="201" t="e" cm="1">
        <f t="array" ref="M974">IF($K974&gt;0,SVS_UR_VZ*$I974/$J974,0)</f>
        <v>#DIV/0!</v>
      </c>
      <c r="N974" s="204">
        <v>5</v>
      </c>
      <c r="O974" s="205">
        <v>101.25</v>
      </c>
      <c r="P974" s="205" t="e" cm="1">
        <f t="array" ref="P974">IF($K974&gt;0,SVS_UR_VFZ*$I974/$J974,0)</f>
        <v>#DIV/0!</v>
      </c>
      <c r="Q974" s="203">
        <f t="shared" ref="Q974:Q1037" si="54">I974*SUM(L974,O974)</f>
        <v>6761.348</v>
      </c>
      <c r="R974" s="203">
        <f t="shared" ref="R974:R1037" si="55">IFERROR(Q974/J974,0)</f>
        <v>0</v>
      </c>
      <c r="S974" s="203" t="e">
        <f t="shared" ref="S974:S1037" si="56">ROUND(SUM(L974*M974,O974*P974),2)</f>
        <v>#DIV/0!</v>
      </c>
    </row>
    <row r="975" spans="1:19" s="11" customFormat="1">
      <c r="A975" s="195">
        <f>MAX($A$11:A974)+1</f>
        <v>964</v>
      </c>
      <c r="B975" s="196" t="s">
        <v>59</v>
      </c>
      <c r="C975" s="197">
        <v>2</v>
      </c>
      <c r="D975" s="197" t="s">
        <v>897</v>
      </c>
      <c r="E975" s="196" t="s">
        <v>81</v>
      </c>
      <c r="F975" s="198" t="s">
        <v>1375</v>
      </c>
      <c r="G975" s="198" t="s">
        <v>1313</v>
      </c>
      <c r="H975" s="198" t="s">
        <v>80</v>
      </c>
      <c r="I975" s="199">
        <v>17.34</v>
      </c>
      <c r="J975" s="64"/>
      <c r="K975" s="200">
        <v>3</v>
      </c>
      <c r="L975" s="201">
        <v>87.96</v>
      </c>
      <c r="M975" s="201" t="e" cm="1">
        <f t="array" ref="M975">IF($K975&gt;0,SVS_UR_VZ*$I975/$J975,0)</f>
        <v>#DIV/0!</v>
      </c>
      <c r="N975" s="208">
        <v>3</v>
      </c>
      <c r="O975" s="209">
        <v>60.75</v>
      </c>
      <c r="P975" s="209" t="e" cm="1">
        <f t="array" ref="P975">IF($K975&gt;0,SVS_UR_VFZ*$I975/$J975,0)</f>
        <v>#DIV/0!</v>
      </c>
      <c r="Q975" s="203">
        <f t="shared" si="54"/>
        <v>2578.6313999999998</v>
      </c>
      <c r="R975" s="203">
        <f t="shared" si="55"/>
        <v>0</v>
      </c>
      <c r="S975" s="203" t="e">
        <f t="shared" si="56"/>
        <v>#DIV/0!</v>
      </c>
    </row>
    <row r="976" spans="1:19" s="11" customFormat="1">
      <c r="A976" s="195">
        <f>MAX($A$11:A975)+1</f>
        <v>965</v>
      </c>
      <c r="B976" s="196" t="s">
        <v>59</v>
      </c>
      <c r="C976" s="197">
        <v>2</v>
      </c>
      <c r="D976" s="197" t="s">
        <v>898</v>
      </c>
      <c r="E976" s="196" t="s">
        <v>81</v>
      </c>
      <c r="F976" s="198" t="s">
        <v>1375</v>
      </c>
      <c r="G976" s="198" t="s">
        <v>1313</v>
      </c>
      <c r="H976" s="198" t="s">
        <v>80</v>
      </c>
      <c r="I976" s="199">
        <v>17.34</v>
      </c>
      <c r="J976" s="64"/>
      <c r="K976" s="200">
        <v>3</v>
      </c>
      <c r="L976" s="201">
        <v>87.96</v>
      </c>
      <c r="M976" s="201" t="e" cm="1">
        <f t="array" ref="M976">IF($K976&gt;0,SVS_UR_VZ*$I976/$J976,0)</f>
        <v>#DIV/0!</v>
      </c>
      <c r="N976" s="208">
        <v>3</v>
      </c>
      <c r="O976" s="209">
        <v>60.75</v>
      </c>
      <c r="P976" s="209" t="e" cm="1">
        <f t="array" ref="P976">IF($K976&gt;0,SVS_UR_VFZ*$I976/$J976,0)</f>
        <v>#DIV/0!</v>
      </c>
      <c r="Q976" s="203">
        <f t="shared" si="54"/>
        <v>2578.6313999999998</v>
      </c>
      <c r="R976" s="203">
        <f t="shared" si="55"/>
        <v>0</v>
      </c>
      <c r="S976" s="203" t="e">
        <f t="shared" si="56"/>
        <v>#DIV/0!</v>
      </c>
    </row>
    <row r="977" spans="1:19" s="11" customFormat="1">
      <c r="A977" s="195">
        <f>MAX($A$11:A976)+1</f>
        <v>966</v>
      </c>
      <c r="B977" s="196" t="s">
        <v>59</v>
      </c>
      <c r="C977" s="197">
        <v>2</v>
      </c>
      <c r="D977" s="197" t="s">
        <v>899</v>
      </c>
      <c r="E977" s="196" t="s">
        <v>81</v>
      </c>
      <c r="F977" s="198" t="s">
        <v>1375</v>
      </c>
      <c r="G977" s="198" t="s">
        <v>1313</v>
      </c>
      <c r="H977" s="198" t="s">
        <v>80</v>
      </c>
      <c r="I977" s="199">
        <v>23.06</v>
      </c>
      <c r="J977" s="64"/>
      <c r="K977" s="200">
        <v>3</v>
      </c>
      <c r="L977" s="201">
        <v>87.96</v>
      </c>
      <c r="M977" s="201" t="e" cm="1">
        <f t="array" ref="M977">IF($K977&gt;0,SVS_UR_VZ*$I977/$J977,0)</f>
        <v>#DIV/0!</v>
      </c>
      <c r="N977" s="208">
        <v>3</v>
      </c>
      <c r="O977" s="209">
        <v>60.75</v>
      </c>
      <c r="P977" s="209" t="e" cm="1">
        <f t="array" ref="P977">IF($K977&gt;0,SVS_UR_VFZ*$I977/$J977,0)</f>
        <v>#DIV/0!</v>
      </c>
      <c r="Q977" s="203">
        <f t="shared" si="54"/>
        <v>3429.2525999999993</v>
      </c>
      <c r="R977" s="203">
        <f t="shared" si="55"/>
        <v>0</v>
      </c>
      <c r="S977" s="203" t="e">
        <f t="shared" si="56"/>
        <v>#DIV/0!</v>
      </c>
    </row>
    <row r="978" spans="1:19" s="11" customFormat="1">
      <c r="A978" s="195">
        <f>MAX($A$11:A977)+1</f>
        <v>967</v>
      </c>
      <c r="B978" s="196" t="s">
        <v>59</v>
      </c>
      <c r="C978" s="197">
        <v>2</v>
      </c>
      <c r="D978" s="197" t="s">
        <v>900</v>
      </c>
      <c r="E978" s="196" t="s">
        <v>81</v>
      </c>
      <c r="F978" s="198" t="s">
        <v>1375</v>
      </c>
      <c r="G978" s="198" t="s">
        <v>1313</v>
      </c>
      <c r="H978" s="198" t="s">
        <v>80</v>
      </c>
      <c r="I978" s="199">
        <v>17.25</v>
      </c>
      <c r="J978" s="64"/>
      <c r="K978" s="200">
        <v>3</v>
      </c>
      <c r="L978" s="201">
        <v>87.96</v>
      </c>
      <c r="M978" s="201" t="e" cm="1">
        <f t="array" ref="M978">IF($K978&gt;0,SVS_UR_VZ*$I978/$J978,0)</f>
        <v>#DIV/0!</v>
      </c>
      <c r="N978" s="208">
        <v>3</v>
      </c>
      <c r="O978" s="209">
        <v>60.75</v>
      </c>
      <c r="P978" s="209" t="e" cm="1">
        <f t="array" ref="P978">IF($K978&gt;0,SVS_UR_VFZ*$I978/$J978,0)</f>
        <v>#DIV/0!</v>
      </c>
      <c r="Q978" s="203">
        <f t="shared" si="54"/>
        <v>2565.2474999999995</v>
      </c>
      <c r="R978" s="203">
        <f t="shared" si="55"/>
        <v>0</v>
      </c>
      <c r="S978" s="203" t="e">
        <f t="shared" si="56"/>
        <v>#DIV/0!</v>
      </c>
    </row>
    <row r="979" spans="1:19" s="11" customFormat="1">
      <c r="A979" s="195">
        <f>MAX($A$11:A978)+1</f>
        <v>968</v>
      </c>
      <c r="B979" s="196" t="s">
        <v>59</v>
      </c>
      <c r="C979" s="197">
        <v>2</v>
      </c>
      <c r="D979" s="197" t="s">
        <v>901</v>
      </c>
      <c r="E979" s="196" t="s">
        <v>81</v>
      </c>
      <c r="F979" s="198" t="s">
        <v>1375</v>
      </c>
      <c r="G979" s="198" t="s">
        <v>1313</v>
      </c>
      <c r="H979" s="198" t="s">
        <v>80</v>
      </c>
      <c r="I979" s="199">
        <v>17.27</v>
      </c>
      <c r="J979" s="64"/>
      <c r="K979" s="200">
        <v>3</v>
      </c>
      <c r="L979" s="201">
        <v>87.96</v>
      </c>
      <c r="M979" s="201" t="e" cm="1">
        <f t="array" ref="M979">IF($K979&gt;0,SVS_UR_VZ*$I979/$J979,0)</f>
        <v>#DIV/0!</v>
      </c>
      <c r="N979" s="208">
        <v>3</v>
      </c>
      <c r="O979" s="209">
        <v>60.75</v>
      </c>
      <c r="P979" s="209" t="e" cm="1">
        <f t="array" ref="P979">IF($K979&gt;0,SVS_UR_VFZ*$I979/$J979,0)</f>
        <v>#DIV/0!</v>
      </c>
      <c r="Q979" s="203">
        <f t="shared" si="54"/>
        <v>2568.2216999999996</v>
      </c>
      <c r="R979" s="203">
        <f t="shared" si="55"/>
        <v>0</v>
      </c>
      <c r="S979" s="203" t="e">
        <f t="shared" si="56"/>
        <v>#DIV/0!</v>
      </c>
    </row>
    <row r="980" spans="1:19" s="11" customFormat="1">
      <c r="A980" s="195">
        <f>MAX($A$11:A979)+1</f>
        <v>969</v>
      </c>
      <c r="B980" s="196" t="s">
        <v>59</v>
      </c>
      <c r="C980" s="197">
        <v>2</v>
      </c>
      <c r="D980" s="197" t="s">
        <v>902</v>
      </c>
      <c r="E980" s="196" t="s">
        <v>81</v>
      </c>
      <c r="F980" s="198" t="s">
        <v>1375</v>
      </c>
      <c r="G980" s="198" t="s">
        <v>1313</v>
      </c>
      <c r="H980" s="198" t="s">
        <v>80</v>
      </c>
      <c r="I980" s="199">
        <v>16.36</v>
      </c>
      <c r="J980" s="64"/>
      <c r="K980" s="200">
        <v>3</v>
      </c>
      <c r="L980" s="201">
        <v>87.96</v>
      </c>
      <c r="M980" s="201" t="e" cm="1">
        <f t="array" ref="M980">IF($K980&gt;0,SVS_UR_VZ*$I980/$J980,0)</f>
        <v>#DIV/0!</v>
      </c>
      <c r="N980" s="208">
        <v>3</v>
      </c>
      <c r="O980" s="209">
        <v>60.75</v>
      </c>
      <c r="P980" s="209" t="e" cm="1">
        <f t="array" ref="P980">IF($K980&gt;0,SVS_UR_VFZ*$I980/$J980,0)</f>
        <v>#DIV/0!</v>
      </c>
      <c r="Q980" s="203">
        <f t="shared" si="54"/>
        <v>2432.8955999999994</v>
      </c>
      <c r="R980" s="203">
        <f t="shared" si="55"/>
        <v>0</v>
      </c>
      <c r="S980" s="203" t="e">
        <f t="shared" si="56"/>
        <v>#DIV/0!</v>
      </c>
    </row>
    <row r="981" spans="1:19" s="11" customFormat="1">
      <c r="A981" s="195">
        <f>MAX($A$11:A980)+1</f>
        <v>970</v>
      </c>
      <c r="B981" s="196" t="s">
        <v>59</v>
      </c>
      <c r="C981" s="197">
        <v>2</v>
      </c>
      <c r="D981" s="197" t="s">
        <v>903</v>
      </c>
      <c r="E981" s="196" t="s">
        <v>81</v>
      </c>
      <c r="F981" s="198" t="s">
        <v>1375</v>
      </c>
      <c r="G981" s="198" t="s">
        <v>1313</v>
      </c>
      <c r="H981" s="198" t="s">
        <v>80</v>
      </c>
      <c r="I981" s="199">
        <v>18.559999999999999</v>
      </c>
      <c r="J981" s="64"/>
      <c r="K981" s="200">
        <v>3</v>
      </c>
      <c r="L981" s="201">
        <v>87.96</v>
      </c>
      <c r="M981" s="201" t="e" cm="1">
        <f t="array" ref="M981">IF($K981&gt;0,SVS_UR_VZ*$I981/$J981,0)</f>
        <v>#DIV/0!</v>
      </c>
      <c r="N981" s="208">
        <v>3</v>
      </c>
      <c r="O981" s="209">
        <v>60.75</v>
      </c>
      <c r="P981" s="209" t="e" cm="1">
        <f t="array" ref="P981">IF($K981&gt;0,SVS_UR_VFZ*$I981/$J981,0)</f>
        <v>#DIV/0!</v>
      </c>
      <c r="Q981" s="203">
        <f t="shared" si="54"/>
        <v>2760.0575999999996</v>
      </c>
      <c r="R981" s="203">
        <f t="shared" si="55"/>
        <v>0</v>
      </c>
      <c r="S981" s="203" t="e">
        <f t="shared" si="56"/>
        <v>#DIV/0!</v>
      </c>
    </row>
    <row r="982" spans="1:19" s="11" customFormat="1">
      <c r="A982" s="195">
        <f>MAX($A$11:A981)+1</f>
        <v>971</v>
      </c>
      <c r="B982" s="196" t="s">
        <v>59</v>
      </c>
      <c r="C982" s="197">
        <v>2</v>
      </c>
      <c r="D982" s="197" t="s">
        <v>904</v>
      </c>
      <c r="E982" s="196" t="s">
        <v>81</v>
      </c>
      <c r="F982" s="198" t="s">
        <v>1375</v>
      </c>
      <c r="G982" s="198" t="s">
        <v>1313</v>
      </c>
      <c r="H982" s="198" t="s">
        <v>80</v>
      </c>
      <c r="I982" s="199">
        <v>19.850000000000001</v>
      </c>
      <c r="J982" s="64"/>
      <c r="K982" s="200">
        <v>3</v>
      </c>
      <c r="L982" s="201">
        <v>87.96</v>
      </c>
      <c r="M982" s="201" t="e" cm="1">
        <f t="array" ref="M982">IF($K982&gt;0,SVS_UR_VZ*$I982/$J982,0)</f>
        <v>#DIV/0!</v>
      </c>
      <c r="N982" s="208">
        <v>3</v>
      </c>
      <c r="O982" s="209">
        <v>60.75</v>
      </c>
      <c r="P982" s="209" t="e" cm="1">
        <f t="array" ref="P982">IF($K982&gt;0,SVS_UR_VFZ*$I982/$J982,0)</f>
        <v>#DIV/0!</v>
      </c>
      <c r="Q982" s="203">
        <f t="shared" si="54"/>
        <v>2951.8934999999997</v>
      </c>
      <c r="R982" s="203">
        <f t="shared" si="55"/>
        <v>0</v>
      </c>
      <c r="S982" s="203" t="e">
        <f t="shared" si="56"/>
        <v>#DIV/0!</v>
      </c>
    </row>
    <row r="983" spans="1:19" s="11" customFormat="1">
      <c r="A983" s="195">
        <f>MAX($A$11:A982)+1</f>
        <v>972</v>
      </c>
      <c r="B983" s="196" t="s">
        <v>59</v>
      </c>
      <c r="C983" s="197">
        <v>2</v>
      </c>
      <c r="D983" s="197" t="s">
        <v>905</v>
      </c>
      <c r="E983" s="196" t="s">
        <v>81</v>
      </c>
      <c r="F983" s="198" t="s">
        <v>1375</v>
      </c>
      <c r="G983" s="198" t="s">
        <v>1313</v>
      </c>
      <c r="H983" s="198" t="s">
        <v>80</v>
      </c>
      <c r="I983" s="199">
        <v>19.760000000000002</v>
      </c>
      <c r="J983" s="64"/>
      <c r="K983" s="200">
        <v>3</v>
      </c>
      <c r="L983" s="201">
        <v>87.96</v>
      </c>
      <c r="M983" s="201" t="e" cm="1">
        <f t="array" ref="M983">IF($K983&gt;0,SVS_UR_VZ*$I983/$J983,0)</f>
        <v>#DIV/0!</v>
      </c>
      <c r="N983" s="208">
        <v>3</v>
      </c>
      <c r="O983" s="209">
        <v>60.75</v>
      </c>
      <c r="P983" s="209" t="e" cm="1">
        <f t="array" ref="P983">IF($K983&gt;0,SVS_UR_VFZ*$I983/$J983,0)</f>
        <v>#DIV/0!</v>
      </c>
      <c r="Q983" s="203">
        <f t="shared" si="54"/>
        <v>2938.5095999999999</v>
      </c>
      <c r="R983" s="203">
        <f t="shared" si="55"/>
        <v>0</v>
      </c>
      <c r="S983" s="203" t="e">
        <f t="shared" si="56"/>
        <v>#DIV/0!</v>
      </c>
    </row>
    <row r="984" spans="1:19" s="11" customFormat="1">
      <c r="A984" s="195">
        <f>MAX($A$11:A983)+1</f>
        <v>973</v>
      </c>
      <c r="B984" s="196" t="s">
        <v>59</v>
      </c>
      <c r="C984" s="197">
        <v>2</v>
      </c>
      <c r="D984" s="197" t="s">
        <v>906</v>
      </c>
      <c r="E984" s="196" t="s">
        <v>81</v>
      </c>
      <c r="F984" s="198" t="s">
        <v>1375</v>
      </c>
      <c r="G984" s="198" t="s">
        <v>1313</v>
      </c>
      <c r="H984" s="198" t="s">
        <v>80</v>
      </c>
      <c r="I984" s="199">
        <v>20.170000000000002</v>
      </c>
      <c r="J984" s="64"/>
      <c r="K984" s="200">
        <v>3</v>
      </c>
      <c r="L984" s="201">
        <v>87.96</v>
      </c>
      <c r="M984" s="201" t="e" cm="1">
        <f t="array" ref="M984">IF($K984&gt;0,SVS_UR_VZ*$I984/$J984,0)</f>
        <v>#DIV/0!</v>
      </c>
      <c r="N984" s="208">
        <v>3</v>
      </c>
      <c r="O984" s="209">
        <v>60.75</v>
      </c>
      <c r="P984" s="209" t="e" cm="1">
        <f t="array" ref="P984">IF($K984&gt;0,SVS_UR_VFZ*$I984/$J984,0)</f>
        <v>#DIV/0!</v>
      </c>
      <c r="Q984" s="203">
        <f t="shared" si="54"/>
        <v>2999.4806999999996</v>
      </c>
      <c r="R984" s="203">
        <f t="shared" si="55"/>
        <v>0</v>
      </c>
      <c r="S984" s="203" t="e">
        <f t="shared" si="56"/>
        <v>#DIV/0!</v>
      </c>
    </row>
    <row r="985" spans="1:19" s="11" customFormat="1">
      <c r="A985" s="195">
        <f>MAX($A$11:A984)+1</f>
        <v>974</v>
      </c>
      <c r="B985" s="196" t="s">
        <v>59</v>
      </c>
      <c r="C985" s="197">
        <v>2</v>
      </c>
      <c r="D985" s="197" t="s">
        <v>907</v>
      </c>
      <c r="E985" s="196" t="s">
        <v>81</v>
      </c>
      <c r="F985" s="198" t="s">
        <v>1375</v>
      </c>
      <c r="G985" s="198" t="s">
        <v>1313</v>
      </c>
      <c r="H985" s="198" t="s">
        <v>80</v>
      </c>
      <c r="I985" s="199">
        <v>20.170000000000002</v>
      </c>
      <c r="J985" s="64"/>
      <c r="K985" s="200">
        <v>3</v>
      </c>
      <c r="L985" s="201">
        <v>87.96</v>
      </c>
      <c r="M985" s="201" t="e" cm="1">
        <f t="array" ref="M985">IF($K985&gt;0,SVS_UR_VZ*$I985/$J985,0)</f>
        <v>#DIV/0!</v>
      </c>
      <c r="N985" s="208">
        <v>3</v>
      </c>
      <c r="O985" s="209">
        <v>60.75</v>
      </c>
      <c r="P985" s="209" t="e" cm="1">
        <f t="array" ref="P985">IF($K985&gt;0,SVS_UR_VFZ*$I985/$J985,0)</f>
        <v>#DIV/0!</v>
      </c>
      <c r="Q985" s="203">
        <f t="shared" si="54"/>
        <v>2999.4806999999996</v>
      </c>
      <c r="R985" s="203">
        <f t="shared" si="55"/>
        <v>0</v>
      </c>
      <c r="S985" s="203" t="e">
        <f t="shared" si="56"/>
        <v>#DIV/0!</v>
      </c>
    </row>
    <row r="986" spans="1:19" s="11" customFormat="1">
      <c r="A986" s="195">
        <f>MAX($A$11:A985)+1</f>
        <v>975</v>
      </c>
      <c r="B986" s="196" t="s">
        <v>59</v>
      </c>
      <c r="C986" s="197">
        <v>2</v>
      </c>
      <c r="D986" s="197" t="s">
        <v>908</v>
      </c>
      <c r="E986" s="196" t="s">
        <v>81</v>
      </c>
      <c r="F986" s="198" t="s">
        <v>1375</v>
      </c>
      <c r="G986" s="198" t="s">
        <v>1313</v>
      </c>
      <c r="H986" s="198" t="s">
        <v>80</v>
      </c>
      <c r="I986" s="199">
        <v>20.170000000000002</v>
      </c>
      <c r="J986" s="64"/>
      <c r="K986" s="200">
        <v>3</v>
      </c>
      <c r="L986" s="201">
        <v>87.96</v>
      </c>
      <c r="M986" s="201" t="e" cm="1">
        <f t="array" ref="M986">IF($K986&gt;0,SVS_UR_VZ*$I986/$J986,0)</f>
        <v>#DIV/0!</v>
      </c>
      <c r="N986" s="208">
        <v>3</v>
      </c>
      <c r="O986" s="209">
        <v>60.75</v>
      </c>
      <c r="P986" s="209" t="e" cm="1">
        <f t="array" ref="P986">IF($K986&gt;0,SVS_UR_VFZ*$I986/$J986,0)</f>
        <v>#DIV/0!</v>
      </c>
      <c r="Q986" s="203">
        <f t="shared" si="54"/>
        <v>2999.4806999999996</v>
      </c>
      <c r="R986" s="203">
        <f t="shared" si="55"/>
        <v>0</v>
      </c>
      <c r="S986" s="203" t="e">
        <f t="shared" si="56"/>
        <v>#DIV/0!</v>
      </c>
    </row>
    <row r="987" spans="1:19" s="11" customFormat="1">
      <c r="A987" s="195">
        <f>MAX($A$11:A986)+1</f>
        <v>976</v>
      </c>
      <c r="B987" s="196" t="s">
        <v>59</v>
      </c>
      <c r="C987" s="197">
        <v>2</v>
      </c>
      <c r="D987" s="197" t="s">
        <v>909</v>
      </c>
      <c r="E987" s="196" t="s">
        <v>81</v>
      </c>
      <c r="F987" s="198" t="s">
        <v>1375</v>
      </c>
      <c r="G987" s="198" t="s">
        <v>1313</v>
      </c>
      <c r="H987" s="198" t="s">
        <v>80</v>
      </c>
      <c r="I987" s="199">
        <v>20.170000000000002</v>
      </c>
      <c r="J987" s="64"/>
      <c r="K987" s="200">
        <v>3</v>
      </c>
      <c r="L987" s="201">
        <v>87.96</v>
      </c>
      <c r="M987" s="201" t="e" cm="1">
        <f t="array" ref="M987">IF($K987&gt;0,SVS_UR_VZ*$I987/$J987,0)</f>
        <v>#DIV/0!</v>
      </c>
      <c r="N987" s="208">
        <v>3</v>
      </c>
      <c r="O987" s="209">
        <v>60.75</v>
      </c>
      <c r="P987" s="209" t="e" cm="1">
        <f t="array" ref="P987">IF($K987&gt;0,SVS_UR_VFZ*$I987/$J987,0)</f>
        <v>#DIV/0!</v>
      </c>
      <c r="Q987" s="203">
        <f t="shared" si="54"/>
        <v>2999.4806999999996</v>
      </c>
      <c r="R987" s="203">
        <f t="shared" si="55"/>
        <v>0</v>
      </c>
      <c r="S987" s="203" t="e">
        <f t="shared" si="56"/>
        <v>#DIV/0!</v>
      </c>
    </row>
    <row r="988" spans="1:19" s="11" customFormat="1">
      <c r="A988" s="195">
        <f>MAX($A$11:A987)+1</f>
        <v>977</v>
      </c>
      <c r="B988" s="196" t="s">
        <v>59</v>
      </c>
      <c r="C988" s="197">
        <v>2</v>
      </c>
      <c r="D988" s="197" t="s">
        <v>910</v>
      </c>
      <c r="E988" s="196" t="s">
        <v>81</v>
      </c>
      <c r="F988" s="198" t="s">
        <v>1375</v>
      </c>
      <c r="G988" s="198" t="s">
        <v>1313</v>
      </c>
      <c r="H988" s="198" t="s">
        <v>80</v>
      </c>
      <c r="I988" s="199">
        <v>17.010000000000002</v>
      </c>
      <c r="J988" s="64"/>
      <c r="K988" s="200">
        <v>3</v>
      </c>
      <c r="L988" s="201">
        <v>87.96</v>
      </c>
      <c r="M988" s="201" t="e" cm="1">
        <f t="array" ref="M988">IF($K988&gt;0,SVS_UR_VZ*$I988/$J988,0)</f>
        <v>#DIV/0!</v>
      </c>
      <c r="N988" s="208">
        <v>3</v>
      </c>
      <c r="O988" s="209">
        <v>60.75</v>
      </c>
      <c r="P988" s="209" t="e" cm="1">
        <f t="array" ref="P988">IF($K988&gt;0,SVS_UR_VFZ*$I988/$J988,0)</f>
        <v>#DIV/0!</v>
      </c>
      <c r="Q988" s="203">
        <f t="shared" si="54"/>
        <v>2529.5571</v>
      </c>
      <c r="R988" s="203">
        <f t="shared" si="55"/>
        <v>0</v>
      </c>
      <c r="S988" s="203" t="e">
        <f t="shared" si="56"/>
        <v>#DIV/0!</v>
      </c>
    </row>
    <row r="989" spans="1:19" s="11" customFormat="1">
      <c r="A989" s="195">
        <f>MAX($A$11:A988)+1</f>
        <v>978</v>
      </c>
      <c r="B989" s="196" t="s">
        <v>59</v>
      </c>
      <c r="C989" s="197">
        <v>2</v>
      </c>
      <c r="D989" s="197" t="s">
        <v>911</v>
      </c>
      <c r="E989" s="196" t="s">
        <v>81</v>
      </c>
      <c r="F989" s="198" t="s">
        <v>1375</v>
      </c>
      <c r="G989" s="198" t="s">
        <v>1313</v>
      </c>
      <c r="H989" s="198" t="s">
        <v>80</v>
      </c>
      <c r="I989" s="199">
        <v>15.69</v>
      </c>
      <c r="J989" s="64"/>
      <c r="K989" s="200">
        <v>3</v>
      </c>
      <c r="L989" s="201">
        <v>87.96</v>
      </c>
      <c r="M989" s="201" t="e" cm="1">
        <f t="array" ref="M989">IF($K989&gt;0,SVS_UR_VZ*$I989/$J989,0)</f>
        <v>#DIV/0!</v>
      </c>
      <c r="N989" s="208">
        <v>3</v>
      </c>
      <c r="O989" s="209">
        <v>60.75</v>
      </c>
      <c r="P989" s="209" t="e" cm="1">
        <f t="array" ref="P989">IF($K989&gt;0,SVS_UR_VFZ*$I989/$J989,0)</f>
        <v>#DIV/0!</v>
      </c>
      <c r="Q989" s="203">
        <f t="shared" si="54"/>
        <v>2333.2598999999996</v>
      </c>
      <c r="R989" s="203">
        <f t="shared" si="55"/>
        <v>0</v>
      </c>
      <c r="S989" s="203" t="e">
        <f t="shared" si="56"/>
        <v>#DIV/0!</v>
      </c>
    </row>
    <row r="990" spans="1:19" s="11" customFormat="1">
      <c r="A990" s="195">
        <f>MAX($A$11:A989)+1</f>
        <v>979</v>
      </c>
      <c r="B990" s="196" t="s">
        <v>59</v>
      </c>
      <c r="C990" s="197">
        <v>2</v>
      </c>
      <c r="D990" s="197" t="s">
        <v>912</v>
      </c>
      <c r="E990" s="196" t="s">
        <v>81</v>
      </c>
      <c r="F990" s="198" t="s">
        <v>1375</v>
      </c>
      <c r="G990" s="198" t="s">
        <v>1313</v>
      </c>
      <c r="H990" s="198" t="s">
        <v>80</v>
      </c>
      <c r="I990" s="199">
        <v>19.760000000000002</v>
      </c>
      <c r="J990" s="64"/>
      <c r="K990" s="200">
        <v>3</v>
      </c>
      <c r="L990" s="201">
        <v>87.96</v>
      </c>
      <c r="M990" s="201" t="e" cm="1">
        <f t="array" ref="M990">IF($K990&gt;0,SVS_UR_VZ*$I990/$J990,0)</f>
        <v>#DIV/0!</v>
      </c>
      <c r="N990" s="208">
        <v>3</v>
      </c>
      <c r="O990" s="209">
        <v>60.75</v>
      </c>
      <c r="P990" s="209" t="e" cm="1">
        <f t="array" ref="P990">IF($K990&gt;0,SVS_UR_VFZ*$I990/$J990,0)</f>
        <v>#DIV/0!</v>
      </c>
      <c r="Q990" s="203">
        <f t="shared" si="54"/>
        <v>2938.5095999999999</v>
      </c>
      <c r="R990" s="203">
        <f t="shared" si="55"/>
        <v>0</v>
      </c>
      <c r="S990" s="203" t="e">
        <f t="shared" si="56"/>
        <v>#DIV/0!</v>
      </c>
    </row>
    <row r="991" spans="1:19" s="11" customFormat="1">
      <c r="A991" s="195">
        <f>MAX($A$11:A990)+1</f>
        <v>980</v>
      </c>
      <c r="B991" s="196" t="s">
        <v>59</v>
      </c>
      <c r="C991" s="197">
        <v>2</v>
      </c>
      <c r="D991" s="197" t="s">
        <v>913</v>
      </c>
      <c r="E991" s="196" t="s">
        <v>81</v>
      </c>
      <c r="F991" s="198" t="s">
        <v>1375</v>
      </c>
      <c r="G991" s="198" t="s">
        <v>1313</v>
      </c>
      <c r="H991" s="198" t="s">
        <v>80</v>
      </c>
      <c r="I991" s="199">
        <v>19.760000000000002</v>
      </c>
      <c r="J991" s="64"/>
      <c r="K991" s="210">
        <v>3</v>
      </c>
      <c r="L991" s="211">
        <v>87.96</v>
      </c>
      <c r="M991" s="211" t="e" cm="1">
        <f t="array" ref="M991">IF($K991&gt;0,SVS_UR_VZ*$I991/$J991,0)</f>
        <v>#DIV/0!</v>
      </c>
      <c r="N991" s="204">
        <v>3</v>
      </c>
      <c r="O991" s="205">
        <v>60.75</v>
      </c>
      <c r="P991" s="205" t="e" cm="1">
        <f t="array" ref="P991">IF($K991&gt;0,SVS_UR_VFZ*$I991/$J991,0)</f>
        <v>#DIV/0!</v>
      </c>
      <c r="Q991" s="203">
        <f t="shared" si="54"/>
        <v>2938.5095999999999</v>
      </c>
      <c r="R991" s="203">
        <f t="shared" si="55"/>
        <v>0</v>
      </c>
      <c r="S991" s="203" t="e">
        <f t="shared" si="56"/>
        <v>#DIV/0!</v>
      </c>
    </row>
    <row r="992" spans="1:19" s="11" customFormat="1">
      <c r="A992" s="195">
        <f>MAX($A$11:A991)+1</f>
        <v>981</v>
      </c>
      <c r="B992" s="196" t="s">
        <v>59</v>
      </c>
      <c r="C992" s="197">
        <v>2</v>
      </c>
      <c r="D992" s="197" t="s">
        <v>914</v>
      </c>
      <c r="E992" s="196" t="s">
        <v>81</v>
      </c>
      <c r="F992" s="198" t="s">
        <v>1375</v>
      </c>
      <c r="G992" s="198" t="s">
        <v>1313</v>
      </c>
      <c r="H992" s="198" t="s">
        <v>80</v>
      </c>
      <c r="I992" s="199">
        <v>20.170000000000002</v>
      </c>
      <c r="J992" s="64"/>
      <c r="K992" s="210">
        <v>3</v>
      </c>
      <c r="L992" s="211">
        <v>87.96</v>
      </c>
      <c r="M992" s="211" t="e" cm="1">
        <f t="array" ref="M992">IF($K992&gt;0,SVS_UR_VZ*$I992/$J992,0)</f>
        <v>#DIV/0!</v>
      </c>
      <c r="N992" s="204">
        <v>3</v>
      </c>
      <c r="O992" s="205">
        <v>60.75</v>
      </c>
      <c r="P992" s="205" t="e" cm="1">
        <f t="array" ref="P992">IF($K992&gt;0,SVS_UR_VFZ*$I992/$J992,0)</f>
        <v>#DIV/0!</v>
      </c>
      <c r="Q992" s="203">
        <f t="shared" si="54"/>
        <v>2999.4806999999996</v>
      </c>
      <c r="R992" s="203">
        <f t="shared" si="55"/>
        <v>0</v>
      </c>
      <c r="S992" s="203" t="e">
        <f t="shared" si="56"/>
        <v>#DIV/0!</v>
      </c>
    </row>
    <row r="993" spans="1:19" s="11" customFormat="1">
      <c r="A993" s="195">
        <f>MAX($A$11:A992)+1</f>
        <v>982</v>
      </c>
      <c r="B993" s="196" t="s">
        <v>59</v>
      </c>
      <c r="C993" s="197">
        <v>2</v>
      </c>
      <c r="D993" s="197" t="s">
        <v>915</v>
      </c>
      <c r="E993" s="196" t="s">
        <v>81</v>
      </c>
      <c r="F993" s="198" t="s">
        <v>1375</v>
      </c>
      <c r="G993" s="198" t="s">
        <v>1313</v>
      </c>
      <c r="H993" s="198" t="s">
        <v>80</v>
      </c>
      <c r="I993" s="199">
        <v>20.170000000000002</v>
      </c>
      <c r="J993" s="64"/>
      <c r="K993" s="210">
        <v>3</v>
      </c>
      <c r="L993" s="211">
        <v>87.96</v>
      </c>
      <c r="M993" s="211" t="e" cm="1">
        <f t="array" ref="M993">IF($K993&gt;0,SVS_UR_VZ*$I993/$J993,0)</f>
        <v>#DIV/0!</v>
      </c>
      <c r="N993" s="204">
        <v>3</v>
      </c>
      <c r="O993" s="205">
        <v>60.75</v>
      </c>
      <c r="P993" s="205" t="e" cm="1">
        <f t="array" ref="P993">IF($K993&gt;0,SVS_UR_VFZ*$I993/$J993,0)</f>
        <v>#DIV/0!</v>
      </c>
      <c r="Q993" s="203">
        <f t="shared" si="54"/>
        <v>2999.4806999999996</v>
      </c>
      <c r="R993" s="203">
        <f t="shared" si="55"/>
        <v>0</v>
      </c>
      <c r="S993" s="203" t="e">
        <f t="shared" si="56"/>
        <v>#DIV/0!</v>
      </c>
    </row>
    <row r="994" spans="1:19" s="11" customFormat="1">
      <c r="A994" s="195">
        <f>MAX($A$11:A993)+1</f>
        <v>983</v>
      </c>
      <c r="B994" s="196" t="s">
        <v>59</v>
      </c>
      <c r="C994" s="197">
        <v>2</v>
      </c>
      <c r="D994" s="197" t="s">
        <v>916</v>
      </c>
      <c r="E994" s="196" t="s">
        <v>81</v>
      </c>
      <c r="F994" s="198" t="s">
        <v>1375</v>
      </c>
      <c r="G994" s="198" t="s">
        <v>1313</v>
      </c>
      <c r="H994" s="198" t="s">
        <v>80</v>
      </c>
      <c r="I994" s="199">
        <v>20.170000000000002</v>
      </c>
      <c r="J994" s="64"/>
      <c r="K994" s="210">
        <v>3</v>
      </c>
      <c r="L994" s="211">
        <v>87.96</v>
      </c>
      <c r="M994" s="211" t="e" cm="1">
        <f t="array" ref="M994">IF($K994&gt;0,SVS_UR_VZ*$I994/$J994,0)</f>
        <v>#DIV/0!</v>
      </c>
      <c r="N994" s="204">
        <v>3</v>
      </c>
      <c r="O994" s="205">
        <v>60.75</v>
      </c>
      <c r="P994" s="205" t="e" cm="1">
        <f t="array" ref="P994">IF($K994&gt;0,SVS_UR_VFZ*$I994/$J994,0)</f>
        <v>#DIV/0!</v>
      </c>
      <c r="Q994" s="203">
        <f t="shared" si="54"/>
        <v>2999.4806999999996</v>
      </c>
      <c r="R994" s="203">
        <f t="shared" si="55"/>
        <v>0</v>
      </c>
      <c r="S994" s="203" t="e">
        <f t="shared" si="56"/>
        <v>#DIV/0!</v>
      </c>
    </row>
    <row r="995" spans="1:19" s="11" customFormat="1">
      <c r="A995" s="195">
        <f>MAX($A$11:A994)+1</f>
        <v>984</v>
      </c>
      <c r="B995" s="196" t="s">
        <v>59</v>
      </c>
      <c r="C995" s="197">
        <v>2</v>
      </c>
      <c r="D995" s="197" t="s">
        <v>917</v>
      </c>
      <c r="E995" s="196" t="s">
        <v>81</v>
      </c>
      <c r="F995" s="198" t="s">
        <v>1375</v>
      </c>
      <c r="G995" s="198" t="s">
        <v>1313</v>
      </c>
      <c r="H995" s="198" t="s">
        <v>80</v>
      </c>
      <c r="I995" s="199">
        <v>17.25</v>
      </c>
      <c r="J995" s="64"/>
      <c r="K995" s="200">
        <v>3</v>
      </c>
      <c r="L995" s="201">
        <v>87.96</v>
      </c>
      <c r="M995" s="201" t="e" cm="1">
        <f t="array" ref="M995">IF($K995&gt;0,SVS_UR_VZ*$I995/$J995,0)</f>
        <v>#DIV/0!</v>
      </c>
      <c r="N995" s="208">
        <v>3</v>
      </c>
      <c r="O995" s="209">
        <v>60.75</v>
      </c>
      <c r="P995" s="209" t="e" cm="1">
        <f t="array" ref="P995">IF($K995&gt;0,SVS_UR_VFZ*$I995/$J995,0)</f>
        <v>#DIV/0!</v>
      </c>
      <c r="Q995" s="203">
        <f t="shared" si="54"/>
        <v>2565.2474999999995</v>
      </c>
      <c r="R995" s="203">
        <f t="shared" si="55"/>
        <v>0</v>
      </c>
      <c r="S995" s="203" t="e">
        <f t="shared" si="56"/>
        <v>#DIV/0!</v>
      </c>
    </row>
    <row r="996" spans="1:19" s="11" customFormat="1">
      <c r="A996" s="195">
        <f>MAX($A$11:A995)+1</f>
        <v>985</v>
      </c>
      <c r="B996" s="196" t="s">
        <v>59</v>
      </c>
      <c r="C996" s="197">
        <v>2</v>
      </c>
      <c r="D996" s="197" t="s">
        <v>918</v>
      </c>
      <c r="E996" s="196" t="s">
        <v>81</v>
      </c>
      <c r="F996" s="198" t="s">
        <v>1375</v>
      </c>
      <c r="G996" s="198" t="s">
        <v>1313</v>
      </c>
      <c r="H996" s="198" t="s">
        <v>80</v>
      </c>
      <c r="I996" s="199">
        <v>19.93</v>
      </c>
      <c r="J996" s="64"/>
      <c r="K996" s="200">
        <v>3</v>
      </c>
      <c r="L996" s="201">
        <v>87.96</v>
      </c>
      <c r="M996" s="201" t="e" cm="1">
        <f t="array" ref="M996">IF($K996&gt;0,SVS_UR_VZ*$I996/$J996,0)</f>
        <v>#DIV/0!</v>
      </c>
      <c r="N996" s="208">
        <v>3</v>
      </c>
      <c r="O996" s="209">
        <v>60.75</v>
      </c>
      <c r="P996" s="209" t="e" cm="1">
        <f t="array" ref="P996">IF($K996&gt;0,SVS_UR_VFZ*$I996/$J996,0)</f>
        <v>#DIV/0!</v>
      </c>
      <c r="Q996" s="203">
        <f t="shared" si="54"/>
        <v>2963.7902999999997</v>
      </c>
      <c r="R996" s="203">
        <f t="shared" si="55"/>
        <v>0</v>
      </c>
      <c r="S996" s="203" t="e">
        <f t="shared" si="56"/>
        <v>#DIV/0!</v>
      </c>
    </row>
    <row r="997" spans="1:19" s="11" customFormat="1">
      <c r="A997" s="195">
        <f>MAX($A$11:A996)+1</f>
        <v>986</v>
      </c>
      <c r="B997" s="196" t="s">
        <v>59</v>
      </c>
      <c r="C997" s="197">
        <v>2</v>
      </c>
      <c r="D997" s="197" t="s">
        <v>919</v>
      </c>
      <c r="E997" s="196" t="s">
        <v>81</v>
      </c>
      <c r="F997" s="198" t="s">
        <v>1375</v>
      </c>
      <c r="G997" s="198" t="s">
        <v>1313</v>
      </c>
      <c r="H997" s="198" t="s">
        <v>80</v>
      </c>
      <c r="I997" s="199">
        <v>18.600000000000001</v>
      </c>
      <c r="J997" s="64"/>
      <c r="K997" s="200">
        <v>3</v>
      </c>
      <c r="L997" s="201">
        <v>87.96</v>
      </c>
      <c r="M997" s="201" t="e" cm="1">
        <f t="array" ref="M997">IF($K997&gt;0,SVS_UR_VZ*$I997/$J997,0)</f>
        <v>#DIV/0!</v>
      </c>
      <c r="N997" s="208">
        <v>3</v>
      </c>
      <c r="O997" s="209">
        <v>60.75</v>
      </c>
      <c r="P997" s="209" t="e" cm="1">
        <f t="array" ref="P997">IF($K997&gt;0,SVS_UR_VFZ*$I997/$J997,0)</f>
        <v>#DIV/0!</v>
      </c>
      <c r="Q997" s="203">
        <f t="shared" si="54"/>
        <v>2766.0059999999999</v>
      </c>
      <c r="R997" s="203">
        <f t="shared" si="55"/>
        <v>0</v>
      </c>
      <c r="S997" s="203" t="e">
        <f t="shared" si="56"/>
        <v>#DIV/0!</v>
      </c>
    </row>
    <row r="998" spans="1:19" s="11" customFormat="1">
      <c r="A998" s="195">
        <f>MAX($A$11:A997)+1</f>
        <v>987</v>
      </c>
      <c r="B998" s="196" t="s">
        <v>59</v>
      </c>
      <c r="C998" s="197">
        <v>2</v>
      </c>
      <c r="D998" s="197" t="s">
        <v>920</v>
      </c>
      <c r="E998" s="196" t="s">
        <v>81</v>
      </c>
      <c r="F998" s="198" t="s">
        <v>1375</v>
      </c>
      <c r="G998" s="198" t="s">
        <v>1313</v>
      </c>
      <c r="H998" s="198" t="s">
        <v>80</v>
      </c>
      <c r="I998" s="199">
        <v>17.25</v>
      </c>
      <c r="J998" s="64"/>
      <c r="K998" s="200">
        <v>3</v>
      </c>
      <c r="L998" s="201">
        <v>87.96</v>
      </c>
      <c r="M998" s="201" t="e" cm="1">
        <f t="array" ref="M998">IF($K998&gt;0,SVS_UR_VZ*$I998/$J998,0)</f>
        <v>#DIV/0!</v>
      </c>
      <c r="N998" s="208">
        <v>3</v>
      </c>
      <c r="O998" s="209">
        <v>60.75</v>
      </c>
      <c r="P998" s="209" t="e" cm="1">
        <f t="array" ref="P998">IF($K998&gt;0,SVS_UR_VFZ*$I998/$J998,0)</f>
        <v>#DIV/0!</v>
      </c>
      <c r="Q998" s="203">
        <f t="shared" si="54"/>
        <v>2565.2474999999995</v>
      </c>
      <c r="R998" s="203">
        <f t="shared" si="55"/>
        <v>0</v>
      </c>
      <c r="S998" s="203" t="e">
        <f t="shared" si="56"/>
        <v>#DIV/0!</v>
      </c>
    </row>
    <row r="999" spans="1:19" s="11" customFormat="1">
      <c r="A999" s="195">
        <f>MAX($A$11:A998)+1</f>
        <v>988</v>
      </c>
      <c r="B999" s="196" t="s">
        <v>59</v>
      </c>
      <c r="C999" s="197">
        <v>2</v>
      </c>
      <c r="D999" s="197" t="s">
        <v>921</v>
      </c>
      <c r="E999" s="196" t="s">
        <v>81</v>
      </c>
      <c r="F999" s="198" t="s">
        <v>1375</v>
      </c>
      <c r="G999" s="198" t="s">
        <v>1313</v>
      </c>
      <c r="H999" s="198" t="s">
        <v>80</v>
      </c>
      <c r="I999" s="199">
        <v>17.25</v>
      </c>
      <c r="J999" s="64"/>
      <c r="K999" s="200">
        <v>3</v>
      </c>
      <c r="L999" s="201">
        <v>87.96</v>
      </c>
      <c r="M999" s="201" t="e" cm="1">
        <f t="array" ref="M999">IF($K999&gt;0,SVS_UR_VZ*$I999/$J999,0)</f>
        <v>#DIV/0!</v>
      </c>
      <c r="N999" s="208">
        <v>3</v>
      </c>
      <c r="O999" s="209">
        <v>60.75</v>
      </c>
      <c r="P999" s="209" t="e" cm="1">
        <f t="array" ref="P999">IF($K999&gt;0,SVS_UR_VFZ*$I999/$J999,0)</f>
        <v>#DIV/0!</v>
      </c>
      <c r="Q999" s="203">
        <f t="shared" si="54"/>
        <v>2565.2474999999995</v>
      </c>
      <c r="R999" s="203">
        <f t="shared" si="55"/>
        <v>0</v>
      </c>
      <c r="S999" s="203" t="e">
        <f t="shared" si="56"/>
        <v>#DIV/0!</v>
      </c>
    </row>
    <row r="1000" spans="1:19" s="11" customFormat="1">
      <c r="A1000" s="195">
        <f>MAX($A$11:A999)+1</f>
        <v>989</v>
      </c>
      <c r="B1000" s="196" t="s">
        <v>59</v>
      </c>
      <c r="C1000" s="197">
        <v>2</v>
      </c>
      <c r="D1000" s="197" t="s">
        <v>922</v>
      </c>
      <c r="E1000" s="196" t="s">
        <v>81</v>
      </c>
      <c r="F1000" s="198" t="s">
        <v>1375</v>
      </c>
      <c r="G1000" s="198" t="s">
        <v>1313</v>
      </c>
      <c r="H1000" s="198" t="s">
        <v>80</v>
      </c>
      <c r="I1000" s="199">
        <v>22.05</v>
      </c>
      <c r="J1000" s="64"/>
      <c r="K1000" s="200">
        <v>3</v>
      </c>
      <c r="L1000" s="201">
        <v>87.96</v>
      </c>
      <c r="M1000" s="201" t="e" cm="1">
        <f t="array" ref="M1000">IF($K1000&gt;0,SVS_UR_VZ*$I1000/$J1000,0)</f>
        <v>#DIV/0!</v>
      </c>
      <c r="N1000" s="208">
        <v>3</v>
      </c>
      <c r="O1000" s="209">
        <v>60.75</v>
      </c>
      <c r="P1000" s="209" t="e" cm="1">
        <f t="array" ref="P1000">IF($K1000&gt;0,SVS_UR_VFZ*$I1000/$J1000,0)</f>
        <v>#DIV/0!</v>
      </c>
      <c r="Q1000" s="203">
        <f t="shared" si="54"/>
        <v>3279.0554999999995</v>
      </c>
      <c r="R1000" s="203">
        <f t="shared" si="55"/>
        <v>0</v>
      </c>
      <c r="S1000" s="203" t="e">
        <f t="shared" si="56"/>
        <v>#DIV/0!</v>
      </c>
    </row>
    <row r="1001" spans="1:19" s="11" customFormat="1">
      <c r="A1001" s="195">
        <f>MAX($A$11:A1000)+1</f>
        <v>990</v>
      </c>
      <c r="B1001" s="196" t="s">
        <v>59</v>
      </c>
      <c r="C1001" s="197">
        <v>2</v>
      </c>
      <c r="D1001" s="197" t="s">
        <v>923</v>
      </c>
      <c r="E1001" s="196" t="s">
        <v>81</v>
      </c>
      <c r="F1001" s="198" t="s">
        <v>1375</v>
      </c>
      <c r="G1001" s="198" t="s">
        <v>1313</v>
      </c>
      <c r="H1001" s="198" t="s">
        <v>80</v>
      </c>
      <c r="I1001" s="199">
        <v>17.25</v>
      </c>
      <c r="J1001" s="64"/>
      <c r="K1001" s="200">
        <v>3</v>
      </c>
      <c r="L1001" s="201">
        <v>87.96</v>
      </c>
      <c r="M1001" s="201" t="e" cm="1">
        <f t="array" ref="M1001">IF($K1001&gt;0,SVS_UR_VZ*$I1001/$J1001,0)</f>
        <v>#DIV/0!</v>
      </c>
      <c r="N1001" s="208">
        <v>3</v>
      </c>
      <c r="O1001" s="209">
        <v>60.75</v>
      </c>
      <c r="P1001" s="209" t="e" cm="1">
        <f t="array" ref="P1001">IF($K1001&gt;0,SVS_UR_VFZ*$I1001/$J1001,0)</f>
        <v>#DIV/0!</v>
      </c>
      <c r="Q1001" s="203">
        <f t="shared" si="54"/>
        <v>2565.2474999999995</v>
      </c>
      <c r="R1001" s="203">
        <f t="shared" si="55"/>
        <v>0</v>
      </c>
      <c r="S1001" s="203" t="e">
        <f t="shared" si="56"/>
        <v>#DIV/0!</v>
      </c>
    </row>
    <row r="1002" spans="1:19" s="11" customFormat="1">
      <c r="A1002" s="195">
        <f>MAX($A$11:A1001)+1</f>
        <v>991</v>
      </c>
      <c r="B1002" s="196" t="s">
        <v>59</v>
      </c>
      <c r="C1002" s="197">
        <v>2</v>
      </c>
      <c r="D1002" s="197" t="s">
        <v>924</v>
      </c>
      <c r="E1002" s="196" t="s">
        <v>81</v>
      </c>
      <c r="F1002" s="198" t="s">
        <v>1375</v>
      </c>
      <c r="G1002" s="198" t="s">
        <v>1313</v>
      </c>
      <c r="H1002" s="198" t="s">
        <v>80</v>
      </c>
      <c r="I1002" s="199">
        <v>17.25</v>
      </c>
      <c r="J1002" s="64"/>
      <c r="K1002" s="200">
        <v>3</v>
      </c>
      <c r="L1002" s="201">
        <v>87.96</v>
      </c>
      <c r="M1002" s="201" t="e" cm="1">
        <f t="array" ref="M1002">IF($K1002&gt;0,SVS_UR_VZ*$I1002/$J1002,0)</f>
        <v>#DIV/0!</v>
      </c>
      <c r="N1002" s="208">
        <v>3</v>
      </c>
      <c r="O1002" s="209">
        <v>60.75</v>
      </c>
      <c r="P1002" s="209" t="e" cm="1">
        <f t="array" ref="P1002">IF($K1002&gt;0,SVS_UR_VFZ*$I1002/$J1002,0)</f>
        <v>#DIV/0!</v>
      </c>
      <c r="Q1002" s="203">
        <f t="shared" si="54"/>
        <v>2565.2474999999995</v>
      </c>
      <c r="R1002" s="203">
        <f t="shared" si="55"/>
        <v>0</v>
      </c>
      <c r="S1002" s="203" t="e">
        <f t="shared" si="56"/>
        <v>#DIV/0!</v>
      </c>
    </row>
    <row r="1003" spans="1:19" s="11" customFormat="1">
      <c r="A1003" s="195">
        <f>MAX($A$11:A1002)+1</f>
        <v>992</v>
      </c>
      <c r="B1003" s="196" t="s">
        <v>59</v>
      </c>
      <c r="C1003" s="197">
        <v>2</v>
      </c>
      <c r="D1003" s="197" t="s">
        <v>925</v>
      </c>
      <c r="E1003" s="196" t="s">
        <v>81</v>
      </c>
      <c r="F1003" s="198" t="s">
        <v>1375</v>
      </c>
      <c r="G1003" s="198" t="s">
        <v>1313</v>
      </c>
      <c r="H1003" s="198" t="s">
        <v>80</v>
      </c>
      <c r="I1003" s="199">
        <v>17.73</v>
      </c>
      <c r="J1003" s="64"/>
      <c r="K1003" s="200">
        <v>3</v>
      </c>
      <c r="L1003" s="201">
        <v>87.96</v>
      </c>
      <c r="M1003" s="201" t="e" cm="1">
        <f t="array" ref="M1003">IF($K1003&gt;0,SVS_UR_VZ*$I1003/$J1003,0)</f>
        <v>#DIV/0!</v>
      </c>
      <c r="N1003" s="208">
        <v>3</v>
      </c>
      <c r="O1003" s="209">
        <v>60.75</v>
      </c>
      <c r="P1003" s="209" t="e" cm="1">
        <f t="array" ref="P1003">IF($K1003&gt;0,SVS_UR_VFZ*$I1003/$J1003,0)</f>
        <v>#DIV/0!</v>
      </c>
      <c r="Q1003" s="203">
        <f t="shared" si="54"/>
        <v>2636.6282999999999</v>
      </c>
      <c r="R1003" s="203">
        <f t="shared" si="55"/>
        <v>0</v>
      </c>
      <c r="S1003" s="203" t="e">
        <f t="shared" si="56"/>
        <v>#DIV/0!</v>
      </c>
    </row>
    <row r="1004" spans="1:19" s="11" customFormat="1">
      <c r="A1004" s="195">
        <f>MAX($A$11:A1003)+1</f>
        <v>993</v>
      </c>
      <c r="B1004" s="196" t="s">
        <v>59</v>
      </c>
      <c r="C1004" s="197">
        <v>2</v>
      </c>
      <c r="D1004" s="197" t="s">
        <v>926</v>
      </c>
      <c r="E1004" s="196" t="s">
        <v>43</v>
      </c>
      <c r="F1004" s="198" t="s">
        <v>1375</v>
      </c>
      <c r="G1004" s="198" t="s">
        <v>75</v>
      </c>
      <c r="H1004" s="198" t="s">
        <v>82</v>
      </c>
      <c r="I1004" s="199">
        <v>44.42</v>
      </c>
      <c r="J1004" s="64"/>
      <c r="K1004" s="200">
        <v>3</v>
      </c>
      <c r="L1004" s="201">
        <v>87.96</v>
      </c>
      <c r="M1004" s="201" t="e" cm="1">
        <f t="array" ref="M1004">IF($K1004&gt;0,SVS_UR_VZ*$I1004/$J1004,0)</f>
        <v>#DIV/0!</v>
      </c>
      <c r="N1004" s="208">
        <v>3</v>
      </c>
      <c r="O1004" s="209">
        <v>60.75</v>
      </c>
      <c r="P1004" s="209" t="e" cm="1">
        <f t="array" ref="P1004">IF($K1004&gt;0,SVS_UR_VFZ*$I1004/$J1004,0)</f>
        <v>#DIV/0!</v>
      </c>
      <c r="Q1004" s="203">
        <f t="shared" si="54"/>
        <v>6605.6981999999989</v>
      </c>
      <c r="R1004" s="203">
        <f t="shared" si="55"/>
        <v>0</v>
      </c>
      <c r="S1004" s="203" t="e">
        <f t="shared" si="56"/>
        <v>#DIV/0!</v>
      </c>
    </row>
    <row r="1005" spans="1:19" s="11" customFormat="1">
      <c r="A1005" s="195">
        <f>MAX($A$11:A1004)+1</f>
        <v>994</v>
      </c>
      <c r="B1005" s="196" t="s">
        <v>59</v>
      </c>
      <c r="C1005" s="197">
        <v>2</v>
      </c>
      <c r="D1005" s="197" t="s">
        <v>927</v>
      </c>
      <c r="E1005" s="196" t="s">
        <v>928</v>
      </c>
      <c r="F1005" s="198" t="s">
        <v>171</v>
      </c>
      <c r="G1005" s="198" t="s">
        <v>1313</v>
      </c>
      <c r="H1005" s="198" t="s">
        <v>82</v>
      </c>
      <c r="I1005" s="199">
        <v>71.98</v>
      </c>
      <c r="J1005" s="64"/>
      <c r="K1005" s="210">
        <v>5</v>
      </c>
      <c r="L1005" s="211">
        <v>146.6</v>
      </c>
      <c r="M1005" s="211" t="e" cm="1">
        <f t="array" ref="M1005">IF($K1005&gt;0,SVS_UR_VZ*$I1005/$J1005,0)</f>
        <v>#DIV/0!</v>
      </c>
      <c r="N1005" s="204">
        <v>5</v>
      </c>
      <c r="O1005" s="205">
        <v>101.25</v>
      </c>
      <c r="P1005" s="205" t="e" cm="1">
        <f t="array" ref="P1005">IF($K1005&gt;0,SVS_UR_VFZ*$I1005/$J1005,0)</f>
        <v>#DIV/0!</v>
      </c>
      <c r="Q1005" s="203">
        <f t="shared" si="54"/>
        <v>17840.243000000002</v>
      </c>
      <c r="R1005" s="203">
        <f t="shared" si="55"/>
        <v>0</v>
      </c>
      <c r="S1005" s="203" t="e">
        <f t="shared" si="56"/>
        <v>#DIV/0!</v>
      </c>
    </row>
    <row r="1006" spans="1:19" s="11" customFormat="1">
      <c r="A1006" s="195">
        <f>MAX($A$11:A1005)+1</f>
        <v>995</v>
      </c>
      <c r="B1006" s="196" t="s">
        <v>59</v>
      </c>
      <c r="C1006" s="197">
        <v>2</v>
      </c>
      <c r="D1006" s="197" t="s">
        <v>929</v>
      </c>
      <c r="E1006" s="196" t="s">
        <v>930</v>
      </c>
      <c r="F1006" s="198" t="s">
        <v>1749</v>
      </c>
      <c r="G1006" s="198" t="s">
        <v>75</v>
      </c>
      <c r="H1006" s="198" t="s">
        <v>45</v>
      </c>
      <c r="I1006" s="199">
        <v>67.44</v>
      </c>
      <c r="J1006" s="64"/>
      <c r="K1006" s="210">
        <v>5</v>
      </c>
      <c r="L1006" s="211">
        <v>146.6</v>
      </c>
      <c r="M1006" s="211" t="e" cm="1">
        <f t="array" ref="M1006">IF($K1006&gt;0,SVS_UR_VZ*$I1006/$J1006,0)</f>
        <v>#DIV/0!</v>
      </c>
      <c r="N1006" s="204">
        <v>2</v>
      </c>
      <c r="O1006" s="205">
        <v>40.5</v>
      </c>
      <c r="P1006" s="205" t="e" cm="1">
        <f t="array" ref="P1006">IF($K1006&gt;0,SVS_UR_VFZ*$I1006/$J1006,0)</f>
        <v>#DIV/0!</v>
      </c>
      <c r="Q1006" s="203">
        <f t="shared" si="54"/>
        <v>12618.023999999999</v>
      </c>
      <c r="R1006" s="203">
        <f t="shared" si="55"/>
        <v>0</v>
      </c>
      <c r="S1006" s="203" t="e">
        <f t="shared" si="56"/>
        <v>#DIV/0!</v>
      </c>
    </row>
    <row r="1007" spans="1:19" s="11" customFormat="1">
      <c r="A1007" s="195">
        <f>MAX($A$11:A1006)+1</f>
        <v>996</v>
      </c>
      <c r="B1007" s="196" t="s">
        <v>59</v>
      </c>
      <c r="C1007" s="197">
        <v>2</v>
      </c>
      <c r="D1007" s="197" t="s">
        <v>931</v>
      </c>
      <c r="E1007" s="196" t="s">
        <v>229</v>
      </c>
      <c r="F1007" s="198" t="s">
        <v>1747</v>
      </c>
      <c r="G1007" s="198" t="s">
        <v>75</v>
      </c>
      <c r="H1007" s="198" t="s">
        <v>70</v>
      </c>
      <c r="I1007" s="199">
        <v>67.44</v>
      </c>
      <c r="J1007" s="64"/>
      <c r="K1007" s="210">
        <v>5</v>
      </c>
      <c r="L1007" s="211">
        <v>146.6</v>
      </c>
      <c r="M1007" s="211" t="e" cm="1">
        <f t="array" ref="M1007">IF($K1007&gt;0,SVS_UR_VZ*$I1007/$J1007,0)</f>
        <v>#DIV/0!</v>
      </c>
      <c r="N1007" s="204">
        <v>2</v>
      </c>
      <c r="O1007" s="205">
        <v>40.5</v>
      </c>
      <c r="P1007" s="205" t="e" cm="1">
        <f t="array" ref="P1007">IF($K1007&gt;0,SVS_UR_VFZ*$I1007/$J1007,0)</f>
        <v>#DIV/0!</v>
      </c>
      <c r="Q1007" s="203">
        <f t="shared" si="54"/>
        <v>12618.023999999999</v>
      </c>
      <c r="R1007" s="203">
        <f t="shared" si="55"/>
        <v>0</v>
      </c>
      <c r="S1007" s="203" t="e">
        <f t="shared" si="56"/>
        <v>#DIV/0!</v>
      </c>
    </row>
    <row r="1008" spans="1:19" s="11" customFormat="1">
      <c r="A1008" s="195">
        <f>MAX($A$11:A1007)+1</f>
        <v>997</v>
      </c>
      <c r="B1008" s="196" t="s">
        <v>59</v>
      </c>
      <c r="C1008" s="197">
        <v>2</v>
      </c>
      <c r="D1008" s="197" t="s">
        <v>932</v>
      </c>
      <c r="E1008" s="196" t="s">
        <v>229</v>
      </c>
      <c r="F1008" s="198" t="s">
        <v>1747</v>
      </c>
      <c r="G1008" s="198" t="s">
        <v>75</v>
      </c>
      <c r="H1008" s="198" t="s">
        <v>70</v>
      </c>
      <c r="I1008" s="199">
        <v>67.44</v>
      </c>
      <c r="J1008" s="64"/>
      <c r="K1008" s="210">
        <v>5</v>
      </c>
      <c r="L1008" s="211">
        <v>146.6</v>
      </c>
      <c r="M1008" s="211" t="e" cm="1">
        <f t="array" ref="M1008">IF($K1008&gt;0,SVS_UR_VZ*$I1008/$J1008,0)</f>
        <v>#DIV/0!</v>
      </c>
      <c r="N1008" s="204">
        <v>2</v>
      </c>
      <c r="O1008" s="205">
        <v>40.5</v>
      </c>
      <c r="P1008" s="205" t="e" cm="1">
        <f t="array" ref="P1008">IF($K1008&gt;0,SVS_UR_VFZ*$I1008/$J1008,0)</f>
        <v>#DIV/0!</v>
      </c>
      <c r="Q1008" s="203">
        <f t="shared" si="54"/>
        <v>12618.023999999999</v>
      </c>
      <c r="R1008" s="203">
        <f t="shared" si="55"/>
        <v>0</v>
      </c>
      <c r="S1008" s="203" t="e">
        <f t="shared" si="56"/>
        <v>#DIV/0!</v>
      </c>
    </row>
    <row r="1009" spans="1:19" s="11" customFormat="1">
      <c r="A1009" s="195">
        <f>MAX($A$11:A1008)+1</f>
        <v>998</v>
      </c>
      <c r="B1009" s="196" t="s">
        <v>59</v>
      </c>
      <c r="C1009" s="197">
        <v>2</v>
      </c>
      <c r="D1009" s="197" t="s">
        <v>933</v>
      </c>
      <c r="E1009" s="196" t="s">
        <v>189</v>
      </c>
      <c r="F1009" s="198" t="s">
        <v>171</v>
      </c>
      <c r="G1009" s="198" t="s">
        <v>75</v>
      </c>
      <c r="H1009" s="198" t="s">
        <v>83</v>
      </c>
      <c r="I1009" s="199">
        <v>137.61000000000001</v>
      </c>
      <c r="J1009" s="64"/>
      <c r="K1009" s="210">
        <v>5</v>
      </c>
      <c r="L1009" s="211">
        <v>146.6</v>
      </c>
      <c r="M1009" s="211" t="e" cm="1">
        <f t="array" ref="M1009">IF($K1009&gt;0,SVS_UR_VZ*$I1009/$J1009,0)</f>
        <v>#DIV/0!</v>
      </c>
      <c r="N1009" s="204">
        <v>5</v>
      </c>
      <c r="O1009" s="205">
        <v>101.25</v>
      </c>
      <c r="P1009" s="205" t="e" cm="1">
        <f t="array" ref="P1009">IF($K1009&gt;0,SVS_UR_VFZ*$I1009/$J1009,0)</f>
        <v>#DIV/0!</v>
      </c>
      <c r="Q1009" s="203">
        <f t="shared" si="54"/>
        <v>34106.638500000001</v>
      </c>
      <c r="R1009" s="203">
        <f t="shared" si="55"/>
        <v>0</v>
      </c>
      <c r="S1009" s="203" t="e">
        <f t="shared" si="56"/>
        <v>#DIV/0!</v>
      </c>
    </row>
    <row r="1010" spans="1:19" s="11" customFormat="1">
      <c r="A1010" s="195">
        <f>MAX($A$11:A1009)+1</f>
        <v>999</v>
      </c>
      <c r="B1010" s="196" t="s">
        <v>59</v>
      </c>
      <c r="C1010" s="197">
        <v>2</v>
      </c>
      <c r="D1010" s="197" t="s">
        <v>934</v>
      </c>
      <c r="E1010" s="196" t="s">
        <v>189</v>
      </c>
      <c r="F1010" s="198" t="s">
        <v>171</v>
      </c>
      <c r="G1010" s="198" t="s">
        <v>75</v>
      </c>
      <c r="H1010" s="198" t="s">
        <v>83</v>
      </c>
      <c r="I1010" s="199">
        <v>102.82</v>
      </c>
      <c r="J1010" s="64"/>
      <c r="K1010" s="210">
        <v>5</v>
      </c>
      <c r="L1010" s="211">
        <v>146.6</v>
      </c>
      <c r="M1010" s="211" t="e" cm="1">
        <f t="array" ref="M1010">IF($K1010&gt;0,SVS_UR_VZ*$I1010/$J1010,0)</f>
        <v>#DIV/0!</v>
      </c>
      <c r="N1010" s="204">
        <v>5</v>
      </c>
      <c r="O1010" s="205">
        <v>101.25</v>
      </c>
      <c r="P1010" s="205" t="e" cm="1">
        <f t="array" ref="P1010">IF($K1010&gt;0,SVS_UR_VFZ*$I1010/$J1010,0)</f>
        <v>#DIV/0!</v>
      </c>
      <c r="Q1010" s="203">
        <f t="shared" si="54"/>
        <v>25483.936999999998</v>
      </c>
      <c r="R1010" s="203">
        <f t="shared" si="55"/>
        <v>0</v>
      </c>
      <c r="S1010" s="203" t="e">
        <f t="shared" si="56"/>
        <v>#DIV/0!</v>
      </c>
    </row>
    <row r="1011" spans="1:19" s="11" customFormat="1">
      <c r="A1011" s="195">
        <f>MAX($A$11:A1010)+1</f>
        <v>1000</v>
      </c>
      <c r="B1011" s="196" t="s">
        <v>59</v>
      </c>
      <c r="C1011" s="197">
        <v>2</v>
      </c>
      <c r="D1011" s="197" t="s">
        <v>935</v>
      </c>
      <c r="E1011" s="196" t="s">
        <v>189</v>
      </c>
      <c r="F1011" s="198" t="s">
        <v>171</v>
      </c>
      <c r="G1011" s="198" t="s">
        <v>75</v>
      </c>
      <c r="H1011" s="198" t="s">
        <v>83</v>
      </c>
      <c r="I1011" s="199">
        <v>144.46</v>
      </c>
      <c r="J1011" s="64"/>
      <c r="K1011" s="210">
        <v>5</v>
      </c>
      <c r="L1011" s="211">
        <v>146.6</v>
      </c>
      <c r="M1011" s="211" t="e" cm="1">
        <f t="array" ref="M1011">IF($K1011&gt;0,SVS_UR_VZ*$I1011/$J1011,0)</f>
        <v>#DIV/0!</v>
      </c>
      <c r="N1011" s="204">
        <v>5</v>
      </c>
      <c r="O1011" s="205">
        <v>101.25</v>
      </c>
      <c r="P1011" s="205" t="e" cm="1">
        <f t="array" ref="P1011">IF($K1011&gt;0,SVS_UR_VFZ*$I1011/$J1011,0)</f>
        <v>#DIV/0!</v>
      </c>
      <c r="Q1011" s="203">
        <f t="shared" si="54"/>
        <v>35804.411</v>
      </c>
      <c r="R1011" s="203">
        <f t="shared" si="55"/>
        <v>0</v>
      </c>
      <c r="S1011" s="203" t="e">
        <f t="shared" si="56"/>
        <v>#DIV/0!</v>
      </c>
    </row>
    <row r="1012" spans="1:19" s="11" customFormat="1">
      <c r="A1012" s="195">
        <f>MAX($A$11:A1011)+1</f>
        <v>1001</v>
      </c>
      <c r="B1012" s="196" t="s">
        <v>59</v>
      </c>
      <c r="C1012" s="197">
        <v>2</v>
      </c>
      <c r="D1012" s="197" t="s">
        <v>936</v>
      </c>
      <c r="E1012" s="196" t="s">
        <v>189</v>
      </c>
      <c r="F1012" s="198" t="s">
        <v>171</v>
      </c>
      <c r="G1012" s="198" t="s">
        <v>75</v>
      </c>
      <c r="H1012" s="198" t="s">
        <v>83</v>
      </c>
      <c r="I1012" s="199">
        <v>145.04</v>
      </c>
      <c r="J1012" s="64"/>
      <c r="K1012" s="210">
        <v>5</v>
      </c>
      <c r="L1012" s="211">
        <v>146.6</v>
      </c>
      <c r="M1012" s="211" t="e" cm="1">
        <f t="array" ref="M1012">IF($K1012&gt;0,SVS_UR_VZ*$I1012/$J1012,0)</f>
        <v>#DIV/0!</v>
      </c>
      <c r="N1012" s="204">
        <v>5</v>
      </c>
      <c r="O1012" s="205">
        <v>101.25</v>
      </c>
      <c r="P1012" s="205" t="e" cm="1">
        <f t="array" ref="P1012">IF($K1012&gt;0,SVS_UR_VFZ*$I1012/$J1012,0)</f>
        <v>#DIV/0!</v>
      </c>
      <c r="Q1012" s="203">
        <f t="shared" si="54"/>
        <v>35948.163999999997</v>
      </c>
      <c r="R1012" s="203">
        <f t="shared" si="55"/>
        <v>0</v>
      </c>
      <c r="S1012" s="203" t="e">
        <f t="shared" si="56"/>
        <v>#DIV/0!</v>
      </c>
    </row>
    <row r="1013" spans="1:19" s="11" customFormat="1">
      <c r="A1013" s="195">
        <f>MAX($A$11:A1012)+1</f>
        <v>1002</v>
      </c>
      <c r="B1013" s="196" t="s">
        <v>59</v>
      </c>
      <c r="C1013" s="197">
        <v>2</v>
      </c>
      <c r="D1013" s="197" t="s">
        <v>937</v>
      </c>
      <c r="E1013" s="196" t="s">
        <v>189</v>
      </c>
      <c r="F1013" s="198" t="s">
        <v>171</v>
      </c>
      <c r="G1013" s="198" t="s">
        <v>75</v>
      </c>
      <c r="H1013" s="198" t="s">
        <v>83</v>
      </c>
      <c r="I1013" s="199">
        <v>83.09</v>
      </c>
      <c r="J1013" s="64"/>
      <c r="K1013" s="210">
        <v>5</v>
      </c>
      <c r="L1013" s="211">
        <v>146.6</v>
      </c>
      <c r="M1013" s="211" t="e" cm="1">
        <f t="array" ref="M1013">IF($K1013&gt;0,SVS_UR_VZ*$I1013/$J1013,0)</f>
        <v>#DIV/0!</v>
      </c>
      <c r="N1013" s="204">
        <v>5</v>
      </c>
      <c r="O1013" s="205">
        <v>101.25</v>
      </c>
      <c r="P1013" s="205" t="e" cm="1">
        <f t="array" ref="P1013">IF($K1013&gt;0,SVS_UR_VFZ*$I1013/$J1013,0)</f>
        <v>#DIV/0!</v>
      </c>
      <c r="Q1013" s="203">
        <f t="shared" si="54"/>
        <v>20593.856500000002</v>
      </c>
      <c r="R1013" s="203">
        <f t="shared" si="55"/>
        <v>0</v>
      </c>
      <c r="S1013" s="203" t="e">
        <f t="shared" si="56"/>
        <v>#DIV/0!</v>
      </c>
    </row>
    <row r="1014" spans="1:19" s="11" customFormat="1">
      <c r="A1014" s="195">
        <f>MAX($A$11:A1013)+1</f>
        <v>1003</v>
      </c>
      <c r="B1014" s="196" t="s">
        <v>59</v>
      </c>
      <c r="C1014" s="197">
        <v>2</v>
      </c>
      <c r="D1014" s="197" t="s">
        <v>451</v>
      </c>
      <c r="E1014" s="196" t="s">
        <v>229</v>
      </c>
      <c r="F1014" s="198" t="s">
        <v>1747</v>
      </c>
      <c r="G1014" s="198" t="s">
        <v>75</v>
      </c>
      <c r="H1014" s="198" t="s">
        <v>70</v>
      </c>
      <c r="I1014" s="199">
        <v>58.77</v>
      </c>
      <c r="J1014" s="64"/>
      <c r="K1014" s="210">
        <v>5</v>
      </c>
      <c r="L1014" s="211">
        <v>146.6</v>
      </c>
      <c r="M1014" s="211" t="e" cm="1">
        <f t="array" ref="M1014">IF($K1014&gt;0,SVS_UR_VZ*$I1014/$J1014,0)</f>
        <v>#DIV/0!</v>
      </c>
      <c r="N1014" s="204">
        <v>2</v>
      </c>
      <c r="O1014" s="205">
        <v>40.5</v>
      </c>
      <c r="P1014" s="205" t="e" cm="1">
        <f t="array" ref="P1014">IF($K1014&gt;0,SVS_UR_VFZ*$I1014/$J1014,0)</f>
        <v>#DIV/0!</v>
      </c>
      <c r="Q1014" s="203">
        <f t="shared" si="54"/>
        <v>10995.867</v>
      </c>
      <c r="R1014" s="203">
        <f t="shared" si="55"/>
        <v>0</v>
      </c>
      <c r="S1014" s="203" t="e">
        <f t="shared" si="56"/>
        <v>#DIV/0!</v>
      </c>
    </row>
    <row r="1015" spans="1:19" s="11" customFormat="1">
      <c r="A1015" s="195">
        <f>MAX($A$11:A1014)+1</f>
        <v>1004</v>
      </c>
      <c r="B1015" s="196" t="s">
        <v>59</v>
      </c>
      <c r="C1015" s="197">
        <v>2</v>
      </c>
      <c r="D1015" s="197" t="s">
        <v>452</v>
      </c>
      <c r="E1015" s="196" t="s">
        <v>229</v>
      </c>
      <c r="F1015" s="198" t="s">
        <v>1747</v>
      </c>
      <c r="G1015" s="198" t="s">
        <v>75</v>
      </c>
      <c r="H1015" s="198" t="s">
        <v>70</v>
      </c>
      <c r="I1015" s="199">
        <v>60.03</v>
      </c>
      <c r="J1015" s="64"/>
      <c r="K1015" s="210">
        <v>5</v>
      </c>
      <c r="L1015" s="211">
        <v>146.6</v>
      </c>
      <c r="M1015" s="211" t="e" cm="1">
        <f t="array" ref="M1015">IF($K1015&gt;0,SVS_UR_VZ*$I1015/$J1015,0)</f>
        <v>#DIV/0!</v>
      </c>
      <c r="N1015" s="204">
        <v>2</v>
      </c>
      <c r="O1015" s="205">
        <v>40.5</v>
      </c>
      <c r="P1015" s="205" t="e" cm="1">
        <f t="array" ref="P1015">IF($K1015&gt;0,SVS_UR_VFZ*$I1015/$J1015,0)</f>
        <v>#DIV/0!</v>
      </c>
      <c r="Q1015" s="203">
        <f t="shared" si="54"/>
        <v>11231.612999999999</v>
      </c>
      <c r="R1015" s="203">
        <f t="shared" si="55"/>
        <v>0</v>
      </c>
      <c r="S1015" s="203" t="e">
        <f t="shared" si="56"/>
        <v>#DIV/0!</v>
      </c>
    </row>
    <row r="1016" spans="1:19" s="11" customFormat="1">
      <c r="A1016" s="195">
        <f>MAX($A$11:A1015)+1</f>
        <v>1005</v>
      </c>
      <c r="B1016" s="196" t="s">
        <v>59</v>
      </c>
      <c r="C1016" s="197">
        <v>2</v>
      </c>
      <c r="D1016" s="197" t="s">
        <v>453</v>
      </c>
      <c r="E1016" s="196" t="s">
        <v>471</v>
      </c>
      <c r="F1016" s="198" t="s">
        <v>172</v>
      </c>
      <c r="G1016" s="198" t="s">
        <v>1313</v>
      </c>
      <c r="H1016" s="198" t="s">
        <v>94</v>
      </c>
      <c r="I1016" s="199">
        <v>21.78</v>
      </c>
      <c r="J1016" s="64"/>
      <c r="K1016" s="200">
        <v>2</v>
      </c>
      <c r="L1016" s="201">
        <v>58.64</v>
      </c>
      <c r="M1016" s="201" t="e" cm="1">
        <f t="array" ref="M1016">IF($K1016&gt;0,SVS_UR_VZ*$I1016/$J1016,0)</f>
        <v>#DIV/0!</v>
      </c>
      <c r="N1016" s="208">
        <v>2</v>
      </c>
      <c r="O1016" s="209">
        <v>40.5</v>
      </c>
      <c r="P1016" s="209" t="e" cm="1">
        <f t="array" ref="P1016">IF($K1016&gt;0,SVS_UR_VFZ*$I1016/$J1016,0)</f>
        <v>#DIV/0!</v>
      </c>
      <c r="Q1016" s="203">
        <f t="shared" si="54"/>
        <v>2159.2692000000002</v>
      </c>
      <c r="R1016" s="203">
        <f t="shared" si="55"/>
        <v>0</v>
      </c>
      <c r="S1016" s="203" t="e">
        <f t="shared" si="56"/>
        <v>#DIV/0!</v>
      </c>
    </row>
    <row r="1017" spans="1:19" s="11" customFormat="1">
      <c r="A1017" s="195">
        <f>MAX($A$11:A1016)+1</f>
        <v>1006</v>
      </c>
      <c r="B1017" s="196" t="s">
        <v>59</v>
      </c>
      <c r="C1017" s="197">
        <v>2</v>
      </c>
      <c r="D1017" s="197" t="s">
        <v>455</v>
      </c>
      <c r="E1017" s="196" t="s">
        <v>229</v>
      </c>
      <c r="F1017" s="198" t="s">
        <v>1747</v>
      </c>
      <c r="G1017" s="198" t="s">
        <v>1313</v>
      </c>
      <c r="H1017" s="198" t="s">
        <v>70</v>
      </c>
      <c r="I1017" s="199">
        <v>114.41</v>
      </c>
      <c r="J1017" s="64"/>
      <c r="K1017" s="200">
        <v>5</v>
      </c>
      <c r="L1017" s="201">
        <v>146.6</v>
      </c>
      <c r="M1017" s="201" t="e" cm="1">
        <f t="array" ref="M1017">IF($K1017&gt;0,SVS_UR_VZ*$I1017/$J1017,0)</f>
        <v>#DIV/0!</v>
      </c>
      <c r="N1017" s="208">
        <v>2</v>
      </c>
      <c r="O1017" s="209">
        <v>40.5</v>
      </c>
      <c r="P1017" s="209" t="e" cm="1">
        <f t="array" ref="P1017">IF($K1017&gt;0,SVS_UR_VFZ*$I1017/$J1017,0)</f>
        <v>#DIV/0!</v>
      </c>
      <c r="Q1017" s="203">
        <f t="shared" si="54"/>
        <v>21406.110999999997</v>
      </c>
      <c r="R1017" s="203">
        <f t="shared" si="55"/>
        <v>0</v>
      </c>
      <c r="S1017" s="203" t="e">
        <f t="shared" si="56"/>
        <v>#DIV/0!</v>
      </c>
    </row>
    <row r="1018" spans="1:19" s="11" customFormat="1">
      <c r="A1018" s="195">
        <f>MAX($A$11:A1017)+1</f>
        <v>1007</v>
      </c>
      <c r="B1018" s="196" t="s">
        <v>59</v>
      </c>
      <c r="C1018" s="197">
        <v>2</v>
      </c>
      <c r="D1018" s="197" t="s">
        <v>456</v>
      </c>
      <c r="E1018" s="196" t="s">
        <v>526</v>
      </c>
      <c r="F1018" s="198" t="s">
        <v>172</v>
      </c>
      <c r="G1018" s="198" t="s">
        <v>75</v>
      </c>
      <c r="H1018" s="198" t="s">
        <v>70</v>
      </c>
      <c r="I1018" s="199">
        <v>84.01</v>
      </c>
      <c r="J1018" s="64"/>
      <c r="K1018" s="200">
        <v>2</v>
      </c>
      <c r="L1018" s="201">
        <v>58.64</v>
      </c>
      <c r="M1018" s="201" t="e" cm="1">
        <f t="array" ref="M1018">IF($K1018&gt;0,SVS_UR_VZ*$I1018/$J1018,0)</f>
        <v>#DIV/0!</v>
      </c>
      <c r="N1018" s="208">
        <v>2</v>
      </c>
      <c r="O1018" s="209">
        <v>40.5</v>
      </c>
      <c r="P1018" s="209" t="e" cm="1">
        <f t="array" ref="P1018">IF($K1018&gt;0,SVS_UR_VFZ*$I1018/$J1018,0)</f>
        <v>#DIV/0!</v>
      </c>
      <c r="Q1018" s="203">
        <f t="shared" si="54"/>
        <v>8328.751400000001</v>
      </c>
      <c r="R1018" s="203">
        <f t="shared" si="55"/>
        <v>0</v>
      </c>
      <c r="S1018" s="203" t="e">
        <f t="shared" si="56"/>
        <v>#DIV/0!</v>
      </c>
    </row>
    <row r="1019" spans="1:19" s="11" customFormat="1">
      <c r="A1019" s="195">
        <f>MAX($A$11:A1018)+1</f>
        <v>1008</v>
      </c>
      <c r="B1019" s="196" t="s">
        <v>59</v>
      </c>
      <c r="C1019" s="197">
        <v>2</v>
      </c>
      <c r="D1019" s="197" t="s">
        <v>457</v>
      </c>
      <c r="E1019" s="196" t="s">
        <v>526</v>
      </c>
      <c r="F1019" s="198" t="s">
        <v>172</v>
      </c>
      <c r="G1019" s="198" t="s">
        <v>75</v>
      </c>
      <c r="H1019" s="198" t="s">
        <v>70</v>
      </c>
      <c r="I1019" s="199">
        <v>71.91</v>
      </c>
      <c r="J1019" s="64"/>
      <c r="K1019" s="200">
        <v>2</v>
      </c>
      <c r="L1019" s="201">
        <v>58.64</v>
      </c>
      <c r="M1019" s="201" t="e" cm="1">
        <f t="array" ref="M1019">IF($K1019&gt;0,SVS_UR_VZ*$I1019/$J1019,0)</f>
        <v>#DIV/0!</v>
      </c>
      <c r="N1019" s="208">
        <v>2</v>
      </c>
      <c r="O1019" s="209">
        <v>40.5</v>
      </c>
      <c r="P1019" s="209" t="e" cm="1">
        <f t="array" ref="P1019">IF($K1019&gt;0,SVS_UR_VFZ*$I1019/$J1019,0)</f>
        <v>#DIV/0!</v>
      </c>
      <c r="Q1019" s="203">
        <f t="shared" si="54"/>
        <v>7129.1574000000001</v>
      </c>
      <c r="R1019" s="203">
        <f t="shared" si="55"/>
        <v>0</v>
      </c>
      <c r="S1019" s="203" t="e">
        <f t="shared" si="56"/>
        <v>#DIV/0!</v>
      </c>
    </row>
    <row r="1020" spans="1:19" s="11" customFormat="1">
      <c r="A1020" s="195">
        <f>MAX($A$11:A1019)+1</f>
        <v>1009</v>
      </c>
      <c r="B1020" s="196" t="s">
        <v>59</v>
      </c>
      <c r="C1020" s="197">
        <v>2</v>
      </c>
      <c r="D1020" s="197" t="s">
        <v>458</v>
      </c>
      <c r="E1020" s="196" t="s">
        <v>526</v>
      </c>
      <c r="F1020" s="198" t="s">
        <v>172</v>
      </c>
      <c r="G1020" s="198" t="s">
        <v>75</v>
      </c>
      <c r="H1020" s="198" t="s">
        <v>70</v>
      </c>
      <c r="I1020" s="199">
        <v>39.57</v>
      </c>
      <c r="J1020" s="64"/>
      <c r="K1020" s="200">
        <v>2</v>
      </c>
      <c r="L1020" s="201">
        <v>58.64</v>
      </c>
      <c r="M1020" s="201" t="e" cm="1">
        <f t="array" ref="M1020">IF($K1020&gt;0,SVS_UR_VZ*$I1020/$J1020,0)</f>
        <v>#DIV/0!</v>
      </c>
      <c r="N1020" s="208">
        <v>2</v>
      </c>
      <c r="O1020" s="209">
        <v>40.5</v>
      </c>
      <c r="P1020" s="209" t="e" cm="1">
        <f t="array" ref="P1020">IF($K1020&gt;0,SVS_UR_VFZ*$I1020/$J1020,0)</f>
        <v>#DIV/0!</v>
      </c>
      <c r="Q1020" s="203">
        <f t="shared" si="54"/>
        <v>3922.9697999999999</v>
      </c>
      <c r="R1020" s="203">
        <f t="shared" si="55"/>
        <v>0</v>
      </c>
      <c r="S1020" s="203" t="e">
        <f t="shared" si="56"/>
        <v>#DIV/0!</v>
      </c>
    </row>
    <row r="1021" spans="1:19" s="11" customFormat="1">
      <c r="A1021" s="195">
        <f>MAX($A$11:A1020)+1</f>
        <v>1010</v>
      </c>
      <c r="B1021" s="196" t="s">
        <v>59</v>
      </c>
      <c r="C1021" s="197">
        <v>2</v>
      </c>
      <c r="D1021" s="197" t="s">
        <v>459</v>
      </c>
      <c r="E1021" s="196" t="s">
        <v>526</v>
      </c>
      <c r="F1021" s="198" t="s">
        <v>172</v>
      </c>
      <c r="G1021" s="198" t="s">
        <v>75</v>
      </c>
      <c r="H1021" s="198" t="s">
        <v>70</v>
      </c>
      <c r="I1021" s="199">
        <v>39.39</v>
      </c>
      <c r="J1021" s="64"/>
      <c r="K1021" s="200">
        <v>2</v>
      </c>
      <c r="L1021" s="201">
        <v>58.64</v>
      </c>
      <c r="M1021" s="201" t="e" cm="1">
        <f t="array" ref="M1021">IF($K1021&gt;0,SVS_UR_VZ*$I1021/$J1021,0)</f>
        <v>#DIV/0!</v>
      </c>
      <c r="N1021" s="208">
        <v>2</v>
      </c>
      <c r="O1021" s="209">
        <v>40.5</v>
      </c>
      <c r="P1021" s="209" t="e" cm="1">
        <f t="array" ref="P1021">IF($K1021&gt;0,SVS_UR_VFZ*$I1021/$J1021,0)</f>
        <v>#DIV/0!</v>
      </c>
      <c r="Q1021" s="203">
        <f t="shared" si="54"/>
        <v>3905.1246000000001</v>
      </c>
      <c r="R1021" s="203">
        <f t="shared" si="55"/>
        <v>0</v>
      </c>
      <c r="S1021" s="203" t="e">
        <f t="shared" si="56"/>
        <v>#DIV/0!</v>
      </c>
    </row>
    <row r="1022" spans="1:19" s="11" customFormat="1">
      <c r="A1022" s="195">
        <f>MAX($A$11:A1021)+1</f>
        <v>1011</v>
      </c>
      <c r="B1022" s="196" t="s">
        <v>59</v>
      </c>
      <c r="C1022" s="197">
        <v>2</v>
      </c>
      <c r="D1022" s="197" t="s">
        <v>460</v>
      </c>
      <c r="E1022" s="196" t="s">
        <v>213</v>
      </c>
      <c r="F1022" s="198" t="s">
        <v>176</v>
      </c>
      <c r="G1022" s="198" t="s">
        <v>75</v>
      </c>
      <c r="H1022" s="198" t="s">
        <v>47</v>
      </c>
      <c r="I1022" s="199">
        <v>31.24</v>
      </c>
      <c r="J1022" s="64"/>
      <c r="K1022" s="200">
        <v>0.08</v>
      </c>
      <c r="L1022" s="201">
        <v>3</v>
      </c>
      <c r="M1022" s="201" t="e" cm="1">
        <f t="array" ref="M1022">IF($K1022&gt;0,SVS_UR_VZ*$I1022/$J1022,0)</f>
        <v>#DIV/0!</v>
      </c>
      <c r="N1022" s="208">
        <v>0.08</v>
      </c>
      <c r="O1022" s="209">
        <v>1</v>
      </c>
      <c r="P1022" s="209" t="e" cm="1">
        <f t="array" ref="P1022">IF($K1022&gt;0,SVS_UR_VFZ*$I1022/$J1022,0)</f>
        <v>#DIV/0!</v>
      </c>
      <c r="Q1022" s="203">
        <f t="shared" si="54"/>
        <v>124.96</v>
      </c>
      <c r="R1022" s="203">
        <f t="shared" si="55"/>
        <v>0</v>
      </c>
      <c r="S1022" s="203" t="e">
        <f t="shared" si="56"/>
        <v>#DIV/0!</v>
      </c>
    </row>
    <row r="1023" spans="1:19" s="11" customFormat="1">
      <c r="A1023" s="195">
        <f>MAX($A$11:A1022)+1</f>
        <v>1012</v>
      </c>
      <c r="B1023" s="196" t="s">
        <v>59</v>
      </c>
      <c r="C1023" s="197">
        <v>2</v>
      </c>
      <c r="D1023" s="197" t="s">
        <v>1021</v>
      </c>
      <c r="E1023" s="196" t="s">
        <v>229</v>
      </c>
      <c r="F1023" s="198" t="s">
        <v>1747</v>
      </c>
      <c r="G1023" s="198" t="s">
        <v>75</v>
      </c>
      <c r="H1023" s="198" t="s">
        <v>70</v>
      </c>
      <c r="I1023" s="199">
        <v>45.98</v>
      </c>
      <c r="J1023" s="64"/>
      <c r="K1023" s="200">
        <v>5</v>
      </c>
      <c r="L1023" s="201">
        <v>146.6</v>
      </c>
      <c r="M1023" s="201" t="e" cm="1">
        <f t="array" ref="M1023">IF($K1023&gt;0,SVS_UR_VZ*$I1023/$J1023,0)</f>
        <v>#DIV/0!</v>
      </c>
      <c r="N1023" s="208">
        <v>2</v>
      </c>
      <c r="O1023" s="209">
        <v>40.5</v>
      </c>
      <c r="P1023" s="209" t="e" cm="1">
        <f t="array" ref="P1023">IF($K1023&gt;0,SVS_UR_VFZ*$I1023/$J1023,0)</f>
        <v>#DIV/0!</v>
      </c>
      <c r="Q1023" s="203">
        <f t="shared" si="54"/>
        <v>8602.8579999999984</v>
      </c>
      <c r="R1023" s="203">
        <f t="shared" si="55"/>
        <v>0</v>
      </c>
      <c r="S1023" s="203" t="e">
        <f t="shared" si="56"/>
        <v>#DIV/0!</v>
      </c>
    </row>
    <row r="1024" spans="1:19" s="11" customFormat="1">
      <c r="A1024" s="195">
        <f>MAX($A$11:A1023)+1</f>
        <v>1013</v>
      </c>
      <c r="B1024" s="196" t="s">
        <v>59</v>
      </c>
      <c r="C1024" s="197">
        <v>2</v>
      </c>
      <c r="D1024" s="197" t="s">
        <v>1024</v>
      </c>
      <c r="E1024" s="196" t="s">
        <v>189</v>
      </c>
      <c r="F1024" s="198" t="s">
        <v>171</v>
      </c>
      <c r="G1024" s="198" t="s">
        <v>75</v>
      </c>
      <c r="H1024" s="198" t="s">
        <v>83</v>
      </c>
      <c r="I1024" s="199">
        <v>85.45</v>
      </c>
      <c r="J1024" s="64"/>
      <c r="K1024" s="210">
        <v>5</v>
      </c>
      <c r="L1024" s="211">
        <v>146.6</v>
      </c>
      <c r="M1024" s="211" t="e" cm="1">
        <f t="array" ref="M1024">IF($K1024&gt;0,SVS_UR_VZ*$I1024/$J1024,0)</f>
        <v>#DIV/0!</v>
      </c>
      <c r="N1024" s="204">
        <v>5</v>
      </c>
      <c r="O1024" s="205">
        <v>101.25</v>
      </c>
      <c r="P1024" s="205" t="e" cm="1">
        <f t="array" ref="P1024">IF($K1024&gt;0,SVS_UR_VFZ*$I1024/$J1024,0)</f>
        <v>#DIV/0!</v>
      </c>
      <c r="Q1024" s="203">
        <f t="shared" si="54"/>
        <v>21178.782500000001</v>
      </c>
      <c r="R1024" s="203">
        <f t="shared" si="55"/>
        <v>0</v>
      </c>
      <c r="S1024" s="203" t="e">
        <f t="shared" si="56"/>
        <v>#DIV/0!</v>
      </c>
    </row>
    <row r="1025" spans="1:19" s="11" customFormat="1">
      <c r="A1025" s="195">
        <f>MAX($A$11:A1024)+1</f>
        <v>1014</v>
      </c>
      <c r="B1025" s="196" t="s">
        <v>59</v>
      </c>
      <c r="C1025" s="197">
        <v>2</v>
      </c>
      <c r="D1025" s="197" t="s">
        <v>1026</v>
      </c>
      <c r="E1025" s="196" t="s">
        <v>86</v>
      </c>
      <c r="F1025" s="198" t="s">
        <v>171</v>
      </c>
      <c r="G1025" s="198" t="s">
        <v>1320</v>
      </c>
      <c r="H1025" s="198" t="s">
        <v>85</v>
      </c>
      <c r="I1025" s="199">
        <v>19.18</v>
      </c>
      <c r="J1025" s="64"/>
      <c r="K1025" s="210">
        <v>5</v>
      </c>
      <c r="L1025" s="211">
        <v>146.6</v>
      </c>
      <c r="M1025" s="211" t="e" cm="1">
        <f t="array" ref="M1025">IF($K1025&gt;0,SVS_UR_VZ*$I1025/$J1025,0)</f>
        <v>#DIV/0!</v>
      </c>
      <c r="N1025" s="204">
        <v>5</v>
      </c>
      <c r="O1025" s="205">
        <v>101.25</v>
      </c>
      <c r="P1025" s="205" t="e" cm="1">
        <f t="array" ref="P1025">IF($K1025&gt;0,SVS_UR_VFZ*$I1025/$J1025,0)</f>
        <v>#DIV/0!</v>
      </c>
      <c r="Q1025" s="203">
        <f t="shared" si="54"/>
        <v>4753.7629999999999</v>
      </c>
      <c r="R1025" s="203">
        <f t="shared" si="55"/>
        <v>0</v>
      </c>
      <c r="S1025" s="203" t="e">
        <f t="shared" si="56"/>
        <v>#DIV/0!</v>
      </c>
    </row>
    <row r="1026" spans="1:19" s="11" customFormat="1">
      <c r="A1026" s="195">
        <f>MAX($A$11:A1025)+1</f>
        <v>1015</v>
      </c>
      <c r="B1026" s="196" t="s">
        <v>59</v>
      </c>
      <c r="C1026" s="197">
        <v>2</v>
      </c>
      <c r="D1026" s="197" t="s">
        <v>1027</v>
      </c>
      <c r="E1026" s="196" t="s">
        <v>86</v>
      </c>
      <c r="F1026" s="198" t="s">
        <v>171</v>
      </c>
      <c r="G1026" s="198" t="s">
        <v>1320</v>
      </c>
      <c r="H1026" s="198" t="s">
        <v>85</v>
      </c>
      <c r="I1026" s="199">
        <v>19.059999999999999</v>
      </c>
      <c r="J1026" s="64"/>
      <c r="K1026" s="200">
        <v>5</v>
      </c>
      <c r="L1026" s="201">
        <v>146.6</v>
      </c>
      <c r="M1026" s="201" t="e" cm="1">
        <f t="array" ref="M1026">IF($K1026&gt;0,SVS_UR_VZ*$I1026/$J1026,0)</f>
        <v>#DIV/0!</v>
      </c>
      <c r="N1026" s="208">
        <v>5</v>
      </c>
      <c r="O1026" s="209">
        <v>101.25</v>
      </c>
      <c r="P1026" s="209" t="e" cm="1">
        <f t="array" ref="P1026">IF($K1026&gt;0,SVS_UR_VFZ*$I1026/$J1026,0)</f>
        <v>#DIV/0!</v>
      </c>
      <c r="Q1026" s="203">
        <f t="shared" si="54"/>
        <v>4724.0209999999997</v>
      </c>
      <c r="R1026" s="203">
        <f t="shared" si="55"/>
        <v>0</v>
      </c>
      <c r="S1026" s="203" t="e">
        <f t="shared" si="56"/>
        <v>#DIV/0!</v>
      </c>
    </row>
    <row r="1027" spans="1:19" s="11" customFormat="1">
      <c r="A1027" s="195">
        <f>MAX($A$11:A1026)+1</f>
        <v>1016</v>
      </c>
      <c r="B1027" s="196" t="s">
        <v>59</v>
      </c>
      <c r="C1027" s="197">
        <v>2</v>
      </c>
      <c r="D1027" s="197" t="s">
        <v>1083</v>
      </c>
      <c r="E1027" s="196" t="s">
        <v>471</v>
      </c>
      <c r="F1027" s="198" t="s">
        <v>172</v>
      </c>
      <c r="G1027" s="198" t="s">
        <v>75</v>
      </c>
      <c r="H1027" s="198" t="s">
        <v>94</v>
      </c>
      <c r="I1027" s="199">
        <v>33.81</v>
      </c>
      <c r="J1027" s="64"/>
      <c r="K1027" s="200">
        <v>2</v>
      </c>
      <c r="L1027" s="201">
        <v>58.64</v>
      </c>
      <c r="M1027" s="201" t="e" cm="1">
        <f t="array" ref="M1027">IF($K1027&gt;0,SVS_UR_VZ*$I1027/$J1027,0)</f>
        <v>#DIV/0!</v>
      </c>
      <c r="N1027" s="208">
        <v>2</v>
      </c>
      <c r="O1027" s="209">
        <v>40.5</v>
      </c>
      <c r="P1027" s="209" t="e" cm="1">
        <f t="array" ref="P1027">IF($K1027&gt;0,SVS_UR_VFZ*$I1027/$J1027,0)</f>
        <v>#DIV/0!</v>
      </c>
      <c r="Q1027" s="203">
        <f t="shared" si="54"/>
        <v>3351.9234000000001</v>
      </c>
      <c r="R1027" s="203">
        <f t="shared" si="55"/>
        <v>0</v>
      </c>
      <c r="S1027" s="203" t="e">
        <f t="shared" si="56"/>
        <v>#DIV/0!</v>
      </c>
    </row>
    <row r="1028" spans="1:19" s="11" customFormat="1">
      <c r="A1028" s="195">
        <f>MAX($A$11:A1027)+1</f>
        <v>1017</v>
      </c>
      <c r="B1028" s="196" t="s">
        <v>59</v>
      </c>
      <c r="C1028" s="197">
        <v>2</v>
      </c>
      <c r="D1028" s="197" t="s">
        <v>580</v>
      </c>
      <c r="E1028" s="196" t="s">
        <v>471</v>
      </c>
      <c r="F1028" s="198" t="s">
        <v>172</v>
      </c>
      <c r="G1028" s="198" t="s">
        <v>75</v>
      </c>
      <c r="H1028" s="198" t="s">
        <v>94</v>
      </c>
      <c r="I1028" s="199">
        <v>51.79</v>
      </c>
      <c r="J1028" s="64"/>
      <c r="K1028" s="200">
        <v>2</v>
      </c>
      <c r="L1028" s="201">
        <v>58.64</v>
      </c>
      <c r="M1028" s="201" t="e" cm="1">
        <f t="array" ref="M1028">IF($K1028&gt;0,SVS_UR_VZ*$I1028/$J1028,0)</f>
        <v>#DIV/0!</v>
      </c>
      <c r="N1028" s="208">
        <v>2</v>
      </c>
      <c r="O1028" s="209">
        <v>40.5</v>
      </c>
      <c r="P1028" s="209" t="e" cm="1">
        <f t="array" ref="P1028">IF($K1028&gt;0,SVS_UR_VFZ*$I1028/$J1028,0)</f>
        <v>#DIV/0!</v>
      </c>
      <c r="Q1028" s="203">
        <f t="shared" si="54"/>
        <v>5134.4606000000003</v>
      </c>
      <c r="R1028" s="203">
        <f t="shared" si="55"/>
        <v>0</v>
      </c>
      <c r="S1028" s="203" t="e">
        <f t="shared" si="56"/>
        <v>#DIV/0!</v>
      </c>
    </row>
    <row r="1029" spans="1:19" s="11" customFormat="1">
      <c r="A1029" s="195">
        <f>MAX($A$11:A1028)+1</f>
        <v>1018</v>
      </c>
      <c r="B1029" s="196" t="s">
        <v>59</v>
      </c>
      <c r="C1029" s="197">
        <v>2</v>
      </c>
      <c r="D1029" s="197" t="s">
        <v>1084</v>
      </c>
      <c r="E1029" s="196" t="s">
        <v>471</v>
      </c>
      <c r="F1029" s="198" t="s">
        <v>172</v>
      </c>
      <c r="G1029" s="198" t="s">
        <v>75</v>
      </c>
      <c r="H1029" s="198" t="s">
        <v>94</v>
      </c>
      <c r="I1029" s="199">
        <v>29.68</v>
      </c>
      <c r="J1029" s="64"/>
      <c r="K1029" s="200">
        <v>2</v>
      </c>
      <c r="L1029" s="201">
        <v>58.64</v>
      </c>
      <c r="M1029" s="201" t="e" cm="1">
        <f t="array" ref="M1029">IF($K1029&gt;0,SVS_UR_VZ*$I1029/$J1029,0)</f>
        <v>#DIV/0!</v>
      </c>
      <c r="N1029" s="208">
        <v>2</v>
      </c>
      <c r="O1029" s="209">
        <v>40.5</v>
      </c>
      <c r="P1029" s="209" t="e" cm="1">
        <f t="array" ref="P1029">IF($K1029&gt;0,SVS_UR_VFZ*$I1029/$J1029,0)</f>
        <v>#DIV/0!</v>
      </c>
      <c r="Q1029" s="203">
        <f t="shared" si="54"/>
        <v>2942.4751999999999</v>
      </c>
      <c r="R1029" s="203">
        <f t="shared" si="55"/>
        <v>0</v>
      </c>
      <c r="S1029" s="203" t="e">
        <f t="shared" si="56"/>
        <v>#DIV/0!</v>
      </c>
    </row>
    <row r="1030" spans="1:19" s="11" customFormat="1">
      <c r="A1030" s="195">
        <f>MAX($A$11:A1029)+1</f>
        <v>1019</v>
      </c>
      <c r="B1030" s="196" t="s">
        <v>59</v>
      </c>
      <c r="C1030" s="197">
        <v>2</v>
      </c>
      <c r="D1030" s="197" t="s">
        <v>585</v>
      </c>
      <c r="E1030" s="196" t="s">
        <v>471</v>
      </c>
      <c r="F1030" s="198" t="s">
        <v>172</v>
      </c>
      <c r="G1030" s="198" t="s">
        <v>1314</v>
      </c>
      <c r="H1030" s="198" t="s">
        <v>94</v>
      </c>
      <c r="I1030" s="199">
        <v>262.27999999999997</v>
      </c>
      <c r="J1030" s="64"/>
      <c r="K1030" s="200">
        <v>2</v>
      </c>
      <c r="L1030" s="201">
        <v>58.64</v>
      </c>
      <c r="M1030" s="201" t="e" cm="1">
        <f t="array" ref="M1030">IF($K1030&gt;0,SVS_UR_VZ*$I1030/$J1030,0)</f>
        <v>#DIV/0!</v>
      </c>
      <c r="N1030" s="208">
        <v>2</v>
      </c>
      <c r="O1030" s="209">
        <v>40.5</v>
      </c>
      <c r="P1030" s="209" t="e" cm="1">
        <f t="array" ref="P1030">IF($K1030&gt;0,SVS_UR_VFZ*$I1030/$J1030,0)</f>
        <v>#DIV/0!</v>
      </c>
      <c r="Q1030" s="203">
        <f t="shared" si="54"/>
        <v>26002.439199999997</v>
      </c>
      <c r="R1030" s="203">
        <f t="shared" si="55"/>
        <v>0</v>
      </c>
      <c r="S1030" s="203" t="e">
        <f t="shared" si="56"/>
        <v>#DIV/0!</v>
      </c>
    </row>
    <row r="1031" spans="1:19" s="11" customFormat="1">
      <c r="A1031" s="195">
        <f>MAX($A$11:A1030)+1</f>
        <v>1020</v>
      </c>
      <c r="B1031" s="196" t="s">
        <v>59</v>
      </c>
      <c r="C1031" s="197">
        <v>2</v>
      </c>
      <c r="D1031" s="197" t="s">
        <v>586</v>
      </c>
      <c r="E1031" s="196" t="s">
        <v>471</v>
      </c>
      <c r="F1031" s="198" t="s">
        <v>172</v>
      </c>
      <c r="G1031" s="198" t="s">
        <v>1317</v>
      </c>
      <c r="H1031" s="198" t="s">
        <v>94</v>
      </c>
      <c r="I1031" s="199">
        <v>39.159999999999997</v>
      </c>
      <c r="J1031" s="64"/>
      <c r="K1031" s="200">
        <v>2</v>
      </c>
      <c r="L1031" s="201">
        <v>58.64</v>
      </c>
      <c r="M1031" s="201" t="e" cm="1">
        <f t="array" ref="M1031">IF($K1031&gt;0,SVS_UR_VZ*$I1031/$J1031,0)</f>
        <v>#DIV/0!</v>
      </c>
      <c r="N1031" s="208">
        <v>2</v>
      </c>
      <c r="O1031" s="209">
        <v>40.5</v>
      </c>
      <c r="P1031" s="209" t="e" cm="1">
        <f t="array" ref="P1031">IF($K1031&gt;0,SVS_UR_VFZ*$I1031/$J1031,0)</f>
        <v>#DIV/0!</v>
      </c>
      <c r="Q1031" s="203">
        <f t="shared" si="54"/>
        <v>3882.3223999999996</v>
      </c>
      <c r="R1031" s="203">
        <f t="shared" si="55"/>
        <v>0</v>
      </c>
      <c r="S1031" s="203" t="e">
        <f t="shared" si="56"/>
        <v>#DIV/0!</v>
      </c>
    </row>
    <row r="1032" spans="1:19" s="11" customFormat="1">
      <c r="A1032" s="195">
        <f>MAX($A$11:A1031)+1</f>
        <v>1021</v>
      </c>
      <c r="B1032" s="196" t="s">
        <v>59</v>
      </c>
      <c r="C1032" s="197">
        <v>2</v>
      </c>
      <c r="D1032" s="197" t="s">
        <v>586</v>
      </c>
      <c r="E1032" s="196" t="s">
        <v>471</v>
      </c>
      <c r="F1032" s="198" t="s">
        <v>172</v>
      </c>
      <c r="G1032" s="198" t="s">
        <v>1317</v>
      </c>
      <c r="H1032" s="198" t="s">
        <v>94</v>
      </c>
      <c r="I1032" s="199">
        <v>39.159999999999997</v>
      </c>
      <c r="J1032" s="64"/>
      <c r="K1032" s="210">
        <v>2</v>
      </c>
      <c r="L1032" s="211">
        <v>58.64</v>
      </c>
      <c r="M1032" s="211" t="e" cm="1">
        <f t="array" ref="M1032">IF($K1032&gt;0,SVS_UR_VZ*$I1032/$J1032,0)</f>
        <v>#DIV/0!</v>
      </c>
      <c r="N1032" s="204">
        <v>2</v>
      </c>
      <c r="O1032" s="205">
        <v>40.5</v>
      </c>
      <c r="P1032" s="205" t="e" cm="1">
        <f t="array" ref="P1032">IF($K1032&gt;0,SVS_UR_VFZ*$I1032/$J1032,0)</f>
        <v>#DIV/0!</v>
      </c>
      <c r="Q1032" s="203">
        <f t="shared" si="54"/>
        <v>3882.3223999999996</v>
      </c>
      <c r="R1032" s="203">
        <f t="shared" si="55"/>
        <v>0</v>
      </c>
      <c r="S1032" s="203" t="e">
        <f t="shared" si="56"/>
        <v>#DIV/0!</v>
      </c>
    </row>
    <row r="1033" spans="1:19" s="11" customFormat="1">
      <c r="A1033" s="195">
        <f>MAX($A$11:A1032)+1</f>
        <v>1022</v>
      </c>
      <c r="B1033" s="196" t="s">
        <v>59</v>
      </c>
      <c r="C1033" s="197">
        <v>2</v>
      </c>
      <c r="D1033" s="197" t="s">
        <v>587</v>
      </c>
      <c r="E1033" s="196" t="s">
        <v>471</v>
      </c>
      <c r="F1033" s="198" t="s">
        <v>172</v>
      </c>
      <c r="G1033" s="198" t="s">
        <v>1314</v>
      </c>
      <c r="H1033" s="198" t="s">
        <v>94</v>
      </c>
      <c r="I1033" s="199">
        <v>148.91</v>
      </c>
      <c r="J1033" s="64"/>
      <c r="K1033" s="210">
        <v>2</v>
      </c>
      <c r="L1033" s="211">
        <v>58.64</v>
      </c>
      <c r="M1033" s="211" t="e" cm="1">
        <f t="array" ref="M1033">IF($K1033&gt;0,SVS_UR_VZ*$I1033/$J1033,0)</f>
        <v>#DIV/0!</v>
      </c>
      <c r="N1033" s="204">
        <v>2</v>
      </c>
      <c r="O1033" s="205">
        <v>40.5</v>
      </c>
      <c r="P1033" s="205" t="e" cm="1">
        <f t="array" ref="P1033">IF($K1033&gt;0,SVS_UR_VFZ*$I1033/$J1033,0)</f>
        <v>#DIV/0!</v>
      </c>
      <c r="Q1033" s="203">
        <f t="shared" si="54"/>
        <v>14762.937399999999</v>
      </c>
      <c r="R1033" s="203">
        <f t="shared" si="55"/>
        <v>0</v>
      </c>
      <c r="S1033" s="203" t="e">
        <f t="shared" si="56"/>
        <v>#DIV/0!</v>
      </c>
    </row>
    <row r="1034" spans="1:19" s="11" customFormat="1">
      <c r="A1034" s="195">
        <f>MAX($A$11:A1033)+1</f>
        <v>1023</v>
      </c>
      <c r="B1034" s="196" t="s">
        <v>59</v>
      </c>
      <c r="C1034" s="197">
        <v>2</v>
      </c>
      <c r="D1034" s="197" t="s">
        <v>588</v>
      </c>
      <c r="E1034" s="196" t="s">
        <v>471</v>
      </c>
      <c r="F1034" s="198" t="s">
        <v>172</v>
      </c>
      <c r="G1034" s="198" t="s">
        <v>1314</v>
      </c>
      <c r="H1034" s="198" t="s">
        <v>94</v>
      </c>
      <c r="I1034" s="199">
        <v>33.65</v>
      </c>
      <c r="J1034" s="64"/>
      <c r="K1034" s="210">
        <v>2</v>
      </c>
      <c r="L1034" s="211">
        <v>58.64</v>
      </c>
      <c r="M1034" s="211" t="e" cm="1">
        <f t="array" ref="M1034">IF($K1034&gt;0,SVS_UR_VZ*$I1034/$J1034,0)</f>
        <v>#DIV/0!</v>
      </c>
      <c r="N1034" s="204">
        <v>2</v>
      </c>
      <c r="O1034" s="205">
        <v>40.5</v>
      </c>
      <c r="P1034" s="205" t="e" cm="1">
        <f t="array" ref="P1034">IF($K1034&gt;0,SVS_UR_VFZ*$I1034/$J1034,0)</f>
        <v>#DIV/0!</v>
      </c>
      <c r="Q1034" s="203">
        <f t="shared" si="54"/>
        <v>3336.0609999999997</v>
      </c>
      <c r="R1034" s="203">
        <f t="shared" si="55"/>
        <v>0</v>
      </c>
      <c r="S1034" s="203" t="e">
        <f t="shared" si="56"/>
        <v>#DIV/0!</v>
      </c>
    </row>
    <row r="1035" spans="1:19" s="11" customFormat="1">
      <c r="A1035" s="195">
        <f>MAX($A$11:A1034)+1</f>
        <v>1024</v>
      </c>
      <c r="B1035" s="196" t="s">
        <v>59</v>
      </c>
      <c r="C1035" s="197">
        <v>2</v>
      </c>
      <c r="D1035" s="197" t="s">
        <v>591</v>
      </c>
      <c r="E1035" s="196" t="s">
        <v>394</v>
      </c>
      <c r="F1035" s="198" t="s">
        <v>171</v>
      </c>
      <c r="G1035" s="198" t="s">
        <v>75</v>
      </c>
      <c r="H1035" s="198" t="s">
        <v>92</v>
      </c>
      <c r="I1035" s="199">
        <v>5.22</v>
      </c>
      <c r="J1035" s="64"/>
      <c r="K1035" s="210">
        <v>5</v>
      </c>
      <c r="L1035" s="211">
        <v>146.6</v>
      </c>
      <c r="M1035" s="211" t="e" cm="1">
        <f t="array" ref="M1035">IF($K1035&gt;0,SVS_UR_VZ*$I1035/$J1035,0)</f>
        <v>#DIV/0!</v>
      </c>
      <c r="N1035" s="204">
        <v>5</v>
      </c>
      <c r="O1035" s="205">
        <v>101.25</v>
      </c>
      <c r="P1035" s="205" t="e" cm="1">
        <f t="array" ref="P1035">IF($K1035&gt;0,SVS_UR_VFZ*$I1035/$J1035,0)</f>
        <v>#DIV/0!</v>
      </c>
      <c r="Q1035" s="203">
        <f t="shared" si="54"/>
        <v>1293.7769999999998</v>
      </c>
      <c r="R1035" s="203">
        <f t="shared" si="55"/>
        <v>0</v>
      </c>
      <c r="S1035" s="203" t="e">
        <f t="shared" si="56"/>
        <v>#DIV/0!</v>
      </c>
    </row>
    <row r="1036" spans="1:19" s="11" customFormat="1">
      <c r="A1036" s="195">
        <f>MAX($A$11:A1035)+1</f>
        <v>1025</v>
      </c>
      <c r="B1036" s="196" t="s">
        <v>59</v>
      </c>
      <c r="C1036" s="197">
        <v>2</v>
      </c>
      <c r="D1036" s="197" t="s">
        <v>592</v>
      </c>
      <c r="E1036" s="196" t="s">
        <v>182</v>
      </c>
      <c r="F1036" s="198" t="s">
        <v>221</v>
      </c>
      <c r="G1036" s="198" t="s">
        <v>1311</v>
      </c>
      <c r="H1036" s="198" t="s">
        <v>89</v>
      </c>
      <c r="I1036" s="199">
        <v>4.09</v>
      </c>
      <c r="J1036" s="64"/>
      <c r="K1036" s="210">
        <v>10</v>
      </c>
      <c r="L1036" s="211">
        <v>293.2</v>
      </c>
      <c r="M1036" s="211" t="e" cm="1">
        <f t="array" ref="M1036">IF($K1036&gt;0,SVS_UR_VZ*$I1036/$J1036,0)</f>
        <v>#DIV/0!</v>
      </c>
      <c r="N1036" s="204">
        <v>5</v>
      </c>
      <c r="O1036" s="204">
        <v>101.25</v>
      </c>
      <c r="P1036" s="205" t="e" cm="1">
        <f t="array" ref="P1036">IF($K1036&gt;0,SVS_UR_VFZ*$I1036/$J1036,0)</f>
        <v>#DIV/0!</v>
      </c>
      <c r="Q1036" s="203">
        <f t="shared" si="54"/>
        <v>1613.3004999999998</v>
      </c>
      <c r="R1036" s="203">
        <f t="shared" si="55"/>
        <v>0</v>
      </c>
      <c r="S1036" s="203" t="e">
        <f t="shared" si="56"/>
        <v>#DIV/0!</v>
      </c>
    </row>
    <row r="1037" spans="1:19" s="11" customFormat="1">
      <c r="A1037" s="195">
        <f>MAX($A$11:A1036)+1</f>
        <v>1026</v>
      </c>
      <c r="B1037" s="196" t="s">
        <v>59</v>
      </c>
      <c r="C1037" s="197">
        <v>2</v>
      </c>
      <c r="D1037" s="197" t="s">
        <v>593</v>
      </c>
      <c r="E1037" s="196" t="s">
        <v>182</v>
      </c>
      <c r="F1037" s="198" t="s">
        <v>221</v>
      </c>
      <c r="G1037" s="198" t="s">
        <v>1311</v>
      </c>
      <c r="H1037" s="198" t="s">
        <v>89</v>
      </c>
      <c r="I1037" s="199">
        <v>3.96</v>
      </c>
      <c r="J1037" s="64"/>
      <c r="K1037" s="210">
        <v>10</v>
      </c>
      <c r="L1037" s="211">
        <v>293.2</v>
      </c>
      <c r="M1037" s="211" t="e" cm="1">
        <f t="array" ref="M1037">IF($K1037&gt;0,SVS_UR_VZ*$I1037/$J1037,0)</f>
        <v>#DIV/0!</v>
      </c>
      <c r="N1037" s="204">
        <v>5</v>
      </c>
      <c r="O1037" s="204">
        <v>101.25</v>
      </c>
      <c r="P1037" s="205" t="e" cm="1">
        <f t="array" ref="P1037">IF($K1037&gt;0,SVS_UR_VFZ*$I1037/$J1037,0)</f>
        <v>#DIV/0!</v>
      </c>
      <c r="Q1037" s="203">
        <f t="shared" si="54"/>
        <v>1562.0219999999999</v>
      </c>
      <c r="R1037" s="203">
        <f t="shared" si="55"/>
        <v>0</v>
      </c>
      <c r="S1037" s="203" t="e">
        <f t="shared" si="56"/>
        <v>#DIV/0!</v>
      </c>
    </row>
    <row r="1038" spans="1:19" s="11" customFormat="1">
      <c r="A1038" s="195">
        <f>MAX($A$11:A1037)+1</f>
        <v>1027</v>
      </c>
      <c r="B1038" s="196" t="s">
        <v>59</v>
      </c>
      <c r="C1038" s="197">
        <v>2</v>
      </c>
      <c r="D1038" s="197" t="s">
        <v>594</v>
      </c>
      <c r="E1038" s="196" t="s">
        <v>182</v>
      </c>
      <c r="F1038" s="198" t="s">
        <v>221</v>
      </c>
      <c r="G1038" s="198" t="s">
        <v>1311</v>
      </c>
      <c r="H1038" s="198" t="s">
        <v>89</v>
      </c>
      <c r="I1038" s="199">
        <v>7.92</v>
      </c>
      <c r="J1038" s="64"/>
      <c r="K1038" s="210">
        <v>10</v>
      </c>
      <c r="L1038" s="211">
        <v>293.2</v>
      </c>
      <c r="M1038" s="211" t="e" cm="1">
        <f t="array" ref="M1038">IF($K1038&gt;0,SVS_UR_VZ*$I1038/$J1038,0)</f>
        <v>#DIV/0!</v>
      </c>
      <c r="N1038" s="204">
        <v>5</v>
      </c>
      <c r="O1038" s="204">
        <v>101.25</v>
      </c>
      <c r="P1038" s="205" t="e" cm="1">
        <f t="array" ref="P1038">IF($K1038&gt;0,SVS_UR_VFZ*$I1038/$J1038,0)</f>
        <v>#DIV/0!</v>
      </c>
      <c r="Q1038" s="203">
        <f t="shared" ref="Q1038:Q1062" si="57">I1038*SUM(L1038,O1038)</f>
        <v>3124.0439999999999</v>
      </c>
      <c r="R1038" s="203">
        <f t="shared" ref="R1038:R1062" si="58">IFERROR(Q1038/J1038,0)</f>
        <v>0</v>
      </c>
      <c r="S1038" s="203" t="e">
        <f t="shared" ref="S1038:S1062" si="59">ROUND(SUM(L1038*M1038,O1038*P1038),2)</f>
        <v>#DIV/0!</v>
      </c>
    </row>
    <row r="1039" spans="1:19" s="11" customFormat="1">
      <c r="A1039" s="195">
        <f>MAX($A$11:A1038)+1</f>
        <v>1028</v>
      </c>
      <c r="B1039" s="196" t="s">
        <v>59</v>
      </c>
      <c r="C1039" s="197">
        <v>2</v>
      </c>
      <c r="D1039" s="197" t="s">
        <v>1087</v>
      </c>
      <c r="E1039" s="196" t="s">
        <v>189</v>
      </c>
      <c r="F1039" s="198" t="s">
        <v>171</v>
      </c>
      <c r="G1039" s="198" t="s">
        <v>75</v>
      </c>
      <c r="H1039" s="198" t="s">
        <v>83</v>
      </c>
      <c r="I1039" s="199">
        <v>54.48</v>
      </c>
      <c r="J1039" s="64"/>
      <c r="K1039" s="210">
        <v>5</v>
      </c>
      <c r="L1039" s="211">
        <v>146.6</v>
      </c>
      <c r="M1039" s="211" t="e" cm="1">
        <f t="array" ref="M1039">IF($K1039&gt;0,SVS_UR_VZ*$I1039/$J1039,0)</f>
        <v>#DIV/0!</v>
      </c>
      <c r="N1039" s="204">
        <v>5</v>
      </c>
      <c r="O1039" s="205">
        <v>101.25</v>
      </c>
      <c r="P1039" s="205" t="e" cm="1">
        <f t="array" ref="P1039">IF($K1039&gt;0,SVS_UR_VFZ*$I1039/$J1039,0)</f>
        <v>#DIV/0!</v>
      </c>
      <c r="Q1039" s="203">
        <f t="shared" si="57"/>
        <v>13502.867999999999</v>
      </c>
      <c r="R1039" s="203">
        <f t="shared" si="58"/>
        <v>0</v>
      </c>
      <c r="S1039" s="203" t="e">
        <f t="shared" si="59"/>
        <v>#DIV/0!</v>
      </c>
    </row>
    <row r="1040" spans="1:19" s="11" customFormat="1">
      <c r="A1040" s="195">
        <f>MAX($A$11:A1039)+1</f>
        <v>1029</v>
      </c>
      <c r="B1040" s="196" t="s">
        <v>59</v>
      </c>
      <c r="C1040" s="197">
        <v>2</v>
      </c>
      <c r="D1040" s="197" t="s">
        <v>1089</v>
      </c>
      <c r="E1040" s="196" t="s">
        <v>86</v>
      </c>
      <c r="F1040" s="198" t="s">
        <v>171</v>
      </c>
      <c r="G1040" s="198" t="s">
        <v>1320</v>
      </c>
      <c r="H1040" s="198" t="s">
        <v>85</v>
      </c>
      <c r="I1040" s="199">
        <v>19.18</v>
      </c>
      <c r="J1040" s="64"/>
      <c r="K1040" s="210">
        <v>5</v>
      </c>
      <c r="L1040" s="211">
        <v>146.6</v>
      </c>
      <c r="M1040" s="211" t="e" cm="1">
        <f t="array" ref="M1040">IF($K1040&gt;0,SVS_UR_VZ*$I1040/$J1040,0)</f>
        <v>#DIV/0!</v>
      </c>
      <c r="N1040" s="204">
        <v>5</v>
      </c>
      <c r="O1040" s="205">
        <v>101.25</v>
      </c>
      <c r="P1040" s="205" t="e" cm="1">
        <f t="array" ref="P1040">IF($K1040&gt;0,SVS_UR_VFZ*$I1040/$J1040,0)</f>
        <v>#DIV/0!</v>
      </c>
      <c r="Q1040" s="203">
        <f t="shared" si="57"/>
        <v>4753.7629999999999</v>
      </c>
      <c r="R1040" s="203">
        <f t="shared" si="58"/>
        <v>0</v>
      </c>
      <c r="S1040" s="203" t="e">
        <f t="shared" si="59"/>
        <v>#DIV/0!</v>
      </c>
    </row>
    <row r="1041" spans="1:19" s="11" customFormat="1">
      <c r="A1041" s="195">
        <f>MAX($A$11:A1040)+1</f>
        <v>1030</v>
      </c>
      <c r="B1041" s="196" t="s">
        <v>59</v>
      </c>
      <c r="C1041" s="197">
        <v>2</v>
      </c>
      <c r="D1041" s="197" t="s">
        <v>1090</v>
      </c>
      <c r="E1041" s="196" t="s">
        <v>86</v>
      </c>
      <c r="F1041" s="198" t="s">
        <v>171</v>
      </c>
      <c r="G1041" s="198" t="s">
        <v>1320</v>
      </c>
      <c r="H1041" s="198" t="s">
        <v>85</v>
      </c>
      <c r="I1041" s="199">
        <v>22.3</v>
      </c>
      <c r="J1041" s="64"/>
      <c r="K1041" s="210">
        <v>5</v>
      </c>
      <c r="L1041" s="211">
        <v>146.6</v>
      </c>
      <c r="M1041" s="211" t="e" cm="1">
        <f t="array" ref="M1041">IF($K1041&gt;0,SVS_UR_VZ*$I1041/$J1041,0)</f>
        <v>#DIV/0!</v>
      </c>
      <c r="N1041" s="204">
        <v>5</v>
      </c>
      <c r="O1041" s="205">
        <v>101.25</v>
      </c>
      <c r="P1041" s="205" t="e" cm="1">
        <f t="array" ref="P1041">IF($K1041&gt;0,SVS_UR_VFZ*$I1041/$J1041,0)</f>
        <v>#DIV/0!</v>
      </c>
      <c r="Q1041" s="203">
        <f t="shared" si="57"/>
        <v>5527.0550000000003</v>
      </c>
      <c r="R1041" s="203">
        <f t="shared" si="58"/>
        <v>0</v>
      </c>
      <c r="S1041" s="203" t="e">
        <f t="shared" si="59"/>
        <v>#DIV/0!</v>
      </c>
    </row>
    <row r="1042" spans="1:19" s="11" customFormat="1">
      <c r="A1042" s="195">
        <f>MAX($A$11:A1041)+1</f>
        <v>1031</v>
      </c>
      <c r="B1042" s="196" t="s">
        <v>59</v>
      </c>
      <c r="C1042" s="197">
        <v>2</v>
      </c>
      <c r="D1042" s="197" t="s">
        <v>695</v>
      </c>
      <c r="E1042" s="196" t="s">
        <v>471</v>
      </c>
      <c r="F1042" s="198" t="s">
        <v>172</v>
      </c>
      <c r="G1042" s="198" t="s">
        <v>75</v>
      </c>
      <c r="H1042" s="198" t="s">
        <v>94</v>
      </c>
      <c r="I1042" s="199">
        <v>130.94999999999999</v>
      </c>
      <c r="J1042" s="64"/>
      <c r="K1042" s="210">
        <v>2</v>
      </c>
      <c r="L1042" s="211">
        <v>58.64</v>
      </c>
      <c r="M1042" s="211" t="e" cm="1">
        <f t="array" ref="M1042">IF($K1042&gt;0,SVS_UR_VZ*$I1042/$J1042,0)</f>
        <v>#DIV/0!</v>
      </c>
      <c r="N1042" s="204">
        <v>2</v>
      </c>
      <c r="O1042" s="205">
        <v>40.5</v>
      </c>
      <c r="P1042" s="205" t="e" cm="1">
        <f t="array" ref="P1042">IF($K1042&gt;0,SVS_UR_VFZ*$I1042/$J1042,0)</f>
        <v>#DIV/0!</v>
      </c>
      <c r="Q1042" s="203">
        <f t="shared" si="57"/>
        <v>12982.383</v>
      </c>
      <c r="R1042" s="203">
        <f t="shared" si="58"/>
        <v>0</v>
      </c>
      <c r="S1042" s="203" t="e">
        <f t="shared" si="59"/>
        <v>#DIV/0!</v>
      </c>
    </row>
    <row r="1043" spans="1:19" s="11" customFormat="1">
      <c r="A1043" s="195">
        <f>MAX($A$11:A1042)+1</f>
        <v>1032</v>
      </c>
      <c r="B1043" s="196" t="s">
        <v>59</v>
      </c>
      <c r="C1043" s="197">
        <v>2</v>
      </c>
      <c r="D1043" s="197" t="s">
        <v>698</v>
      </c>
      <c r="E1043" s="196" t="s">
        <v>81</v>
      </c>
      <c r="F1043" s="198" t="s">
        <v>1375</v>
      </c>
      <c r="G1043" s="198" t="s">
        <v>75</v>
      </c>
      <c r="H1043" s="198" t="s">
        <v>80</v>
      </c>
      <c r="I1043" s="199">
        <v>43.67</v>
      </c>
      <c r="J1043" s="64"/>
      <c r="K1043" s="210">
        <v>3</v>
      </c>
      <c r="L1043" s="211">
        <v>87.96</v>
      </c>
      <c r="M1043" s="211" t="e" cm="1">
        <f t="array" ref="M1043">IF($K1043&gt;0,SVS_UR_VZ*$I1043/$J1043,0)</f>
        <v>#DIV/0!</v>
      </c>
      <c r="N1043" s="204">
        <v>3</v>
      </c>
      <c r="O1043" s="205">
        <v>60.75</v>
      </c>
      <c r="P1043" s="205" t="e" cm="1">
        <f t="array" ref="P1043">IF($K1043&gt;0,SVS_UR_VFZ*$I1043/$J1043,0)</f>
        <v>#DIV/0!</v>
      </c>
      <c r="Q1043" s="203">
        <f t="shared" si="57"/>
        <v>6494.1656999999996</v>
      </c>
      <c r="R1043" s="203">
        <f t="shared" si="58"/>
        <v>0</v>
      </c>
      <c r="S1043" s="203" t="e">
        <f t="shared" si="59"/>
        <v>#DIV/0!</v>
      </c>
    </row>
    <row r="1044" spans="1:19" s="11" customFormat="1">
      <c r="A1044" s="195">
        <f>MAX($A$11:A1043)+1</f>
        <v>1033</v>
      </c>
      <c r="B1044" s="196" t="s">
        <v>59</v>
      </c>
      <c r="C1044" s="197">
        <v>2</v>
      </c>
      <c r="D1044" s="197" t="s">
        <v>700</v>
      </c>
      <c r="E1044" s="196" t="s">
        <v>179</v>
      </c>
      <c r="F1044" s="198" t="s">
        <v>173</v>
      </c>
      <c r="G1044" s="198" t="s">
        <v>75</v>
      </c>
      <c r="H1044" s="198" t="s">
        <v>46</v>
      </c>
      <c r="I1044" s="199">
        <v>41.25</v>
      </c>
      <c r="J1044" s="64"/>
      <c r="K1044" s="210">
        <v>0.23</v>
      </c>
      <c r="L1044" s="211">
        <v>9</v>
      </c>
      <c r="M1044" s="211" t="e" cm="1">
        <f t="array" ref="M1044">IF($K1044&gt;0,SVS_UR_VZ*$I1044/$J1044,0)</f>
        <v>#DIV/0!</v>
      </c>
      <c r="N1044" s="204">
        <v>0.23</v>
      </c>
      <c r="O1044" s="205">
        <v>3</v>
      </c>
      <c r="P1044" s="205" t="e" cm="1">
        <f t="array" ref="P1044">IF($K1044&gt;0,SVS_UR_VFZ*$I1044/$J1044,0)</f>
        <v>#DIV/0!</v>
      </c>
      <c r="Q1044" s="203">
        <f t="shared" si="57"/>
        <v>495</v>
      </c>
      <c r="R1044" s="203">
        <f t="shared" si="58"/>
        <v>0</v>
      </c>
      <c r="S1044" s="203" t="e">
        <f t="shared" si="59"/>
        <v>#DIV/0!</v>
      </c>
    </row>
    <row r="1045" spans="1:19" s="11" customFormat="1">
      <c r="A1045" s="195">
        <f>MAX($A$11:A1044)+1</f>
        <v>1034</v>
      </c>
      <c r="B1045" s="196" t="s">
        <v>59</v>
      </c>
      <c r="C1045" s="197">
        <v>2</v>
      </c>
      <c r="D1045" s="197" t="s">
        <v>701</v>
      </c>
      <c r="E1045" s="196" t="s">
        <v>471</v>
      </c>
      <c r="F1045" s="198" t="s">
        <v>172</v>
      </c>
      <c r="G1045" s="198" t="s">
        <v>75</v>
      </c>
      <c r="H1045" s="198" t="s">
        <v>94</v>
      </c>
      <c r="I1045" s="199">
        <v>78.319999999999993</v>
      </c>
      <c r="J1045" s="64"/>
      <c r="K1045" s="210">
        <v>2</v>
      </c>
      <c r="L1045" s="211">
        <v>58.64</v>
      </c>
      <c r="M1045" s="211" t="e" cm="1">
        <f t="array" ref="M1045">IF($K1045&gt;0,SVS_UR_VZ*$I1045/$J1045,0)</f>
        <v>#DIV/0!</v>
      </c>
      <c r="N1045" s="204">
        <v>2</v>
      </c>
      <c r="O1045" s="205">
        <v>40.5</v>
      </c>
      <c r="P1045" s="205" t="e" cm="1">
        <f t="array" ref="P1045">IF($K1045&gt;0,SVS_UR_VFZ*$I1045/$J1045,0)</f>
        <v>#DIV/0!</v>
      </c>
      <c r="Q1045" s="203">
        <f t="shared" si="57"/>
        <v>7764.6447999999991</v>
      </c>
      <c r="R1045" s="203">
        <f t="shared" si="58"/>
        <v>0</v>
      </c>
      <c r="S1045" s="203" t="e">
        <f t="shared" si="59"/>
        <v>#DIV/0!</v>
      </c>
    </row>
    <row r="1046" spans="1:19" s="11" customFormat="1">
      <c r="A1046" s="195">
        <f>MAX($A$11:A1045)+1</f>
        <v>1035</v>
      </c>
      <c r="B1046" s="196" t="s">
        <v>59</v>
      </c>
      <c r="C1046" s="197">
        <v>2</v>
      </c>
      <c r="D1046" s="197" t="s">
        <v>702</v>
      </c>
      <c r="E1046" s="196" t="s">
        <v>471</v>
      </c>
      <c r="F1046" s="198" t="s">
        <v>172</v>
      </c>
      <c r="G1046" s="198" t="s">
        <v>75</v>
      </c>
      <c r="H1046" s="198" t="s">
        <v>94</v>
      </c>
      <c r="I1046" s="199">
        <v>139.93</v>
      </c>
      <c r="J1046" s="64"/>
      <c r="K1046" s="210">
        <v>2</v>
      </c>
      <c r="L1046" s="211">
        <v>58.64</v>
      </c>
      <c r="M1046" s="211" t="e" cm="1">
        <f t="array" ref="M1046">IF($K1046&gt;0,SVS_UR_VZ*$I1046/$J1046,0)</f>
        <v>#DIV/0!</v>
      </c>
      <c r="N1046" s="204">
        <v>2</v>
      </c>
      <c r="O1046" s="205">
        <v>40.5</v>
      </c>
      <c r="P1046" s="205" t="e" cm="1">
        <f t="array" ref="P1046">IF($K1046&gt;0,SVS_UR_VFZ*$I1046/$J1046,0)</f>
        <v>#DIV/0!</v>
      </c>
      <c r="Q1046" s="203">
        <f t="shared" si="57"/>
        <v>13872.6602</v>
      </c>
      <c r="R1046" s="203">
        <f t="shared" si="58"/>
        <v>0</v>
      </c>
      <c r="S1046" s="203" t="e">
        <f t="shared" si="59"/>
        <v>#DIV/0!</v>
      </c>
    </row>
    <row r="1047" spans="1:19" s="11" customFormat="1">
      <c r="A1047" s="195">
        <f>MAX($A$11:A1046)+1</f>
        <v>1036</v>
      </c>
      <c r="B1047" s="196" t="s">
        <v>59</v>
      </c>
      <c r="C1047" s="197">
        <v>2</v>
      </c>
      <c r="D1047" s="197" t="s">
        <v>704</v>
      </c>
      <c r="E1047" s="196" t="s">
        <v>1121</v>
      </c>
      <c r="F1047" s="198" t="s">
        <v>169</v>
      </c>
      <c r="G1047" s="198" t="s">
        <v>75</v>
      </c>
      <c r="H1047" s="198" t="s">
        <v>80</v>
      </c>
      <c r="I1047" s="199">
        <v>10.16</v>
      </c>
      <c r="J1047" s="64"/>
      <c r="K1047" s="210">
        <v>1</v>
      </c>
      <c r="L1047" s="211">
        <v>30.4</v>
      </c>
      <c r="M1047" s="211" t="e" cm="1">
        <f t="array" ref="M1047">IF($K1047&gt;0,SVS_UR_VZ*$I1047/$J1047,0)</f>
        <v>#DIV/0!</v>
      </c>
      <c r="N1047" s="204">
        <v>1</v>
      </c>
      <c r="O1047" s="205">
        <v>21.68</v>
      </c>
      <c r="P1047" s="205" t="e" cm="1">
        <f t="array" ref="P1047">IF($K1047&gt;0,SVS_UR_VFZ*$I1047/$J1047,0)</f>
        <v>#DIV/0!</v>
      </c>
      <c r="Q1047" s="203">
        <f t="shared" si="57"/>
        <v>529.13279999999997</v>
      </c>
      <c r="R1047" s="203">
        <f t="shared" si="58"/>
        <v>0</v>
      </c>
      <c r="S1047" s="203" t="e">
        <f t="shared" si="59"/>
        <v>#DIV/0!</v>
      </c>
    </row>
    <row r="1048" spans="1:19" s="11" customFormat="1">
      <c r="A1048" s="195">
        <f>MAX($A$11:A1047)+1</f>
        <v>1037</v>
      </c>
      <c r="B1048" s="196" t="s">
        <v>59</v>
      </c>
      <c r="C1048" s="197">
        <v>2</v>
      </c>
      <c r="D1048" s="197" t="s">
        <v>705</v>
      </c>
      <c r="E1048" s="196" t="s">
        <v>217</v>
      </c>
      <c r="F1048" s="198" t="s">
        <v>221</v>
      </c>
      <c r="G1048" s="198" t="s">
        <v>1311</v>
      </c>
      <c r="H1048" s="198" t="s">
        <v>89</v>
      </c>
      <c r="I1048" s="199">
        <v>4.09</v>
      </c>
      <c r="J1048" s="64"/>
      <c r="K1048" s="210">
        <v>10</v>
      </c>
      <c r="L1048" s="211">
        <v>293.2</v>
      </c>
      <c r="M1048" s="211" t="e" cm="1">
        <f t="array" ref="M1048">IF($K1048&gt;0,SVS_UR_VZ*$I1048/$J1048,0)</f>
        <v>#DIV/0!</v>
      </c>
      <c r="N1048" s="204">
        <v>5</v>
      </c>
      <c r="O1048" s="204">
        <v>101.25</v>
      </c>
      <c r="P1048" s="205" t="e" cm="1">
        <f t="array" ref="P1048">IF($K1048&gt;0,SVS_UR_VFZ*$I1048/$J1048,0)</f>
        <v>#DIV/0!</v>
      </c>
      <c r="Q1048" s="203">
        <f t="shared" si="57"/>
        <v>1613.3004999999998</v>
      </c>
      <c r="R1048" s="203">
        <f t="shared" si="58"/>
        <v>0</v>
      </c>
      <c r="S1048" s="203" t="e">
        <f t="shared" si="59"/>
        <v>#DIV/0!</v>
      </c>
    </row>
    <row r="1049" spans="1:19" s="11" customFormat="1">
      <c r="A1049" s="195">
        <f>MAX($A$11:A1048)+1</f>
        <v>1038</v>
      </c>
      <c r="B1049" s="196" t="s">
        <v>59</v>
      </c>
      <c r="C1049" s="197">
        <v>2</v>
      </c>
      <c r="D1049" s="197" t="s">
        <v>706</v>
      </c>
      <c r="E1049" s="196" t="s">
        <v>217</v>
      </c>
      <c r="F1049" s="198" t="s">
        <v>221</v>
      </c>
      <c r="G1049" s="198" t="s">
        <v>1311</v>
      </c>
      <c r="H1049" s="198" t="s">
        <v>89</v>
      </c>
      <c r="I1049" s="199">
        <v>7.92</v>
      </c>
      <c r="J1049" s="64"/>
      <c r="K1049" s="210">
        <v>10</v>
      </c>
      <c r="L1049" s="211">
        <v>293.2</v>
      </c>
      <c r="M1049" s="211" t="e" cm="1">
        <f t="array" ref="M1049">IF($K1049&gt;0,SVS_UR_VZ*$I1049/$J1049,0)</f>
        <v>#DIV/0!</v>
      </c>
      <c r="N1049" s="204">
        <v>5</v>
      </c>
      <c r="O1049" s="204">
        <v>101.25</v>
      </c>
      <c r="P1049" s="205" t="e" cm="1">
        <f t="array" ref="P1049">IF($K1049&gt;0,SVS_UR_VFZ*$I1049/$J1049,0)</f>
        <v>#DIV/0!</v>
      </c>
      <c r="Q1049" s="203">
        <f t="shared" si="57"/>
        <v>3124.0439999999999</v>
      </c>
      <c r="R1049" s="203">
        <f t="shared" si="58"/>
        <v>0</v>
      </c>
      <c r="S1049" s="203" t="e">
        <f t="shared" si="59"/>
        <v>#DIV/0!</v>
      </c>
    </row>
    <row r="1050" spans="1:19" s="11" customFormat="1">
      <c r="A1050" s="195">
        <f>MAX($A$11:A1049)+1</f>
        <v>1039</v>
      </c>
      <c r="B1050" s="196" t="s">
        <v>59</v>
      </c>
      <c r="C1050" s="197">
        <v>2</v>
      </c>
      <c r="D1050" s="197" t="s">
        <v>1135</v>
      </c>
      <c r="E1050" s="196" t="s">
        <v>189</v>
      </c>
      <c r="F1050" s="198" t="s">
        <v>171</v>
      </c>
      <c r="G1050" s="198" t="s">
        <v>75</v>
      </c>
      <c r="H1050" s="198" t="s">
        <v>83</v>
      </c>
      <c r="I1050" s="199">
        <v>69.83</v>
      </c>
      <c r="J1050" s="64"/>
      <c r="K1050" s="210">
        <v>5</v>
      </c>
      <c r="L1050" s="211">
        <v>146.6</v>
      </c>
      <c r="M1050" s="211" t="e" cm="1">
        <f t="array" ref="M1050">IF($K1050&gt;0,SVS_UR_VZ*$I1050/$J1050,0)</f>
        <v>#DIV/0!</v>
      </c>
      <c r="N1050" s="204">
        <v>5</v>
      </c>
      <c r="O1050" s="205">
        <v>101.25</v>
      </c>
      <c r="P1050" s="205" t="e" cm="1">
        <f t="array" ref="P1050">IF($K1050&gt;0,SVS_UR_VFZ*$I1050/$J1050,0)</f>
        <v>#DIV/0!</v>
      </c>
      <c r="Q1050" s="203">
        <f t="shared" si="57"/>
        <v>17307.3655</v>
      </c>
      <c r="R1050" s="203">
        <f t="shared" si="58"/>
        <v>0</v>
      </c>
      <c r="S1050" s="203" t="e">
        <f t="shared" si="59"/>
        <v>#DIV/0!</v>
      </c>
    </row>
    <row r="1051" spans="1:19" s="11" customFormat="1">
      <c r="A1051" s="195">
        <f>MAX($A$11:A1050)+1</f>
        <v>1040</v>
      </c>
      <c r="B1051" s="196" t="s">
        <v>59</v>
      </c>
      <c r="C1051" s="197">
        <v>2</v>
      </c>
      <c r="D1051" s="197" t="s">
        <v>1137</v>
      </c>
      <c r="E1051" s="196" t="s">
        <v>86</v>
      </c>
      <c r="F1051" s="198" t="s">
        <v>171</v>
      </c>
      <c r="G1051" s="198" t="s">
        <v>1320</v>
      </c>
      <c r="H1051" s="198" t="s">
        <v>85</v>
      </c>
      <c r="I1051" s="199">
        <v>19.18</v>
      </c>
      <c r="J1051" s="64"/>
      <c r="K1051" s="210">
        <v>5</v>
      </c>
      <c r="L1051" s="211">
        <v>146.6</v>
      </c>
      <c r="M1051" s="211" t="e" cm="1">
        <f t="array" ref="M1051">IF($K1051&gt;0,SVS_UR_VZ*$I1051/$J1051,0)</f>
        <v>#DIV/0!</v>
      </c>
      <c r="N1051" s="204">
        <v>5</v>
      </c>
      <c r="O1051" s="205">
        <v>101.25</v>
      </c>
      <c r="P1051" s="205" t="e" cm="1">
        <f t="array" ref="P1051">IF($K1051&gt;0,SVS_UR_VFZ*$I1051/$J1051,0)</f>
        <v>#DIV/0!</v>
      </c>
      <c r="Q1051" s="203">
        <f t="shared" si="57"/>
        <v>4753.7629999999999</v>
      </c>
      <c r="R1051" s="203">
        <f t="shared" si="58"/>
        <v>0</v>
      </c>
      <c r="S1051" s="203" t="e">
        <f t="shared" si="59"/>
        <v>#DIV/0!</v>
      </c>
    </row>
    <row r="1052" spans="1:19" s="11" customFormat="1">
      <c r="A1052" s="195">
        <f>MAX($A$11:A1051)+1</f>
        <v>1041</v>
      </c>
      <c r="B1052" s="196" t="s">
        <v>59</v>
      </c>
      <c r="C1052" s="197">
        <v>2</v>
      </c>
      <c r="D1052" s="197" t="s">
        <v>1138</v>
      </c>
      <c r="E1052" s="196" t="s">
        <v>86</v>
      </c>
      <c r="F1052" s="198" t="s">
        <v>171</v>
      </c>
      <c r="G1052" s="198" t="s">
        <v>1320</v>
      </c>
      <c r="H1052" s="198" t="s">
        <v>85</v>
      </c>
      <c r="I1052" s="199">
        <v>22.3</v>
      </c>
      <c r="J1052" s="64"/>
      <c r="K1052" s="210">
        <v>5</v>
      </c>
      <c r="L1052" s="211">
        <v>146.6</v>
      </c>
      <c r="M1052" s="211" t="e" cm="1">
        <f t="array" ref="M1052">IF($K1052&gt;0,SVS_UR_VZ*$I1052/$J1052,0)</f>
        <v>#DIV/0!</v>
      </c>
      <c r="N1052" s="204">
        <v>5</v>
      </c>
      <c r="O1052" s="205">
        <v>101.25</v>
      </c>
      <c r="P1052" s="205" t="e" cm="1">
        <f t="array" ref="P1052">IF($K1052&gt;0,SVS_UR_VFZ*$I1052/$J1052,0)</f>
        <v>#DIV/0!</v>
      </c>
      <c r="Q1052" s="203">
        <f t="shared" si="57"/>
        <v>5527.0550000000003</v>
      </c>
      <c r="R1052" s="203">
        <f t="shared" si="58"/>
        <v>0</v>
      </c>
      <c r="S1052" s="203" t="e">
        <f t="shared" si="59"/>
        <v>#DIV/0!</v>
      </c>
    </row>
    <row r="1053" spans="1:19" s="11" customFormat="1">
      <c r="A1053" s="195">
        <f>MAX($A$11:A1052)+1</f>
        <v>1042</v>
      </c>
      <c r="B1053" s="196" t="s">
        <v>59</v>
      </c>
      <c r="C1053" s="197">
        <v>2</v>
      </c>
      <c r="D1053" s="197" t="s">
        <v>1171</v>
      </c>
      <c r="E1053" s="196" t="s">
        <v>229</v>
      </c>
      <c r="F1053" s="198" t="s">
        <v>1747</v>
      </c>
      <c r="G1053" s="198" t="s">
        <v>75</v>
      </c>
      <c r="H1053" s="198" t="s">
        <v>70</v>
      </c>
      <c r="I1053" s="199">
        <v>50.31</v>
      </c>
      <c r="J1053" s="64"/>
      <c r="K1053" s="210">
        <v>5</v>
      </c>
      <c r="L1053" s="211">
        <v>146.6</v>
      </c>
      <c r="M1053" s="211" t="e" cm="1">
        <f t="array" ref="M1053">IF($K1053&gt;0,SVS_UR_VZ*$I1053/$J1053,0)</f>
        <v>#DIV/0!</v>
      </c>
      <c r="N1053" s="204">
        <v>2</v>
      </c>
      <c r="O1053" s="205">
        <v>40.5</v>
      </c>
      <c r="P1053" s="205" t="e" cm="1">
        <f t="array" ref="P1053">IF($K1053&gt;0,SVS_UR_VFZ*$I1053/$J1053,0)</f>
        <v>#DIV/0!</v>
      </c>
      <c r="Q1053" s="203">
        <f t="shared" si="57"/>
        <v>9413.0010000000002</v>
      </c>
      <c r="R1053" s="203">
        <f t="shared" si="58"/>
        <v>0</v>
      </c>
      <c r="S1053" s="203" t="e">
        <f t="shared" si="59"/>
        <v>#DIV/0!</v>
      </c>
    </row>
    <row r="1054" spans="1:19" s="11" customFormat="1">
      <c r="A1054" s="195">
        <f>MAX($A$11:A1053)+1</f>
        <v>1043</v>
      </c>
      <c r="B1054" s="196" t="s">
        <v>59</v>
      </c>
      <c r="C1054" s="197">
        <v>2</v>
      </c>
      <c r="D1054" s="197" t="s">
        <v>1172</v>
      </c>
      <c r="E1054" s="196" t="s">
        <v>471</v>
      </c>
      <c r="F1054" s="198" t="s">
        <v>172</v>
      </c>
      <c r="G1054" s="198" t="s">
        <v>1313</v>
      </c>
      <c r="H1054" s="198" t="s">
        <v>94</v>
      </c>
      <c r="I1054" s="199">
        <v>59.61</v>
      </c>
      <c r="J1054" s="64"/>
      <c r="K1054" s="210">
        <v>2</v>
      </c>
      <c r="L1054" s="211">
        <v>58.64</v>
      </c>
      <c r="M1054" s="211" t="e" cm="1">
        <f t="array" ref="M1054">IF($K1054&gt;0,SVS_UR_VZ*$I1054/$J1054,0)</f>
        <v>#DIV/0!</v>
      </c>
      <c r="N1054" s="204">
        <v>2</v>
      </c>
      <c r="O1054" s="205">
        <v>40.5</v>
      </c>
      <c r="P1054" s="205" t="e" cm="1">
        <f t="array" ref="P1054">IF($K1054&gt;0,SVS_UR_VFZ*$I1054/$J1054,0)</f>
        <v>#DIV/0!</v>
      </c>
      <c r="Q1054" s="203">
        <f t="shared" si="57"/>
        <v>5909.7353999999996</v>
      </c>
      <c r="R1054" s="203">
        <f t="shared" si="58"/>
        <v>0</v>
      </c>
      <c r="S1054" s="203" t="e">
        <f t="shared" si="59"/>
        <v>#DIV/0!</v>
      </c>
    </row>
    <row r="1055" spans="1:19" s="11" customFormat="1">
      <c r="A1055" s="195">
        <f>MAX($A$11:A1054)+1</f>
        <v>1044</v>
      </c>
      <c r="B1055" s="196" t="s">
        <v>59</v>
      </c>
      <c r="C1055" s="197">
        <v>2</v>
      </c>
      <c r="D1055" s="197" t="s">
        <v>1173</v>
      </c>
      <c r="E1055" s="196" t="s">
        <v>471</v>
      </c>
      <c r="F1055" s="198" t="s">
        <v>172</v>
      </c>
      <c r="G1055" s="198" t="s">
        <v>75</v>
      </c>
      <c r="H1055" s="198" t="s">
        <v>94</v>
      </c>
      <c r="I1055" s="199">
        <v>170.97</v>
      </c>
      <c r="J1055" s="64"/>
      <c r="K1055" s="210">
        <v>2</v>
      </c>
      <c r="L1055" s="211">
        <v>58.64</v>
      </c>
      <c r="M1055" s="211" t="e" cm="1">
        <f t="array" ref="M1055">IF($K1055&gt;0,SVS_UR_VZ*$I1055/$J1055,0)</f>
        <v>#DIV/0!</v>
      </c>
      <c r="N1055" s="204">
        <v>2</v>
      </c>
      <c r="O1055" s="205">
        <v>40.5</v>
      </c>
      <c r="P1055" s="205" t="e" cm="1">
        <f t="array" ref="P1055">IF($K1055&gt;0,SVS_UR_VFZ*$I1055/$J1055,0)</f>
        <v>#DIV/0!</v>
      </c>
      <c r="Q1055" s="203">
        <f t="shared" si="57"/>
        <v>16949.965800000002</v>
      </c>
      <c r="R1055" s="203">
        <f t="shared" si="58"/>
        <v>0</v>
      </c>
      <c r="S1055" s="203" t="e">
        <f t="shared" si="59"/>
        <v>#DIV/0!</v>
      </c>
    </row>
    <row r="1056" spans="1:19" s="11" customFormat="1">
      <c r="A1056" s="195">
        <f>MAX($A$11:A1055)+1</f>
        <v>1045</v>
      </c>
      <c r="B1056" s="196" t="s">
        <v>59</v>
      </c>
      <c r="C1056" s="197">
        <v>2</v>
      </c>
      <c r="D1056" s="197" t="s">
        <v>1175</v>
      </c>
      <c r="E1056" s="196" t="s">
        <v>179</v>
      </c>
      <c r="F1056" s="198" t="s">
        <v>173</v>
      </c>
      <c r="G1056" s="198" t="s">
        <v>75</v>
      </c>
      <c r="H1056" s="198" t="s">
        <v>46</v>
      </c>
      <c r="I1056" s="199">
        <v>12.76</v>
      </c>
      <c r="J1056" s="64"/>
      <c r="K1056" s="210">
        <v>0.23</v>
      </c>
      <c r="L1056" s="211">
        <v>9</v>
      </c>
      <c r="M1056" s="211" t="e" cm="1">
        <f t="array" ref="M1056">IF($K1056&gt;0,SVS_UR_VZ*$I1056/$J1056,0)</f>
        <v>#DIV/0!</v>
      </c>
      <c r="N1056" s="204">
        <v>0.23</v>
      </c>
      <c r="O1056" s="205">
        <v>3</v>
      </c>
      <c r="P1056" s="205" t="e" cm="1">
        <f t="array" ref="P1056">IF($K1056&gt;0,SVS_UR_VFZ*$I1056/$J1056,0)</f>
        <v>#DIV/0!</v>
      </c>
      <c r="Q1056" s="203">
        <f t="shared" si="57"/>
        <v>153.12</v>
      </c>
      <c r="R1056" s="203">
        <f t="shared" si="58"/>
        <v>0</v>
      </c>
      <c r="S1056" s="203" t="e">
        <f t="shared" si="59"/>
        <v>#DIV/0!</v>
      </c>
    </row>
    <row r="1057" spans="1:19" s="11" customFormat="1">
      <c r="A1057" s="195">
        <f>MAX($A$11:A1056)+1</f>
        <v>1046</v>
      </c>
      <c r="B1057" s="196" t="s">
        <v>59</v>
      </c>
      <c r="C1057" s="197">
        <v>2</v>
      </c>
      <c r="D1057" s="197" t="s">
        <v>1176</v>
      </c>
      <c r="E1057" s="196" t="s">
        <v>394</v>
      </c>
      <c r="F1057" s="198" t="s">
        <v>171</v>
      </c>
      <c r="G1057" s="198" t="s">
        <v>75</v>
      </c>
      <c r="H1057" s="198" t="s">
        <v>92</v>
      </c>
      <c r="I1057" s="199">
        <v>5.22</v>
      </c>
      <c r="J1057" s="64"/>
      <c r="K1057" s="200">
        <v>5</v>
      </c>
      <c r="L1057" s="201">
        <v>146.6</v>
      </c>
      <c r="M1057" s="201" t="e" cm="1">
        <f t="array" ref="M1057">IF($K1057&gt;0,SVS_UR_VZ*$I1057/$J1057,0)</f>
        <v>#DIV/0!</v>
      </c>
      <c r="N1057" s="208">
        <v>5</v>
      </c>
      <c r="O1057" s="209">
        <v>101.25</v>
      </c>
      <c r="P1057" s="209" t="e" cm="1">
        <f t="array" ref="P1057">IF($K1057&gt;0,SVS_UR_VFZ*$I1057/$J1057,0)</f>
        <v>#DIV/0!</v>
      </c>
      <c r="Q1057" s="203">
        <f t="shared" si="57"/>
        <v>1293.7769999999998</v>
      </c>
      <c r="R1057" s="203">
        <f t="shared" si="58"/>
        <v>0</v>
      </c>
      <c r="S1057" s="203" t="e">
        <f t="shared" si="59"/>
        <v>#DIV/0!</v>
      </c>
    </row>
    <row r="1058" spans="1:19" s="11" customFormat="1">
      <c r="A1058" s="195">
        <f>MAX($A$11:A1057)+1</f>
        <v>1047</v>
      </c>
      <c r="B1058" s="196" t="s">
        <v>59</v>
      </c>
      <c r="C1058" s="197">
        <v>2</v>
      </c>
      <c r="D1058" s="197" t="s">
        <v>1178</v>
      </c>
      <c r="E1058" s="196" t="s">
        <v>182</v>
      </c>
      <c r="F1058" s="198" t="s">
        <v>221</v>
      </c>
      <c r="G1058" s="198" t="s">
        <v>1311</v>
      </c>
      <c r="H1058" s="198" t="s">
        <v>89</v>
      </c>
      <c r="I1058" s="199">
        <v>4.09</v>
      </c>
      <c r="J1058" s="64"/>
      <c r="K1058" s="210">
        <v>10</v>
      </c>
      <c r="L1058" s="211">
        <v>293.2</v>
      </c>
      <c r="M1058" s="211" t="e" cm="1">
        <f t="array" ref="M1058">IF($K1058&gt;0,SVS_UR_VZ*$I1058/$J1058,0)</f>
        <v>#DIV/0!</v>
      </c>
      <c r="N1058" s="204">
        <v>5</v>
      </c>
      <c r="O1058" s="204">
        <v>101.25</v>
      </c>
      <c r="P1058" s="205" t="e" cm="1">
        <f t="array" ref="P1058">IF($K1058&gt;0,SVS_UR_VFZ*$I1058/$J1058,0)</f>
        <v>#DIV/0!</v>
      </c>
      <c r="Q1058" s="203">
        <f t="shared" si="57"/>
        <v>1613.3004999999998</v>
      </c>
      <c r="R1058" s="203">
        <f t="shared" si="58"/>
        <v>0</v>
      </c>
      <c r="S1058" s="203" t="e">
        <f t="shared" si="59"/>
        <v>#DIV/0!</v>
      </c>
    </row>
    <row r="1059" spans="1:19" s="11" customFormat="1">
      <c r="A1059" s="195">
        <f>MAX($A$11:A1058)+1</f>
        <v>1048</v>
      </c>
      <c r="B1059" s="196" t="s">
        <v>59</v>
      </c>
      <c r="C1059" s="197">
        <v>2</v>
      </c>
      <c r="D1059" s="197" t="s">
        <v>1179</v>
      </c>
      <c r="E1059" s="196" t="s">
        <v>182</v>
      </c>
      <c r="F1059" s="198" t="s">
        <v>221</v>
      </c>
      <c r="G1059" s="198" t="s">
        <v>1311</v>
      </c>
      <c r="H1059" s="198" t="s">
        <v>89</v>
      </c>
      <c r="I1059" s="199">
        <v>7.92</v>
      </c>
      <c r="J1059" s="64"/>
      <c r="K1059" s="210">
        <v>10</v>
      </c>
      <c r="L1059" s="211">
        <v>293.2</v>
      </c>
      <c r="M1059" s="211" t="e" cm="1">
        <f t="array" ref="M1059">IF($K1059&gt;0,SVS_UR_VZ*$I1059/$J1059,0)</f>
        <v>#DIV/0!</v>
      </c>
      <c r="N1059" s="204">
        <v>5</v>
      </c>
      <c r="O1059" s="204">
        <v>101.25</v>
      </c>
      <c r="P1059" s="205" t="e" cm="1">
        <f t="array" ref="P1059">IF($K1059&gt;0,SVS_UR_VFZ*$I1059/$J1059,0)</f>
        <v>#DIV/0!</v>
      </c>
      <c r="Q1059" s="203">
        <f t="shared" si="57"/>
        <v>3124.0439999999999</v>
      </c>
      <c r="R1059" s="203">
        <f t="shared" si="58"/>
        <v>0</v>
      </c>
      <c r="S1059" s="203" t="e">
        <f t="shared" si="59"/>
        <v>#DIV/0!</v>
      </c>
    </row>
    <row r="1060" spans="1:19" s="11" customFormat="1">
      <c r="A1060" s="195">
        <f>MAX($A$11:A1059)+1</f>
        <v>1049</v>
      </c>
      <c r="B1060" s="196" t="s">
        <v>59</v>
      </c>
      <c r="C1060" s="197">
        <v>2</v>
      </c>
      <c r="D1060" s="197" t="s">
        <v>1182</v>
      </c>
      <c r="E1060" s="196" t="s">
        <v>189</v>
      </c>
      <c r="F1060" s="198" t="s">
        <v>171</v>
      </c>
      <c r="G1060" s="198" t="s">
        <v>75</v>
      </c>
      <c r="H1060" s="198" t="s">
        <v>83</v>
      </c>
      <c r="I1060" s="199">
        <v>53.84</v>
      </c>
      <c r="J1060" s="64"/>
      <c r="K1060" s="210">
        <v>5</v>
      </c>
      <c r="L1060" s="211">
        <v>146.6</v>
      </c>
      <c r="M1060" s="211" t="e" cm="1">
        <f t="array" ref="M1060">IF($K1060&gt;0,SVS_UR_VZ*$I1060/$J1060,0)</f>
        <v>#DIV/0!</v>
      </c>
      <c r="N1060" s="204">
        <v>5</v>
      </c>
      <c r="O1060" s="205">
        <v>101.25</v>
      </c>
      <c r="P1060" s="205" t="e" cm="1">
        <f t="array" ref="P1060">IF($K1060&gt;0,SVS_UR_VFZ*$I1060/$J1060,0)</f>
        <v>#DIV/0!</v>
      </c>
      <c r="Q1060" s="203">
        <f t="shared" si="57"/>
        <v>13344.244000000001</v>
      </c>
      <c r="R1060" s="203">
        <f t="shared" si="58"/>
        <v>0</v>
      </c>
      <c r="S1060" s="203" t="e">
        <f t="shared" si="59"/>
        <v>#DIV/0!</v>
      </c>
    </row>
    <row r="1061" spans="1:19" s="11" customFormat="1">
      <c r="A1061" s="195">
        <f>MAX($A$11:A1060)+1</f>
        <v>1050</v>
      </c>
      <c r="B1061" s="196" t="s">
        <v>59</v>
      </c>
      <c r="C1061" s="197">
        <v>2</v>
      </c>
      <c r="D1061" s="197" t="s">
        <v>1184</v>
      </c>
      <c r="E1061" s="196" t="s">
        <v>86</v>
      </c>
      <c r="F1061" s="198" t="s">
        <v>171</v>
      </c>
      <c r="G1061" s="198" t="s">
        <v>1320</v>
      </c>
      <c r="H1061" s="198" t="s">
        <v>85</v>
      </c>
      <c r="I1061" s="199">
        <v>19.18</v>
      </c>
      <c r="J1061" s="64"/>
      <c r="K1061" s="210">
        <v>5</v>
      </c>
      <c r="L1061" s="211">
        <v>146.6</v>
      </c>
      <c r="M1061" s="211" t="e" cm="1">
        <f t="array" ref="M1061">IF($K1061&gt;0,SVS_UR_VZ*$I1061/$J1061,0)</f>
        <v>#DIV/0!</v>
      </c>
      <c r="N1061" s="204">
        <v>5</v>
      </c>
      <c r="O1061" s="205">
        <v>101.25</v>
      </c>
      <c r="P1061" s="205" t="e" cm="1">
        <f t="array" ref="P1061">IF($K1061&gt;0,SVS_UR_VFZ*$I1061/$J1061,0)</f>
        <v>#DIV/0!</v>
      </c>
      <c r="Q1061" s="203">
        <f t="shared" si="57"/>
        <v>4753.7629999999999</v>
      </c>
      <c r="R1061" s="203">
        <f t="shared" si="58"/>
        <v>0</v>
      </c>
      <c r="S1061" s="203" t="e">
        <f t="shared" si="59"/>
        <v>#DIV/0!</v>
      </c>
    </row>
    <row r="1062" spans="1:19" s="11" customFormat="1">
      <c r="A1062" s="195">
        <f>MAX($A$11:A1061)+1</f>
        <v>1051</v>
      </c>
      <c r="B1062" s="196" t="s">
        <v>59</v>
      </c>
      <c r="C1062" s="197">
        <v>2</v>
      </c>
      <c r="D1062" s="197" t="s">
        <v>1185</v>
      </c>
      <c r="E1062" s="196" t="s">
        <v>86</v>
      </c>
      <c r="F1062" s="198" t="s">
        <v>171</v>
      </c>
      <c r="G1062" s="198" t="s">
        <v>1320</v>
      </c>
      <c r="H1062" s="198" t="s">
        <v>85</v>
      </c>
      <c r="I1062" s="199">
        <v>22.3</v>
      </c>
      <c r="J1062" s="64"/>
      <c r="K1062" s="210">
        <v>5</v>
      </c>
      <c r="L1062" s="211">
        <v>146.6</v>
      </c>
      <c r="M1062" s="211" t="e" cm="1">
        <f t="array" ref="M1062">IF($K1062&gt;0,SVS_UR_VZ*$I1062/$J1062,0)</f>
        <v>#DIV/0!</v>
      </c>
      <c r="N1062" s="204">
        <v>5</v>
      </c>
      <c r="O1062" s="205">
        <v>101.25</v>
      </c>
      <c r="P1062" s="205" t="e" cm="1">
        <f t="array" ref="P1062">IF($K1062&gt;0,SVS_UR_VFZ*$I1062/$J1062,0)</f>
        <v>#DIV/0!</v>
      </c>
      <c r="Q1062" s="203">
        <f t="shared" si="57"/>
        <v>5527.0550000000003</v>
      </c>
      <c r="R1062" s="203">
        <f t="shared" si="58"/>
        <v>0</v>
      </c>
      <c r="S1062" s="203" t="e">
        <f t="shared" si="59"/>
        <v>#DIV/0!</v>
      </c>
    </row>
    <row r="1063" spans="1:19" s="11" customFormat="1">
      <c r="A1063" s="195">
        <f>MAX($A$11:A1062)+1</f>
        <v>1052</v>
      </c>
      <c r="B1063" s="196" t="s">
        <v>59</v>
      </c>
      <c r="C1063" s="197">
        <v>2</v>
      </c>
      <c r="D1063" s="197" t="s">
        <v>1022</v>
      </c>
      <c r="E1063" s="196" t="s">
        <v>192</v>
      </c>
      <c r="F1063" s="198" t="s">
        <v>37</v>
      </c>
      <c r="G1063" s="198" t="s">
        <v>1759</v>
      </c>
      <c r="H1063" s="198" t="s">
        <v>78</v>
      </c>
      <c r="I1063" s="199">
        <v>4.45</v>
      </c>
      <c r="J1063" s="202"/>
      <c r="K1063" s="202"/>
      <c r="L1063" s="202"/>
      <c r="M1063" s="202"/>
      <c r="N1063" s="202"/>
      <c r="O1063" s="202"/>
      <c r="P1063" s="202"/>
      <c r="Q1063" s="202"/>
      <c r="R1063" s="219"/>
      <c r="S1063" s="219"/>
    </row>
    <row r="1064" spans="1:19" s="11" customFormat="1">
      <c r="A1064" s="195">
        <f>MAX($A$11:A1063)+1</f>
        <v>1053</v>
      </c>
      <c r="B1064" s="196" t="s">
        <v>59</v>
      </c>
      <c r="C1064" s="197">
        <v>2</v>
      </c>
      <c r="D1064" s="197" t="s">
        <v>1023</v>
      </c>
      <c r="E1064" s="196" t="s">
        <v>192</v>
      </c>
      <c r="F1064" s="198" t="s">
        <v>37</v>
      </c>
      <c r="G1064" s="198" t="s">
        <v>1759</v>
      </c>
      <c r="H1064" s="198" t="s">
        <v>78</v>
      </c>
      <c r="I1064" s="199">
        <v>10.11</v>
      </c>
      <c r="J1064" s="202"/>
      <c r="K1064" s="202"/>
      <c r="L1064" s="202"/>
      <c r="M1064" s="202"/>
      <c r="N1064" s="202"/>
      <c r="O1064" s="202"/>
      <c r="P1064" s="202"/>
      <c r="Q1064" s="202"/>
      <c r="R1064" s="219"/>
      <c r="S1064" s="219"/>
    </row>
    <row r="1065" spans="1:19" s="11" customFormat="1">
      <c r="A1065" s="195">
        <f>MAX($A$11:A1064)+1</f>
        <v>1054</v>
      </c>
      <c r="B1065" s="196" t="s">
        <v>59</v>
      </c>
      <c r="C1065" s="197">
        <v>2</v>
      </c>
      <c r="D1065" s="197" t="s">
        <v>1025</v>
      </c>
      <c r="E1065" s="196" t="s">
        <v>192</v>
      </c>
      <c r="F1065" s="198" t="s">
        <v>37</v>
      </c>
      <c r="G1065" s="198" t="s">
        <v>1759</v>
      </c>
      <c r="H1065" s="198" t="s">
        <v>78</v>
      </c>
      <c r="I1065" s="199">
        <v>9.08</v>
      </c>
      <c r="J1065" s="202"/>
      <c r="K1065" s="202"/>
      <c r="L1065" s="202"/>
      <c r="M1065" s="202"/>
      <c r="N1065" s="202"/>
      <c r="O1065" s="202"/>
      <c r="P1065" s="202"/>
      <c r="Q1065" s="202"/>
      <c r="R1065" s="219"/>
      <c r="S1065" s="219"/>
    </row>
    <row r="1066" spans="1:19" s="11" customFormat="1">
      <c r="A1066" s="195">
        <f>MAX($A$11:A1065)+1</f>
        <v>1055</v>
      </c>
      <c r="B1066" s="196" t="s">
        <v>59</v>
      </c>
      <c r="C1066" s="197">
        <v>2</v>
      </c>
      <c r="D1066" s="197" t="s">
        <v>589</v>
      </c>
      <c r="E1066" s="196" t="s">
        <v>179</v>
      </c>
      <c r="F1066" s="198" t="s">
        <v>37</v>
      </c>
      <c r="G1066" s="198" t="s">
        <v>75</v>
      </c>
      <c r="H1066" s="198" t="s">
        <v>78</v>
      </c>
      <c r="I1066" s="199">
        <v>12.23</v>
      </c>
      <c r="J1066" s="202"/>
      <c r="K1066" s="202"/>
      <c r="L1066" s="202"/>
      <c r="M1066" s="202"/>
      <c r="N1066" s="202"/>
      <c r="O1066" s="202"/>
      <c r="P1066" s="202"/>
      <c r="Q1066" s="202"/>
      <c r="R1066" s="219"/>
      <c r="S1066" s="219"/>
    </row>
    <row r="1067" spans="1:19" s="11" customFormat="1">
      <c r="A1067" s="195">
        <f>MAX($A$11:A1066)+1</f>
        <v>1056</v>
      </c>
      <c r="B1067" s="196" t="s">
        <v>59</v>
      </c>
      <c r="C1067" s="197">
        <v>2</v>
      </c>
      <c r="D1067" s="197" t="s">
        <v>590</v>
      </c>
      <c r="E1067" s="196" t="s">
        <v>179</v>
      </c>
      <c r="F1067" s="198" t="s">
        <v>37</v>
      </c>
      <c r="G1067" s="198" t="s">
        <v>75</v>
      </c>
      <c r="H1067" s="198" t="s">
        <v>78</v>
      </c>
      <c r="I1067" s="199">
        <v>10.72</v>
      </c>
      <c r="J1067" s="202"/>
      <c r="K1067" s="202"/>
      <c r="L1067" s="202"/>
      <c r="M1067" s="202"/>
      <c r="N1067" s="202"/>
      <c r="O1067" s="202"/>
      <c r="P1067" s="202"/>
      <c r="Q1067" s="202"/>
      <c r="R1067" s="219"/>
      <c r="S1067" s="219"/>
    </row>
    <row r="1068" spans="1:19" s="11" customFormat="1">
      <c r="A1068" s="195">
        <f>MAX($A$11:A1067)+1</f>
        <v>1057</v>
      </c>
      <c r="B1068" s="196" t="s">
        <v>59</v>
      </c>
      <c r="C1068" s="197">
        <v>2</v>
      </c>
      <c r="D1068" s="197" t="s">
        <v>1085</v>
      </c>
      <c r="E1068" s="196" t="s">
        <v>192</v>
      </c>
      <c r="F1068" s="198" t="s">
        <v>37</v>
      </c>
      <c r="G1068" s="198" t="s">
        <v>1759</v>
      </c>
      <c r="H1068" s="198" t="s">
        <v>78</v>
      </c>
      <c r="I1068" s="199">
        <v>6.9</v>
      </c>
      <c r="J1068" s="202"/>
      <c r="K1068" s="202"/>
      <c r="L1068" s="202"/>
      <c r="M1068" s="202"/>
      <c r="N1068" s="202"/>
      <c r="O1068" s="202"/>
      <c r="P1068" s="202"/>
      <c r="Q1068" s="202"/>
      <c r="R1068" s="219"/>
      <c r="S1068" s="219"/>
    </row>
    <row r="1069" spans="1:19" s="11" customFormat="1">
      <c r="A1069" s="195">
        <f>MAX($A$11:A1068)+1</f>
        <v>1058</v>
      </c>
      <c r="B1069" s="196" t="s">
        <v>59</v>
      </c>
      <c r="C1069" s="197">
        <v>2</v>
      </c>
      <c r="D1069" s="197" t="s">
        <v>1086</v>
      </c>
      <c r="E1069" s="196" t="s">
        <v>192</v>
      </c>
      <c r="F1069" s="198" t="s">
        <v>37</v>
      </c>
      <c r="G1069" s="198" t="s">
        <v>1759</v>
      </c>
      <c r="H1069" s="198" t="s">
        <v>78</v>
      </c>
      <c r="I1069" s="199">
        <v>12.75</v>
      </c>
      <c r="J1069" s="202"/>
      <c r="K1069" s="202"/>
      <c r="L1069" s="202"/>
      <c r="M1069" s="202"/>
      <c r="N1069" s="202"/>
      <c r="O1069" s="202"/>
      <c r="P1069" s="202"/>
      <c r="Q1069" s="202"/>
      <c r="R1069" s="219"/>
      <c r="S1069" s="219"/>
    </row>
    <row r="1070" spans="1:19" s="11" customFormat="1">
      <c r="A1070" s="195">
        <f>MAX($A$11:A1069)+1</f>
        <v>1059</v>
      </c>
      <c r="B1070" s="196" t="s">
        <v>59</v>
      </c>
      <c r="C1070" s="197">
        <v>2</v>
      </c>
      <c r="D1070" s="197" t="s">
        <v>1088</v>
      </c>
      <c r="E1070" s="196" t="s">
        <v>192</v>
      </c>
      <c r="F1070" s="198" t="s">
        <v>37</v>
      </c>
      <c r="G1070" s="198" t="s">
        <v>1759</v>
      </c>
      <c r="H1070" s="198" t="s">
        <v>78</v>
      </c>
      <c r="I1070" s="199">
        <v>11.62</v>
      </c>
      <c r="J1070" s="202"/>
      <c r="K1070" s="202"/>
      <c r="L1070" s="202"/>
      <c r="M1070" s="202"/>
      <c r="N1070" s="202"/>
      <c r="O1070" s="202"/>
      <c r="P1070" s="202"/>
      <c r="Q1070" s="202"/>
      <c r="R1070" s="219"/>
      <c r="S1070" s="219"/>
    </row>
    <row r="1071" spans="1:19" s="11" customFormat="1">
      <c r="A1071" s="195">
        <f>MAX($A$11:A1070)+1</f>
        <v>1060</v>
      </c>
      <c r="B1071" s="196" t="s">
        <v>59</v>
      </c>
      <c r="C1071" s="197">
        <v>2</v>
      </c>
      <c r="D1071" s="197" t="s">
        <v>1133</v>
      </c>
      <c r="E1071" s="196" t="s">
        <v>192</v>
      </c>
      <c r="F1071" s="198" t="s">
        <v>37</v>
      </c>
      <c r="G1071" s="198" t="s">
        <v>1759</v>
      </c>
      <c r="H1071" s="198" t="s">
        <v>78</v>
      </c>
      <c r="I1071" s="199">
        <v>10.51</v>
      </c>
      <c r="J1071" s="202"/>
      <c r="K1071" s="202"/>
      <c r="L1071" s="202"/>
      <c r="M1071" s="202"/>
      <c r="N1071" s="202"/>
      <c r="O1071" s="202"/>
      <c r="P1071" s="202"/>
      <c r="Q1071" s="202"/>
      <c r="R1071" s="219"/>
      <c r="S1071" s="219"/>
    </row>
    <row r="1072" spans="1:19" s="11" customFormat="1">
      <c r="A1072" s="195">
        <f>MAX($A$11:A1071)+1</f>
        <v>1061</v>
      </c>
      <c r="B1072" s="196" t="s">
        <v>59</v>
      </c>
      <c r="C1072" s="197">
        <v>2</v>
      </c>
      <c r="D1072" s="197" t="s">
        <v>1134</v>
      </c>
      <c r="E1072" s="196" t="s">
        <v>192</v>
      </c>
      <c r="F1072" s="198" t="s">
        <v>37</v>
      </c>
      <c r="G1072" s="198" t="s">
        <v>1759</v>
      </c>
      <c r="H1072" s="198" t="s">
        <v>78</v>
      </c>
      <c r="I1072" s="199">
        <v>12.75</v>
      </c>
      <c r="J1072" s="202"/>
      <c r="K1072" s="202"/>
      <c r="L1072" s="202"/>
      <c r="M1072" s="202"/>
      <c r="N1072" s="202"/>
      <c r="O1072" s="202"/>
      <c r="P1072" s="202"/>
      <c r="Q1072" s="202"/>
      <c r="R1072" s="219"/>
      <c r="S1072" s="219"/>
    </row>
    <row r="1073" spans="1:19" s="11" customFormat="1">
      <c r="A1073" s="195">
        <f>MAX($A$11:A1072)+1</f>
        <v>1062</v>
      </c>
      <c r="B1073" s="196" t="s">
        <v>59</v>
      </c>
      <c r="C1073" s="197">
        <v>2</v>
      </c>
      <c r="D1073" s="197" t="s">
        <v>1136</v>
      </c>
      <c r="E1073" s="196" t="s">
        <v>192</v>
      </c>
      <c r="F1073" s="198" t="s">
        <v>37</v>
      </c>
      <c r="G1073" s="198" t="s">
        <v>1759</v>
      </c>
      <c r="H1073" s="198" t="s">
        <v>78</v>
      </c>
      <c r="I1073" s="199">
        <v>11.62</v>
      </c>
      <c r="J1073" s="202"/>
      <c r="K1073" s="202"/>
      <c r="L1073" s="202"/>
      <c r="M1073" s="202"/>
      <c r="N1073" s="202"/>
      <c r="O1073" s="202"/>
      <c r="P1073" s="202"/>
      <c r="Q1073" s="202"/>
      <c r="R1073" s="219"/>
      <c r="S1073" s="219"/>
    </row>
    <row r="1074" spans="1:19" s="11" customFormat="1">
      <c r="A1074" s="195">
        <f>MAX($A$11:A1073)+1</f>
        <v>1063</v>
      </c>
      <c r="B1074" s="196" t="s">
        <v>59</v>
      </c>
      <c r="C1074" s="197">
        <v>2</v>
      </c>
      <c r="D1074" s="197" t="s">
        <v>1174</v>
      </c>
      <c r="E1074" s="196" t="s">
        <v>179</v>
      </c>
      <c r="F1074" s="198" t="s">
        <v>37</v>
      </c>
      <c r="G1074" s="198" t="s">
        <v>75</v>
      </c>
      <c r="H1074" s="198" t="s">
        <v>78</v>
      </c>
      <c r="I1074" s="199">
        <v>11.97</v>
      </c>
      <c r="J1074" s="202"/>
      <c r="K1074" s="202"/>
      <c r="L1074" s="202"/>
      <c r="M1074" s="202"/>
      <c r="N1074" s="202"/>
      <c r="O1074" s="202"/>
      <c r="P1074" s="202"/>
      <c r="Q1074" s="202"/>
      <c r="R1074" s="219"/>
      <c r="S1074" s="219"/>
    </row>
    <row r="1075" spans="1:19" s="11" customFormat="1">
      <c r="A1075" s="195">
        <f>MAX($A$11:A1074)+1</f>
        <v>1064</v>
      </c>
      <c r="B1075" s="196" t="s">
        <v>59</v>
      </c>
      <c r="C1075" s="197">
        <v>2</v>
      </c>
      <c r="D1075" s="197" t="s">
        <v>1177</v>
      </c>
      <c r="E1075" s="196" t="s">
        <v>184</v>
      </c>
      <c r="F1075" s="198" t="s">
        <v>37</v>
      </c>
      <c r="G1075" s="198" t="s">
        <v>1759</v>
      </c>
      <c r="H1075" s="198" t="s">
        <v>78</v>
      </c>
      <c r="I1075" s="199">
        <v>4.83</v>
      </c>
      <c r="J1075" s="202"/>
      <c r="K1075" s="202"/>
      <c r="L1075" s="202"/>
      <c r="M1075" s="202"/>
      <c r="N1075" s="202"/>
      <c r="O1075" s="202"/>
      <c r="P1075" s="202"/>
      <c r="Q1075" s="202"/>
      <c r="R1075" s="219"/>
      <c r="S1075" s="219"/>
    </row>
    <row r="1076" spans="1:19" s="11" customFormat="1">
      <c r="A1076" s="195">
        <f>MAX($A$11:A1075)+1</f>
        <v>1065</v>
      </c>
      <c r="B1076" s="196" t="s">
        <v>59</v>
      </c>
      <c r="C1076" s="197">
        <v>2</v>
      </c>
      <c r="D1076" s="197" t="s">
        <v>1180</v>
      </c>
      <c r="E1076" s="196" t="s">
        <v>192</v>
      </c>
      <c r="F1076" s="198" t="s">
        <v>37</v>
      </c>
      <c r="G1076" s="198" t="s">
        <v>1759</v>
      </c>
      <c r="H1076" s="198" t="s">
        <v>78</v>
      </c>
      <c r="I1076" s="199">
        <v>3.45</v>
      </c>
      <c r="J1076" s="202"/>
      <c r="K1076" s="202"/>
      <c r="L1076" s="202"/>
      <c r="M1076" s="202"/>
      <c r="N1076" s="202"/>
      <c r="O1076" s="202"/>
      <c r="P1076" s="202"/>
      <c r="Q1076" s="202"/>
      <c r="R1076" s="219"/>
      <c r="S1076" s="219"/>
    </row>
    <row r="1077" spans="1:19" s="11" customFormat="1">
      <c r="A1077" s="195">
        <f>MAX($A$11:A1076)+1</f>
        <v>1066</v>
      </c>
      <c r="B1077" s="196" t="s">
        <v>59</v>
      </c>
      <c r="C1077" s="197">
        <v>2</v>
      </c>
      <c r="D1077" s="197" t="s">
        <v>1181</v>
      </c>
      <c r="E1077" s="196" t="s">
        <v>192</v>
      </c>
      <c r="F1077" s="198" t="s">
        <v>37</v>
      </c>
      <c r="G1077" s="198" t="s">
        <v>1759</v>
      </c>
      <c r="H1077" s="198" t="s">
        <v>78</v>
      </c>
      <c r="I1077" s="199">
        <v>10.26</v>
      </c>
      <c r="J1077" s="202"/>
      <c r="K1077" s="202"/>
      <c r="L1077" s="202"/>
      <c r="M1077" s="202"/>
      <c r="N1077" s="202"/>
      <c r="O1077" s="202"/>
      <c r="P1077" s="202"/>
      <c r="Q1077" s="202"/>
      <c r="R1077" s="219"/>
      <c r="S1077" s="219"/>
    </row>
    <row r="1078" spans="1:19" s="11" customFormat="1">
      <c r="A1078" s="195">
        <f>MAX($A$11:A1077)+1</f>
        <v>1067</v>
      </c>
      <c r="B1078" s="196" t="s">
        <v>59</v>
      </c>
      <c r="C1078" s="197">
        <v>2</v>
      </c>
      <c r="D1078" s="197" t="s">
        <v>1183</v>
      </c>
      <c r="E1078" s="196" t="s">
        <v>192</v>
      </c>
      <c r="F1078" s="198" t="s">
        <v>37</v>
      </c>
      <c r="G1078" s="198" t="s">
        <v>1759</v>
      </c>
      <c r="H1078" s="198" t="s">
        <v>78</v>
      </c>
      <c r="I1078" s="199">
        <v>11.62</v>
      </c>
      <c r="J1078" s="202"/>
      <c r="K1078" s="202"/>
      <c r="L1078" s="202"/>
      <c r="M1078" s="202"/>
      <c r="N1078" s="202"/>
      <c r="O1078" s="202"/>
      <c r="P1078" s="202"/>
      <c r="Q1078" s="202"/>
      <c r="R1078" s="219"/>
      <c r="S1078" s="219"/>
    </row>
    <row r="1079" spans="1:19" s="11" customFormat="1">
      <c r="A1079" s="195">
        <f>MAX($A$11:A1078)+1</f>
        <v>1068</v>
      </c>
      <c r="B1079" s="196" t="s">
        <v>59</v>
      </c>
      <c r="C1079" s="197">
        <v>3</v>
      </c>
      <c r="D1079" s="197" t="s">
        <v>938</v>
      </c>
      <c r="E1079" s="196" t="s">
        <v>81</v>
      </c>
      <c r="F1079" s="198" t="s">
        <v>1375</v>
      </c>
      <c r="G1079" s="198" t="s">
        <v>1313</v>
      </c>
      <c r="H1079" s="198" t="s">
        <v>80</v>
      </c>
      <c r="I1079" s="199">
        <v>27.12</v>
      </c>
      <c r="J1079" s="64"/>
      <c r="K1079" s="210">
        <v>3</v>
      </c>
      <c r="L1079" s="211">
        <v>87.96</v>
      </c>
      <c r="M1079" s="211" t="e" cm="1">
        <f t="array" ref="M1079">IF($K1079&gt;0,SVS_UR_VZ*$I1079/$J1079,0)</f>
        <v>#DIV/0!</v>
      </c>
      <c r="N1079" s="204">
        <v>3</v>
      </c>
      <c r="O1079" s="205">
        <v>60.75</v>
      </c>
      <c r="P1079" s="205" t="e" cm="1">
        <f t="array" ref="P1079">IF($K1079&gt;0,SVS_UR_VFZ*$I1079/$J1079,0)</f>
        <v>#DIV/0!</v>
      </c>
      <c r="Q1079" s="203">
        <f t="shared" ref="Q1079:Q1142" si="60">I1079*SUM(L1079,O1079)</f>
        <v>4033.0151999999994</v>
      </c>
      <c r="R1079" s="203">
        <f t="shared" ref="R1079:R1142" si="61">IFERROR(Q1079/J1079,0)</f>
        <v>0</v>
      </c>
      <c r="S1079" s="203" t="e">
        <f t="shared" ref="S1079:S1142" si="62">ROUND(SUM(L1079*M1079,O1079*P1079),2)</f>
        <v>#DIV/0!</v>
      </c>
    </row>
    <row r="1080" spans="1:19" s="11" customFormat="1">
      <c r="A1080" s="195">
        <f>MAX($A$11:A1079)+1</f>
        <v>1069</v>
      </c>
      <c r="B1080" s="196" t="s">
        <v>59</v>
      </c>
      <c r="C1080" s="197">
        <v>3</v>
      </c>
      <c r="D1080" s="197" t="s">
        <v>939</v>
      </c>
      <c r="E1080" s="196" t="s">
        <v>81</v>
      </c>
      <c r="F1080" s="198" t="s">
        <v>1375</v>
      </c>
      <c r="G1080" s="198" t="s">
        <v>1313</v>
      </c>
      <c r="H1080" s="198" t="s">
        <v>80</v>
      </c>
      <c r="I1080" s="199">
        <v>17.34</v>
      </c>
      <c r="J1080" s="64"/>
      <c r="K1080" s="210">
        <v>3</v>
      </c>
      <c r="L1080" s="211">
        <v>87.96</v>
      </c>
      <c r="M1080" s="211" t="e" cm="1">
        <f t="array" ref="M1080">IF($K1080&gt;0,SVS_UR_VZ*$I1080/$J1080,0)</f>
        <v>#DIV/0!</v>
      </c>
      <c r="N1080" s="204">
        <v>3</v>
      </c>
      <c r="O1080" s="205">
        <v>60.75</v>
      </c>
      <c r="P1080" s="205" t="e" cm="1">
        <f t="array" ref="P1080">IF($K1080&gt;0,SVS_UR_VFZ*$I1080/$J1080,0)</f>
        <v>#DIV/0!</v>
      </c>
      <c r="Q1080" s="203">
        <f t="shared" si="60"/>
        <v>2578.6313999999998</v>
      </c>
      <c r="R1080" s="203">
        <f t="shared" si="61"/>
        <v>0</v>
      </c>
      <c r="S1080" s="203" t="e">
        <f t="shared" si="62"/>
        <v>#DIV/0!</v>
      </c>
    </row>
    <row r="1081" spans="1:19" s="11" customFormat="1">
      <c r="A1081" s="195">
        <f>MAX($A$11:A1080)+1</f>
        <v>1070</v>
      </c>
      <c r="B1081" s="196" t="s">
        <v>59</v>
      </c>
      <c r="C1081" s="197">
        <v>3</v>
      </c>
      <c r="D1081" s="197" t="s">
        <v>940</v>
      </c>
      <c r="E1081" s="196" t="s">
        <v>81</v>
      </c>
      <c r="F1081" s="198" t="s">
        <v>1375</v>
      </c>
      <c r="G1081" s="198" t="s">
        <v>1313</v>
      </c>
      <c r="H1081" s="198" t="s">
        <v>80</v>
      </c>
      <c r="I1081" s="199">
        <v>17.34</v>
      </c>
      <c r="J1081" s="64"/>
      <c r="K1081" s="210">
        <v>3</v>
      </c>
      <c r="L1081" s="211">
        <v>87.96</v>
      </c>
      <c r="M1081" s="211" t="e" cm="1">
        <f t="array" ref="M1081">IF($K1081&gt;0,SVS_UR_VZ*$I1081/$J1081,0)</f>
        <v>#DIV/0!</v>
      </c>
      <c r="N1081" s="204">
        <v>3</v>
      </c>
      <c r="O1081" s="205">
        <v>60.75</v>
      </c>
      <c r="P1081" s="205" t="e" cm="1">
        <f t="array" ref="P1081">IF($K1081&gt;0,SVS_UR_VFZ*$I1081/$J1081,0)</f>
        <v>#DIV/0!</v>
      </c>
      <c r="Q1081" s="203">
        <f t="shared" si="60"/>
        <v>2578.6313999999998</v>
      </c>
      <c r="R1081" s="203">
        <f t="shared" si="61"/>
        <v>0</v>
      </c>
      <c r="S1081" s="203" t="e">
        <f t="shared" si="62"/>
        <v>#DIV/0!</v>
      </c>
    </row>
    <row r="1082" spans="1:19" s="11" customFormat="1">
      <c r="A1082" s="195">
        <f>MAX($A$11:A1081)+1</f>
        <v>1071</v>
      </c>
      <c r="B1082" s="196" t="s">
        <v>59</v>
      </c>
      <c r="C1082" s="197">
        <v>3</v>
      </c>
      <c r="D1082" s="197" t="s">
        <v>941</v>
      </c>
      <c r="E1082" s="196" t="s">
        <v>81</v>
      </c>
      <c r="F1082" s="198" t="s">
        <v>1375</v>
      </c>
      <c r="G1082" s="198" t="s">
        <v>1313</v>
      </c>
      <c r="H1082" s="198" t="s">
        <v>80</v>
      </c>
      <c r="I1082" s="199">
        <v>23.06</v>
      </c>
      <c r="J1082" s="64"/>
      <c r="K1082" s="210">
        <v>3</v>
      </c>
      <c r="L1082" s="211">
        <v>87.96</v>
      </c>
      <c r="M1082" s="211" t="e" cm="1">
        <f t="array" ref="M1082">IF($K1082&gt;0,SVS_UR_VZ*$I1082/$J1082,0)</f>
        <v>#DIV/0!</v>
      </c>
      <c r="N1082" s="204">
        <v>3</v>
      </c>
      <c r="O1082" s="205">
        <v>60.75</v>
      </c>
      <c r="P1082" s="205" t="e" cm="1">
        <f t="array" ref="P1082">IF($K1082&gt;0,SVS_UR_VFZ*$I1082/$J1082,0)</f>
        <v>#DIV/0!</v>
      </c>
      <c r="Q1082" s="203">
        <f t="shared" si="60"/>
        <v>3429.2525999999993</v>
      </c>
      <c r="R1082" s="203">
        <f t="shared" si="61"/>
        <v>0</v>
      </c>
      <c r="S1082" s="203" t="e">
        <f t="shared" si="62"/>
        <v>#DIV/0!</v>
      </c>
    </row>
    <row r="1083" spans="1:19" s="11" customFormat="1">
      <c r="A1083" s="195">
        <f>MAX($A$11:A1082)+1</f>
        <v>1072</v>
      </c>
      <c r="B1083" s="196" t="s">
        <v>59</v>
      </c>
      <c r="C1083" s="197">
        <v>3</v>
      </c>
      <c r="D1083" s="197" t="s">
        <v>942</v>
      </c>
      <c r="E1083" s="196" t="s">
        <v>81</v>
      </c>
      <c r="F1083" s="198" t="s">
        <v>1375</v>
      </c>
      <c r="G1083" s="198" t="s">
        <v>1313</v>
      </c>
      <c r="H1083" s="198" t="s">
        <v>80</v>
      </c>
      <c r="I1083" s="199">
        <v>17.25</v>
      </c>
      <c r="J1083" s="64"/>
      <c r="K1083" s="210">
        <v>3</v>
      </c>
      <c r="L1083" s="211">
        <v>87.96</v>
      </c>
      <c r="M1083" s="211" t="e" cm="1">
        <f t="array" ref="M1083">IF($K1083&gt;0,SVS_UR_VZ*$I1083/$J1083,0)</f>
        <v>#DIV/0!</v>
      </c>
      <c r="N1083" s="204">
        <v>3</v>
      </c>
      <c r="O1083" s="205">
        <v>60.75</v>
      </c>
      <c r="P1083" s="205" t="e" cm="1">
        <f t="array" ref="P1083">IF($K1083&gt;0,SVS_UR_VFZ*$I1083/$J1083,0)</f>
        <v>#DIV/0!</v>
      </c>
      <c r="Q1083" s="203">
        <f t="shared" si="60"/>
        <v>2565.2474999999995</v>
      </c>
      <c r="R1083" s="203">
        <f t="shared" si="61"/>
        <v>0</v>
      </c>
      <c r="S1083" s="203" t="e">
        <f t="shared" si="62"/>
        <v>#DIV/0!</v>
      </c>
    </row>
    <row r="1084" spans="1:19" s="11" customFormat="1">
      <c r="A1084" s="195">
        <f>MAX($A$11:A1083)+1</f>
        <v>1073</v>
      </c>
      <c r="B1084" s="196" t="s">
        <v>59</v>
      </c>
      <c r="C1084" s="197">
        <v>3</v>
      </c>
      <c r="D1084" s="197" t="s">
        <v>943</v>
      </c>
      <c r="E1084" s="196" t="s">
        <v>81</v>
      </c>
      <c r="F1084" s="198" t="s">
        <v>1375</v>
      </c>
      <c r="G1084" s="198" t="s">
        <v>1313</v>
      </c>
      <c r="H1084" s="198" t="s">
        <v>80</v>
      </c>
      <c r="I1084" s="199">
        <v>17</v>
      </c>
      <c r="J1084" s="64"/>
      <c r="K1084" s="210">
        <v>3</v>
      </c>
      <c r="L1084" s="211">
        <v>87.96</v>
      </c>
      <c r="M1084" s="211" t="e" cm="1">
        <f t="array" ref="M1084">IF($K1084&gt;0,SVS_UR_VZ*$I1084/$J1084,0)</f>
        <v>#DIV/0!</v>
      </c>
      <c r="N1084" s="204">
        <v>3</v>
      </c>
      <c r="O1084" s="205">
        <v>60.75</v>
      </c>
      <c r="P1084" s="205" t="e" cm="1">
        <f t="array" ref="P1084">IF($K1084&gt;0,SVS_UR_VFZ*$I1084/$J1084,0)</f>
        <v>#DIV/0!</v>
      </c>
      <c r="Q1084" s="203">
        <f t="shared" si="60"/>
        <v>2528.0699999999997</v>
      </c>
      <c r="R1084" s="203">
        <f t="shared" si="61"/>
        <v>0</v>
      </c>
      <c r="S1084" s="203" t="e">
        <f t="shared" si="62"/>
        <v>#DIV/0!</v>
      </c>
    </row>
    <row r="1085" spans="1:19" s="11" customFormat="1">
      <c r="A1085" s="195">
        <f>MAX($A$11:A1084)+1</f>
        <v>1074</v>
      </c>
      <c r="B1085" s="196" t="s">
        <v>59</v>
      </c>
      <c r="C1085" s="197">
        <v>3</v>
      </c>
      <c r="D1085" s="197" t="s">
        <v>944</v>
      </c>
      <c r="E1085" s="196" t="s">
        <v>81</v>
      </c>
      <c r="F1085" s="198" t="s">
        <v>1375</v>
      </c>
      <c r="G1085" s="198" t="s">
        <v>1313</v>
      </c>
      <c r="H1085" s="198" t="s">
        <v>80</v>
      </c>
      <c r="I1085" s="199">
        <v>16.93</v>
      </c>
      <c r="J1085" s="64"/>
      <c r="K1085" s="210">
        <v>3</v>
      </c>
      <c r="L1085" s="211">
        <v>87.96</v>
      </c>
      <c r="M1085" s="211" t="e" cm="1">
        <f t="array" ref="M1085">IF($K1085&gt;0,SVS_UR_VZ*$I1085/$J1085,0)</f>
        <v>#DIV/0!</v>
      </c>
      <c r="N1085" s="204">
        <v>3</v>
      </c>
      <c r="O1085" s="205">
        <v>60.75</v>
      </c>
      <c r="P1085" s="205" t="e" cm="1">
        <f t="array" ref="P1085">IF($K1085&gt;0,SVS_UR_VFZ*$I1085/$J1085,0)</f>
        <v>#DIV/0!</v>
      </c>
      <c r="Q1085" s="203">
        <f t="shared" si="60"/>
        <v>2517.6602999999996</v>
      </c>
      <c r="R1085" s="203">
        <f t="shared" si="61"/>
        <v>0</v>
      </c>
      <c r="S1085" s="203" t="e">
        <f t="shared" si="62"/>
        <v>#DIV/0!</v>
      </c>
    </row>
    <row r="1086" spans="1:19" s="11" customFormat="1">
      <c r="A1086" s="195">
        <f>MAX($A$11:A1085)+1</f>
        <v>1075</v>
      </c>
      <c r="B1086" s="196" t="s">
        <v>59</v>
      </c>
      <c r="C1086" s="197">
        <v>3</v>
      </c>
      <c r="D1086" s="197" t="s">
        <v>945</v>
      </c>
      <c r="E1086" s="196" t="s">
        <v>81</v>
      </c>
      <c r="F1086" s="198" t="s">
        <v>1375</v>
      </c>
      <c r="G1086" s="198" t="s">
        <v>1313</v>
      </c>
      <c r="H1086" s="198" t="s">
        <v>80</v>
      </c>
      <c r="I1086" s="199">
        <v>18.559999999999999</v>
      </c>
      <c r="J1086" s="64"/>
      <c r="K1086" s="210">
        <v>3</v>
      </c>
      <c r="L1086" s="211">
        <v>87.96</v>
      </c>
      <c r="M1086" s="211" t="e" cm="1">
        <f t="array" ref="M1086">IF($K1086&gt;0,SVS_UR_VZ*$I1086/$J1086,0)</f>
        <v>#DIV/0!</v>
      </c>
      <c r="N1086" s="204">
        <v>3</v>
      </c>
      <c r="O1086" s="205">
        <v>60.75</v>
      </c>
      <c r="P1086" s="205" t="e" cm="1">
        <f t="array" ref="P1086">IF($K1086&gt;0,SVS_UR_VFZ*$I1086/$J1086,0)</f>
        <v>#DIV/0!</v>
      </c>
      <c r="Q1086" s="203">
        <f t="shared" si="60"/>
        <v>2760.0575999999996</v>
      </c>
      <c r="R1086" s="203">
        <f t="shared" si="61"/>
        <v>0</v>
      </c>
      <c r="S1086" s="203" t="e">
        <f t="shared" si="62"/>
        <v>#DIV/0!</v>
      </c>
    </row>
    <row r="1087" spans="1:19" s="11" customFormat="1">
      <c r="A1087" s="195">
        <f>MAX($A$11:A1086)+1</f>
        <v>1076</v>
      </c>
      <c r="B1087" s="196" t="s">
        <v>59</v>
      </c>
      <c r="C1087" s="197">
        <v>3</v>
      </c>
      <c r="D1087" s="197" t="s">
        <v>946</v>
      </c>
      <c r="E1087" s="196" t="s">
        <v>81</v>
      </c>
      <c r="F1087" s="198" t="s">
        <v>1375</v>
      </c>
      <c r="G1087" s="198" t="s">
        <v>1313</v>
      </c>
      <c r="H1087" s="198" t="s">
        <v>80</v>
      </c>
      <c r="I1087" s="199">
        <v>19.989999999999998</v>
      </c>
      <c r="J1087" s="64"/>
      <c r="K1087" s="210">
        <v>3</v>
      </c>
      <c r="L1087" s="211">
        <v>87.96</v>
      </c>
      <c r="M1087" s="211" t="e" cm="1">
        <f t="array" ref="M1087">IF($K1087&gt;0,SVS_UR_VZ*$I1087/$J1087,0)</f>
        <v>#DIV/0!</v>
      </c>
      <c r="N1087" s="204">
        <v>3</v>
      </c>
      <c r="O1087" s="205">
        <v>60.75</v>
      </c>
      <c r="P1087" s="205" t="e" cm="1">
        <f t="array" ref="P1087">IF($K1087&gt;0,SVS_UR_VFZ*$I1087/$J1087,0)</f>
        <v>#DIV/0!</v>
      </c>
      <c r="Q1087" s="203">
        <f t="shared" si="60"/>
        <v>2972.7128999999995</v>
      </c>
      <c r="R1087" s="203">
        <f t="shared" si="61"/>
        <v>0</v>
      </c>
      <c r="S1087" s="203" t="e">
        <f t="shared" si="62"/>
        <v>#DIV/0!</v>
      </c>
    </row>
    <row r="1088" spans="1:19" s="11" customFormat="1">
      <c r="A1088" s="195">
        <f>MAX($A$11:A1087)+1</f>
        <v>1077</v>
      </c>
      <c r="B1088" s="196" t="s">
        <v>59</v>
      </c>
      <c r="C1088" s="197">
        <v>3</v>
      </c>
      <c r="D1088" s="197" t="s">
        <v>947</v>
      </c>
      <c r="E1088" s="196" t="s">
        <v>81</v>
      </c>
      <c r="F1088" s="198" t="s">
        <v>1375</v>
      </c>
      <c r="G1088" s="198" t="s">
        <v>1313</v>
      </c>
      <c r="H1088" s="198" t="s">
        <v>80</v>
      </c>
      <c r="I1088" s="199">
        <v>19.899999999999999</v>
      </c>
      <c r="J1088" s="64"/>
      <c r="K1088" s="210">
        <v>3</v>
      </c>
      <c r="L1088" s="211">
        <v>87.96</v>
      </c>
      <c r="M1088" s="211" t="e" cm="1">
        <f t="array" ref="M1088">IF($K1088&gt;0,SVS_UR_VZ*$I1088/$J1088,0)</f>
        <v>#DIV/0!</v>
      </c>
      <c r="N1088" s="204">
        <v>3</v>
      </c>
      <c r="O1088" s="205">
        <v>60.75</v>
      </c>
      <c r="P1088" s="205" t="e" cm="1">
        <f t="array" ref="P1088">IF($K1088&gt;0,SVS_UR_VFZ*$I1088/$J1088,0)</f>
        <v>#DIV/0!</v>
      </c>
      <c r="Q1088" s="203">
        <f t="shared" si="60"/>
        <v>2959.3289999999993</v>
      </c>
      <c r="R1088" s="203">
        <f t="shared" si="61"/>
        <v>0</v>
      </c>
      <c r="S1088" s="203" t="e">
        <f t="shared" si="62"/>
        <v>#DIV/0!</v>
      </c>
    </row>
    <row r="1089" spans="1:19" s="11" customFormat="1">
      <c r="A1089" s="195">
        <f>MAX($A$11:A1088)+1</f>
        <v>1078</v>
      </c>
      <c r="B1089" s="196" t="s">
        <v>59</v>
      </c>
      <c r="C1089" s="197">
        <v>3</v>
      </c>
      <c r="D1089" s="197" t="s">
        <v>948</v>
      </c>
      <c r="E1089" s="196" t="s">
        <v>81</v>
      </c>
      <c r="F1089" s="198" t="s">
        <v>1375</v>
      </c>
      <c r="G1089" s="198" t="s">
        <v>1313</v>
      </c>
      <c r="H1089" s="198" t="s">
        <v>80</v>
      </c>
      <c r="I1089" s="199">
        <v>20.170000000000002</v>
      </c>
      <c r="J1089" s="64"/>
      <c r="K1089" s="210">
        <v>3</v>
      </c>
      <c r="L1089" s="211">
        <v>87.96</v>
      </c>
      <c r="M1089" s="211" t="e" cm="1">
        <f t="array" ref="M1089">IF($K1089&gt;0,SVS_UR_VZ*$I1089/$J1089,0)</f>
        <v>#DIV/0!</v>
      </c>
      <c r="N1089" s="204">
        <v>3</v>
      </c>
      <c r="O1089" s="205">
        <v>60.75</v>
      </c>
      <c r="P1089" s="205" t="e" cm="1">
        <f t="array" ref="P1089">IF($K1089&gt;0,SVS_UR_VFZ*$I1089/$J1089,0)</f>
        <v>#DIV/0!</v>
      </c>
      <c r="Q1089" s="203">
        <f t="shared" si="60"/>
        <v>2999.4806999999996</v>
      </c>
      <c r="R1089" s="203">
        <f t="shared" si="61"/>
        <v>0</v>
      </c>
      <c r="S1089" s="203" t="e">
        <f t="shared" si="62"/>
        <v>#DIV/0!</v>
      </c>
    </row>
    <row r="1090" spans="1:19" s="11" customFormat="1">
      <c r="A1090" s="195">
        <f>MAX($A$11:A1089)+1</f>
        <v>1079</v>
      </c>
      <c r="B1090" s="196" t="s">
        <v>59</v>
      </c>
      <c r="C1090" s="197">
        <v>3</v>
      </c>
      <c r="D1090" s="197" t="s">
        <v>949</v>
      </c>
      <c r="E1090" s="196" t="s">
        <v>81</v>
      </c>
      <c r="F1090" s="198" t="s">
        <v>1375</v>
      </c>
      <c r="G1090" s="198" t="s">
        <v>1313</v>
      </c>
      <c r="H1090" s="198" t="s">
        <v>80</v>
      </c>
      <c r="I1090" s="199">
        <v>20.170000000000002</v>
      </c>
      <c r="J1090" s="64"/>
      <c r="K1090" s="210">
        <v>3</v>
      </c>
      <c r="L1090" s="211">
        <v>87.96</v>
      </c>
      <c r="M1090" s="211" t="e" cm="1">
        <f t="array" ref="M1090">IF($K1090&gt;0,SVS_UR_VZ*$I1090/$J1090,0)</f>
        <v>#DIV/0!</v>
      </c>
      <c r="N1090" s="204">
        <v>3</v>
      </c>
      <c r="O1090" s="205">
        <v>60.75</v>
      </c>
      <c r="P1090" s="205" t="e" cm="1">
        <f t="array" ref="P1090">IF($K1090&gt;0,SVS_UR_VFZ*$I1090/$J1090,0)</f>
        <v>#DIV/0!</v>
      </c>
      <c r="Q1090" s="203">
        <f t="shared" si="60"/>
        <v>2999.4806999999996</v>
      </c>
      <c r="R1090" s="203">
        <f t="shared" si="61"/>
        <v>0</v>
      </c>
      <c r="S1090" s="203" t="e">
        <f t="shared" si="62"/>
        <v>#DIV/0!</v>
      </c>
    </row>
    <row r="1091" spans="1:19" s="11" customFormat="1">
      <c r="A1091" s="195">
        <f>MAX($A$11:A1090)+1</f>
        <v>1080</v>
      </c>
      <c r="B1091" s="196" t="s">
        <v>59</v>
      </c>
      <c r="C1091" s="197">
        <v>3</v>
      </c>
      <c r="D1091" s="197" t="s">
        <v>950</v>
      </c>
      <c r="E1091" s="196" t="s">
        <v>81</v>
      </c>
      <c r="F1091" s="198" t="s">
        <v>1375</v>
      </c>
      <c r="G1091" s="198" t="s">
        <v>1313</v>
      </c>
      <c r="H1091" s="198" t="s">
        <v>80</v>
      </c>
      <c r="I1091" s="199">
        <v>20.170000000000002</v>
      </c>
      <c r="J1091" s="64"/>
      <c r="K1091" s="210">
        <v>3</v>
      </c>
      <c r="L1091" s="211">
        <v>87.96</v>
      </c>
      <c r="M1091" s="211" t="e" cm="1">
        <f t="array" ref="M1091">IF($K1091&gt;0,SVS_UR_VZ*$I1091/$J1091,0)</f>
        <v>#DIV/0!</v>
      </c>
      <c r="N1091" s="204">
        <v>3</v>
      </c>
      <c r="O1091" s="205">
        <v>60.75</v>
      </c>
      <c r="P1091" s="205" t="e" cm="1">
        <f t="array" ref="P1091">IF($K1091&gt;0,SVS_UR_VFZ*$I1091/$J1091,0)</f>
        <v>#DIV/0!</v>
      </c>
      <c r="Q1091" s="203">
        <f t="shared" si="60"/>
        <v>2999.4806999999996</v>
      </c>
      <c r="R1091" s="203">
        <f t="shared" si="61"/>
        <v>0</v>
      </c>
      <c r="S1091" s="203" t="e">
        <f t="shared" si="62"/>
        <v>#DIV/0!</v>
      </c>
    </row>
    <row r="1092" spans="1:19" s="11" customFormat="1">
      <c r="A1092" s="195">
        <f>MAX($A$11:A1091)+1</f>
        <v>1081</v>
      </c>
      <c r="B1092" s="196" t="s">
        <v>59</v>
      </c>
      <c r="C1092" s="197">
        <v>3</v>
      </c>
      <c r="D1092" s="197" t="s">
        <v>951</v>
      </c>
      <c r="E1092" s="196" t="s">
        <v>81</v>
      </c>
      <c r="F1092" s="198" t="s">
        <v>1375</v>
      </c>
      <c r="G1092" s="198" t="s">
        <v>1313</v>
      </c>
      <c r="H1092" s="198" t="s">
        <v>80</v>
      </c>
      <c r="I1092" s="199">
        <v>16.98</v>
      </c>
      <c r="J1092" s="64"/>
      <c r="K1092" s="210">
        <v>3</v>
      </c>
      <c r="L1092" s="211">
        <v>87.96</v>
      </c>
      <c r="M1092" s="211" t="e" cm="1">
        <f t="array" ref="M1092">IF($K1092&gt;0,SVS_UR_VZ*$I1092/$J1092,0)</f>
        <v>#DIV/0!</v>
      </c>
      <c r="N1092" s="204">
        <v>3</v>
      </c>
      <c r="O1092" s="205">
        <v>60.75</v>
      </c>
      <c r="P1092" s="205" t="e" cm="1">
        <f t="array" ref="P1092">IF($K1092&gt;0,SVS_UR_VFZ*$I1092/$J1092,0)</f>
        <v>#DIV/0!</v>
      </c>
      <c r="Q1092" s="203">
        <f t="shared" si="60"/>
        <v>2525.0957999999996</v>
      </c>
      <c r="R1092" s="203">
        <f t="shared" si="61"/>
        <v>0</v>
      </c>
      <c r="S1092" s="203" t="e">
        <f t="shared" si="62"/>
        <v>#DIV/0!</v>
      </c>
    </row>
    <row r="1093" spans="1:19" s="11" customFormat="1">
      <c r="A1093" s="195">
        <f>MAX($A$11:A1092)+1</f>
        <v>1082</v>
      </c>
      <c r="B1093" s="196" t="s">
        <v>59</v>
      </c>
      <c r="C1093" s="197">
        <v>3</v>
      </c>
      <c r="D1093" s="197" t="s">
        <v>952</v>
      </c>
      <c r="E1093" s="196" t="s">
        <v>81</v>
      </c>
      <c r="F1093" s="198" t="s">
        <v>1375</v>
      </c>
      <c r="G1093" s="198" t="s">
        <v>1313</v>
      </c>
      <c r="H1093" s="198" t="s">
        <v>80</v>
      </c>
      <c r="I1093" s="199">
        <v>19.649999999999999</v>
      </c>
      <c r="J1093" s="64"/>
      <c r="K1093" s="210">
        <v>3</v>
      </c>
      <c r="L1093" s="211">
        <v>87.96</v>
      </c>
      <c r="M1093" s="211" t="e" cm="1">
        <f t="array" ref="M1093">IF($K1093&gt;0,SVS_UR_VZ*$I1093/$J1093,0)</f>
        <v>#DIV/0!</v>
      </c>
      <c r="N1093" s="204">
        <v>3</v>
      </c>
      <c r="O1093" s="205">
        <v>60.75</v>
      </c>
      <c r="P1093" s="205" t="e" cm="1">
        <f t="array" ref="P1093">IF($K1093&gt;0,SVS_UR_VFZ*$I1093/$J1093,0)</f>
        <v>#DIV/0!</v>
      </c>
      <c r="Q1093" s="203">
        <f t="shared" si="60"/>
        <v>2922.1514999999995</v>
      </c>
      <c r="R1093" s="203">
        <f t="shared" si="61"/>
        <v>0</v>
      </c>
      <c r="S1093" s="203" t="e">
        <f t="shared" si="62"/>
        <v>#DIV/0!</v>
      </c>
    </row>
    <row r="1094" spans="1:19" s="11" customFormat="1">
      <c r="A1094" s="195">
        <f>MAX($A$11:A1093)+1</f>
        <v>1083</v>
      </c>
      <c r="B1094" s="196" t="s">
        <v>59</v>
      </c>
      <c r="C1094" s="197">
        <v>3</v>
      </c>
      <c r="D1094" s="197" t="s">
        <v>953</v>
      </c>
      <c r="E1094" s="196" t="s">
        <v>81</v>
      </c>
      <c r="F1094" s="198" t="s">
        <v>1375</v>
      </c>
      <c r="G1094" s="198" t="s">
        <v>1313</v>
      </c>
      <c r="H1094" s="198" t="s">
        <v>80</v>
      </c>
      <c r="I1094" s="199">
        <v>18.600000000000001</v>
      </c>
      <c r="J1094" s="64"/>
      <c r="K1094" s="210">
        <v>3</v>
      </c>
      <c r="L1094" s="211">
        <v>87.96</v>
      </c>
      <c r="M1094" s="211" t="e" cm="1">
        <f t="array" ref="M1094">IF($K1094&gt;0,SVS_UR_VZ*$I1094/$J1094,0)</f>
        <v>#DIV/0!</v>
      </c>
      <c r="N1094" s="204">
        <v>3</v>
      </c>
      <c r="O1094" s="205">
        <v>60.75</v>
      </c>
      <c r="P1094" s="205" t="e" cm="1">
        <f t="array" ref="P1094">IF($K1094&gt;0,SVS_UR_VFZ*$I1094/$J1094,0)</f>
        <v>#DIV/0!</v>
      </c>
      <c r="Q1094" s="203">
        <f t="shared" si="60"/>
        <v>2766.0059999999999</v>
      </c>
      <c r="R1094" s="203">
        <f t="shared" si="61"/>
        <v>0</v>
      </c>
      <c r="S1094" s="203" t="e">
        <f t="shared" si="62"/>
        <v>#DIV/0!</v>
      </c>
    </row>
    <row r="1095" spans="1:19" s="11" customFormat="1">
      <c r="A1095" s="195">
        <f>MAX($A$11:A1094)+1</f>
        <v>1084</v>
      </c>
      <c r="B1095" s="196" t="s">
        <v>59</v>
      </c>
      <c r="C1095" s="197">
        <v>3</v>
      </c>
      <c r="D1095" s="197" t="s">
        <v>954</v>
      </c>
      <c r="E1095" s="196" t="s">
        <v>81</v>
      </c>
      <c r="F1095" s="198" t="s">
        <v>1375</v>
      </c>
      <c r="G1095" s="198" t="s">
        <v>1313</v>
      </c>
      <c r="H1095" s="198" t="s">
        <v>80</v>
      </c>
      <c r="I1095" s="199">
        <v>16.989999999999998</v>
      </c>
      <c r="J1095" s="64"/>
      <c r="K1095" s="210">
        <v>3</v>
      </c>
      <c r="L1095" s="211">
        <v>87.96</v>
      </c>
      <c r="M1095" s="211" t="e" cm="1">
        <f t="array" ref="M1095">IF($K1095&gt;0,SVS_UR_VZ*$I1095/$J1095,0)</f>
        <v>#DIV/0!</v>
      </c>
      <c r="N1095" s="204">
        <v>3</v>
      </c>
      <c r="O1095" s="205">
        <v>60.75</v>
      </c>
      <c r="P1095" s="205" t="e" cm="1">
        <f t="array" ref="P1095">IF($K1095&gt;0,SVS_UR_VFZ*$I1095/$J1095,0)</f>
        <v>#DIV/0!</v>
      </c>
      <c r="Q1095" s="203">
        <f t="shared" si="60"/>
        <v>2526.5828999999994</v>
      </c>
      <c r="R1095" s="203">
        <f t="shared" si="61"/>
        <v>0</v>
      </c>
      <c r="S1095" s="203" t="e">
        <f t="shared" si="62"/>
        <v>#DIV/0!</v>
      </c>
    </row>
    <row r="1096" spans="1:19" s="11" customFormat="1">
      <c r="A1096" s="195">
        <f>MAX($A$11:A1095)+1</f>
        <v>1085</v>
      </c>
      <c r="B1096" s="196" t="s">
        <v>59</v>
      </c>
      <c r="C1096" s="197">
        <v>3</v>
      </c>
      <c r="D1096" s="197" t="s">
        <v>955</v>
      </c>
      <c r="E1096" s="196" t="s">
        <v>81</v>
      </c>
      <c r="F1096" s="198" t="s">
        <v>1375</v>
      </c>
      <c r="G1096" s="198" t="s">
        <v>1313</v>
      </c>
      <c r="H1096" s="198" t="s">
        <v>80</v>
      </c>
      <c r="I1096" s="199">
        <v>19.899999999999999</v>
      </c>
      <c r="J1096" s="64"/>
      <c r="K1096" s="210">
        <v>3</v>
      </c>
      <c r="L1096" s="211">
        <v>87.96</v>
      </c>
      <c r="M1096" s="211" t="e" cm="1">
        <f t="array" ref="M1096">IF($K1096&gt;0,SVS_UR_VZ*$I1096/$J1096,0)</f>
        <v>#DIV/0!</v>
      </c>
      <c r="N1096" s="204">
        <v>3</v>
      </c>
      <c r="O1096" s="205">
        <v>60.75</v>
      </c>
      <c r="P1096" s="205" t="e" cm="1">
        <f t="array" ref="P1096">IF($K1096&gt;0,SVS_UR_VFZ*$I1096/$J1096,0)</f>
        <v>#DIV/0!</v>
      </c>
      <c r="Q1096" s="203">
        <f t="shared" si="60"/>
        <v>2959.3289999999993</v>
      </c>
      <c r="R1096" s="203">
        <f t="shared" si="61"/>
        <v>0</v>
      </c>
      <c r="S1096" s="203" t="e">
        <f t="shared" si="62"/>
        <v>#DIV/0!</v>
      </c>
    </row>
    <row r="1097" spans="1:19" s="11" customFormat="1">
      <c r="A1097" s="195">
        <f>MAX($A$11:A1096)+1</f>
        <v>1086</v>
      </c>
      <c r="B1097" s="196" t="s">
        <v>59</v>
      </c>
      <c r="C1097" s="197">
        <v>3</v>
      </c>
      <c r="D1097" s="197" t="s">
        <v>956</v>
      </c>
      <c r="E1097" s="196" t="s">
        <v>81</v>
      </c>
      <c r="F1097" s="198" t="s">
        <v>1375</v>
      </c>
      <c r="G1097" s="198" t="s">
        <v>1313</v>
      </c>
      <c r="H1097" s="198" t="s">
        <v>80</v>
      </c>
      <c r="I1097" s="199">
        <v>20.170000000000002</v>
      </c>
      <c r="J1097" s="64"/>
      <c r="K1097" s="210">
        <v>3</v>
      </c>
      <c r="L1097" s="211">
        <v>87.96</v>
      </c>
      <c r="M1097" s="211" t="e" cm="1">
        <f t="array" ref="M1097">IF($K1097&gt;0,SVS_UR_VZ*$I1097/$J1097,0)</f>
        <v>#DIV/0!</v>
      </c>
      <c r="N1097" s="204">
        <v>3</v>
      </c>
      <c r="O1097" s="205">
        <v>60.75</v>
      </c>
      <c r="P1097" s="205" t="e" cm="1">
        <f t="array" ref="P1097">IF($K1097&gt;0,SVS_UR_VFZ*$I1097/$J1097,0)</f>
        <v>#DIV/0!</v>
      </c>
      <c r="Q1097" s="203">
        <f t="shared" si="60"/>
        <v>2999.4806999999996</v>
      </c>
      <c r="R1097" s="203">
        <f t="shared" si="61"/>
        <v>0</v>
      </c>
      <c r="S1097" s="203" t="e">
        <f t="shared" si="62"/>
        <v>#DIV/0!</v>
      </c>
    </row>
    <row r="1098" spans="1:19" s="11" customFormat="1">
      <c r="A1098" s="195">
        <f>MAX($A$11:A1097)+1</f>
        <v>1087</v>
      </c>
      <c r="B1098" s="196" t="s">
        <v>59</v>
      </c>
      <c r="C1098" s="197">
        <v>3</v>
      </c>
      <c r="D1098" s="197" t="s">
        <v>957</v>
      </c>
      <c r="E1098" s="196" t="s">
        <v>81</v>
      </c>
      <c r="F1098" s="198" t="s">
        <v>1375</v>
      </c>
      <c r="G1098" s="198" t="s">
        <v>1313</v>
      </c>
      <c r="H1098" s="198" t="s">
        <v>80</v>
      </c>
      <c r="I1098" s="199">
        <v>17.25</v>
      </c>
      <c r="J1098" s="64"/>
      <c r="K1098" s="210">
        <v>3</v>
      </c>
      <c r="L1098" s="211">
        <v>87.96</v>
      </c>
      <c r="M1098" s="211" t="e" cm="1">
        <f t="array" ref="M1098">IF($K1098&gt;0,SVS_UR_VZ*$I1098/$J1098,0)</f>
        <v>#DIV/0!</v>
      </c>
      <c r="N1098" s="204">
        <v>3</v>
      </c>
      <c r="O1098" s="205">
        <v>60.75</v>
      </c>
      <c r="P1098" s="205" t="e" cm="1">
        <f t="array" ref="P1098">IF($K1098&gt;0,SVS_UR_VFZ*$I1098/$J1098,0)</f>
        <v>#DIV/0!</v>
      </c>
      <c r="Q1098" s="203">
        <f t="shared" si="60"/>
        <v>2565.2474999999995</v>
      </c>
      <c r="R1098" s="203">
        <f t="shared" si="61"/>
        <v>0</v>
      </c>
      <c r="S1098" s="203" t="e">
        <f t="shared" si="62"/>
        <v>#DIV/0!</v>
      </c>
    </row>
    <row r="1099" spans="1:19" s="11" customFormat="1">
      <c r="A1099" s="195">
        <f>MAX($A$11:A1098)+1</f>
        <v>1088</v>
      </c>
      <c r="B1099" s="196" t="s">
        <v>59</v>
      </c>
      <c r="C1099" s="197">
        <v>3</v>
      </c>
      <c r="D1099" s="197" t="s">
        <v>958</v>
      </c>
      <c r="E1099" s="196" t="s">
        <v>81</v>
      </c>
      <c r="F1099" s="198" t="s">
        <v>1375</v>
      </c>
      <c r="G1099" s="198" t="s">
        <v>1313</v>
      </c>
      <c r="H1099" s="198" t="s">
        <v>80</v>
      </c>
      <c r="I1099" s="199">
        <v>17.28</v>
      </c>
      <c r="J1099" s="64"/>
      <c r="K1099" s="210">
        <v>3</v>
      </c>
      <c r="L1099" s="211">
        <v>87.96</v>
      </c>
      <c r="M1099" s="211" t="e" cm="1">
        <f t="array" ref="M1099">IF($K1099&gt;0,SVS_UR_VZ*$I1099/$J1099,0)</f>
        <v>#DIV/0!</v>
      </c>
      <c r="N1099" s="204">
        <v>3</v>
      </c>
      <c r="O1099" s="205">
        <v>60.75</v>
      </c>
      <c r="P1099" s="205" t="e" cm="1">
        <f t="array" ref="P1099">IF($K1099&gt;0,SVS_UR_VFZ*$I1099/$J1099,0)</f>
        <v>#DIV/0!</v>
      </c>
      <c r="Q1099" s="203">
        <f t="shared" si="60"/>
        <v>2569.7087999999999</v>
      </c>
      <c r="R1099" s="203">
        <f t="shared" si="61"/>
        <v>0</v>
      </c>
      <c r="S1099" s="203" t="e">
        <f t="shared" si="62"/>
        <v>#DIV/0!</v>
      </c>
    </row>
    <row r="1100" spans="1:19" s="11" customFormat="1">
      <c r="A1100" s="195">
        <f>MAX($A$11:A1099)+1</f>
        <v>1089</v>
      </c>
      <c r="B1100" s="196" t="s">
        <v>59</v>
      </c>
      <c r="C1100" s="197">
        <v>3</v>
      </c>
      <c r="D1100" s="197" t="s">
        <v>959</v>
      </c>
      <c r="E1100" s="196" t="s">
        <v>471</v>
      </c>
      <c r="F1100" s="198" t="s">
        <v>172</v>
      </c>
      <c r="G1100" s="198" t="s">
        <v>75</v>
      </c>
      <c r="H1100" s="198" t="s">
        <v>94</v>
      </c>
      <c r="I1100" s="199">
        <v>42.69</v>
      </c>
      <c r="J1100" s="64"/>
      <c r="K1100" s="210">
        <v>2</v>
      </c>
      <c r="L1100" s="211">
        <v>58.64</v>
      </c>
      <c r="M1100" s="211" t="e" cm="1">
        <f t="array" ref="M1100">IF($K1100&gt;0,SVS_UR_VZ*$I1100/$J1100,0)</f>
        <v>#DIV/0!</v>
      </c>
      <c r="N1100" s="204">
        <v>2</v>
      </c>
      <c r="O1100" s="205">
        <v>40.5</v>
      </c>
      <c r="P1100" s="205" t="e" cm="1">
        <f t="array" ref="P1100">IF($K1100&gt;0,SVS_UR_VFZ*$I1100/$J1100,0)</f>
        <v>#DIV/0!</v>
      </c>
      <c r="Q1100" s="203">
        <f t="shared" si="60"/>
        <v>4232.2865999999995</v>
      </c>
      <c r="R1100" s="203">
        <f t="shared" si="61"/>
        <v>0</v>
      </c>
      <c r="S1100" s="203" t="e">
        <f t="shared" si="62"/>
        <v>#DIV/0!</v>
      </c>
    </row>
    <row r="1101" spans="1:19" s="11" customFormat="1">
      <c r="A1101" s="195">
        <f>MAX($A$11:A1100)+1</f>
        <v>1090</v>
      </c>
      <c r="B1101" s="196" t="s">
        <v>59</v>
      </c>
      <c r="C1101" s="197">
        <v>3</v>
      </c>
      <c r="D1101" s="197" t="s">
        <v>960</v>
      </c>
      <c r="E1101" s="196" t="s">
        <v>81</v>
      </c>
      <c r="F1101" s="198" t="s">
        <v>1375</v>
      </c>
      <c r="G1101" s="198" t="s">
        <v>1313</v>
      </c>
      <c r="H1101" s="198" t="s">
        <v>80</v>
      </c>
      <c r="I1101" s="199">
        <v>18.600000000000001</v>
      </c>
      <c r="J1101" s="64"/>
      <c r="K1101" s="210">
        <v>3</v>
      </c>
      <c r="L1101" s="211">
        <v>87.96</v>
      </c>
      <c r="M1101" s="211" t="e" cm="1">
        <f t="array" ref="M1101">IF($K1101&gt;0,SVS_UR_VZ*$I1101/$J1101,0)</f>
        <v>#DIV/0!</v>
      </c>
      <c r="N1101" s="204">
        <v>3</v>
      </c>
      <c r="O1101" s="205">
        <v>60.75</v>
      </c>
      <c r="P1101" s="205" t="e" cm="1">
        <f t="array" ref="P1101">IF($K1101&gt;0,SVS_UR_VFZ*$I1101/$J1101,0)</f>
        <v>#DIV/0!</v>
      </c>
      <c r="Q1101" s="203">
        <f t="shared" si="60"/>
        <v>2766.0059999999999</v>
      </c>
      <c r="R1101" s="203">
        <f t="shared" si="61"/>
        <v>0</v>
      </c>
      <c r="S1101" s="203" t="e">
        <f t="shared" si="62"/>
        <v>#DIV/0!</v>
      </c>
    </row>
    <row r="1102" spans="1:19" s="11" customFormat="1">
      <c r="A1102" s="195">
        <f>MAX($A$11:A1101)+1</f>
        <v>1091</v>
      </c>
      <c r="B1102" s="196" t="s">
        <v>59</v>
      </c>
      <c r="C1102" s="197">
        <v>3</v>
      </c>
      <c r="D1102" s="197" t="s">
        <v>961</v>
      </c>
      <c r="E1102" s="196" t="s">
        <v>81</v>
      </c>
      <c r="F1102" s="198" t="s">
        <v>1375</v>
      </c>
      <c r="G1102" s="198" t="s">
        <v>1313</v>
      </c>
      <c r="H1102" s="198" t="s">
        <v>80</v>
      </c>
      <c r="I1102" s="199">
        <v>17.25</v>
      </c>
      <c r="J1102" s="64"/>
      <c r="K1102" s="210">
        <v>3</v>
      </c>
      <c r="L1102" s="211">
        <v>87.96</v>
      </c>
      <c r="M1102" s="211" t="e" cm="1">
        <f t="array" ref="M1102">IF($K1102&gt;0,SVS_UR_VZ*$I1102/$J1102,0)</f>
        <v>#DIV/0!</v>
      </c>
      <c r="N1102" s="204">
        <v>3</v>
      </c>
      <c r="O1102" s="205">
        <v>60.75</v>
      </c>
      <c r="P1102" s="205" t="e" cm="1">
        <f t="array" ref="P1102">IF($K1102&gt;0,SVS_UR_VFZ*$I1102/$J1102,0)</f>
        <v>#DIV/0!</v>
      </c>
      <c r="Q1102" s="203">
        <f t="shared" si="60"/>
        <v>2565.2474999999995</v>
      </c>
      <c r="R1102" s="203">
        <f t="shared" si="61"/>
        <v>0</v>
      </c>
      <c r="S1102" s="203" t="e">
        <f t="shared" si="62"/>
        <v>#DIV/0!</v>
      </c>
    </row>
    <row r="1103" spans="1:19" s="11" customFormat="1">
      <c r="A1103" s="195">
        <f>MAX($A$11:A1102)+1</f>
        <v>1092</v>
      </c>
      <c r="B1103" s="196" t="s">
        <v>59</v>
      </c>
      <c r="C1103" s="197">
        <v>3</v>
      </c>
      <c r="D1103" s="197" t="s">
        <v>962</v>
      </c>
      <c r="E1103" s="196" t="s">
        <v>229</v>
      </c>
      <c r="F1103" s="198" t="s">
        <v>1747</v>
      </c>
      <c r="G1103" s="198" t="s">
        <v>75</v>
      </c>
      <c r="H1103" s="198" t="s">
        <v>70</v>
      </c>
      <c r="I1103" s="199">
        <v>40.090000000000003</v>
      </c>
      <c r="J1103" s="64"/>
      <c r="K1103" s="210">
        <v>5</v>
      </c>
      <c r="L1103" s="211">
        <v>146.6</v>
      </c>
      <c r="M1103" s="211" t="e" cm="1">
        <f t="array" ref="M1103">IF($K1103&gt;0,SVS_UR_VZ*$I1103/$J1103,0)</f>
        <v>#DIV/0!</v>
      </c>
      <c r="N1103" s="204">
        <v>2</v>
      </c>
      <c r="O1103" s="205">
        <v>40.5</v>
      </c>
      <c r="P1103" s="205" t="e" cm="1">
        <f t="array" ref="P1103">IF($K1103&gt;0,SVS_UR_VFZ*$I1103/$J1103,0)</f>
        <v>#DIV/0!</v>
      </c>
      <c r="Q1103" s="203">
        <f t="shared" si="60"/>
        <v>7500.8390000000009</v>
      </c>
      <c r="R1103" s="203">
        <f t="shared" si="61"/>
        <v>0</v>
      </c>
      <c r="S1103" s="203" t="e">
        <f t="shared" si="62"/>
        <v>#DIV/0!</v>
      </c>
    </row>
    <row r="1104" spans="1:19" s="11" customFormat="1">
      <c r="A1104" s="195">
        <f>MAX($A$11:A1103)+1</f>
        <v>1093</v>
      </c>
      <c r="B1104" s="196" t="s">
        <v>59</v>
      </c>
      <c r="C1104" s="197">
        <v>3</v>
      </c>
      <c r="D1104" s="197" t="s">
        <v>963</v>
      </c>
      <c r="E1104" s="196" t="s">
        <v>964</v>
      </c>
      <c r="F1104" s="198" t="s">
        <v>171</v>
      </c>
      <c r="G1104" s="198" t="s">
        <v>75</v>
      </c>
      <c r="H1104" s="198" t="s">
        <v>80</v>
      </c>
      <c r="I1104" s="199">
        <v>85.3</v>
      </c>
      <c r="J1104" s="64"/>
      <c r="K1104" s="210">
        <v>5</v>
      </c>
      <c r="L1104" s="211">
        <v>146.6</v>
      </c>
      <c r="M1104" s="211" t="e" cm="1">
        <f t="array" ref="M1104">IF($K1104&gt;0,SVS_UR_VZ*$I1104/$J1104,0)</f>
        <v>#DIV/0!</v>
      </c>
      <c r="N1104" s="204">
        <v>5</v>
      </c>
      <c r="O1104" s="205">
        <v>101.25</v>
      </c>
      <c r="P1104" s="205" t="e" cm="1">
        <f t="array" ref="P1104">IF($K1104&gt;0,SVS_UR_VFZ*$I1104/$J1104,0)</f>
        <v>#DIV/0!</v>
      </c>
      <c r="Q1104" s="203">
        <f t="shared" si="60"/>
        <v>21141.605</v>
      </c>
      <c r="R1104" s="203">
        <f t="shared" si="61"/>
        <v>0</v>
      </c>
      <c r="S1104" s="203" t="e">
        <f t="shared" si="62"/>
        <v>#DIV/0!</v>
      </c>
    </row>
    <row r="1105" spans="1:19" s="11" customFormat="1">
      <c r="A1105" s="195">
        <f>MAX($A$11:A1104)+1</f>
        <v>1094</v>
      </c>
      <c r="B1105" s="196" t="s">
        <v>59</v>
      </c>
      <c r="C1105" s="197">
        <v>3</v>
      </c>
      <c r="D1105" s="197" t="s">
        <v>965</v>
      </c>
      <c r="E1105" s="196" t="s">
        <v>930</v>
      </c>
      <c r="F1105" s="198" t="s">
        <v>1749</v>
      </c>
      <c r="G1105" s="198" t="s">
        <v>75</v>
      </c>
      <c r="H1105" s="198" t="s">
        <v>45</v>
      </c>
      <c r="I1105" s="199">
        <v>114.63</v>
      </c>
      <c r="J1105" s="64"/>
      <c r="K1105" s="210">
        <v>5</v>
      </c>
      <c r="L1105" s="211">
        <v>146.6</v>
      </c>
      <c r="M1105" s="211" t="e" cm="1">
        <f t="array" ref="M1105">IF($K1105&gt;0,SVS_UR_VZ*$I1105/$J1105,0)</f>
        <v>#DIV/0!</v>
      </c>
      <c r="N1105" s="204">
        <v>2</v>
      </c>
      <c r="O1105" s="205">
        <v>40.5</v>
      </c>
      <c r="P1105" s="205" t="e" cm="1">
        <f t="array" ref="P1105">IF($K1105&gt;0,SVS_UR_VFZ*$I1105/$J1105,0)</f>
        <v>#DIV/0!</v>
      </c>
      <c r="Q1105" s="203">
        <f t="shared" si="60"/>
        <v>21447.272999999997</v>
      </c>
      <c r="R1105" s="203">
        <f t="shared" si="61"/>
        <v>0</v>
      </c>
      <c r="S1105" s="203" t="e">
        <f t="shared" si="62"/>
        <v>#DIV/0!</v>
      </c>
    </row>
    <row r="1106" spans="1:19" s="11" customFormat="1">
      <c r="A1106" s="195">
        <f>MAX($A$11:A1105)+1</f>
        <v>1095</v>
      </c>
      <c r="B1106" s="196" t="s">
        <v>59</v>
      </c>
      <c r="C1106" s="197">
        <v>3</v>
      </c>
      <c r="D1106" s="197" t="s">
        <v>966</v>
      </c>
      <c r="E1106" s="196" t="s">
        <v>229</v>
      </c>
      <c r="F1106" s="198" t="s">
        <v>1747</v>
      </c>
      <c r="G1106" s="198" t="s">
        <v>75</v>
      </c>
      <c r="H1106" s="198" t="s">
        <v>70</v>
      </c>
      <c r="I1106" s="199">
        <v>67.44</v>
      </c>
      <c r="J1106" s="64"/>
      <c r="K1106" s="210">
        <v>5</v>
      </c>
      <c r="L1106" s="211">
        <v>146.6</v>
      </c>
      <c r="M1106" s="211" t="e" cm="1">
        <f t="array" ref="M1106">IF($K1106&gt;0,SVS_UR_VZ*$I1106/$J1106,0)</f>
        <v>#DIV/0!</v>
      </c>
      <c r="N1106" s="204">
        <v>2</v>
      </c>
      <c r="O1106" s="205">
        <v>40.5</v>
      </c>
      <c r="P1106" s="205" t="e" cm="1">
        <f t="array" ref="P1106">IF($K1106&gt;0,SVS_UR_VFZ*$I1106/$J1106,0)</f>
        <v>#DIV/0!</v>
      </c>
      <c r="Q1106" s="203">
        <f t="shared" si="60"/>
        <v>12618.023999999999</v>
      </c>
      <c r="R1106" s="203">
        <f t="shared" si="61"/>
        <v>0</v>
      </c>
      <c r="S1106" s="203" t="e">
        <f t="shared" si="62"/>
        <v>#DIV/0!</v>
      </c>
    </row>
    <row r="1107" spans="1:19" s="11" customFormat="1">
      <c r="A1107" s="195">
        <f>MAX($A$11:A1106)+1</f>
        <v>1096</v>
      </c>
      <c r="B1107" s="196" t="s">
        <v>59</v>
      </c>
      <c r="C1107" s="197">
        <v>3</v>
      </c>
      <c r="D1107" s="197" t="s">
        <v>967</v>
      </c>
      <c r="E1107" s="196" t="s">
        <v>930</v>
      </c>
      <c r="F1107" s="198" t="s">
        <v>1749</v>
      </c>
      <c r="G1107" s="198" t="s">
        <v>75</v>
      </c>
      <c r="H1107" s="198" t="s">
        <v>45</v>
      </c>
      <c r="I1107" s="199">
        <v>67.44</v>
      </c>
      <c r="J1107" s="64"/>
      <c r="K1107" s="210">
        <v>5</v>
      </c>
      <c r="L1107" s="211">
        <v>146.6</v>
      </c>
      <c r="M1107" s="211" t="e" cm="1">
        <f t="array" ref="M1107">IF($K1107&gt;0,SVS_UR_VZ*$I1107/$J1107,0)</f>
        <v>#DIV/0!</v>
      </c>
      <c r="N1107" s="204">
        <v>2</v>
      </c>
      <c r="O1107" s="205">
        <v>40.5</v>
      </c>
      <c r="P1107" s="205" t="e" cm="1">
        <f t="array" ref="P1107">IF($K1107&gt;0,SVS_UR_VFZ*$I1107/$J1107,0)</f>
        <v>#DIV/0!</v>
      </c>
      <c r="Q1107" s="203">
        <f t="shared" si="60"/>
        <v>12618.023999999999</v>
      </c>
      <c r="R1107" s="203">
        <f t="shared" si="61"/>
        <v>0</v>
      </c>
      <c r="S1107" s="203" t="e">
        <f t="shared" si="62"/>
        <v>#DIV/0!</v>
      </c>
    </row>
    <row r="1108" spans="1:19" s="11" customFormat="1">
      <c r="A1108" s="195">
        <f>MAX($A$11:A1107)+1</f>
        <v>1097</v>
      </c>
      <c r="B1108" s="196" t="s">
        <v>59</v>
      </c>
      <c r="C1108" s="197">
        <v>3</v>
      </c>
      <c r="D1108" s="197" t="s">
        <v>968</v>
      </c>
      <c r="E1108" s="196" t="s">
        <v>229</v>
      </c>
      <c r="F1108" s="198" t="s">
        <v>1747</v>
      </c>
      <c r="G1108" s="198" t="s">
        <v>75</v>
      </c>
      <c r="H1108" s="198" t="s">
        <v>70</v>
      </c>
      <c r="I1108" s="199">
        <v>67.44</v>
      </c>
      <c r="J1108" s="64"/>
      <c r="K1108" s="210">
        <v>5</v>
      </c>
      <c r="L1108" s="211">
        <v>146.6</v>
      </c>
      <c r="M1108" s="211" t="e" cm="1">
        <f t="array" ref="M1108">IF($K1108&gt;0,SVS_UR_VZ*$I1108/$J1108,0)</f>
        <v>#DIV/0!</v>
      </c>
      <c r="N1108" s="204">
        <v>2</v>
      </c>
      <c r="O1108" s="205">
        <v>40.5</v>
      </c>
      <c r="P1108" s="205" t="e" cm="1">
        <f t="array" ref="P1108">IF($K1108&gt;0,SVS_UR_VFZ*$I1108/$J1108,0)</f>
        <v>#DIV/0!</v>
      </c>
      <c r="Q1108" s="203">
        <f t="shared" si="60"/>
        <v>12618.023999999999</v>
      </c>
      <c r="R1108" s="203">
        <f t="shared" si="61"/>
        <v>0</v>
      </c>
      <c r="S1108" s="203" t="e">
        <f t="shared" si="62"/>
        <v>#DIV/0!</v>
      </c>
    </row>
    <row r="1109" spans="1:19" s="11" customFormat="1">
      <c r="A1109" s="195">
        <f>MAX($A$11:A1108)+1</f>
        <v>1098</v>
      </c>
      <c r="B1109" s="196" t="s">
        <v>59</v>
      </c>
      <c r="C1109" s="197">
        <v>3</v>
      </c>
      <c r="D1109" s="197" t="s">
        <v>969</v>
      </c>
      <c r="E1109" s="196" t="s">
        <v>189</v>
      </c>
      <c r="F1109" s="198" t="s">
        <v>171</v>
      </c>
      <c r="G1109" s="198" t="s">
        <v>75</v>
      </c>
      <c r="H1109" s="198" t="s">
        <v>83</v>
      </c>
      <c r="I1109" s="199">
        <v>137.52000000000001</v>
      </c>
      <c r="J1109" s="64"/>
      <c r="K1109" s="210">
        <v>5</v>
      </c>
      <c r="L1109" s="211">
        <v>146.6</v>
      </c>
      <c r="M1109" s="211" t="e" cm="1">
        <f t="array" ref="M1109">IF($K1109&gt;0,SVS_UR_VZ*$I1109/$J1109,0)</f>
        <v>#DIV/0!</v>
      </c>
      <c r="N1109" s="204">
        <v>5</v>
      </c>
      <c r="O1109" s="205">
        <v>101.25</v>
      </c>
      <c r="P1109" s="205" t="e" cm="1">
        <f t="array" ref="P1109">IF($K1109&gt;0,SVS_UR_VFZ*$I1109/$J1109,0)</f>
        <v>#DIV/0!</v>
      </c>
      <c r="Q1109" s="203">
        <f t="shared" si="60"/>
        <v>34084.332000000002</v>
      </c>
      <c r="R1109" s="203">
        <f t="shared" si="61"/>
        <v>0</v>
      </c>
      <c r="S1109" s="203" t="e">
        <f t="shared" si="62"/>
        <v>#DIV/0!</v>
      </c>
    </row>
    <row r="1110" spans="1:19" s="11" customFormat="1">
      <c r="A1110" s="195">
        <f>MAX($A$11:A1109)+1</f>
        <v>1099</v>
      </c>
      <c r="B1110" s="196" t="s">
        <v>59</v>
      </c>
      <c r="C1110" s="197">
        <v>3</v>
      </c>
      <c r="D1110" s="197" t="s">
        <v>970</v>
      </c>
      <c r="E1110" s="196" t="s">
        <v>189</v>
      </c>
      <c r="F1110" s="198" t="s">
        <v>171</v>
      </c>
      <c r="G1110" s="198" t="s">
        <v>75</v>
      </c>
      <c r="H1110" s="198" t="s">
        <v>83</v>
      </c>
      <c r="I1110" s="199">
        <v>102.83</v>
      </c>
      <c r="J1110" s="64"/>
      <c r="K1110" s="210">
        <v>5</v>
      </c>
      <c r="L1110" s="211">
        <v>146.6</v>
      </c>
      <c r="M1110" s="211" t="e" cm="1">
        <f t="array" ref="M1110">IF($K1110&gt;0,SVS_UR_VZ*$I1110/$J1110,0)</f>
        <v>#DIV/0!</v>
      </c>
      <c r="N1110" s="204">
        <v>5</v>
      </c>
      <c r="O1110" s="205">
        <v>101.25</v>
      </c>
      <c r="P1110" s="205" t="e" cm="1">
        <f t="array" ref="P1110">IF($K1110&gt;0,SVS_UR_VFZ*$I1110/$J1110,0)</f>
        <v>#DIV/0!</v>
      </c>
      <c r="Q1110" s="203">
        <f t="shared" si="60"/>
        <v>25486.415499999999</v>
      </c>
      <c r="R1110" s="203">
        <f t="shared" si="61"/>
        <v>0</v>
      </c>
      <c r="S1110" s="203" t="e">
        <f t="shared" si="62"/>
        <v>#DIV/0!</v>
      </c>
    </row>
    <row r="1111" spans="1:19" s="11" customFormat="1">
      <c r="A1111" s="195">
        <f>MAX($A$11:A1110)+1</f>
        <v>1100</v>
      </c>
      <c r="B1111" s="196" t="s">
        <v>59</v>
      </c>
      <c r="C1111" s="197">
        <v>3</v>
      </c>
      <c r="D1111" s="197" t="s">
        <v>971</v>
      </c>
      <c r="E1111" s="196" t="s">
        <v>189</v>
      </c>
      <c r="F1111" s="198" t="s">
        <v>171</v>
      </c>
      <c r="G1111" s="198" t="s">
        <v>75</v>
      </c>
      <c r="H1111" s="198" t="s">
        <v>83</v>
      </c>
      <c r="I1111" s="199">
        <v>144.47</v>
      </c>
      <c r="J1111" s="64"/>
      <c r="K1111" s="210">
        <v>5</v>
      </c>
      <c r="L1111" s="211">
        <v>146.6</v>
      </c>
      <c r="M1111" s="211" t="e" cm="1">
        <f t="array" ref="M1111">IF($K1111&gt;0,SVS_UR_VZ*$I1111/$J1111,0)</f>
        <v>#DIV/0!</v>
      </c>
      <c r="N1111" s="204">
        <v>5</v>
      </c>
      <c r="O1111" s="205">
        <v>101.25</v>
      </c>
      <c r="P1111" s="205" t="e" cm="1">
        <f t="array" ref="P1111">IF($K1111&gt;0,SVS_UR_VFZ*$I1111/$J1111,0)</f>
        <v>#DIV/0!</v>
      </c>
      <c r="Q1111" s="203">
        <f t="shared" si="60"/>
        <v>35806.889499999997</v>
      </c>
      <c r="R1111" s="203">
        <f t="shared" si="61"/>
        <v>0</v>
      </c>
      <c r="S1111" s="203" t="e">
        <f t="shared" si="62"/>
        <v>#DIV/0!</v>
      </c>
    </row>
    <row r="1112" spans="1:19" s="11" customFormat="1">
      <c r="A1112" s="195">
        <f>MAX($A$11:A1111)+1</f>
        <v>1101</v>
      </c>
      <c r="B1112" s="196" t="s">
        <v>59</v>
      </c>
      <c r="C1112" s="197">
        <v>3</v>
      </c>
      <c r="D1112" s="197" t="s">
        <v>972</v>
      </c>
      <c r="E1112" s="196" t="s">
        <v>189</v>
      </c>
      <c r="F1112" s="198" t="s">
        <v>171</v>
      </c>
      <c r="G1112" s="198" t="s">
        <v>75</v>
      </c>
      <c r="H1112" s="198" t="s">
        <v>83</v>
      </c>
      <c r="I1112" s="199">
        <v>144.47</v>
      </c>
      <c r="J1112" s="64"/>
      <c r="K1112" s="210">
        <v>5</v>
      </c>
      <c r="L1112" s="211">
        <v>146.6</v>
      </c>
      <c r="M1112" s="211" t="e" cm="1">
        <f t="array" ref="M1112">IF($K1112&gt;0,SVS_UR_VZ*$I1112/$J1112,0)</f>
        <v>#DIV/0!</v>
      </c>
      <c r="N1112" s="204">
        <v>5</v>
      </c>
      <c r="O1112" s="205">
        <v>101.25</v>
      </c>
      <c r="P1112" s="205" t="e" cm="1">
        <f t="array" ref="P1112">IF($K1112&gt;0,SVS_UR_VFZ*$I1112/$J1112,0)</f>
        <v>#DIV/0!</v>
      </c>
      <c r="Q1112" s="203">
        <f t="shared" si="60"/>
        <v>35806.889499999997</v>
      </c>
      <c r="R1112" s="203">
        <f t="shared" si="61"/>
        <v>0</v>
      </c>
      <c r="S1112" s="203" t="e">
        <f t="shared" si="62"/>
        <v>#DIV/0!</v>
      </c>
    </row>
    <row r="1113" spans="1:19" s="11" customFormat="1">
      <c r="A1113" s="195">
        <f>MAX($A$11:A1112)+1</f>
        <v>1102</v>
      </c>
      <c r="B1113" s="196" t="s">
        <v>59</v>
      </c>
      <c r="C1113" s="197">
        <v>3</v>
      </c>
      <c r="D1113" s="197" t="s">
        <v>973</v>
      </c>
      <c r="E1113" s="196" t="s">
        <v>189</v>
      </c>
      <c r="F1113" s="198" t="s">
        <v>171</v>
      </c>
      <c r="G1113" s="198" t="s">
        <v>75</v>
      </c>
      <c r="H1113" s="198" t="s">
        <v>83</v>
      </c>
      <c r="I1113" s="199">
        <v>52.45</v>
      </c>
      <c r="J1113" s="64"/>
      <c r="K1113" s="210">
        <v>5</v>
      </c>
      <c r="L1113" s="211">
        <v>146.6</v>
      </c>
      <c r="M1113" s="211" t="e" cm="1">
        <f t="array" ref="M1113">IF($K1113&gt;0,SVS_UR_VZ*$I1113/$J1113,0)</f>
        <v>#DIV/0!</v>
      </c>
      <c r="N1113" s="204">
        <v>5</v>
      </c>
      <c r="O1113" s="205">
        <v>101.25</v>
      </c>
      <c r="P1113" s="205" t="e" cm="1">
        <f t="array" ref="P1113">IF($K1113&gt;0,SVS_UR_VFZ*$I1113/$J1113,0)</f>
        <v>#DIV/0!</v>
      </c>
      <c r="Q1113" s="203">
        <f t="shared" si="60"/>
        <v>12999.7325</v>
      </c>
      <c r="R1113" s="203">
        <f t="shared" si="61"/>
        <v>0</v>
      </c>
      <c r="S1113" s="203" t="e">
        <f t="shared" si="62"/>
        <v>#DIV/0!</v>
      </c>
    </row>
    <row r="1114" spans="1:19" s="11" customFormat="1">
      <c r="A1114" s="195">
        <f>MAX($A$11:A1113)+1</f>
        <v>1103</v>
      </c>
      <c r="B1114" s="196" t="s">
        <v>59</v>
      </c>
      <c r="C1114" s="197">
        <v>3</v>
      </c>
      <c r="D1114" s="197" t="s">
        <v>1028</v>
      </c>
      <c r="E1114" s="196" t="s">
        <v>229</v>
      </c>
      <c r="F1114" s="198" t="s">
        <v>1747</v>
      </c>
      <c r="G1114" s="198" t="s">
        <v>75</v>
      </c>
      <c r="H1114" s="198" t="s">
        <v>70</v>
      </c>
      <c r="I1114" s="199">
        <v>36.840000000000003</v>
      </c>
      <c r="J1114" s="64"/>
      <c r="K1114" s="210">
        <v>5</v>
      </c>
      <c r="L1114" s="211">
        <v>146.6</v>
      </c>
      <c r="M1114" s="211" t="e" cm="1">
        <f t="array" ref="M1114">IF($K1114&gt;0,SVS_UR_VZ*$I1114/$J1114,0)</f>
        <v>#DIV/0!</v>
      </c>
      <c r="N1114" s="204">
        <v>2</v>
      </c>
      <c r="O1114" s="205">
        <v>40.5</v>
      </c>
      <c r="P1114" s="205" t="e" cm="1">
        <f t="array" ref="P1114">IF($K1114&gt;0,SVS_UR_VFZ*$I1114/$J1114,0)</f>
        <v>#DIV/0!</v>
      </c>
      <c r="Q1114" s="203">
        <f t="shared" si="60"/>
        <v>6892.7640000000001</v>
      </c>
      <c r="R1114" s="203">
        <f t="shared" si="61"/>
        <v>0</v>
      </c>
      <c r="S1114" s="203" t="e">
        <f t="shared" si="62"/>
        <v>#DIV/0!</v>
      </c>
    </row>
    <row r="1115" spans="1:19" s="11" customFormat="1">
      <c r="A1115" s="195">
        <f>MAX($A$11:A1114)+1</f>
        <v>1104</v>
      </c>
      <c r="B1115" s="196" t="s">
        <v>59</v>
      </c>
      <c r="C1115" s="197">
        <v>3</v>
      </c>
      <c r="D1115" s="197" t="s">
        <v>1029</v>
      </c>
      <c r="E1115" s="196" t="s">
        <v>81</v>
      </c>
      <c r="F1115" s="198" t="s">
        <v>171</v>
      </c>
      <c r="G1115" s="198" t="s">
        <v>1313</v>
      </c>
      <c r="H1115" s="198" t="s">
        <v>80</v>
      </c>
      <c r="I1115" s="199">
        <v>22.5</v>
      </c>
      <c r="J1115" s="64"/>
      <c r="K1115" s="210">
        <v>5</v>
      </c>
      <c r="L1115" s="211">
        <v>146.6</v>
      </c>
      <c r="M1115" s="211" t="e" cm="1">
        <f t="array" ref="M1115">IF($K1115&gt;0,SVS_UR_VZ*$I1115/$J1115,0)</f>
        <v>#DIV/0!</v>
      </c>
      <c r="N1115" s="204">
        <v>5</v>
      </c>
      <c r="O1115" s="205">
        <v>101.25</v>
      </c>
      <c r="P1115" s="205" t="e" cm="1">
        <f t="array" ref="P1115">IF($K1115&gt;0,SVS_UR_VFZ*$I1115/$J1115,0)</f>
        <v>#DIV/0!</v>
      </c>
      <c r="Q1115" s="203">
        <f t="shared" si="60"/>
        <v>5576.625</v>
      </c>
      <c r="R1115" s="203">
        <f t="shared" si="61"/>
        <v>0</v>
      </c>
      <c r="S1115" s="203" t="e">
        <f t="shared" si="62"/>
        <v>#DIV/0!</v>
      </c>
    </row>
    <row r="1116" spans="1:19" s="11" customFormat="1">
      <c r="A1116" s="195">
        <f>MAX($A$11:A1115)+1</f>
        <v>1105</v>
      </c>
      <c r="B1116" s="196" t="s">
        <v>59</v>
      </c>
      <c r="C1116" s="197">
        <v>3</v>
      </c>
      <c r="D1116" s="197" t="s">
        <v>1030</v>
      </c>
      <c r="E1116" s="196" t="s">
        <v>81</v>
      </c>
      <c r="F1116" s="198" t="s">
        <v>171</v>
      </c>
      <c r="G1116" s="198" t="s">
        <v>1313</v>
      </c>
      <c r="H1116" s="198" t="s">
        <v>80</v>
      </c>
      <c r="I1116" s="199">
        <v>16.97</v>
      </c>
      <c r="J1116" s="64"/>
      <c r="K1116" s="210">
        <v>5</v>
      </c>
      <c r="L1116" s="211">
        <v>146.6</v>
      </c>
      <c r="M1116" s="211" t="e" cm="1">
        <f t="array" ref="M1116">IF($K1116&gt;0,SVS_UR_VZ*$I1116/$J1116,0)</f>
        <v>#DIV/0!</v>
      </c>
      <c r="N1116" s="204">
        <v>5</v>
      </c>
      <c r="O1116" s="205">
        <v>101.25</v>
      </c>
      <c r="P1116" s="205" t="e" cm="1">
        <f t="array" ref="P1116">IF($K1116&gt;0,SVS_UR_VFZ*$I1116/$J1116,0)</f>
        <v>#DIV/0!</v>
      </c>
      <c r="Q1116" s="203">
        <f t="shared" si="60"/>
        <v>4206.0144999999993</v>
      </c>
      <c r="R1116" s="203">
        <f t="shared" si="61"/>
        <v>0</v>
      </c>
      <c r="S1116" s="203" t="e">
        <f t="shared" si="62"/>
        <v>#DIV/0!</v>
      </c>
    </row>
    <row r="1117" spans="1:19" s="11" customFormat="1">
      <c r="A1117" s="195">
        <f>MAX($A$11:A1116)+1</f>
        <v>1106</v>
      </c>
      <c r="B1117" s="196" t="s">
        <v>59</v>
      </c>
      <c r="C1117" s="197">
        <v>3</v>
      </c>
      <c r="D1117" s="197" t="s">
        <v>1031</v>
      </c>
      <c r="E1117" s="196" t="s">
        <v>81</v>
      </c>
      <c r="F1117" s="198" t="s">
        <v>1375</v>
      </c>
      <c r="G1117" s="198" t="s">
        <v>1313</v>
      </c>
      <c r="H1117" s="198" t="s">
        <v>80</v>
      </c>
      <c r="I1117" s="199">
        <v>16.97</v>
      </c>
      <c r="J1117" s="64"/>
      <c r="K1117" s="210">
        <v>3</v>
      </c>
      <c r="L1117" s="211">
        <v>87.96</v>
      </c>
      <c r="M1117" s="211" t="e" cm="1">
        <f t="array" ref="M1117">IF($K1117&gt;0,SVS_UR_VZ*$I1117/$J1117,0)</f>
        <v>#DIV/0!</v>
      </c>
      <c r="N1117" s="204">
        <v>3</v>
      </c>
      <c r="O1117" s="205">
        <v>60.75</v>
      </c>
      <c r="P1117" s="205" t="e" cm="1">
        <f t="array" ref="P1117">IF($K1117&gt;0,SVS_UR_VFZ*$I1117/$J1117,0)</f>
        <v>#DIV/0!</v>
      </c>
      <c r="Q1117" s="203">
        <f t="shared" si="60"/>
        <v>2523.6086999999993</v>
      </c>
      <c r="R1117" s="203">
        <f t="shared" si="61"/>
        <v>0</v>
      </c>
      <c r="S1117" s="203" t="e">
        <f t="shared" si="62"/>
        <v>#DIV/0!</v>
      </c>
    </row>
    <row r="1118" spans="1:19" s="11" customFormat="1">
      <c r="A1118" s="195">
        <f>MAX($A$11:A1117)+1</f>
        <v>1107</v>
      </c>
      <c r="B1118" s="196" t="s">
        <v>59</v>
      </c>
      <c r="C1118" s="197">
        <v>3</v>
      </c>
      <c r="D1118" s="197" t="s">
        <v>1032</v>
      </c>
      <c r="E1118" s="196" t="s">
        <v>81</v>
      </c>
      <c r="F1118" s="198" t="s">
        <v>1375</v>
      </c>
      <c r="G1118" s="198" t="s">
        <v>1313</v>
      </c>
      <c r="H1118" s="198" t="s">
        <v>80</v>
      </c>
      <c r="I1118" s="199">
        <v>22.33</v>
      </c>
      <c r="J1118" s="64"/>
      <c r="K1118" s="210">
        <v>3</v>
      </c>
      <c r="L1118" s="211">
        <v>87.96</v>
      </c>
      <c r="M1118" s="211" t="e" cm="1">
        <f t="array" ref="M1118">IF($K1118&gt;0,SVS_UR_VZ*$I1118/$J1118,0)</f>
        <v>#DIV/0!</v>
      </c>
      <c r="N1118" s="204">
        <v>3</v>
      </c>
      <c r="O1118" s="205">
        <v>60.75</v>
      </c>
      <c r="P1118" s="205" t="e" cm="1">
        <f t="array" ref="P1118">IF($K1118&gt;0,SVS_UR_VFZ*$I1118/$J1118,0)</f>
        <v>#DIV/0!</v>
      </c>
      <c r="Q1118" s="203">
        <f t="shared" si="60"/>
        <v>3320.6942999999992</v>
      </c>
      <c r="R1118" s="203">
        <f t="shared" si="61"/>
        <v>0</v>
      </c>
      <c r="S1118" s="203" t="e">
        <f t="shared" si="62"/>
        <v>#DIV/0!</v>
      </c>
    </row>
    <row r="1119" spans="1:19" s="11" customFormat="1">
      <c r="A1119" s="195">
        <f>MAX($A$11:A1118)+1</f>
        <v>1108</v>
      </c>
      <c r="B1119" s="196" t="s">
        <v>59</v>
      </c>
      <c r="C1119" s="197">
        <v>3</v>
      </c>
      <c r="D1119" s="197" t="s">
        <v>1033</v>
      </c>
      <c r="E1119" s="196" t="s">
        <v>213</v>
      </c>
      <c r="F1119" s="198" t="s">
        <v>176</v>
      </c>
      <c r="G1119" s="198" t="s">
        <v>75</v>
      </c>
      <c r="H1119" s="198" t="s">
        <v>47</v>
      </c>
      <c r="I1119" s="199">
        <v>5.65</v>
      </c>
      <c r="J1119" s="64"/>
      <c r="K1119" s="210">
        <v>0.08</v>
      </c>
      <c r="L1119" s="211">
        <v>3</v>
      </c>
      <c r="M1119" s="211" t="e" cm="1">
        <f t="array" ref="M1119">IF($K1119&gt;0,SVS_UR_VZ*$I1119/$J1119,0)</f>
        <v>#DIV/0!</v>
      </c>
      <c r="N1119" s="204">
        <v>0.08</v>
      </c>
      <c r="O1119" s="205">
        <v>1</v>
      </c>
      <c r="P1119" s="205" t="e" cm="1">
        <f t="array" ref="P1119">IF($K1119&gt;0,SVS_UR_VFZ*$I1119/$J1119,0)</f>
        <v>#DIV/0!</v>
      </c>
      <c r="Q1119" s="203">
        <f t="shared" si="60"/>
        <v>22.6</v>
      </c>
      <c r="R1119" s="203">
        <f t="shared" si="61"/>
        <v>0</v>
      </c>
      <c r="S1119" s="203" t="e">
        <f t="shared" si="62"/>
        <v>#DIV/0!</v>
      </c>
    </row>
    <row r="1120" spans="1:19" s="11" customFormat="1">
      <c r="A1120" s="195">
        <f>MAX($A$11:A1119)+1</f>
        <v>1109</v>
      </c>
      <c r="B1120" s="196" t="s">
        <v>59</v>
      </c>
      <c r="C1120" s="197">
        <v>3</v>
      </c>
      <c r="D1120" s="197" t="s">
        <v>1034</v>
      </c>
      <c r="E1120" s="196" t="s">
        <v>526</v>
      </c>
      <c r="F1120" s="198" t="s">
        <v>172</v>
      </c>
      <c r="G1120" s="198" t="s">
        <v>75</v>
      </c>
      <c r="H1120" s="198" t="s">
        <v>70</v>
      </c>
      <c r="I1120" s="199">
        <v>69.62</v>
      </c>
      <c r="J1120" s="64"/>
      <c r="K1120" s="210">
        <v>2</v>
      </c>
      <c r="L1120" s="211">
        <v>58.64</v>
      </c>
      <c r="M1120" s="211" t="e" cm="1">
        <f t="array" ref="M1120">IF($K1120&gt;0,SVS_UR_VZ*$I1120/$J1120,0)</f>
        <v>#DIV/0!</v>
      </c>
      <c r="N1120" s="204">
        <v>2</v>
      </c>
      <c r="O1120" s="205">
        <v>40.5</v>
      </c>
      <c r="P1120" s="205" t="e" cm="1">
        <f t="array" ref="P1120">IF($K1120&gt;0,SVS_UR_VFZ*$I1120/$J1120,0)</f>
        <v>#DIV/0!</v>
      </c>
      <c r="Q1120" s="203">
        <f t="shared" si="60"/>
        <v>6902.1268000000009</v>
      </c>
      <c r="R1120" s="203">
        <f t="shared" si="61"/>
        <v>0</v>
      </c>
      <c r="S1120" s="203" t="e">
        <f t="shared" si="62"/>
        <v>#DIV/0!</v>
      </c>
    </row>
    <row r="1121" spans="1:19" s="11" customFormat="1">
      <c r="A1121" s="195">
        <f>MAX($A$11:A1120)+1</f>
        <v>1110</v>
      </c>
      <c r="B1121" s="196" t="s">
        <v>59</v>
      </c>
      <c r="C1121" s="197">
        <v>3</v>
      </c>
      <c r="D1121" s="197" t="s">
        <v>1035</v>
      </c>
      <c r="E1121" s="196" t="s">
        <v>471</v>
      </c>
      <c r="F1121" s="198" t="s">
        <v>172</v>
      </c>
      <c r="G1121" s="198" t="s">
        <v>75</v>
      </c>
      <c r="H1121" s="198" t="s">
        <v>94</v>
      </c>
      <c r="I1121" s="199">
        <v>43.75</v>
      </c>
      <c r="J1121" s="64"/>
      <c r="K1121" s="210">
        <v>2</v>
      </c>
      <c r="L1121" s="211">
        <v>58.64</v>
      </c>
      <c r="M1121" s="211" t="e" cm="1">
        <f t="array" ref="M1121">IF($K1121&gt;0,SVS_UR_VZ*$I1121/$J1121,0)</f>
        <v>#DIV/0!</v>
      </c>
      <c r="N1121" s="204">
        <v>2</v>
      </c>
      <c r="O1121" s="205">
        <v>40.5</v>
      </c>
      <c r="P1121" s="205" t="e" cm="1">
        <f t="array" ref="P1121">IF($K1121&gt;0,SVS_UR_VFZ*$I1121/$J1121,0)</f>
        <v>#DIV/0!</v>
      </c>
      <c r="Q1121" s="203">
        <f t="shared" si="60"/>
        <v>4337.375</v>
      </c>
      <c r="R1121" s="203">
        <f t="shared" si="61"/>
        <v>0</v>
      </c>
      <c r="S1121" s="203" t="e">
        <f t="shared" si="62"/>
        <v>#DIV/0!</v>
      </c>
    </row>
    <row r="1122" spans="1:19" s="11" customFormat="1">
      <c r="A1122" s="195">
        <f>MAX($A$11:A1121)+1</f>
        <v>1111</v>
      </c>
      <c r="B1122" s="196" t="s">
        <v>59</v>
      </c>
      <c r="C1122" s="197">
        <v>3</v>
      </c>
      <c r="D1122" s="197" t="s">
        <v>1036</v>
      </c>
      <c r="E1122" s="196" t="s">
        <v>526</v>
      </c>
      <c r="F1122" s="198" t="s">
        <v>172</v>
      </c>
      <c r="G1122" s="198" t="s">
        <v>75</v>
      </c>
      <c r="H1122" s="198" t="s">
        <v>70</v>
      </c>
      <c r="I1122" s="199">
        <v>111.38</v>
      </c>
      <c r="J1122" s="64"/>
      <c r="K1122" s="210">
        <v>2</v>
      </c>
      <c r="L1122" s="211">
        <v>58.64</v>
      </c>
      <c r="M1122" s="211" t="e" cm="1">
        <f t="array" ref="M1122">IF($K1122&gt;0,SVS_UR_VZ*$I1122/$J1122,0)</f>
        <v>#DIV/0!</v>
      </c>
      <c r="N1122" s="204">
        <v>2</v>
      </c>
      <c r="O1122" s="205">
        <v>40.5</v>
      </c>
      <c r="P1122" s="205" t="e" cm="1">
        <f t="array" ref="P1122">IF($K1122&gt;0,SVS_UR_VFZ*$I1122/$J1122,0)</f>
        <v>#DIV/0!</v>
      </c>
      <c r="Q1122" s="203">
        <f t="shared" si="60"/>
        <v>11042.2132</v>
      </c>
      <c r="R1122" s="203">
        <f t="shared" si="61"/>
        <v>0</v>
      </c>
      <c r="S1122" s="203" t="e">
        <f t="shared" si="62"/>
        <v>#DIV/0!</v>
      </c>
    </row>
    <row r="1123" spans="1:19" s="11" customFormat="1">
      <c r="A1123" s="195">
        <f>MAX($A$11:A1122)+1</f>
        <v>1112</v>
      </c>
      <c r="B1123" s="196" t="s">
        <v>59</v>
      </c>
      <c r="C1123" s="197">
        <v>3</v>
      </c>
      <c r="D1123" s="197" t="s">
        <v>1037</v>
      </c>
      <c r="E1123" s="196" t="s">
        <v>229</v>
      </c>
      <c r="F1123" s="198" t="s">
        <v>1747</v>
      </c>
      <c r="G1123" s="198" t="s">
        <v>75</v>
      </c>
      <c r="H1123" s="198" t="s">
        <v>70</v>
      </c>
      <c r="I1123" s="199">
        <v>62.54</v>
      </c>
      <c r="J1123" s="64"/>
      <c r="K1123" s="210">
        <v>5</v>
      </c>
      <c r="L1123" s="211">
        <v>146.6</v>
      </c>
      <c r="M1123" s="211" t="e" cm="1">
        <f t="array" ref="M1123">IF($K1123&gt;0,SVS_UR_VZ*$I1123/$J1123,0)</f>
        <v>#DIV/0!</v>
      </c>
      <c r="N1123" s="204">
        <v>2</v>
      </c>
      <c r="O1123" s="205">
        <v>40.5</v>
      </c>
      <c r="P1123" s="205" t="e" cm="1">
        <f t="array" ref="P1123">IF($K1123&gt;0,SVS_UR_VFZ*$I1123/$J1123,0)</f>
        <v>#DIV/0!</v>
      </c>
      <c r="Q1123" s="203">
        <f t="shared" si="60"/>
        <v>11701.234</v>
      </c>
      <c r="R1123" s="203">
        <f t="shared" si="61"/>
        <v>0</v>
      </c>
      <c r="S1123" s="203" t="e">
        <f t="shared" si="62"/>
        <v>#DIV/0!</v>
      </c>
    </row>
    <row r="1124" spans="1:19" s="11" customFormat="1">
      <c r="A1124" s="195">
        <f>MAX($A$11:A1123)+1</f>
        <v>1113</v>
      </c>
      <c r="B1124" s="196" t="s">
        <v>59</v>
      </c>
      <c r="C1124" s="197">
        <v>3</v>
      </c>
      <c r="D1124" s="197" t="s">
        <v>1038</v>
      </c>
      <c r="E1124" s="196" t="s">
        <v>1039</v>
      </c>
      <c r="F1124" s="198" t="s">
        <v>1749</v>
      </c>
      <c r="G1124" s="198" t="s">
        <v>75</v>
      </c>
      <c r="H1124" s="198" t="s">
        <v>45</v>
      </c>
      <c r="I1124" s="199">
        <v>78.709999999999994</v>
      </c>
      <c r="J1124" s="64"/>
      <c r="K1124" s="210">
        <v>5</v>
      </c>
      <c r="L1124" s="211">
        <v>146.6</v>
      </c>
      <c r="M1124" s="211" t="e" cm="1">
        <f t="array" ref="M1124">IF($K1124&gt;0,SVS_UR_VZ*$I1124/$J1124,0)</f>
        <v>#DIV/0!</v>
      </c>
      <c r="N1124" s="204">
        <v>2</v>
      </c>
      <c r="O1124" s="205">
        <v>40.5</v>
      </c>
      <c r="P1124" s="205" t="e" cm="1">
        <f t="array" ref="P1124">IF($K1124&gt;0,SVS_UR_VFZ*$I1124/$J1124,0)</f>
        <v>#DIV/0!</v>
      </c>
      <c r="Q1124" s="203">
        <f t="shared" si="60"/>
        <v>14726.640999999998</v>
      </c>
      <c r="R1124" s="203">
        <f t="shared" si="61"/>
        <v>0</v>
      </c>
      <c r="S1124" s="203" t="e">
        <f t="shared" si="62"/>
        <v>#DIV/0!</v>
      </c>
    </row>
    <row r="1125" spans="1:19" s="11" customFormat="1">
      <c r="A1125" s="195">
        <f>MAX($A$11:A1124)+1</f>
        <v>1114</v>
      </c>
      <c r="B1125" s="196" t="s">
        <v>59</v>
      </c>
      <c r="C1125" s="197">
        <v>3</v>
      </c>
      <c r="D1125" s="197" t="s">
        <v>1040</v>
      </c>
      <c r="E1125" s="196" t="s">
        <v>229</v>
      </c>
      <c r="F1125" s="198" t="s">
        <v>1747</v>
      </c>
      <c r="G1125" s="198" t="s">
        <v>75</v>
      </c>
      <c r="H1125" s="198" t="s">
        <v>70</v>
      </c>
      <c r="I1125" s="199">
        <v>62.04</v>
      </c>
      <c r="J1125" s="64"/>
      <c r="K1125" s="210">
        <v>5</v>
      </c>
      <c r="L1125" s="211">
        <v>146.6</v>
      </c>
      <c r="M1125" s="211" t="e" cm="1">
        <f t="array" ref="M1125">IF($K1125&gt;0,SVS_UR_VZ*$I1125/$J1125,0)</f>
        <v>#DIV/0!</v>
      </c>
      <c r="N1125" s="204">
        <v>2</v>
      </c>
      <c r="O1125" s="205">
        <v>40.5</v>
      </c>
      <c r="P1125" s="205" t="e" cm="1">
        <f t="array" ref="P1125">IF($K1125&gt;0,SVS_UR_VFZ*$I1125/$J1125,0)</f>
        <v>#DIV/0!</v>
      </c>
      <c r="Q1125" s="203">
        <f t="shared" si="60"/>
        <v>11607.683999999999</v>
      </c>
      <c r="R1125" s="203">
        <f t="shared" si="61"/>
        <v>0</v>
      </c>
      <c r="S1125" s="203" t="e">
        <f t="shared" si="62"/>
        <v>#DIV/0!</v>
      </c>
    </row>
    <row r="1126" spans="1:19" s="11" customFormat="1">
      <c r="A1126" s="195">
        <f>MAX($A$11:A1125)+1</f>
        <v>1115</v>
      </c>
      <c r="B1126" s="196" t="s">
        <v>59</v>
      </c>
      <c r="C1126" s="197">
        <v>3</v>
      </c>
      <c r="D1126" s="197" t="s">
        <v>1043</v>
      </c>
      <c r="E1126" s="196" t="s">
        <v>189</v>
      </c>
      <c r="F1126" s="198" t="s">
        <v>171</v>
      </c>
      <c r="G1126" s="198" t="s">
        <v>75</v>
      </c>
      <c r="H1126" s="198" t="s">
        <v>83</v>
      </c>
      <c r="I1126" s="199">
        <v>105.14</v>
      </c>
      <c r="J1126" s="64"/>
      <c r="K1126" s="210">
        <v>5</v>
      </c>
      <c r="L1126" s="211">
        <v>146.6</v>
      </c>
      <c r="M1126" s="211" t="e" cm="1">
        <f t="array" ref="M1126">IF($K1126&gt;0,SVS_UR_VZ*$I1126/$J1126,0)</f>
        <v>#DIV/0!</v>
      </c>
      <c r="N1126" s="204">
        <v>5</v>
      </c>
      <c r="O1126" s="205">
        <v>101.25</v>
      </c>
      <c r="P1126" s="205" t="e" cm="1">
        <f t="array" ref="P1126">IF($K1126&gt;0,SVS_UR_VFZ*$I1126/$J1126,0)</f>
        <v>#DIV/0!</v>
      </c>
      <c r="Q1126" s="203">
        <f t="shared" si="60"/>
        <v>26058.949000000001</v>
      </c>
      <c r="R1126" s="203">
        <f t="shared" si="61"/>
        <v>0</v>
      </c>
      <c r="S1126" s="203" t="e">
        <f t="shared" si="62"/>
        <v>#DIV/0!</v>
      </c>
    </row>
    <row r="1127" spans="1:19" s="11" customFormat="1">
      <c r="A1127" s="195">
        <f>MAX($A$11:A1126)+1</f>
        <v>1116</v>
      </c>
      <c r="B1127" s="196" t="s">
        <v>59</v>
      </c>
      <c r="C1127" s="197">
        <v>3</v>
      </c>
      <c r="D1127" s="197" t="s">
        <v>1045</v>
      </c>
      <c r="E1127" s="196" t="s">
        <v>86</v>
      </c>
      <c r="F1127" s="198" t="s">
        <v>171</v>
      </c>
      <c r="G1127" s="198" t="s">
        <v>1320</v>
      </c>
      <c r="H1127" s="198" t="s">
        <v>85</v>
      </c>
      <c r="I1127" s="199">
        <v>19.18</v>
      </c>
      <c r="J1127" s="64"/>
      <c r="K1127" s="210">
        <v>5</v>
      </c>
      <c r="L1127" s="211">
        <v>146.6</v>
      </c>
      <c r="M1127" s="211" t="e" cm="1">
        <f t="array" ref="M1127">IF($K1127&gt;0,SVS_UR_VZ*$I1127/$J1127,0)</f>
        <v>#DIV/0!</v>
      </c>
      <c r="N1127" s="204">
        <v>5</v>
      </c>
      <c r="O1127" s="205">
        <v>101.25</v>
      </c>
      <c r="P1127" s="205" t="e" cm="1">
        <f t="array" ref="P1127">IF($K1127&gt;0,SVS_UR_VFZ*$I1127/$J1127,0)</f>
        <v>#DIV/0!</v>
      </c>
      <c r="Q1127" s="203">
        <f t="shared" si="60"/>
        <v>4753.7629999999999</v>
      </c>
      <c r="R1127" s="203">
        <f t="shared" si="61"/>
        <v>0</v>
      </c>
      <c r="S1127" s="203" t="e">
        <f t="shared" si="62"/>
        <v>#DIV/0!</v>
      </c>
    </row>
    <row r="1128" spans="1:19" s="11" customFormat="1">
      <c r="A1128" s="195">
        <f>MAX($A$11:A1127)+1</f>
        <v>1117</v>
      </c>
      <c r="B1128" s="196" t="s">
        <v>59</v>
      </c>
      <c r="C1128" s="197">
        <v>3</v>
      </c>
      <c r="D1128" s="197" t="s">
        <v>1046</v>
      </c>
      <c r="E1128" s="196" t="s">
        <v>86</v>
      </c>
      <c r="F1128" s="198" t="s">
        <v>171</v>
      </c>
      <c r="G1128" s="198" t="s">
        <v>1320</v>
      </c>
      <c r="H1128" s="198" t="s">
        <v>85</v>
      </c>
      <c r="I1128" s="199">
        <v>19.059999999999999</v>
      </c>
      <c r="J1128" s="64"/>
      <c r="K1128" s="210">
        <v>5</v>
      </c>
      <c r="L1128" s="211">
        <v>146.6</v>
      </c>
      <c r="M1128" s="211" t="e" cm="1">
        <f t="array" ref="M1128">IF($K1128&gt;0,SVS_UR_VZ*$I1128/$J1128,0)</f>
        <v>#DIV/0!</v>
      </c>
      <c r="N1128" s="204">
        <v>5</v>
      </c>
      <c r="O1128" s="205">
        <v>101.25</v>
      </c>
      <c r="P1128" s="205" t="e" cm="1">
        <f t="array" ref="P1128">IF($K1128&gt;0,SVS_UR_VFZ*$I1128/$J1128,0)</f>
        <v>#DIV/0!</v>
      </c>
      <c r="Q1128" s="203">
        <f t="shared" si="60"/>
        <v>4724.0209999999997</v>
      </c>
      <c r="R1128" s="203">
        <f t="shared" si="61"/>
        <v>0</v>
      </c>
      <c r="S1128" s="203" t="e">
        <f t="shared" si="62"/>
        <v>#DIV/0!</v>
      </c>
    </row>
    <row r="1129" spans="1:19" s="11" customFormat="1">
      <c r="A1129" s="195">
        <f>MAX($A$11:A1128)+1</f>
        <v>1118</v>
      </c>
      <c r="B1129" s="196" t="s">
        <v>59</v>
      </c>
      <c r="C1129" s="197">
        <v>3</v>
      </c>
      <c r="D1129" s="197" t="s">
        <v>1091</v>
      </c>
      <c r="E1129" s="196" t="s">
        <v>229</v>
      </c>
      <c r="F1129" s="198" t="s">
        <v>1747</v>
      </c>
      <c r="G1129" s="198" t="s">
        <v>75</v>
      </c>
      <c r="H1129" s="198" t="s">
        <v>70</v>
      </c>
      <c r="I1129" s="199">
        <v>50.31</v>
      </c>
      <c r="J1129" s="64"/>
      <c r="K1129" s="210">
        <v>5</v>
      </c>
      <c r="L1129" s="211">
        <v>146.6</v>
      </c>
      <c r="M1129" s="211" t="e" cm="1">
        <f t="array" ref="M1129">IF($K1129&gt;0,SVS_UR_VZ*$I1129/$J1129,0)</f>
        <v>#DIV/0!</v>
      </c>
      <c r="N1129" s="204">
        <v>2</v>
      </c>
      <c r="O1129" s="205">
        <v>40.5</v>
      </c>
      <c r="P1129" s="205" t="e" cm="1">
        <f t="array" ref="P1129">IF($K1129&gt;0,SVS_UR_VFZ*$I1129/$J1129,0)</f>
        <v>#DIV/0!</v>
      </c>
      <c r="Q1129" s="203">
        <f t="shared" si="60"/>
        <v>9413.0010000000002</v>
      </c>
      <c r="R1129" s="203">
        <f t="shared" si="61"/>
        <v>0</v>
      </c>
      <c r="S1129" s="203" t="e">
        <f t="shared" si="62"/>
        <v>#DIV/0!</v>
      </c>
    </row>
    <row r="1130" spans="1:19" s="11" customFormat="1">
      <c r="A1130" s="195">
        <f>MAX($A$11:A1129)+1</f>
        <v>1119</v>
      </c>
      <c r="B1130" s="196" t="s">
        <v>59</v>
      </c>
      <c r="C1130" s="197">
        <v>3</v>
      </c>
      <c r="D1130" s="197" t="s">
        <v>1092</v>
      </c>
      <c r="E1130" s="196" t="s">
        <v>471</v>
      </c>
      <c r="F1130" s="198" t="s">
        <v>172</v>
      </c>
      <c r="G1130" s="198" t="s">
        <v>75</v>
      </c>
      <c r="H1130" s="198" t="s">
        <v>94</v>
      </c>
      <c r="I1130" s="199">
        <v>104.86</v>
      </c>
      <c r="J1130" s="64"/>
      <c r="K1130" s="210">
        <v>2</v>
      </c>
      <c r="L1130" s="211">
        <v>58.64</v>
      </c>
      <c r="M1130" s="211" t="e" cm="1">
        <f t="array" ref="M1130">IF($K1130&gt;0,SVS_UR_VZ*$I1130/$J1130,0)</f>
        <v>#DIV/0!</v>
      </c>
      <c r="N1130" s="204">
        <v>2</v>
      </c>
      <c r="O1130" s="205">
        <v>40.5</v>
      </c>
      <c r="P1130" s="205" t="e" cm="1">
        <f t="array" ref="P1130">IF($K1130&gt;0,SVS_UR_VFZ*$I1130/$J1130,0)</f>
        <v>#DIV/0!</v>
      </c>
      <c r="Q1130" s="203">
        <f t="shared" si="60"/>
        <v>10395.820400000001</v>
      </c>
      <c r="R1130" s="203">
        <f t="shared" si="61"/>
        <v>0</v>
      </c>
      <c r="S1130" s="203" t="e">
        <f t="shared" si="62"/>
        <v>#DIV/0!</v>
      </c>
    </row>
    <row r="1131" spans="1:19" s="11" customFormat="1">
      <c r="A1131" s="195">
        <f>MAX($A$11:A1130)+1</f>
        <v>1120</v>
      </c>
      <c r="B1131" s="196" t="s">
        <v>59</v>
      </c>
      <c r="C1131" s="197">
        <v>3</v>
      </c>
      <c r="D1131" s="197" t="s">
        <v>1093</v>
      </c>
      <c r="E1131" s="196" t="s">
        <v>471</v>
      </c>
      <c r="F1131" s="198" t="s">
        <v>172</v>
      </c>
      <c r="G1131" s="198" t="s">
        <v>75</v>
      </c>
      <c r="H1131" s="198" t="s">
        <v>94</v>
      </c>
      <c r="I1131" s="199">
        <v>8.76</v>
      </c>
      <c r="J1131" s="64"/>
      <c r="K1131" s="210">
        <v>2</v>
      </c>
      <c r="L1131" s="211">
        <v>58.64</v>
      </c>
      <c r="M1131" s="211" t="e" cm="1">
        <f t="array" ref="M1131">IF($K1131&gt;0,SVS_UR_VZ*$I1131/$J1131,0)</f>
        <v>#DIV/0!</v>
      </c>
      <c r="N1131" s="204">
        <v>2</v>
      </c>
      <c r="O1131" s="205">
        <v>40.5</v>
      </c>
      <c r="P1131" s="205" t="e" cm="1">
        <f t="array" ref="P1131">IF($K1131&gt;0,SVS_UR_VFZ*$I1131/$J1131,0)</f>
        <v>#DIV/0!</v>
      </c>
      <c r="Q1131" s="203">
        <f t="shared" si="60"/>
        <v>868.46640000000002</v>
      </c>
      <c r="R1131" s="203">
        <f t="shared" si="61"/>
        <v>0</v>
      </c>
      <c r="S1131" s="203" t="e">
        <f t="shared" si="62"/>
        <v>#DIV/0!</v>
      </c>
    </row>
    <row r="1132" spans="1:19" s="11" customFormat="1">
      <c r="A1132" s="195">
        <f>MAX($A$11:A1131)+1</f>
        <v>1121</v>
      </c>
      <c r="B1132" s="196" t="s">
        <v>59</v>
      </c>
      <c r="C1132" s="197">
        <v>3</v>
      </c>
      <c r="D1132" s="197" t="s">
        <v>1094</v>
      </c>
      <c r="E1132" s="196" t="s">
        <v>471</v>
      </c>
      <c r="F1132" s="198" t="s">
        <v>172</v>
      </c>
      <c r="G1132" s="198" t="s">
        <v>75</v>
      </c>
      <c r="H1132" s="198" t="s">
        <v>94</v>
      </c>
      <c r="I1132" s="199">
        <v>7.72</v>
      </c>
      <c r="J1132" s="64"/>
      <c r="K1132" s="210">
        <v>2</v>
      </c>
      <c r="L1132" s="211">
        <v>58.64</v>
      </c>
      <c r="M1132" s="211" t="e" cm="1">
        <f t="array" ref="M1132">IF($K1132&gt;0,SVS_UR_VZ*$I1132/$J1132,0)</f>
        <v>#DIV/0!</v>
      </c>
      <c r="N1132" s="204">
        <v>2</v>
      </c>
      <c r="O1132" s="205">
        <v>40.5</v>
      </c>
      <c r="P1132" s="205" t="e" cm="1">
        <f t="array" ref="P1132">IF($K1132&gt;0,SVS_UR_VFZ*$I1132/$J1132,0)</f>
        <v>#DIV/0!</v>
      </c>
      <c r="Q1132" s="203">
        <f t="shared" si="60"/>
        <v>765.36079999999993</v>
      </c>
      <c r="R1132" s="203">
        <f t="shared" si="61"/>
        <v>0</v>
      </c>
      <c r="S1132" s="203" t="e">
        <f t="shared" si="62"/>
        <v>#DIV/0!</v>
      </c>
    </row>
    <row r="1133" spans="1:19" s="11" customFormat="1">
      <c r="A1133" s="195">
        <f>MAX($A$11:A1132)+1</f>
        <v>1122</v>
      </c>
      <c r="B1133" s="196" t="s">
        <v>59</v>
      </c>
      <c r="C1133" s="197">
        <v>3</v>
      </c>
      <c r="D1133" s="197" t="s">
        <v>1095</v>
      </c>
      <c r="E1133" s="196" t="s">
        <v>471</v>
      </c>
      <c r="F1133" s="198" t="s">
        <v>172</v>
      </c>
      <c r="G1133" s="198" t="s">
        <v>75</v>
      </c>
      <c r="H1133" s="198" t="s">
        <v>94</v>
      </c>
      <c r="I1133" s="199">
        <v>62.32</v>
      </c>
      <c r="J1133" s="64"/>
      <c r="K1133" s="210">
        <v>2</v>
      </c>
      <c r="L1133" s="211">
        <v>58.64</v>
      </c>
      <c r="M1133" s="211" t="e" cm="1">
        <f t="array" ref="M1133">IF($K1133&gt;0,SVS_UR_VZ*$I1133/$J1133,0)</f>
        <v>#DIV/0!</v>
      </c>
      <c r="N1133" s="204">
        <v>2</v>
      </c>
      <c r="O1133" s="205">
        <v>40.5</v>
      </c>
      <c r="P1133" s="205" t="e" cm="1">
        <f t="array" ref="P1133">IF($K1133&gt;0,SVS_UR_VFZ*$I1133/$J1133,0)</f>
        <v>#DIV/0!</v>
      </c>
      <c r="Q1133" s="203">
        <f t="shared" si="60"/>
        <v>6178.4048000000003</v>
      </c>
      <c r="R1133" s="203">
        <f t="shared" si="61"/>
        <v>0</v>
      </c>
      <c r="S1133" s="203" t="e">
        <f t="shared" si="62"/>
        <v>#DIV/0!</v>
      </c>
    </row>
    <row r="1134" spans="1:19" s="11" customFormat="1">
      <c r="A1134" s="195">
        <f>MAX($A$11:A1133)+1</f>
        <v>1123</v>
      </c>
      <c r="B1134" s="196" t="s">
        <v>59</v>
      </c>
      <c r="C1134" s="197">
        <v>3</v>
      </c>
      <c r="D1134" s="197" t="s">
        <v>1096</v>
      </c>
      <c r="E1134" s="196" t="s">
        <v>526</v>
      </c>
      <c r="F1134" s="198" t="s">
        <v>172</v>
      </c>
      <c r="G1134" s="198" t="s">
        <v>75</v>
      </c>
      <c r="H1134" s="198" t="s">
        <v>70</v>
      </c>
      <c r="I1134" s="199">
        <v>90.29</v>
      </c>
      <c r="J1134" s="64"/>
      <c r="K1134" s="210">
        <v>2</v>
      </c>
      <c r="L1134" s="211">
        <v>58.64</v>
      </c>
      <c r="M1134" s="211" t="e" cm="1">
        <f t="array" ref="M1134">IF($K1134&gt;0,SVS_UR_VZ*$I1134/$J1134,0)</f>
        <v>#DIV/0!</v>
      </c>
      <c r="N1134" s="204">
        <v>2</v>
      </c>
      <c r="O1134" s="205">
        <v>40.5</v>
      </c>
      <c r="P1134" s="205" t="e" cm="1">
        <f t="array" ref="P1134">IF($K1134&gt;0,SVS_UR_VFZ*$I1134/$J1134,0)</f>
        <v>#DIV/0!</v>
      </c>
      <c r="Q1134" s="203">
        <f t="shared" si="60"/>
        <v>8951.3506000000016</v>
      </c>
      <c r="R1134" s="203">
        <f t="shared" si="61"/>
        <v>0</v>
      </c>
      <c r="S1134" s="203" t="e">
        <f t="shared" si="62"/>
        <v>#DIV/0!</v>
      </c>
    </row>
    <row r="1135" spans="1:19" s="11" customFormat="1">
      <c r="A1135" s="195">
        <f>MAX($A$11:A1134)+1</f>
        <v>1124</v>
      </c>
      <c r="B1135" s="196" t="s">
        <v>59</v>
      </c>
      <c r="C1135" s="197">
        <v>3</v>
      </c>
      <c r="D1135" s="197" t="s">
        <v>1097</v>
      </c>
      <c r="E1135" s="196" t="s">
        <v>213</v>
      </c>
      <c r="F1135" s="198" t="s">
        <v>176</v>
      </c>
      <c r="G1135" s="198" t="s">
        <v>75</v>
      </c>
      <c r="H1135" s="198" t="s">
        <v>47</v>
      </c>
      <c r="I1135" s="199">
        <v>7.44</v>
      </c>
      <c r="J1135" s="64"/>
      <c r="K1135" s="210">
        <v>0.08</v>
      </c>
      <c r="L1135" s="211">
        <v>3</v>
      </c>
      <c r="M1135" s="211" t="e" cm="1">
        <f t="array" ref="M1135">IF($K1135&gt;0,SVS_UR_VZ*$I1135/$J1135,0)</f>
        <v>#DIV/0!</v>
      </c>
      <c r="N1135" s="204">
        <v>0.08</v>
      </c>
      <c r="O1135" s="205">
        <v>1</v>
      </c>
      <c r="P1135" s="205" t="e" cm="1">
        <f t="array" ref="P1135">IF($K1135&gt;0,SVS_UR_VFZ*$I1135/$J1135,0)</f>
        <v>#DIV/0!</v>
      </c>
      <c r="Q1135" s="203">
        <f t="shared" si="60"/>
        <v>29.76</v>
      </c>
      <c r="R1135" s="203">
        <f t="shared" si="61"/>
        <v>0</v>
      </c>
      <c r="S1135" s="203" t="e">
        <f t="shared" si="62"/>
        <v>#DIV/0!</v>
      </c>
    </row>
    <row r="1136" spans="1:19" s="11" customFormat="1">
      <c r="A1136" s="195">
        <f>MAX($A$11:A1135)+1</f>
        <v>1125</v>
      </c>
      <c r="B1136" s="196" t="s">
        <v>59</v>
      </c>
      <c r="C1136" s="197">
        <v>3</v>
      </c>
      <c r="D1136" s="197" t="s">
        <v>1099</v>
      </c>
      <c r="E1136" s="196" t="s">
        <v>471</v>
      </c>
      <c r="F1136" s="198" t="s">
        <v>172</v>
      </c>
      <c r="G1136" s="198" t="s">
        <v>75</v>
      </c>
      <c r="H1136" s="198" t="s">
        <v>94</v>
      </c>
      <c r="I1136" s="199">
        <v>51.67</v>
      </c>
      <c r="J1136" s="64"/>
      <c r="K1136" s="210">
        <v>2</v>
      </c>
      <c r="L1136" s="211">
        <v>58.64</v>
      </c>
      <c r="M1136" s="211" t="e" cm="1">
        <f t="array" ref="M1136">IF($K1136&gt;0,SVS_UR_VZ*$I1136/$J1136,0)</f>
        <v>#DIV/0!</v>
      </c>
      <c r="N1136" s="204">
        <v>2</v>
      </c>
      <c r="O1136" s="205">
        <v>40.5</v>
      </c>
      <c r="P1136" s="205" t="e" cm="1">
        <f t="array" ref="P1136">IF($K1136&gt;0,SVS_UR_VFZ*$I1136/$J1136,0)</f>
        <v>#DIV/0!</v>
      </c>
      <c r="Q1136" s="203">
        <f t="shared" si="60"/>
        <v>5122.5637999999999</v>
      </c>
      <c r="R1136" s="203">
        <f t="shared" si="61"/>
        <v>0</v>
      </c>
      <c r="S1136" s="203" t="e">
        <f t="shared" si="62"/>
        <v>#DIV/0!</v>
      </c>
    </row>
    <row r="1137" spans="1:19" s="11" customFormat="1">
      <c r="A1137" s="195">
        <f>MAX($A$11:A1136)+1</f>
        <v>1126</v>
      </c>
      <c r="B1137" s="196" t="s">
        <v>59</v>
      </c>
      <c r="C1137" s="197">
        <v>3</v>
      </c>
      <c r="D1137" s="197" t="s">
        <v>1100</v>
      </c>
      <c r="E1137" s="196" t="s">
        <v>471</v>
      </c>
      <c r="F1137" s="198" t="s">
        <v>172</v>
      </c>
      <c r="G1137" s="198" t="s">
        <v>75</v>
      </c>
      <c r="H1137" s="198" t="s">
        <v>94</v>
      </c>
      <c r="I1137" s="199">
        <v>60.65</v>
      </c>
      <c r="J1137" s="64"/>
      <c r="K1137" s="210">
        <v>2</v>
      </c>
      <c r="L1137" s="211">
        <v>58.64</v>
      </c>
      <c r="M1137" s="211" t="e" cm="1">
        <f t="array" ref="M1137">IF($K1137&gt;0,SVS_UR_VZ*$I1137/$J1137,0)</f>
        <v>#DIV/0!</v>
      </c>
      <c r="N1137" s="204">
        <v>2</v>
      </c>
      <c r="O1137" s="205">
        <v>40.5</v>
      </c>
      <c r="P1137" s="205" t="e" cm="1">
        <f t="array" ref="P1137">IF($K1137&gt;0,SVS_UR_VFZ*$I1137/$J1137,0)</f>
        <v>#DIV/0!</v>
      </c>
      <c r="Q1137" s="203">
        <f t="shared" si="60"/>
        <v>6012.8409999999994</v>
      </c>
      <c r="R1137" s="203">
        <f t="shared" si="61"/>
        <v>0</v>
      </c>
      <c r="S1137" s="203" t="e">
        <f t="shared" si="62"/>
        <v>#DIV/0!</v>
      </c>
    </row>
    <row r="1138" spans="1:19" s="11" customFormat="1">
      <c r="A1138" s="195">
        <f>MAX($A$11:A1137)+1</f>
        <v>1127</v>
      </c>
      <c r="B1138" s="196" t="s">
        <v>59</v>
      </c>
      <c r="C1138" s="197">
        <v>3</v>
      </c>
      <c r="D1138" s="197" t="s">
        <v>1101</v>
      </c>
      <c r="E1138" s="196" t="s">
        <v>526</v>
      </c>
      <c r="F1138" s="198" t="s">
        <v>172</v>
      </c>
      <c r="G1138" s="198" t="s">
        <v>75</v>
      </c>
      <c r="H1138" s="198" t="s">
        <v>70</v>
      </c>
      <c r="I1138" s="199">
        <v>101.37</v>
      </c>
      <c r="J1138" s="64"/>
      <c r="K1138" s="210">
        <v>2</v>
      </c>
      <c r="L1138" s="211">
        <v>58.64</v>
      </c>
      <c r="M1138" s="211" t="e" cm="1">
        <f t="array" ref="M1138">IF($K1138&gt;0,SVS_UR_VZ*$I1138/$J1138,0)</f>
        <v>#DIV/0!</v>
      </c>
      <c r="N1138" s="204">
        <v>2</v>
      </c>
      <c r="O1138" s="205">
        <v>40.5</v>
      </c>
      <c r="P1138" s="205" t="e" cm="1">
        <f t="array" ref="P1138">IF($K1138&gt;0,SVS_UR_VFZ*$I1138/$J1138,0)</f>
        <v>#DIV/0!</v>
      </c>
      <c r="Q1138" s="203">
        <f t="shared" si="60"/>
        <v>10049.8218</v>
      </c>
      <c r="R1138" s="203">
        <f t="shared" si="61"/>
        <v>0</v>
      </c>
      <c r="S1138" s="203" t="e">
        <f t="shared" si="62"/>
        <v>#DIV/0!</v>
      </c>
    </row>
    <row r="1139" spans="1:19" s="11" customFormat="1">
      <c r="A1139" s="195">
        <f>MAX($A$11:A1138)+1</f>
        <v>1128</v>
      </c>
      <c r="B1139" s="196" t="s">
        <v>59</v>
      </c>
      <c r="C1139" s="197">
        <v>3</v>
      </c>
      <c r="D1139" s="197" t="s">
        <v>1102</v>
      </c>
      <c r="E1139" s="196" t="s">
        <v>394</v>
      </c>
      <c r="F1139" s="198" t="s">
        <v>171</v>
      </c>
      <c r="G1139" s="198" t="s">
        <v>75</v>
      </c>
      <c r="H1139" s="198" t="s">
        <v>92</v>
      </c>
      <c r="I1139" s="199">
        <v>5.22</v>
      </c>
      <c r="J1139" s="64"/>
      <c r="K1139" s="210">
        <v>5</v>
      </c>
      <c r="L1139" s="211">
        <v>146.6</v>
      </c>
      <c r="M1139" s="211" t="e" cm="1">
        <f t="array" ref="M1139">IF($K1139&gt;0,SVS_UR_VZ*$I1139/$J1139,0)</f>
        <v>#DIV/0!</v>
      </c>
      <c r="N1139" s="204">
        <v>5</v>
      </c>
      <c r="O1139" s="205">
        <v>101.25</v>
      </c>
      <c r="P1139" s="205" t="e" cm="1">
        <f t="array" ref="P1139">IF($K1139&gt;0,SVS_UR_VFZ*$I1139/$J1139,0)</f>
        <v>#DIV/0!</v>
      </c>
      <c r="Q1139" s="203">
        <f t="shared" si="60"/>
        <v>1293.7769999999998</v>
      </c>
      <c r="R1139" s="203">
        <f t="shared" si="61"/>
        <v>0</v>
      </c>
      <c r="S1139" s="203" t="e">
        <f t="shared" si="62"/>
        <v>#DIV/0!</v>
      </c>
    </row>
    <row r="1140" spans="1:19" s="11" customFormat="1">
      <c r="A1140" s="195">
        <f>MAX($A$11:A1139)+1</f>
        <v>1129</v>
      </c>
      <c r="B1140" s="196" t="s">
        <v>59</v>
      </c>
      <c r="C1140" s="197">
        <v>3</v>
      </c>
      <c r="D1140" s="197" t="s">
        <v>1103</v>
      </c>
      <c r="E1140" s="196" t="s">
        <v>182</v>
      </c>
      <c r="F1140" s="198" t="s">
        <v>221</v>
      </c>
      <c r="G1140" s="198" t="s">
        <v>1311</v>
      </c>
      <c r="H1140" s="198" t="s">
        <v>89</v>
      </c>
      <c r="I1140" s="199">
        <v>4.09</v>
      </c>
      <c r="J1140" s="64"/>
      <c r="K1140" s="210">
        <v>10</v>
      </c>
      <c r="L1140" s="211">
        <v>293.2</v>
      </c>
      <c r="M1140" s="211" t="e" cm="1">
        <f t="array" ref="M1140">IF($K1140&gt;0,SVS_UR_VZ*$I1140/$J1140,0)</f>
        <v>#DIV/0!</v>
      </c>
      <c r="N1140" s="204">
        <v>5</v>
      </c>
      <c r="O1140" s="204">
        <v>101.25</v>
      </c>
      <c r="P1140" s="205" t="e" cm="1">
        <f t="array" ref="P1140">IF($K1140&gt;0,SVS_UR_VFZ*$I1140/$J1140,0)</f>
        <v>#DIV/0!</v>
      </c>
      <c r="Q1140" s="203">
        <f t="shared" si="60"/>
        <v>1613.3004999999998</v>
      </c>
      <c r="R1140" s="203">
        <f t="shared" si="61"/>
        <v>0</v>
      </c>
      <c r="S1140" s="203" t="e">
        <f t="shared" si="62"/>
        <v>#DIV/0!</v>
      </c>
    </row>
    <row r="1141" spans="1:19" s="11" customFormat="1">
      <c r="A1141" s="195">
        <f>MAX($A$11:A1140)+1</f>
        <v>1130</v>
      </c>
      <c r="B1141" s="196" t="s">
        <v>59</v>
      </c>
      <c r="C1141" s="197">
        <v>3</v>
      </c>
      <c r="D1141" s="197" t="s">
        <v>1104</v>
      </c>
      <c r="E1141" s="196" t="s">
        <v>182</v>
      </c>
      <c r="F1141" s="198" t="s">
        <v>221</v>
      </c>
      <c r="G1141" s="198" t="s">
        <v>1311</v>
      </c>
      <c r="H1141" s="198" t="s">
        <v>89</v>
      </c>
      <c r="I1141" s="199">
        <v>3.96</v>
      </c>
      <c r="J1141" s="64"/>
      <c r="K1141" s="210">
        <v>10</v>
      </c>
      <c r="L1141" s="211">
        <v>293.2</v>
      </c>
      <c r="M1141" s="211" t="e" cm="1">
        <f t="array" ref="M1141">IF($K1141&gt;0,SVS_UR_VZ*$I1141/$J1141,0)</f>
        <v>#DIV/0!</v>
      </c>
      <c r="N1141" s="204">
        <v>5</v>
      </c>
      <c r="O1141" s="204">
        <v>101.25</v>
      </c>
      <c r="P1141" s="205" t="e" cm="1">
        <f t="array" ref="P1141">IF($K1141&gt;0,SVS_UR_VFZ*$I1141/$J1141,0)</f>
        <v>#DIV/0!</v>
      </c>
      <c r="Q1141" s="203">
        <f t="shared" si="60"/>
        <v>1562.0219999999999</v>
      </c>
      <c r="R1141" s="203">
        <f t="shared" si="61"/>
        <v>0</v>
      </c>
      <c r="S1141" s="203" t="e">
        <f t="shared" si="62"/>
        <v>#DIV/0!</v>
      </c>
    </row>
    <row r="1142" spans="1:19" s="11" customFormat="1">
      <c r="A1142" s="195">
        <f>MAX($A$11:A1141)+1</f>
        <v>1131</v>
      </c>
      <c r="B1142" s="196" t="s">
        <v>59</v>
      </c>
      <c r="C1142" s="197">
        <v>3</v>
      </c>
      <c r="D1142" s="197" t="s">
        <v>1105</v>
      </c>
      <c r="E1142" s="196" t="s">
        <v>182</v>
      </c>
      <c r="F1142" s="198" t="s">
        <v>221</v>
      </c>
      <c r="G1142" s="198" t="s">
        <v>1311</v>
      </c>
      <c r="H1142" s="198" t="s">
        <v>89</v>
      </c>
      <c r="I1142" s="199">
        <v>7.92</v>
      </c>
      <c r="J1142" s="64"/>
      <c r="K1142" s="210">
        <v>10</v>
      </c>
      <c r="L1142" s="211">
        <v>293.2</v>
      </c>
      <c r="M1142" s="211" t="e" cm="1">
        <f t="array" ref="M1142">IF($K1142&gt;0,SVS_UR_VZ*$I1142/$J1142,0)</f>
        <v>#DIV/0!</v>
      </c>
      <c r="N1142" s="204">
        <v>5</v>
      </c>
      <c r="O1142" s="204">
        <v>101.25</v>
      </c>
      <c r="P1142" s="205" t="e" cm="1">
        <f t="array" ref="P1142">IF($K1142&gt;0,SVS_UR_VFZ*$I1142/$J1142,0)</f>
        <v>#DIV/0!</v>
      </c>
      <c r="Q1142" s="203">
        <f t="shared" si="60"/>
        <v>3124.0439999999999</v>
      </c>
      <c r="R1142" s="203">
        <f t="shared" si="61"/>
        <v>0</v>
      </c>
      <c r="S1142" s="203" t="e">
        <f t="shared" si="62"/>
        <v>#DIV/0!</v>
      </c>
    </row>
    <row r="1143" spans="1:19" s="11" customFormat="1">
      <c r="A1143" s="195">
        <f>MAX($A$11:A1142)+1</f>
        <v>1132</v>
      </c>
      <c r="B1143" s="196" t="s">
        <v>59</v>
      </c>
      <c r="C1143" s="197">
        <v>3</v>
      </c>
      <c r="D1143" s="197" t="s">
        <v>1108</v>
      </c>
      <c r="E1143" s="196" t="s">
        <v>189</v>
      </c>
      <c r="F1143" s="198" t="s">
        <v>171</v>
      </c>
      <c r="G1143" s="198" t="s">
        <v>75</v>
      </c>
      <c r="H1143" s="198" t="s">
        <v>83</v>
      </c>
      <c r="I1143" s="199">
        <v>86.91</v>
      </c>
      <c r="J1143" s="64"/>
      <c r="K1143" s="210">
        <v>5</v>
      </c>
      <c r="L1143" s="211">
        <v>146.6</v>
      </c>
      <c r="M1143" s="211" t="e" cm="1">
        <f t="array" ref="M1143">IF($K1143&gt;0,SVS_UR_VZ*$I1143/$J1143,0)</f>
        <v>#DIV/0!</v>
      </c>
      <c r="N1143" s="204">
        <v>5</v>
      </c>
      <c r="O1143" s="205">
        <v>101.25</v>
      </c>
      <c r="P1143" s="205" t="e" cm="1">
        <f t="array" ref="P1143">IF($K1143&gt;0,SVS_UR_VFZ*$I1143/$J1143,0)</f>
        <v>#DIV/0!</v>
      </c>
      <c r="Q1143" s="203">
        <f t="shared" ref="Q1143:Q1155" si="63">I1143*SUM(L1143,O1143)</f>
        <v>21540.643499999998</v>
      </c>
      <c r="R1143" s="203">
        <f t="shared" ref="R1143:R1155" si="64">IFERROR(Q1143/J1143,0)</f>
        <v>0</v>
      </c>
      <c r="S1143" s="203" t="e">
        <f t="shared" ref="S1143:S1155" si="65">ROUND(SUM(L1143*M1143,O1143*P1143),2)</f>
        <v>#DIV/0!</v>
      </c>
    </row>
    <row r="1144" spans="1:19" s="11" customFormat="1">
      <c r="A1144" s="195">
        <f>MAX($A$11:A1143)+1</f>
        <v>1133</v>
      </c>
      <c r="B1144" s="196" t="s">
        <v>59</v>
      </c>
      <c r="C1144" s="197">
        <v>3</v>
      </c>
      <c r="D1144" s="197" t="s">
        <v>1110</v>
      </c>
      <c r="E1144" s="196" t="s">
        <v>86</v>
      </c>
      <c r="F1144" s="198" t="s">
        <v>171</v>
      </c>
      <c r="G1144" s="198" t="s">
        <v>1320</v>
      </c>
      <c r="H1144" s="198" t="s">
        <v>85</v>
      </c>
      <c r="I1144" s="199">
        <v>19.18</v>
      </c>
      <c r="J1144" s="64"/>
      <c r="K1144" s="210">
        <v>5</v>
      </c>
      <c r="L1144" s="211">
        <v>146.6</v>
      </c>
      <c r="M1144" s="211" t="e" cm="1">
        <f t="array" ref="M1144">IF($K1144&gt;0,SVS_UR_VZ*$I1144/$J1144,0)</f>
        <v>#DIV/0!</v>
      </c>
      <c r="N1144" s="204">
        <v>5</v>
      </c>
      <c r="O1144" s="205">
        <v>101.25</v>
      </c>
      <c r="P1144" s="205" t="e" cm="1">
        <f t="array" ref="P1144">IF($K1144&gt;0,SVS_UR_VFZ*$I1144/$J1144,0)</f>
        <v>#DIV/0!</v>
      </c>
      <c r="Q1144" s="203">
        <f t="shared" si="63"/>
        <v>4753.7629999999999</v>
      </c>
      <c r="R1144" s="203">
        <f t="shared" si="64"/>
        <v>0</v>
      </c>
      <c r="S1144" s="203" t="e">
        <f t="shared" si="65"/>
        <v>#DIV/0!</v>
      </c>
    </row>
    <row r="1145" spans="1:19" s="11" customFormat="1">
      <c r="A1145" s="195">
        <f>MAX($A$11:A1144)+1</f>
        <v>1134</v>
      </c>
      <c r="B1145" s="196" t="s">
        <v>59</v>
      </c>
      <c r="C1145" s="197">
        <v>3</v>
      </c>
      <c r="D1145" s="197" t="s">
        <v>1111</v>
      </c>
      <c r="E1145" s="196" t="s">
        <v>86</v>
      </c>
      <c r="F1145" s="198" t="s">
        <v>171</v>
      </c>
      <c r="G1145" s="198" t="s">
        <v>1320</v>
      </c>
      <c r="H1145" s="198" t="s">
        <v>85</v>
      </c>
      <c r="I1145" s="199">
        <v>22.3</v>
      </c>
      <c r="J1145" s="64"/>
      <c r="K1145" s="210">
        <v>5</v>
      </c>
      <c r="L1145" s="211">
        <v>146.6</v>
      </c>
      <c r="M1145" s="211" t="e" cm="1">
        <f t="array" ref="M1145">IF($K1145&gt;0,SVS_UR_VZ*$I1145/$J1145,0)</f>
        <v>#DIV/0!</v>
      </c>
      <c r="N1145" s="204">
        <v>5</v>
      </c>
      <c r="O1145" s="205">
        <v>101.25</v>
      </c>
      <c r="P1145" s="205" t="e" cm="1">
        <f t="array" ref="P1145">IF($K1145&gt;0,SVS_UR_VFZ*$I1145/$J1145,0)</f>
        <v>#DIV/0!</v>
      </c>
      <c r="Q1145" s="203">
        <f t="shared" si="63"/>
        <v>5527.0550000000003</v>
      </c>
      <c r="R1145" s="203">
        <f t="shared" si="64"/>
        <v>0</v>
      </c>
      <c r="S1145" s="203" t="e">
        <f t="shared" si="65"/>
        <v>#DIV/0!</v>
      </c>
    </row>
    <row r="1146" spans="1:19" s="11" customFormat="1">
      <c r="A1146" s="195">
        <f>MAX($A$11:A1145)+1</f>
        <v>1135</v>
      </c>
      <c r="B1146" s="196" t="s">
        <v>59</v>
      </c>
      <c r="C1146" s="197">
        <v>3</v>
      </c>
      <c r="D1146" s="197" t="s">
        <v>1139</v>
      </c>
      <c r="E1146" s="196" t="s">
        <v>1121</v>
      </c>
      <c r="F1146" s="198" t="s">
        <v>169</v>
      </c>
      <c r="G1146" s="198" t="s">
        <v>75</v>
      </c>
      <c r="H1146" s="198" t="s">
        <v>80</v>
      </c>
      <c r="I1146" s="199">
        <v>17.55</v>
      </c>
      <c r="J1146" s="64"/>
      <c r="K1146" s="210">
        <v>1</v>
      </c>
      <c r="L1146" s="211">
        <v>30.4</v>
      </c>
      <c r="M1146" s="211" t="e" cm="1">
        <f t="array" ref="M1146">IF($K1146&gt;0,SVS_UR_VZ*$I1146/$J1146,0)</f>
        <v>#DIV/0!</v>
      </c>
      <c r="N1146" s="204">
        <v>1</v>
      </c>
      <c r="O1146" s="205">
        <v>21.68</v>
      </c>
      <c r="P1146" s="205" t="e" cm="1">
        <f t="array" ref="P1146">IF($K1146&gt;0,SVS_UR_VFZ*$I1146/$J1146,0)</f>
        <v>#DIV/0!</v>
      </c>
      <c r="Q1146" s="203">
        <f t="shared" si="63"/>
        <v>914.00400000000002</v>
      </c>
      <c r="R1146" s="203">
        <f t="shared" si="64"/>
        <v>0</v>
      </c>
      <c r="S1146" s="203" t="e">
        <f t="shared" si="65"/>
        <v>#DIV/0!</v>
      </c>
    </row>
    <row r="1147" spans="1:19" s="11" customFormat="1">
      <c r="A1147" s="195">
        <f>MAX($A$11:A1146)+1</f>
        <v>1136</v>
      </c>
      <c r="B1147" s="196" t="s">
        <v>59</v>
      </c>
      <c r="C1147" s="197">
        <v>3</v>
      </c>
      <c r="D1147" s="197" t="s">
        <v>1140</v>
      </c>
      <c r="E1147" s="196" t="s">
        <v>394</v>
      </c>
      <c r="F1147" s="198" t="s">
        <v>171</v>
      </c>
      <c r="G1147" s="198" t="s">
        <v>75</v>
      </c>
      <c r="H1147" s="198" t="s">
        <v>92</v>
      </c>
      <c r="I1147" s="199">
        <v>5.22</v>
      </c>
      <c r="J1147" s="64"/>
      <c r="K1147" s="210">
        <v>5</v>
      </c>
      <c r="L1147" s="211">
        <v>146.6</v>
      </c>
      <c r="M1147" s="211" t="e" cm="1">
        <f t="array" ref="M1147">IF($K1147&gt;0,SVS_UR_VZ*$I1147/$J1147,0)</f>
        <v>#DIV/0!</v>
      </c>
      <c r="N1147" s="204">
        <v>5</v>
      </c>
      <c r="O1147" s="205">
        <v>101.25</v>
      </c>
      <c r="P1147" s="205" t="e" cm="1">
        <f t="array" ref="P1147">IF($K1147&gt;0,SVS_UR_VFZ*$I1147/$J1147,0)</f>
        <v>#DIV/0!</v>
      </c>
      <c r="Q1147" s="203">
        <f t="shared" si="63"/>
        <v>1293.7769999999998</v>
      </c>
      <c r="R1147" s="203">
        <f t="shared" si="64"/>
        <v>0</v>
      </c>
      <c r="S1147" s="203" t="e">
        <f t="shared" si="65"/>
        <v>#DIV/0!</v>
      </c>
    </row>
    <row r="1148" spans="1:19" s="11" customFormat="1">
      <c r="A1148" s="195">
        <f>MAX($A$11:A1147)+1</f>
        <v>1137</v>
      </c>
      <c r="B1148" s="196" t="s">
        <v>59</v>
      </c>
      <c r="C1148" s="197">
        <v>3</v>
      </c>
      <c r="D1148" s="197" t="s">
        <v>1142</v>
      </c>
      <c r="E1148" s="196" t="s">
        <v>217</v>
      </c>
      <c r="F1148" s="198" t="s">
        <v>221</v>
      </c>
      <c r="G1148" s="198" t="s">
        <v>1311</v>
      </c>
      <c r="H1148" s="198" t="s">
        <v>89</v>
      </c>
      <c r="I1148" s="199">
        <v>4.09</v>
      </c>
      <c r="J1148" s="64"/>
      <c r="K1148" s="210">
        <v>10</v>
      </c>
      <c r="L1148" s="211">
        <v>293.2</v>
      </c>
      <c r="M1148" s="211" t="e" cm="1">
        <f t="array" ref="M1148">IF($K1148&gt;0,SVS_UR_VZ*$I1148/$J1148,0)</f>
        <v>#DIV/0!</v>
      </c>
      <c r="N1148" s="204">
        <v>5</v>
      </c>
      <c r="O1148" s="204">
        <v>101.25</v>
      </c>
      <c r="P1148" s="205" t="e" cm="1">
        <f t="array" ref="P1148">IF($K1148&gt;0,SVS_UR_VFZ*$I1148/$J1148,0)</f>
        <v>#DIV/0!</v>
      </c>
      <c r="Q1148" s="203">
        <f t="shared" si="63"/>
        <v>1613.3004999999998</v>
      </c>
      <c r="R1148" s="203">
        <f t="shared" si="64"/>
        <v>0</v>
      </c>
      <c r="S1148" s="203" t="e">
        <f t="shared" si="65"/>
        <v>#DIV/0!</v>
      </c>
    </row>
    <row r="1149" spans="1:19" s="11" customFormat="1">
      <c r="A1149" s="195">
        <f>MAX($A$11:A1148)+1</f>
        <v>1138</v>
      </c>
      <c r="B1149" s="196" t="s">
        <v>59</v>
      </c>
      <c r="C1149" s="197">
        <v>3</v>
      </c>
      <c r="D1149" s="197" t="s">
        <v>1143</v>
      </c>
      <c r="E1149" s="196" t="s">
        <v>217</v>
      </c>
      <c r="F1149" s="198" t="s">
        <v>221</v>
      </c>
      <c r="G1149" s="198" t="s">
        <v>1311</v>
      </c>
      <c r="H1149" s="198" t="s">
        <v>89</v>
      </c>
      <c r="I1149" s="199">
        <v>7.92</v>
      </c>
      <c r="J1149" s="64"/>
      <c r="K1149" s="210">
        <v>10</v>
      </c>
      <c r="L1149" s="211">
        <v>293.2</v>
      </c>
      <c r="M1149" s="211" t="e" cm="1">
        <f t="array" ref="M1149">IF($K1149&gt;0,SVS_UR_VZ*$I1149/$J1149,0)</f>
        <v>#DIV/0!</v>
      </c>
      <c r="N1149" s="204">
        <v>5</v>
      </c>
      <c r="O1149" s="204">
        <v>101.25</v>
      </c>
      <c r="P1149" s="205" t="e" cm="1">
        <f t="array" ref="P1149">IF($K1149&gt;0,SVS_UR_VFZ*$I1149/$J1149,0)</f>
        <v>#DIV/0!</v>
      </c>
      <c r="Q1149" s="203">
        <f t="shared" si="63"/>
        <v>3124.0439999999999</v>
      </c>
      <c r="R1149" s="203">
        <f t="shared" si="64"/>
        <v>0</v>
      </c>
      <c r="S1149" s="203" t="e">
        <f t="shared" si="65"/>
        <v>#DIV/0!</v>
      </c>
    </row>
    <row r="1150" spans="1:19" s="11" customFormat="1">
      <c r="A1150" s="195">
        <f>MAX($A$11:A1149)+1</f>
        <v>1139</v>
      </c>
      <c r="B1150" s="196" t="s">
        <v>59</v>
      </c>
      <c r="C1150" s="197">
        <v>3</v>
      </c>
      <c r="D1150" s="197" t="s">
        <v>1144</v>
      </c>
      <c r="E1150" s="196" t="s">
        <v>192</v>
      </c>
      <c r="F1150" s="198" t="s">
        <v>174</v>
      </c>
      <c r="G1150" s="198" t="s">
        <v>1759</v>
      </c>
      <c r="H1150" s="198" t="s">
        <v>47</v>
      </c>
      <c r="I1150" s="199">
        <v>18.75</v>
      </c>
      <c r="J1150" s="64"/>
      <c r="K1150" s="210">
        <v>0.02</v>
      </c>
      <c r="L1150" s="211">
        <v>1</v>
      </c>
      <c r="M1150" s="211" t="e" cm="1">
        <f t="array" ref="M1150">IF($K1150&gt;0,SVS_UR_VZ*$I1150/$J1150,0)</f>
        <v>#DIV/0!</v>
      </c>
      <c r="N1150" s="202"/>
      <c r="O1150" s="202"/>
      <c r="P1150" s="202"/>
      <c r="Q1150" s="203">
        <f t="shared" si="63"/>
        <v>18.75</v>
      </c>
      <c r="R1150" s="203">
        <f t="shared" si="64"/>
        <v>0</v>
      </c>
      <c r="S1150" s="203" t="e">
        <f t="shared" si="65"/>
        <v>#DIV/0!</v>
      </c>
    </row>
    <row r="1151" spans="1:19" s="11" customFormat="1">
      <c r="A1151" s="195">
        <f>MAX($A$11:A1150)+1</f>
        <v>1140</v>
      </c>
      <c r="B1151" s="196" t="s">
        <v>59</v>
      </c>
      <c r="C1151" s="197">
        <v>3</v>
      </c>
      <c r="D1151" s="197" t="s">
        <v>1147</v>
      </c>
      <c r="E1151" s="196" t="s">
        <v>189</v>
      </c>
      <c r="F1151" s="198" t="s">
        <v>171</v>
      </c>
      <c r="G1151" s="198" t="s">
        <v>75</v>
      </c>
      <c r="H1151" s="198" t="s">
        <v>83</v>
      </c>
      <c r="I1151" s="199">
        <v>14.96</v>
      </c>
      <c r="J1151" s="64"/>
      <c r="K1151" s="210">
        <v>5</v>
      </c>
      <c r="L1151" s="211">
        <v>146.6</v>
      </c>
      <c r="M1151" s="211" t="e" cm="1">
        <f t="array" ref="M1151">IF($K1151&gt;0,SVS_UR_VZ*$I1151/$J1151,0)</f>
        <v>#DIV/0!</v>
      </c>
      <c r="N1151" s="204">
        <v>5</v>
      </c>
      <c r="O1151" s="205">
        <v>101.25</v>
      </c>
      <c r="P1151" s="205" t="e" cm="1">
        <f t="array" ref="P1151">IF($K1151&gt;0,SVS_UR_VFZ*$I1151/$J1151,0)</f>
        <v>#DIV/0!</v>
      </c>
      <c r="Q1151" s="203">
        <f t="shared" si="63"/>
        <v>3707.8360000000002</v>
      </c>
      <c r="R1151" s="203">
        <f t="shared" si="64"/>
        <v>0</v>
      </c>
      <c r="S1151" s="203" t="e">
        <f t="shared" si="65"/>
        <v>#DIV/0!</v>
      </c>
    </row>
    <row r="1152" spans="1:19" s="11" customFormat="1">
      <c r="A1152" s="195">
        <f>MAX($A$11:A1151)+1</f>
        <v>1141</v>
      </c>
      <c r="B1152" s="196" t="s">
        <v>59</v>
      </c>
      <c r="C1152" s="197">
        <v>3</v>
      </c>
      <c r="D1152" s="197" t="s">
        <v>1149</v>
      </c>
      <c r="E1152" s="196" t="s">
        <v>86</v>
      </c>
      <c r="F1152" s="198" t="s">
        <v>171</v>
      </c>
      <c r="G1152" s="198" t="s">
        <v>1320</v>
      </c>
      <c r="H1152" s="198" t="s">
        <v>85</v>
      </c>
      <c r="I1152" s="199">
        <v>19.18</v>
      </c>
      <c r="J1152" s="64"/>
      <c r="K1152" s="210">
        <v>5</v>
      </c>
      <c r="L1152" s="211">
        <v>146.6</v>
      </c>
      <c r="M1152" s="211" t="e" cm="1">
        <f t="array" ref="M1152">IF($K1152&gt;0,SVS_UR_VZ*$I1152/$J1152,0)</f>
        <v>#DIV/0!</v>
      </c>
      <c r="N1152" s="204">
        <v>5</v>
      </c>
      <c r="O1152" s="205">
        <v>101.25</v>
      </c>
      <c r="P1152" s="205" t="e" cm="1">
        <f t="array" ref="P1152">IF($K1152&gt;0,SVS_UR_VFZ*$I1152/$J1152,0)</f>
        <v>#DIV/0!</v>
      </c>
      <c r="Q1152" s="203">
        <f t="shared" si="63"/>
        <v>4753.7629999999999</v>
      </c>
      <c r="R1152" s="203">
        <f t="shared" si="64"/>
        <v>0</v>
      </c>
      <c r="S1152" s="203" t="e">
        <f t="shared" si="65"/>
        <v>#DIV/0!</v>
      </c>
    </row>
    <row r="1153" spans="1:19" s="11" customFormat="1">
      <c r="A1153" s="195">
        <f>MAX($A$11:A1152)+1</f>
        <v>1142</v>
      </c>
      <c r="B1153" s="196" t="s">
        <v>59</v>
      </c>
      <c r="C1153" s="197">
        <v>3</v>
      </c>
      <c r="D1153" s="197" t="s">
        <v>1186</v>
      </c>
      <c r="E1153" s="196" t="s">
        <v>229</v>
      </c>
      <c r="F1153" s="198" t="s">
        <v>1747</v>
      </c>
      <c r="G1153" s="198" t="s">
        <v>75</v>
      </c>
      <c r="H1153" s="198" t="s">
        <v>70</v>
      </c>
      <c r="I1153" s="199">
        <v>61.33</v>
      </c>
      <c r="J1153" s="64"/>
      <c r="K1153" s="210">
        <v>5</v>
      </c>
      <c r="L1153" s="211">
        <v>146.6</v>
      </c>
      <c r="M1153" s="211" t="e" cm="1">
        <f t="array" ref="M1153">IF($K1153&gt;0,SVS_UR_VZ*$I1153/$J1153,0)</f>
        <v>#DIV/0!</v>
      </c>
      <c r="N1153" s="204">
        <v>2</v>
      </c>
      <c r="O1153" s="205">
        <v>40.5</v>
      </c>
      <c r="P1153" s="205" t="e" cm="1">
        <f t="array" ref="P1153">IF($K1153&gt;0,SVS_UR_VFZ*$I1153/$J1153,0)</f>
        <v>#DIV/0!</v>
      </c>
      <c r="Q1153" s="203">
        <f t="shared" si="63"/>
        <v>11474.842999999999</v>
      </c>
      <c r="R1153" s="203">
        <f t="shared" si="64"/>
        <v>0</v>
      </c>
      <c r="S1153" s="203" t="e">
        <f t="shared" si="65"/>
        <v>#DIV/0!</v>
      </c>
    </row>
    <row r="1154" spans="1:19" s="11" customFormat="1">
      <c r="A1154" s="195">
        <f>MAX($A$11:A1153)+1</f>
        <v>1143</v>
      </c>
      <c r="B1154" s="196" t="s">
        <v>59</v>
      </c>
      <c r="C1154" s="197">
        <v>3</v>
      </c>
      <c r="D1154" s="197" t="s">
        <v>1189</v>
      </c>
      <c r="E1154" s="196" t="s">
        <v>189</v>
      </c>
      <c r="F1154" s="198" t="s">
        <v>171</v>
      </c>
      <c r="G1154" s="198" t="s">
        <v>75</v>
      </c>
      <c r="H1154" s="198" t="s">
        <v>83</v>
      </c>
      <c r="I1154" s="199">
        <v>14.96</v>
      </c>
      <c r="J1154" s="64"/>
      <c r="K1154" s="210">
        <v>5</v>
      </c>
      <c r="L1154" s="211">
        <v>146.6</v>
      </c>
      <c r="M1154" s="211" t="e" cm="1">
        <f t="array" ref="M1154">IF($K1154&gt;0,SVS_UR_VZ*$I1154/$J1154,0)</f>
        <v>#DIV/0!</v>
      </c>
      <c r="N1154" s="204">
        <v>5</v>
      </c>
      <c r="O1154" s="205">
        <v>101.25</v>
      </c>
      <c r="P1154" s="205" t="e" cm="1">
        <f t="array" ref="P1154">IF($K1154&gt;0,SVS_UR_VFZ*$I1154/$J1154,0)</f>
        <v>#DIV/0!</v>
      </c>
      <c r="Q1154" s="203">
        <f t="shared" si="63"/>
        <v>3707.8360000000002</v>
      </c>
      <c r="R1154" s="203">
        <f t="shared" si="64"/>
        <v>0</v>
      </c>
      <c r="S1154" s="203" t="e">
        <f t="shared" si="65"/>
        <v>#DIV/0!</v>
      </c>
    </row>
    <row r="1155" spans="1:19" s="11" customFormat="1">
      <c r="A1155" s="195">
        <f>MAX($A$11:A1154)+1</f>
        <v>1144</v>
      </c>
      <c r="B1155" s="196" t="s">
        <v>59</v>
      </c>
      <c r="C1155" s="197">
        <v>3</v>
      </c>
      <c r="D1155" s="197" t="s">
        <v>1191</v>
      </c>
      <c r="E1155" s="196" t="s">
        <v>86</v>
      </c>
      <c r="F1155" s="198" t="s">
        <v>171</v>
      </c>
      <c r="G1155" s="198" t="s">
        <v>1320</v>
      </c>
      <c r="H1155" s="198" t="s">
        <v>85</v>
      </c>
      <c r="I1155" s="199">
        <v>19.18</v>
      </c>
      <c r="J1155" s="64"/>
      <c r="K1155" s="210">
        <v>5</v>
      </c>
      <c r="L1155" s="211">
        <v>146.6</v>
      </c>
      <c r="M1155" s="211" t="e" cm="1">
        <f t="array" ref="M1155">IF($K1155&gt;0,SVS_UR_VZ*$I1155/$J1155,0)</f>
        <v>#DIV/0!</v>
      </c>
      <c r="N1155" s="204">
        <v>5</v>
      </c>
      <c r="O1155" s="205">
        <v>101.25</v>
      </c>
      <c r="P1155" s="205" t="e" cm="1">
        <f t="array" ref="P1155">IF($K1155&gt;0,SVS_UR_VFZ*$I1155/$J1155,0)</f>
        <v>#DIV/0!</v>
      </c>
      <c r="Q1155" s="203">
        <f t="shared" si="63"/>
        <v>4753.7629999999999</v>
      </c>
      <c r="R1155" s="203">
        <f t="shared" si="64"/>
        <v>0</v>
      </c>
      <c r="S1155" s="203" t="e">
        <f t="shared" si="65"/>
        <v>#DIV/0!</v>
      </c>
    </row>
    <row r="1156" spans="1:19" s="11" customFormat="1">
      <c r="A1156" s="195">
        <f>MAX($A$11:A1155)+1</f>
        <v>1145</v>
      </c>
      <c r="B1156" s="196" t="s">
        <v>59</v>
      </c>
      <c r="C1156" s="197">
        <v>3</v>
      </c>
      <c r="D1156" s="197" t="s">
        <v>1041</v>
      </c>
      <c r="E1156" s="196" t="s">
        <v>192</v>
      </c>
      <c r="F1156" s="198" t="s">
        <v>37</v>
      </c>
      <c r="G1156" s="198" t="s">
        <v>1759</v>
      </c>
      <c r="H1156" s="198" t="s">
        <v>78</v>
      </c>
      <c r="I1156" s="199">
        <v>4.45</v>
      </c>
      <c r="J1156" s="202"/>
      <c r="K1156" s="202"/>
      <c r="L1156" s="202"/>
      <c r="M1156" s="202"/>
      <c r="N1156" s="202"/>
      <c r="O1156" s="202"/>
      <c r="P1156" s="202"/>
      <c r="Q1156" s="202"/>
      <c r="R1156" s="219"/>
      <c r="S1156" s="219"/>
    </row>
    <row r="1157" spans="1:19" s="11" customFormat="1">
      <c r="A1157" s="195">
        <f>MAX($A$11:A1156)+1</f>
        <v>1146</v>
      </c>
      <c r="B1157" s="196" t="s">
        <v>59</v>
      </c>
      <c r="C1157" s="197">
        <v>3</v>
      </c>
      <c r="D1157" s="197" t="s">
        <v>1042</v>
      </c>
      <c r="E1157" s="196" t="s">
        <v>192</v>
      </c>
      <c r="F1157" s="198" t="s">
        <v>37</v>
      </c>
      <c r="G1157" s="198" t="s">
        <v>1759</v>
      </c>
      <c r="H1157" s="198" t="s">
        <v>78</v>
      </c>
      <c r="I1157" s="199">
        <v>10.11</v>
      </c>
      <c r="J1157" s="202"/>
      <c r="K1157" s="202"/>
      <c r="L1157" s="202"/>
      <c r="M1157" s="202"/>
      <c r="N1157" s="202"/>
      <c r="O1157" s="202"/>
      <c r="P1157" s="202"/>
      <c r="Q1157" s="202"/>
      <c r="R1157" s="219"/>
      <c r="S1157" s="219"/>
    </row>
    <row r="1158" spans="1:19" s="11" customFormat="1">
      <c r="A1158" s="195">
        <f>MAX($A$11:A1157)+1</f>
        <v>1147</v>
      </c>
      <c r="B1158" s="196" t="s">
        <v>59</v>
      </c>
      <c r="C1158" s="197">
        <v>3</v>
      </c>
      <c r="D1158" s="197" t="s">
        <v>1044</v>
      </c>
      <c r="E1158" s="196" t="s">
        <v>192</v>
      </c>
      <c r="F1158" s="198" t="s">
        <v>37</v>
      </c>
      <c r="G1158" s="198" t="s">
        <v>1759</v>
      </c>
      <c r="H1158" s="198" t="s">
        <v>78</v>
      </c>
      <c r="I1158" s="199">
        <v>9.08</v>
      </c>
      <c r="J1158" s="202"/>
      <c r="K1158" s="202"/>
      <c r="L1158" s="202"/>
      <c r="M1158" s="202"/>
      <c r="N1158" s="202"/>
      <c r="O1158" s="202"/>
      <c r="P1158" s="202"/>
      <c r="Q1158" s="202"/>
      <c r="R1158" s="219"/>
      <c r="S1158" s="219"/>
    </row>
    <row r="1159" spans="1:19" s="11" customFormat="1">
      <c r="A1159" s="195">
        <f>MAX($A$11:A1158)+1</f>
        <v>1148</v>
      </c>
      <c r="B1159" s="196" t="s">
        <v>59</v>
      </c>
      <c r="C1159" s="197">
        <v>3</v>
      </c>
      <c r="D1159" s="197" t="s">
        <v>1098</v>
      </c>
      <c r="E1159" s="196" t="s">
        <v>179</v>
      </c>
      <c r="F1159" s="198" t="s">
        <v>37</v>
      </c>
      <c r="G1159" s="198" t="s">
        <v>75</v>
      </c>
      <c r="H1159" s="198" t="s">
        <v>78</v>
      </c>
      <c r="I1159" s="199">
        <v>8.76</v>
      </c>
      <c r="J1159" s="202"/>
      <c r="K1159" s="202"/>
      <c r="L1159" s="202"/>
      <c r="M1159" s="202"/>
      <c r="N1159" s="202"/>
      <c r="O1159" s="202"/>
      <c r="P1159" s="202"/>
      <c r="Q1159" s="202"/>
      <c r="R1159" s="219"/>
      <c r="S1159" s="219"/>
    </row>
    <row r="1160" spans="1:19" s="11" customFormat="1">
      <c r="A1160" s="195">
        <f>MAX($A$11:A1159)+1</f>
        <v>1149</v>
      </c>
      <c r="B1160" s="196" t="s">
        <v>59</v>
      </c>
      <c r="C1160" s="197">
        <v>3</v>
      </c>
      <c r="D1160" s="197" t="s">
        <v>1106</v>
      </c>
      <c r="E1160" s="196" t="s">
        <v>192</v>
      </c>
      <c r="F1160" s="198" t="s">
        <v>37</v>
      </c>
      <c r="G1160" s="198" t="s">
        <v>1759</v>
      </c>
      <c r="H1160" s="198" t="s">
        <v>78</v>
      </c>
      <c r="I1160" s="199">
        <v>6.9</v>
      </c>
      <c r="J1160" s="202"/>
      <c r="K1160" s="202"/>
      <c r="L1160" s="202"/>
      <c r="M1160" s="202"/>
      <c r="N1160" s="202"/>
      <c r="O1160" s="202"/>
      <c r="P1160" s="202"/>
      <c r="Q1160" s="202"/>
      <c r="R1160" s="219"/>
      <c r="S1160" s="219"/>
    </row>
    <row r="1161" spans="1:19" s="11" customFormat="1">
      <c r="A1161" s="195">
        <f>MAX($A$11:A1160)+1</f>
        <v>1150</v>
      </c>
      <c r="B1161" s="196" t="s">
        <v>59</v>
      </c>
      <c r="C1161" s="197">
        <v>3</v>
      </c>
      <c r="D1161" s="197" t="s">
        <v>1107</v>
      </c>
      <c r="E1161" s="196" t="s">
        <v>192</v>
      </c>
      <c r="F1161" s="198" t="s">
        <v>37</v>
      </c>
      <c r="G1161" s="198" t="s">
        <v>1759</v>
      </c>
      <c r="H1161" s="198" t="s">
        <v>78</v>
      </c>
      <c r="I1161" s="199">
        <v>12.75</v>
      </c>
      <c r="J1161" s="202"/>
      <c r="K1161" s="202"/>
      <c r="L1161" s="202"/>
      <c r="M1161" s="202"/>
      <c r="N1161" s="202"/>
      <c r="O1161" s="202"/>
      <c r="P1161" s="202"/>
      <c r="Q1161" s="202"/>
      <c r="R1161" s="219"/>
      <c r="S1161" s="219"/>
    </row>
    <row r="1162" spans="1:19" s="11" customFormat="1">
      <c r="A1162" s="195">
        <f>MAX($A$11:A1161)+1</f>
        <v>1151</v>
      </c>
      <c r="B1162" s="196" t="s">
        <v>59</v>
      </c>
      <c r="C1162" s="197">
        <v>3</v>
      </c>
      <c r="D1162" s="197" t="s">
        <v>1109</v>
      </c>
      <c r="E1162" s="196" t="s">
        <v>192</v>
      </c>
      <c r="F1162" s="198" t="s">
        <v>37</v>
      </c>
      <c r="G1162" s="198" t="s">
        <v>1759</v>
      </c>
      <c r="H1162" s="198" t="s">
        <v>78</v>
      </c>
      <c r="I1162" s="199">
        <v>11.62</v>
      </c>
      <c r="J1162" s="202"/>
      <c r="K1162" s="202"/>
      <c r="L1162" s="202"/>
      <c r="M1162" s="202"/>
      <c r="N1162" s="202"/>
      <c r="O1162" s="202"/>
      <c r="P1162" s="202"/>
      <c r="Q1162" s="202"/>
      <c r="R1162" s="219"/>
      <c r="S1162" s="219"/>
    </row>
    <row r="1163" spans="1:19" s="11" customFormat="1">
      <c r="A1163" s="195">
        <f>MAX($A$11:A1162)+1</f>
        <v>1152</v>
      </c>
      <c r="B1163" s="196" t="s">
        <v>59</v>
      </c>
      <c r="C1163" s="197">
        <v>3</v>
      </c>
      <c r="D1163" s="197" t="s">
        <v>1141</v>
      </c>
      <c r="E1163" s="196" t="s">
        <v>184</v>
      </c>
      <c r="F1163" s="198" t="s">
        <v>37</v>
      </c>
      <c r="G1163" s="198" t="s">
        <v>1759</v>
      </c>
      <c r="H1163" s="198" t="s">
        <v>78</v>
      </c>
      <c r="I1163" s="199">
        <v>4.83</v>
      </c>
      <c r="J1163" s="202"/>
      <c r="K1163" s="202"/>
      <c r="L1163" s="202"/>
      <c r="M1163" s="202"/>
      <c r="N1163" s="202"/>
      <c r="O1163" s="202"/>
      <c r="P1163" s="202"/>
      <c r="Q1163" s="202"/>
      <c r="R1163" s="219"/>
      <c r="S1163" s="219"/>
    </row>
    <row r="1164" spans="1:19" s="11" customFormat="1">
      <c r="A1164" s="195">
        <f>MAX($A$11:A1163)+1</f>
        <v>1153</v>
      </c>
      <c r="B1164" s="196" t="s">
        <v>59</v>
      </c>
      <c r="C1164" s="197">
        <v>3</v>
      </c>
      <c r="D1164" s="197" t="s">
        <v>1145</v>
      </c>
      <c r="E1164" s="196" t="s">
        <v>192</v>
      </c>
      <c r="F1164" s="198" t="s">
        <v>37</v>
      </c>
      <c r="G1164" s="198" t="s">
        <v>1759</v>
      </c>
      <c r="H1164" s="198" t="s">
        <v>78</v>
      </c>
      <c r="I1164" s="199">
        <v>10.51</v>
      </c>
      <c r="J1164" s="202"/>
      <c r="K1164" s="202"/>
      <c r="L1164" s="202"/>
      <c r="M1164" s="202"/>
      <c r="N1164" s="202"/>
      <c r="O1164" s="202"/>
      <c r="P1164" s="202"/>
      <c r="Q1164" s="202"/>
      <c r="R1164" s="219"/>
      <c r="S1164" s="219"/>
    </row>
    <row r="1165" spans="1:19" s="11" customFormat="1">
      <c r="A1165" s="195">
        <f>MAX($A$11:A1164)+1</f>
        <v>1154</v>
      </c>
      <c r="B1165" s="196" t="s">
        <v>59</v>
      </c>
      <c r="C1165" s="197">
        <v>3</v>
      </c>
      <c r="D1165" s="197" t="s">
        <v>1146</v>
      </c>
      <c r="E1165" s="196" t="s">
        <v>192</v>
      </c>
      <c r="F1165" s="198" t="s">
        <v>37</v>
      </c>
      <c r="G1165" s="198" t="s">
        <v>1759</v>
      </c>
      <c r="H1165" s="198" t="s">
        <v>78</v>
      </c>
      <c r="I1165" s="199">
        <v>12.75</v>
      </c>
      <c r="J1165" s="202"/>
      <c r="K1165" s="202"/>
      <c r="L1165" s="202"/>
      <c r="M1165" s="202"/>
      <c r="N1165" s="202"/>
      <c r="O1165" s="202"/>
      <c r="P1165" s="202"/>
      <c r="Q1165" s="202"/>
      <c r="R1165" s="219"/>
      <c r="S1165" s="219"/>
    </row>
    <row r="1166" spans="1:19" s="11" customFormat="1">
      <c r="A1166" s="195">
        <f>MAX($A$11:A1165)+1</f>
        <v>1155</v>
      </c>
      <c r="B1166" s="196" t="s">
        <v>59</v>
      </c>
      <c r="C1166" s="197">
        <v>3</v>
      </c>
      <c r="D1166" s="197" t="s">
        <v>1148</v>
      </c>
      <c r="E1166" s="196" t="s">
        <v>192</v>
      </c>
      <c r="F1166" s="198" t="s">
        <v>37</v>
      </c>
      <c r="G1166" s="198" t="s">
        <v>1759</v>
      </c>
      <c r="H1166" s="198" t="s">
        <v>78</v>
      </c>
      <c r="I1166" s="199">
        <v>11.62</v>
      </c>
      <c r="J1166" s="202"/>
      <c r="K1166" s="202"/>
      <c r="L1166" s="202"/>
      <c r="M1166" s="202"/>
      <c r="N1166" s="202"/>
      <c r="O1166" s="202"/>
      <c r="P1166" s="202"/>
      <c r="Q1166" s="202"/>
      <c r="R1166" s="219"/>
      <c r="S1166" s="219"/>
    </row>
    <row r="1167" spans="1:19" s="11" customFormat="1">
      <c r="A1167" s="195">
        <f>MAX($A$11:A1166)+1</f>
        <v>1156</v>
      </c>
      <c r="B1167" s="196" t="s">
        <v>59</v>
      </c>
      <c r="C1167" s="197">
        <v>3</v>
      </c>
      <c r="D1167" s="197" t="s">
        <v>1187</v>
      </c>
      <c r="E1167" s="196" t="s">
        <v>192</v>
      </c>
      <c r="F1167" s="198" t="s">
        <v>37</v>
      </c>
      <c r="G1167" s="198" t="s">
        <v>1759</v>
      </c>
      <c r="H1167" s="198" t="s">
        <v>78</v>
      </c>
      <c r="I1167" s="199">
        <v>3.45</v>
      </c>
      <c r="J1167" s="202"/>
      <c r="K1167" s="202"/>
      <c r="L1167" s="202"/>
      <c r="M1167" s="202"/>
      <c r="N1167" s="202"/>
      <c r="O1167" s="202"/>
      <c r="P1167" s="202"/>
      <c r="Q1167" s="202"/>
      <c r="R1167" s="219"/>
      <c r="S1167" s="219"/>
    </row>
    <row r="1168" spans="1:19" s="11" customFormat="1">
      <c r="A1168" s="195">
        <f>MAX($A$11:A1167)+1</f>
        <v>1157</v>
      </c>
      <c r="B1168" s="196" t="s">
        <v>59</v>
      </c>
      <c r="C1168" s="197">
        <v>3</v>
      </c>
      <c r="D1168" s="197" t="s">
        <v>1188</v>
      </c>
      <c r="E1168" s="196" t="s">
        <v>192</v>
      </c>
      <c r="F1168" s="198" t="s">
        <v>37</v>
      </c>
      <c r="G1168" s="198" t="s">
        <v>1759</v>
      </c>
      <c r="H1168" s="198" t="s">
        <v>78</v>
      </c>
      <c r="I1168" s="199">
        <v>10.26</v>
      </c>
      <c r="J1168" s="202"/>
      <c r="K1168" s="202"/>
      <c r="L1168" s="202"/>
      <c r="M1168" s="202"/>
      <c r="N1168" s="202"/>
      <c r="O1168" s="202"/>
      <c r="P1168" s="202"/>
      <c r="Q1168" s="202"/>
      <c r="R1168" s="219"/>
      <c r="S1168" s="219"/>
    </row>
    <row r="1169" spans="1:19" s="11" customFormat="1">
      <c r="A1169" s="195">
        <f>MAX($A$11:A1168)+1</f>
        <v>1158</v>
      </c>
      <c r="B1169" s="196" t="s">
        <v>59</v>
      </c>
      <c r="C1169" s="197">
        <v>3</v>
      </c>
      <c r="D1169" s="197" t="s">
        <v>1190</v>
      </c>
      <c r="E1169" s="196" t="s">
        <v>192</v>
      </c>
      <c r="F1169" s="198" t="s">
        <v>37</v>
      </c>
      <c r="G1169" s="198" t="s">
        <v>1759</v>
      </c>
      <c r="H1169" s="198" t="s">
        <v>78</v>
      </c>
      <c r="I1169" s="199">
        <v>11.62</v>
      </c>
      <c r="J1169" s="202"/>
      <c r="K1169" s="202"/>
      <c r="L1169" s="202"/>
      <c r="M1169" s="202"/>
      <c r="N1169" s="202"/>
      <c r="O1169" s="202"/>
      <c r="P1169" s="202"/>
      <c r="Q1169" s="202"/>
      <c r="R1169" s="219"/>
      <c r="S1169" s="219"/>
    </row>
    <row r="1170" spans="1:19" s="11" customFormat="1">
      <c r="A1170" s="212"/>
      <c r="B1170" s="213"/>
      <c r="C1170" s="214"/>
      <c r="D1170" s="214"/>
      <c r="E1170" s="213"/>
      <c r="F1170" s="215"/>
      <c r="G1170" s="215"/>
      <c r="H1170" s="215"/>
      <c r="I1170" s="216"/>
      <c r="J1170" s="217"/>
      <c r="K1170" s="217"/>
      <c r="L1170" s="217"/>
      <c r="M1170" s="217"/>
      <c r="N1170" s="217"/>
      <c r="O1170" s="217"/>
      <c r="P1170" s="217"/>
      <c r="Q1170" s="217"/>
      <c r="R1170" s="217"/>
      <c r="S1170" s="218"/>
    </row>
    <row r="1171" spans="1:19" s="11" customFormat="1">
      <c r="A1171" s="195">
        <f>MAX($A$11:A1169)+1</f>
        <v>1159</v>
      </c>
      <c r="B1171" s="196" t="s">
        <v>1194</v>
      </c>
      <c r="C1171" s="197">
        <v>-1</v>
      </c>
      <c r="D1171" s="197" t="s">
        <v>1195</v>
      </c>
      <c r="E1171" s="196" t="s">
        <v>471</v>
      </c>
      <c r="F1171" s="198" t="s">
        <v>172</v>
      </c>
      <c r="G1171" s="198" t="s">
        <v>1320</v>
      </c>
      <c r="H1171" s="198" t="s">
        <v>94</v>
      </c>
      <c r="I1171" s="199">
        <v>31.05</v>
      </c>
      <c r="J1171" s="64"/>
      <c r="K1171" s="210">
        <v>2</v>
      </c>
      <c r="L1171" s="211">
        <v>58.64</v>
      </c>
      <c r="M1171" s="211" t="e" cm="1">
        <f t="array" ref="M1171">IF($K1171&gt;0,SVS_UR_VZ*$I1171/$J1171,0)</f>
        <v>#DIV/0!</v>
      </c>
      <c r="N1171" s="204">
        <v>2</v>
      </c>
      <c r="O1171" s="205">
        <v>40.5</v>
      </c>
      <c r="P1171" s="205" t="e" cm="1">
        <f t="array" ref="P1171">IF($K1171&gt;0,SVS_UR_VFZ*$I1171/$J1171,0)</f>
        <v>#DIV/0!</v>
      </c>
      <c r="Q1171" s="203">
        <f t="shared" ref="Q1171:Q1176" si="66">I1171*SUM(L1171,O1171)</f>
        <v>3078.297</v>
      </c>
      <c r="R1171" s="203">
        <f t="shared" ref="R1171:R1176" si="67">IFERROR(Q1171/J1171,0)</f>
        <v>0</v>
      </c>
      <c r="S1171" s="203" t="e">
        <f t="shared" ref="S1171:S1176" si="68">ROUND(SUM(L1171*M1171,O1171*P1171),2)</f>
        <v>#DIV/0!</v>
      </c>
    </row>
    <row r="1172" spans="1:19" s="11" customFormat="1">
      <c r="A1172" s="195">
        <f>MAX($A$11:A1171)+1</f>
        <v>1160</v>
      </c>
      <c r="B1172" s="196" t="s">
        <v>1194</v>
      </c>
      <c r="C1172" s="197">
        <v>-1</v>
      </c>
      <c r="D1172" s="197" t="s">
        <v>1195</v>
      </c>
      <c r="E1172" s="196" t="s">
        <v>471</v>
      </c>
      <c r="F1172" s="198" t="s">
        <v>172</v>
      </c>
      <c r="G1172" s="198" t="s">
        <v>1320</v>
      </c>
      <c r="H1172" s="198" t="s">
        <v>94</v>
      </c>
      <c r="I1172" s="199">
        <v>63.52</v>
      </c>
      <c r="J1172" s="64"/>
      <c r="K1172" s="210">
        <v>2</v>
      </c>
      <c r="L1172" s="211">
        <v>58.64</v>
      </c>
      <c r="M1172" s="211" t="e" cm="1">
        <f t="array" ref="M1172">IF($K1172&gt;0,SVS_UR_VZ*$I1172/$J1172,0)</f>
        <v>#DIV/0!</v>
      </c>
      <c r="N1172" s="204">
        <v>2</v>
      </c>
      <c r="O1172" s="205">
        <v>40.5</v>
      </c>
      <c r="P1172" s="205" t="e" cm="1">
        <f t="array" ref="P1172">IF($K1172&gt;0,SVS_UR_VFZ*$I1172/$J1172,0)</f>
        <v>#DIV/0!</v>
      </c>
      <c r="Q1172" s="203">
        <f t="shared" si="66"/>
        <v>6297.3728000000001</v>
      </c>
      <c r="R1172" s="203">
        <f t="shared" si="67"/>
        <v>0</v>
      </c>
      <c r="S1172" s="203" t="e">
        <f t="shared" si="68"/>
        <v>#DIV/0!</v>
      </c>
    </row>
    <row r="1173" spans="1:19" s="11" customFormat="1">
      <c r="A1173" s="195">
        <f>MAX($A$11:A1172)+1</f>
        <v>1161</v>
      </c>
      <c r="B1173" s="196" t="s">
        <v>1194</v>
      </c>
      <c r="C1173" s="197">
        <v>-1</v>
      </c>
      <c r="D1173" s="197" t="s">
        <v>1195</v>
      </c>
      <c r="E1173" s="196" t="s">
        <v>179</v>
      </c>
      <c r="F1173" s="198" t="s">
        <v>173</v>
      </c>
      <c r="G1173" s="198" t="s">
        <v>1320</v>
      </c>
      <c r="H1173" s="198" t="s">
        <v>46</v>
      </c>
      <c r="I1173" s="199">
        <v>31.05</v>
      </c>
      <c r="J1173" s="64"/>
      <c r="K1173" s="210">
        <v>0.23</v>
      </c>
      <c r="L1173" s="211">
        <v>9</v>
      </c>
      <c r="M1173" s="211" t="e" cm="1">
        <f t="array" ref="M1173">IF($K1173&gt;0,SVS_UR_VZ*$I1173/$J1173,0)</f>
        <v>#DIV/0!</v>
      </c>
      <c r="N1173" s="204">
        <v>0.23</v>
      </c>
      <c r="O1173" s="205">
        <v>3</v>
      </c>
      <c r="P1173" s="205" t="e" cm="1">
        <f t="array" ref="P1173">IF($K1173&gt;0,SVS_UR_VFZ*$I1173/$J1173,0)</f>
        <v>#DIV/0!</v>
      </c>
      <c r="Q1173" s="203">
        <f t="shared" si="66"/>
        <v>372.6</v>
      </c>
      <c r="R1173" s="203">
        <f t="shared" si="67"/>
        <v>0</v>
      </c>
      <c r="S1173" s="203" t="e">
        <f t="shared" si="68"/>
        <v>#DIV/0!</v>
      </c>
    </row>
    <row r="1174" spans="1:19" s="11" customFormat="1">
      <c r="A1174" s="195">
        <f>MAX($A$11:A1173)+1</f>
        <v>1162</v>
      </c>
      <c r="B1174" s="196" t="s">
        <v>1194</v>
      </c>
      <c r="C1174" s="197">
        <v>-1</v>
      </c>
      <c r="D1174" s="197" t="s">
        <v>1195</v>
      </c>
      <c r="E1174" s="196" t="s">
        <v>179</v>
      </c>
      <c r="F1174" s="198" t="s">
        <v>173</v>
      </c>
      <c r="G1174" s="198" t="s">
        <v>1320</v>
      </c>
      <c r="H1174" s="198" t="s">
        <v>46</v>
      </c>
      <c r="I1174" s="199">
        <v>64.17</v>
      </c>
      <c r="J1174" s="64"/>
      <c r="K1174" s="210">
        <v>0.23</v>
      </c>
      <c r="L1174" s="211">
        <v>9</v>
      </c>
      <c r="M1174" s="211" t="e" cm="1">
        <f t="array" ref="M1174">IF($K1174&gt;0,SVS_UR_VZ*$I1174/$J1174,0)</f>
        <v>#DIV/0!</v>
      </c>
      <c r="N1174" s="204">
        <v>0.23</v>
      </c>
      <c r="O1174" s="205">
        <v>3</v>
      </c>
      <c r="P1174" s="205" t="e" cm="1">
        <f t="array" ref="P1174">IF($K1174&gt;0,SVS_UR_VFZ*$I1174/$J1174,0)</f>
        <v>#DIV/0!</v>
      </c>
      <c r="Q1174" s="203">
        <f t="shared" si="66"/>
        <v>770.04</v>
      </c>
      <c r="R1174" s="203">
        <f t="shared" si="67"/>
        <v>0</v>
      </c>
      <c r="S1174" s="203" t="e">
        <f t="shared" si="68"/>
        <v>#DIV/0!</v>
      </c>
    </row>
    <row r="1175" spans="1:19" s="11" customFormat="1">
      <c r="A1175" s="195">
        <f>MAX($A$11:A1174)+1</f>
        <v>1163</v>
      </c>
      <c r="B1175" s="196" t="s">
        <v>1194</v>
      </c>
      <c r="C1175" s="197">
        <v>-1</v>
      </c>
      <c r="D1175" s="197" t="s">
        <v>1195</v>
      </c>
      <c r="E1175" s="196" t="s">
        <v>189</v>
      </c>
      <c r="F1175" s="198" t="s">
        <v>171</v>
      </c>
      <c r="G1175" s="198" t="s">
        <v>1320</v>
      </c>
      <c r="H1175" s="198" t="s">
        <v>83</v>
      </c>
      <c r="I1175" s="199">
        <v>14.49</v>
      </c>
      <c r="J1175" s="64"/>
      <c r="K1175" s="210">
        <v>5</v>
      </c>
      <c r="L1175" s="211">
        <v>146.6</v>
      </c>
      <c r="M1175" s="211" t="e" cm="1">
        <f t="array" ref="M1175">IF($K1175&gt;0,SVS_UR_VZ*$I1175/$J1175,0)</f>
        <v>#DIV/0!</v>
      </c>
      <c r="N1175" s="204">
        <v>5</v>
      </c>
      <c r="O1175" s="205">
        <v>101.25</v>
      </c>
      <c r="P1175" s="205" t="e" cm="1">
        <f t="array" ref="P1175">IF($K1175&gt;0,SVS_UR_VFZ*$I1175/$J1175,0)</f>
        <v>#DIV/0!</v>
      </c>
      <c r="Q1175" s="203">
        <f t="shared" si="66"/>
        <v>3591.3465000000001</v>
      </c>
      <c r="R1175" s="203">
        <f t="shared" si="67"/>
        <v>0</v>
      </c>
      <c r="S1175" s="203" t="e">
        <f t="shared" si="68"/>
        <v>#DIV/0!</v>
      </c>
    </row>
    <row r="1176" spans="1:19" s="11" customFormat="1">
      <c r="A1176" s="195">
        <f>MAX($A$11:A1175)+1</f>
        <v>1164</v>
      </c>
      <c r="B1176" s="196" t="s">
        <v>1194</v>
      </c>
      <c r="C1176" s="197">
        <v>-1</v>
      </c>
      <c r="D1176" s="197" t="s">
        <v>1195</v>
      </c>
      <c r="E1176" s="196" t="s">
        <v>86</v>
      </c>
      <c r="F1176" s="198" t="s">
        <v>171</v>
      </c>
      <c r="G1176" s="198" t="s">
        <v>1320</v>
      </c>
      <c r="H1176" s="198" t="s">
        <v>85</v>
      </c>
      <c r="I1176" s="199">
        <v>9.4499999999999993</v>
      </c>
      <c r="J1176" s="64"/>
      <c r="K1176" s="210">
        <v>5</v>
      </c>
      <c r="L1176" s="211">
        <v>146.6</v>
      </c>
      <c r="M1176" s="211" t="e" cm="1">
        <f t="array" ref="M1176">IF($K1176&gt;0,SVS_UR_VZ*$I1176/$J1176,0)</f>
        <v>#DIV/0!</v>
      </c>
      <c r="N1176" s="204">
        <v>5</v>
      </c>
      <c r="O1176" s="205">
        <v>101.25</v>
      </c>
      <c r="P1176" s="205" t="e" cm="1">
        <f t="array" ref="P1176">IF($K1176&gt;0,SVS_UR_VFZ*$I1176/$J1176,0)</f>
        <v>#DIV/0!</v>
      </c>
      <c r="Q1176" s="203">
        <f t="shared" si="66"/>
        <v>2342.1824999999999</v>
      </c>
      <c r="R1176" s="203">
        <f t="shared" si="67"/>
        <v>0</v>
      </c>
      <c r="S1176" s="203" t="e">
        <f t="shared" si="68"/>
        <v>#DIV/0!</v>
      </c>
    </row>
    <row r="1177" spans="1:19" s="11" customFormat="1">
      <c r="A1177" s="195">
        <f>MAX($A$11:A1176)+1</f>
        <v>1165</v>
      </c>
      <c r="B1177" s="196" t="s">
        <v>1194</v>
      </c>
      <c r="C1177" s="197">
        <v>-1</v>
      </c>
      <c r="D1177" s="197" t="s">
        <v>1195</v>
      </c>
      <c r="E1177" s="196" t="s">
        <v>192</v>
      </c>
      <c r="F1177" s="198" t="s">
        <v>37</v>
      </c>
      <c r="G1177" s="198" t="s">
        <v>1759</v>
      </c>
      <c r="H1177" s="198" t="s">
        <v>78</v>
      </c>
      <c r="I1177" s="199">
        <v>20.25</v>
      </c>
      <c r="J1177" s="202"/>
      <c r="K1177" s="202"/>
      <c r="L1177" s="202"/>
      <c r="M1177" s="202"/>
      <c r="N1177" s="202"/>
      <c r="O1177" s="202"/>
      <c r="P1177" s="202"/>
      <c r="Q1177" s="202"/>
      <c r="R1177" s="219"/>
      <c r="S1177" s="219"/>
    </row>
    <row r="1178" spans="1:19" s="11" customFormat="1">
      <c r="A1178" s="195">
        <f>MAX($A$11:A1177)+1</f>
        <v>1166</v>
      </c>
      <c r="B1178" s="196" t="s">
        <v>1194</v>
      </c>
      <c r="C1178" s="197">
        <v>-1</v>
      </c>
      <c r="D1178" s="197" t="s">
        <v>1195</v>
      </c>
      <c r="E1178" s="196" t="s">
        <v>192</v>
      </c>
      <c r="F1178" s="198" t="s">
        <v>37</v>
      </c>
      <c r="G1178" s="198" t="s">
        <v>1759</v>
      </c>
      <c r="H1178" s="198" t="s">
        <v>78</v>
      </c>
      <c r="I1178" s="199">
        <v>10</v>
      </c>
      <c r="J1178" s="202"/>
      <c r="K1178" s="202"/>
      <c r="L1178" s="202"/>
      <c r="M1178" s="202"/>
      <c r="N1178" s="202"/>
      <c r="O1178" s="202"/>
      <c r="P1178" s="202"/>
      <c r="Q1178" s="202"/>
      <c r="R1178" s="219"/>
      <c r="S1178" s="219"/>
    </row>
    <row r="1179" spans="1:19" s="11" customFormat="1">
      <c r="A1179" s="195">
        <f>MAX($A$11:A1178)+1</f>
        <v>1167</v>
      </c>
      <c r="B1179" s="196" t="s">
        <v>1194</v>
      </c>
      <c r="C1179" s="197">
        <v>-1</v>
      </c>
      <c r="D1179" s="197" t="s">
        <v>1195</v>
      </c>
      <c r="E1179" s="196" t="s">
        <v>192</v>
      </c>
      <c r="F1179" s="198" t="s">
        <v>37</v>
      </c>
      <c r="G1179" s="198" t="s">
        <v>1759</v>
      </c>
      <c r="H1179" s="198" t="s">
        <v>78</v>
      </c>
      <c r="I1179" s="199">
        <v>9.0299999999999994</v>
      </c>
      <c r="J1179" s="202"/>
      <c r="K1179" s="202"/>
      <c r="L1179" s="202"/>
      <c r="M1179" s="202"/>
      <c r="N1179" s="202"/>
      <c r="O1179" s="202"/>
      <c r="P1179" s="202"/>
      <c r="Q1179" s="202"/>
      <c r="R1179" s="219"/>
      <c r="S1179" s="219"/>
    </row>
    <row r="1180" spans="1:19" s="11" customFormat="1">
      <c r="A1180" s="195">
        <f>MAX($A$11:A1179)+1</f>
        <v>1168</v>
      </c>
      <c r="B1180" s="196" t="s">
        <v>1194</v>
      </c>
      <c r="C1180" s="197">
        <v>0</v>
      </c>
      <c r="D1180" s="197" t="s">
        <v>1196</v>
      </c>
      <c r="E1180" s="196" t="s">
        <v>1197</v>
      </c>
      <c r="F1180" s="198" t="s">
        <v>172</v>
      </c>
      <c r="G1180" s="198" t="s">
        <v>1320</v>
      </c>
      <c r="H1180" s="198" t="s">
        <v>94</v>
      </c>
      <c r="I1180" s="199">
        <v>157.58000000000001</v>
      </c>
      <c r="J1180" s="64"/>
      <c r="K1180" s="210">
        <v>2</v>
      </c>
      <c r="L1180" s="211">
        <v>58.64</v>
      </c>
      <c r="M1180" s="211" t="e" cm="1">
        <f t="array" ref="M1180">IF($K1180&gt;0,SVS_UR_VZ*$I1180/$J1180,0)</f>
        <v>#DIV/0!</v>
      </c>
      <c r="N1180" s="204">
        <v>2</v>
      </c>
      <c r="O1180" s="205">
        <v>40.5</v>
      </c>
      <c r="P1180" s="205" t="e" cm="1">
        <f t="array" ref="P1180">IF($K1180&gt;0,SVS_UR_VFZ*$I1180/$J1180,0)</f>
        <v>#DIV/0!</v>
      </c>
      <c r="Q1180" s="203">
        <f t="shared" ref="Q1180:Q1193" si="69">I1180*SUM(L1180,O1180)</f>
        <v>15622.481200000002</v>
      </c>
      <c r="R1180" s="203">
        <f t="shared" ref="R1180:R1193" si="70">IFERROR(Q1180/J1180,0)</f>
        <v>0</v>
      </c>
      <c r="S1180" s="203" t="e">
        <f t="shared" ref="S1180:S1193" si="71">ROUND(SUM(L1180*M1180,O1180*P1180),2)</f>
        <v>#DIV/0!</v>
      </c>
    </row>
    <row r="1181" spans="1:19" s="11" customFormat="1">
      <c r="A1181" s="195">
        <f>MAX($A$11:A1180)+1</f>
        <v>1169</v>
      </c>
      <c r="B1181" s="196" t="s">
        <v>1194</v>
      </c>
      <c r="C1181" s="197">
        <v>0</v>
      </c>
      <c r="D1181" s="197" t="s">
        <v>1196</v>
      </c>
      <c r="E1181" s="196" t="s">
        <v>471</v>
      </c>
      <c r="F1181" s="198" t="s">
        <v>172</v>
      </c>
      <c r="G1181" s="198" t="s">
        <v>1320</v>
      </c>
      <c r="H1181" s="198" t="s">
        <v>94</v>
      </c>
      <c r="I1181" s="199">
        <v>15.58</v>
      </c>
      <c r="J1181" s="64"/>
      <c r="K1181" s="210">
        <v>2</v>
      </c>
      <c r="L1181" s="211">
        <v>58.64</v>
      </c>
      <c r="M1181" s="211" t="e" cm="1">
        <f t="array" ref="M1181">IF($K1181&gt;0,SVS_UR_VZ*$I1181/$J1181,0)</f>
        <v>#DIV/0!</v>
      </c>
      <c r="N1181" s="204">
        <v>2</v>
      </c>
      <c r="O1181" s="205">
        <v>40.5</v>
      </c>
      <c r="P1181" s="205" t="e" cm="1">
        <f t="array" ref="P1181">IF($K1181&gt;0,SVS_UR_VFZ*$I1181/$J1181,0)</f>
        <v>#DIV/0!</v>
      </c>
      <c r="Q1181" s="203">
        <f t="shared" si="69"/>
        <v>1544.6012000000001</v>
      </c>
      <c r="R1181" s="203">
        <f t="shared" si="70"/>
        <v>0</v>
      </c>
      <c r="S1181" s="203" t="e">
        <f t="shared" si="71"/>
        <v>#DIV/0!</v>
      </c>
    </row>
    <row r="1182" spans="1:19" s="11" customFormat="1">
      <c r="A1182" s="195">
        <f>MAX($A$11:A1181)+1</f>
        <v>1170</v>
      </c>
      <c r="B1182" s="196" t="s">
        <v>1194</v>
      </c>
      <c r="C1182" s="197">
        <v>0</v>
      </c>
      <c r="D1182" s="197" t="s">
        <v>1196</v>
      </c>
      <c r="E1182" s="196" t="s">
        <v>471</v>
      </c>
      <c r="F1182" s="198" t="s">
        <v>172</v>
      </c>
      <c r="G1182" s="198" t="s">
        <v>1320</v>
      </c>
      <c r="H1182" s="198" t="s">
        <v>94</v>
      </c>
      <c r="I1182" s="199">
        <v>15.33</v>
      </c>
      <c r="J1182" s="64"/>
      <c r="K1182" s="210">
        <v>2</v>
      </c>
      <c r="L1182" s="211">
        <v>58.64</v>
      </c>
      <c r="M1182" s="211" t="e" cm="1">
        <f t="array" ref="M1182">IF($K1182&gt;0,SVS_UR_VZ*$I1182/$J1182,0)</f>
        <v>#DIV/0!</v>
      </c>
      <c r="N1182" s="204">
        <v>2</v>
      </c>
      <c r="O1182" s="205">
        <v>40.5</v>
      </c>
      <c r="P1182" s="205" t="e" cm="1">
        <f t="array" ref="P1182">IF($K1182&gt;0,SVS_UR_VFZ*$I1182/$J1182,0)</f>
        <v>#DIV/0!</v>
      </c>
      <c r="Q1182" s="203">
        <f t="shared" si="69"/>
        <v>1519.8162</v>
      </c>
      <c r="R1182" s="203">
        <f t="shared" si="70"/>
        <v>0</v>
      </c>
      <c r="S1182" s="203" t="e">
        <f t="shared" si="71"/>
        <v>#DIV/0!</v>
      </c>
    </row>
    <row r="1183" spans="1:19" s="11" customFormat="1">
      <c r="A1183" s="195">
        <f>MAX($A$11:A1182)+1</f>
        <v>1171</v>
      </c>
      <c r="B1183" s="196" t="s">
        <v>1194</v>
      </c>
      <c r="C1183" s="197">
        <v>0</v>
      </c>
      <c r="D1183" s="197" t="s">
        <v>1196</v>
      </c>
      <c r="E1183" s="196" t="s">
        <v>471</v>
      </c>
      <c r="F1183" s="198" t="s">
        <v>172</v>
      </c>
      <c r="G1183" s="198" t="s">
        <v>1320</v>
      </c>
      <c r="H1183" s="198" t="s">
        <v>94</v>
      </c>
      <c r="I1183" s="199">
        <v>15.7</v>
      </c>
      <c r="J1183" s="64"/>
      <c r="K1183" s="210">
        <v>2</v>
      </c>
      <c r="L1183" s="211">
        <v>58.64</v>
      </c>
      <c r="M1183" s="211" t="e" cm="1">
        <f t="array" ref="M1183">IF($K1183&gt;0,SVS_UR_VZ*$I1183/$J1183,0)</f>
        <v>#DIV/0!</v>
      </c>
      <c r="N1183" s="204">
        <v>2</v>
      </c>
      <c r="O1183" s="205">
        <v>40.5</v>
      </c>
      <c r="P1183" s="205" t="e" cm="1">
        <f t="array" ref="P1183">IF($K1183&gt;0,SVS_UR_VFZ*$I1183/$J1183,0)</f>
        <v>#DIV/0!</v>
      </c>
      <c r="Q1183" s="203">
        <f t="shared" si="69"/>
        <v>1556.498</v>
      </c>
      <c r="R1183" s="203">
        <f t="shared" si="70"/>
        <v>0</v>
      </c>
      <c r="S1183" s="203" t="e">
        <f t="shared" si="71"/>
        <v>#DIV/0!</v>
      </c>
    </row>
    <row r="1184" spans="1:19" s="11" customFormat="1">
      <c r="A1184" s="195">
        <f>MAX($A$11:A1183)+1</f>
        <v>1172</v>
      </c>
      <c r="B1184" s="196" t="s">
        <v>1194</v>
      </c>
      <c r="C1184" s="197">
        <v>0</v>
      </c>
      <c r="D1184" s="197" t="s">
        <v>1196</v>
      </c>
      <c r="E1184" s="196" t="s">
        <v>471</v>
      </c>
      <c r="F1184" s="198" t="s">
        <v>172</v>
      </c>
      <c r="G1184" s="198" t="s">
        <v>1320</v>
      </c>
      <c r="H1184" s="198" t="s">
        <v>94</v>
      </c>
      <c r="I1184" s="199">
        <v>16</v>
      </c>
      <c r="J1184" s="64"/>
      <c r="K1184" s="210">
        <v>2</v>
      </c>
      <c r="L1184" s="211">
        <v>58.64</v>
      </c>
      <c r="M1184" s="211" t="e" cm="1">
        <f t="array" ref="M1184">IF($K1184&gt;0,SVS_UR_VZ*$I1184/$J1184,0)</f>
        <v>#DIV/0!</v>
      </c>
      <c r="N1184" s="204">
        <v>2</v>
      </c>
      <c r="O1184" s="205">
        <v>40.5</v>
      </c>
      <c r="P1184" s="205" t="e" cm="1">
        <f t="array" ref="P1184">IF($K1184&gt;0,SVS_UR_VFZ*$I1184/$J1184,0)</f>
        <v>#DIV/0!</v>
      </c>
      <c r="Q1184" s="203">
        <f t="shared" si="69"/>
        <v>1586.24</v>
      </c>
      <c r="R1184" s="203">
        <f t="shared" si="70"/>
        <v>0</v>
      </c>
      <c r="S1184" s="203" t="e">
        <f t="shared" si="71"/>
        <v>#DIV/0!</v>
      </c>
    </row>
    <row r="1185" spans="1:19" s="11" customFormat="1">
      <c r="A1185" s="195">
        <f>MAX($A$11:A1184)+1</f>
        <v>1173</v>
      </c>
      <c r="B1185" s="196" t="s">
        <v>1194</v>
      </c>
      <c r="C1185" s="197">
        <v>0</v>
      </c>
      <c r="D1185" s="197" t="s">
        <v>1196</v>
      </c>
      <c r="E1185" s="196" t="s">
        <v>1198</v>
      </c>
      <c r="F1185" s="198" t="s">
        <v>171</v>
      </c>
      <c r="G1185" s="198" t="s">
        <v>1317</v>
      </c>
      <c r="H1185" s="198" t="s">
        <v>83</v>
      </c>
      <c r="I1185" s="199">
        <v>21.91</v>
      </c>
      <c r="J1185" s="64"/>
      <c r="K1185" s="210">
        <v>5</v>
      </c>
      <c r="L1185" s="211">
        <v>146.6</v>
      </c>
      <c r="M1185" s="211" t="e" cm="1">
        <f t="array" ref="M1185">IF($K1185&gt;0,SVS_UR_VZ*$I1185/$J1185,0)</f>
        <v>#DIV/0!</v>
      </c>
      <c r="N1185" s="204">
        <v>5</v>
      </c>
      <c r="O1185" s="205">
        <v>101.25</v>
      </c>
      <c r="P1185" s="205" t="e" cm="1">
        <f t="array" ref="P1185">IF($K1185&gt;0,SVS_UR_VFZ*$I1185/$J1185,0)</f>
        <v>#DIV/0!</v>
      </c>
      <c r="Q1185" s="203">
        <f t="shared" si="69"/>
        <v>5430.3935000000001</v>
      </c>
      <c r="R1185" s="203">
        <f t="shared" si="70"/>
        <v>0</v>
      </c>
      <c r="S1185" s="203" t="e">
        <f t="shared" si="71"/>
        <v>#DIV/0!</v>
      </c>
    </row>
    <row r="1186" spans="1:19" s="11" customFormat="1">
      <c r="A1186" s="195">
        <f>MAX($A$11:A1185)+1</f>
        <v>1174</v>
      </c>
      <c r="B1186" s="196" t="s">
        <v>1194</v>
      </c>
      <c r="C1186" s="197">
        <v>0</v>
      </c>
      <c r="D1186" s="197" t="s">
        <v>1196</v>
      </c>
      <c r="E1186" s="196" t="s">
        <v>179</v>
      </c>
      <c r="F1186" s="198" t="s">
        <v>173</v>
      </c>
      <c r="G1186" s="198" t="s">
        <v>1320</v>
      </c>
      <c r="H1186" s="198" t="s">
        <v>46</v>
      </c>
      <c r="I1186" s="199">
        <v>12.64</v>
      </c>
      <c r="J1186" s="64"/>
      <c r="K1186" s="210">
        <v>0.23</v>
      </c>
      <c r="L1186" s="211">
        <v>9</v>
      </c>
      <c r="M1186" s="211" t="e" cm="1">
        <f t="array" ref="M1186">IF($K1186&gt;0,SVS_UR_VZ*$I1186/$J1186,0)</f>
        <v>#DIV/0!</v>
      </c>
      <c r="N1186" s="204">
        <v>0.23</v>
      </c>
      <c r="O1186" s="205">
        <v>3</v>
      </c>
      <c r="P1186" s="205" t="e" cm="1">
        <f t="array" ref="P1186">IF($K1186&gt;0,SVS_UR_VFZ*$I1186/$J1186,0)</f>
        <v>#DIV/0!</v>
      </c>
      <c r="Q1186" s="203">
        <f t="shared" si="69"/>
        <v>151.68</v>
      </c>
      <c r="R1186" s="203">
        <f t="shared" si="70"/>
        <v>0</v>
      </c>
      <c r="S1186" s="203" t="e">
        <f t="shared" si="71"/>
        <v>#DIV/0!</v>
      </c>
    </row>
    <row r="1187" spans="1:19" s="11" customFormat="1">
      <c r="A1187" s="195">
        <f>MAX($A$11:A1186)+1</f>
        <v>1175</v>
      </c>
      <c r="B1187" s="196" t="s">
        <v>1194</v>
      </c>
      <c r="C1187" s="197">
        <v>1</v>
      </c>
      <c r="D1187" s="197" t="s">
        <v>1199</v>
      </c>
      <c r="E1187" s="196" t="s">
        <v>86</v>
      </c>
      <c r="F1187" s="198" t="s">
        <v>171</v>
      </c>
      <c r="G1187" s="198" t="s">
        <v>1320</v>
      </c>
      <c r="H1187" s="198" t="s">
        <v>85</v>
      </c>
      <c r="I1187" s="199">
        <v>3.73</v>
      </c>
      <c r="J1187" s="64"/>
      <c r="K1187" s="210">
        <v>5</v>
      </c>
      <c r="L1187" s="211">
        <v>146.6</v>
      </c>
      <c r="M1187" s="211" t="e" cm="1">
        <f t="array" ref="M1187">IF($K1187&gt;0,SVS_UR_VZ*$I1187/$J1187,0)</f>
        <v>#DIV/0!</v>
      </c>
      <c r="N1187" s="204">
        <v>5</v>
      </c>
      <c r="O1187" s="205">
        <v>101.25</v>
      </c>
      <c r="P1187" s="205" t="e" cm="1">
        <f t="array" ref="P1187">IF($K1187&gt;0,SVS_UR_VFZ*$I1187/$J1187,0)</f>
        <v>#DIV/0!</v>
      </c>
      <c r="Q1187" s="203">
        <f t="shared" si="69"/>
        <v>924.48050000000001</v>
      </c>
      <c r="R1187" s="203">
        <f t="shared" si="70"/>
        <v>0</v>
      </c>
      <c r="S1187" s="203" t="e">
        <f t="shared" si="71"/>
        <v>#DIV/0!</v>
      </c>
    </row>
    <row r="1188" spans="1:19" s="11" customFormat="1">
      <c r="A1188" s="195">
        <f>MAX($A$11:A1187)+1</f>
        <v>1176</v>
      </c>
      <c r="B1188" s="196" t="s">
        <v>1194</v>
      </c>
      <c r="C1188" s="197">
        <v>1</v>
      </c>
      <c r="D1188" s="197" t="s">
        <v>1199</v>
      </c>
      <c r="E1188" s="196" t="s">
        <v>189</v>
      </c>
      <c r="F1188" s="198" t="s">
        <v>171</v>
      </c>
      <c r="G1188" s="198" t="s">
        <v>1320</v>
      </c>
      <c r="H1188" s="198" t="s">
        <v>83</v>
      </c>
      <c r="I1188" s="199">
        <v>15.19</v>
      </c>
      <c r="J1188" s="64"/>
      <c r="K1188" s="210">
        <v>5</v>
      </c>
      <c r="L1188" s="211">
        <v>146.6</v>
      </c>
      <c r="M1188" s="211" t="e" cm="1">
        <f t="array" ref="M1188">IF($K1188&gt;0,SVS_UR_VZ*$I1188/$J1188,0)</f>
        <v>#DIV/0!</v>
      </c>
      <c r="N1188" s="204">
        <v>5</v>
      </c>
      <c r="O1188" s="205">
        <v>101.25</v>
      </c>
      <c r="P1188" s="205" t="e" cm="1">
        <f t="array" ref="P1188">IF($K1188&gt;0,SVS_UR_VFZ*$I1188/$J1188,0)</f>
        <v>#DIV/0!</v>
      </c>
      <c r="Q1188" s="203">
        <f t="shared" si="69"/>
        <v>3764.8415</v>
      </c>
      <c r="R1188" s="203">
        <f t="shared" si="70"/>
        <v>0</v>
      </c>
      <c r="S1188" s="203" t="e">
        <f t="shared" si="71"/>
        <v>#DIV/0!</v>
      </c>
    </row>
    <row r="1189" spans="1:19" s="11" customFormat="1">
      <c r="A1189" s="195">
        <f>MAX($A$11:A1188)+1</f>
        <v>1177</v>
      </c>
      <c r="B1189" s="196" t="s">
        <v>1194</v>
      </c>
      <c r="C1189" s="197">
        <v>1</v>
      </c>
      <c r="D1189" s="197" t="s">
        <v>1199</v>
      </c>
      <c r="E1189" s="196" t="s">
        <v>182</v>
      </c>
      <c r="F1189" s="198" t="s">
        <v>171</v>
      </c>
      <c r="G1189" s="198" t="s">
        <v>1311</v>
      </c>
      <c r="H1189" s="198" t="s">
        <v>89</v>
      </c>
      <c r="I1189" s="199">
        <v>4.1399999999999997</v>
      </c>
      <c r="J1189" s="64"/>
      <c r="K1189" s="210">
        <v>5</v>
      </c>
      <c r="L1189" s="211">
        <v>146.6</v>
      </c>
      <c r="M1189" s="211" t="e" cm="1">
        <f t="array" ref="M1189">IF($K1189&gt;0,SVS_UR_VZ*$I1189/$J1189,0)</f>
        <v>#DIV/0!</v>
      </c>
      <c r="N1189" s="204">
        <v>5</v>
      </c>
      <c r="O1189" s="205">
        <v>101.25</v>
      </c>
      <c r="P1189" s="205" t="e" cm="1">
        <f t="array" ref="P1189">IF($K1189&gt;0,SVS_UR_VFZ*$I1189/$J1189,0)</f>
        <v>#DIV/0!</v>
      </c>
      <c r="Q1189" s="203">
        <f t="shared" si="69"/>
        <v>1026.0989999999999</v>
      </c>
      <c r="R1189" s="203">
        <f t="shared" si="70"/>
        <v>0</v>
      </c>
      <c r="S1189" s="203" t="e">
        <f t="shared" si="71"/>
        <v>#DIV/0!</v>
      </c>
    </row>
    <row r="1190" spans="1:19" s="11" customFormat="1">
      <c r="A1190" s="195">
        <f>MAX($A$11:A1189)+1</f>
        <v>1178</v>
      </c>
      <c r="B1190" s="196" t="s">
        <v>1194</v>
      </c>
      <c r="C1190" s="197">
        <v>1</v>
      </c>
      <c r="D1190" s="197" t="s">
        <v>1199</v>
      </c>
      <c r="E1190" s="196" t="s">
        <v>217</v>
      </c>
      <c r="F1190" s="198" t="s">
        <v>171</v>
      </c>
      <c r="G1190" s="198" t="s">
        <v>1311</v>
      </c>
      <c r="H1190" s="198" t="s">
        <v>89</v>
      </c>
      <c r="I1190" s="199">
        <v>4.5199999999999996</v>
      </c>
      <c r="J1190" s="64"/>
      <c r="K1190" s="210">
        <v>5</v>
      </c>
      <c r="L1190" s="211">
        <v>146.6</v>
      </c>
      <c r="M1190" s="211" t="e" cm="1">
        <f t="array" ref="M1190">IF($K1190&gt;0,SVS_UR_VZ*$I1190/$J1190,0)</f>
        <v>#DIV/0!</v>
      </c>
      <c r="N1190" s="204">
        <v>5</v>
      </c>
      <c r="O1190" s="205">
        <v>101.25</v>
      </c>
      <c r="P1190" s="205" t="e" cm="1">
        <f t="array" ref="P1190">IF($K1190&gt;0,SVS_UR_VFZ*$I1190/$J1190,0)</f>
        <v>#DIV/0!</v>
      </c>
      <c r="Q1190" s="203">
        <f t="shared" si="69"/>
        <v>1120.2819999999999</v>
      </c>
      <c r="R1190" s="203">
        <f t="shared" si="70"/>
        <v>0</v>
      </c>
      <c r="S1190" s="203" t="e">
        <f t="shared" si="71"/>
        <v>#DIV/0!</v>
      </c>
    </row>
    <row r="1191" spans="1:19" s="11" customFormat="1">
      <c r="A1191" s="195">
        <f>MAX($A$11:A1190)+1</f>
        <v>1179</v>
      </c>
      <c r="B1191" s="196" t="s">
        <v>1194</v>
      </c>
      <c r="C1191" s="197">
        <v>1</v>
      </c>
      <c r="D1191" s="197" t="s">
        <v>1199</v>
      </c>
      <c r="E1191" s="196" t="s">
        <v>81</v>
      </c>
      <c r="F1191" s="198" t="s">
        <v>1375</v>
      </c>
      <c r="G1191" s="198" t="s">
        <v>1313</v>
      </c>
      <c r="H1191" s="198" t="s">
        <v>80</v>
      </c>
      <c r="I1191" s="199">
        <v>21.25</v>
      </c>
      <c r="J1191" s="64"/>
      <c r="K1191" s="210">
        <v>3</v>
      </c>
      <c r="L1191" s="211">
        <v>87.96</v>
      </c>
      <c r="M1191" s="211" t="e" cm="1">
        <f t="array" ref="M1191">IF($K1191&gt;0,SVS_UR_VZ*$I1191/$J1191,0)</f>
        <v>#DIV/0!</v>
      </c>
      <c r="N1191" s="204">
        <v>3</v>
      </c>
      <c r="O1191" s="205">
        <v>60.75</v>
      </c>
      <c r="P1191" s="205" t="e" cm="1">
        <f t="array" ref="P1191">IF($K1191&gt;0,SVS_UR_VFZ*$I1191/$J1191,0)</f>
        <v>#DIV/0!</v>
      </c>
      <c r="Q1191" s="203">
        <f t="shared" si="69"/>
        <v>3160.0874999999996</v>
      </c>
      <c r="R1191" s="203">
        <f t="shared" si="70"/>
        <v>0</v>
      </c>
      <c r="S1191" s="203" t="e">
        <f t="shared" si="71"/>
        <v>#DIV/0!</v>
      </c>
    </row>
    <row r="1192" spans="1:19" s="11" customFormat="1">
      <c r="A1192" s="195">
        <f>MAX($A$11:A1191)+1</f>
        <v>1180</v>
      </c>
      <c r="B1192" s="196" t="s">
        <v>1194</v>
      </c>
      <c r="C1192" s="197">
        <v>1</v>
      </c>
      <c r="D1192" s="197" t="s">
        <v>1199</v>
      </c>
      <c r="E1192" s="196" t="s">
        <v>81</v>
      </c>
      <c r="F1192" s="198" t="s">
        <v>1375</v>
      </c>
      <c r="G1192" s="198" t="s">
        <v>1313</v>
      </c>
      <c r="H1192" s="198" t="s">
        <v>80</v>
      </c>
      <c r="I1192" s="199">
        <v>21.61</v>
      </c>
      <c r="J1192" s="64"/>
      <c r="K1192" s="210">
        <v>3</v>
      </c>
      <c r="L1192" s="211">
        <v>87.96</v>
      </c>
      <c r="M1192" s="211" t="e" cm="1">
        <f t="array" ref="M1192">IF($K1192&gt;0,SVS_UR_VZ*$I1192/$J1192,0)</f>
        <v>#DIV/0!</v>
      </c>
      <c r="N1192" s="204">
        <v>3</v>
      </c>
      <c r="O1192" s="205">
        <v>60.75</v>
      </c>
      <c r="P1192" s="205" t="e" cm="1">
        <f t="array" ref="P1192">IF($K1192&gt;0,SVS_UR_VFZ*$I1192/$J1192,0)</f>
        <v>#DIV/0!</v>
      </c>
      <c r="Q1192" s="203">
        <f t="shared" si="69"/>
        <v>3213.6230999999993</v>
      </c>
      <c r="R1192" s="203">
        <f t="shared" si="70"/>
        <v>0</v>
      </c>
      <c r="S1192" s="203" t="e">
        <f t="shared" si="71"/>
        <v>#DIV/0!</v>
      </c>
    </row>
    <row r="1193" spans="1:19" s="11" customFormat="1">
      <c r="A1193" s="195">
        <f>MAX($A$11:A1192)+1</f>
        <v>1181</v>
      </c>
      <c r="B1193" s="196" t="s">
        <v>1194</v>
      </c>
      <c r="C1193" s="197">
        <v>1</v>
      </c>
      <c r="D1193" s="197" t="s">
        <v>1199</v>
      </c>
      <c r="E1193" s="196" t="s">
        <v>229</v>
      </c>
      <c r="F1193" s="198" t="s">
        <v>1747</v>
      </c>
      <c r="G1193" s="198" t="s">
        <v>1313</v>
      </c>
      <c r="H1193" s="198" t="s">
        <v>70</v>
      </c>
      <c r="I1193" s="199">
        <v>55.1</v>
      </c>
      <c r="J1193" s="64"/>
      <c r="K1193" s="210">
        <v>5</v>
      </c>
      <c r="L1193" s="211">
        <v>146.6</v>
      </c>
      <c r="M1193" s="211" t="e" cm="1">
        <f t="array" ref="M1193">IF($K1193&gt;0,SVS_UR_VZ*$I1193/$J1193,0)</f>
        <v>#DIV/0!</v>
      </c>
      <c r="N1193" s="204">
        <v>2</v>
      </c>
      <c r="O1193" s="205">
        <v>40.5</v>
      </c>
      <c r="P1193" s="205" t="e" cm="1">
        <f t="array" ref="P1193">IF($K1193&gt;0,SVS_UR_VFZ*$I1193/$J1193,0)</f>
        <v>#DIV/0!</v>
      </c>
      <c r="Q1193" s="203">
        <f t="shared" si="69"/>
        <v>10309.209999999999</v>
      </c>
      <c r="R1193" s="203">
        <f t="shared" si="70"/>
        <v>0</v>
      </c>
      <c r="S1193" s="203" t="e">
        <f t="shared" si="71"/>
        <v>#DIV/0!</v>
      </c>
    </row>
    <row r="1194" spans="1:19" s="11" customFormat="1">
      <c r="A1194" s="195">
        <f>MAX($A$11:A1193)+1</f>
        <v>1182</v>
      </c>
      <c r="B1194" s="196" t="s">
        <v>1194</v>
      </c>
      <c r="C1194" s="197">
        <v>1</v>
      </c>
      <c r="D1194" s="197" t="s">
        <v>1199</v>
      </c>
      <c r="E1194" s="196" t="s">
        <v>192</v>
      </c>
      <c r="F1194" s="198" t="s">
        <v>37</v>
      </c>
      <c r="G1194" s="198" t="s">
        <v>1759</v>
      </c>
      <c r="H1194" s="198" t="s">
        <v>78</v>
      </c>
      <c r="I1194" s="199">
        <v>20.79</v>
      </c>
      <c r="J1194" s="202"/>
      <c r="K1194" s="202"/>
      <c r="L1194" s="202"/>
      <c r="M1194" s="202"/>
      <c r="N1194" s="202"/>
      <c r="O1194" s="202"/>
      <c r="P1194" s="202"/>
      <c r="Q1194" s="202"/>
      <c r="R1194" s="219"/>
      <c r="S1194" s="219"/>
    </row>
    <row r="1195" spans="1:19" s="11" customFormat="1">
      <c r="A1195" s="212"/>
      <c r="B1195" s="213"/>
      <c r="C1195" s="214"/>
      <c r="D1195" s="214"/>
      <c r="E1195" s="213"/>
      <c r="F1195" s="215"/>
      <c r="G1195" s="215"/>
      <c r="H1195" s="215"/>
      <c r="I1195" s="216"/>
      <c r="J1195" s="217"/>
      <c r="K1195" s="217"/>
      <c r="L1195" s="217"/>
      <c r="M1195" s="217"/>
      <c r="N1195" s="217"/>
      <c r="O1195" s="217"/>
      <c r="P1195" s="217"/>
      <c r="Q1195" s="217"/>
      <c r="R1195" s="217"/>
      <c r="S1195" s="218"/>
    </row>
    <row r="1196" spans="1:19" s="11" customFormat="1">
      <c r="A1196" s="195">
        <f>MAX($A$11:A1194)+1</f>
        <v>1183</v>
      </c>
      <c r="B1196" s="196" t="s">
        <v>40</v>
      </c>
      <c r="C1196" s="197">
        <v>0</v>
      </c>
      <c r="D1196" s="197" t="s">
        <v>270</v>
      </c>
      <c r="E1196" s="196" t="s">
        <v>471</v>
      </c>
      <c r="F1196" s="198" t="s">
        <v>173</v>
      </c>
      <c r="G1196" s="198" t="s">
        <v>1759</v>
      </c>
      <c r="H1196" s="198" t="s">
        <v>94</v>
      </c>
      <c r="I1196" s="199">
        <v>255.1</v>
      </c>
      <c r="J1196" s="64"/>
      <c r="K1196" s="210">
        <v>0.23</v>
      </c>
      <c r="L1196" s="211">
        <v>9</v>
      </c>
      <c r="M1196" s="211" t="e" cm="1">
        <f t="array" ref="M1196">IF($K1196&gt;0,SVS_UR_VZ*$I1196/$J1196,0)</f>
        <v>#DIV/0!</v>
      </c>
      <c r="N1196" s="204">
        <v>0.23</v>
      </c>
      <c r="O1196" s="205">
        <v>3</v>
      </c>
      <c r="P1196" s="205" t="e" cm="1">
        <f t="array" ref="P1196">IF($K1196&gt;0,SVS_UR_VFZ*$I1196/$J1196,0)</f>
        <v>#DIV/0!</v>
      </c>
      <c r="Q1196" s="203">
        <f t="shared" ref="Q1196:Q1198" si="72">I1196*SUM(L1196,O1196)</f>
        <v>3061.2</v>
      </c>
      <c r="R1196" s="203">
        <f t="shared" ref="R1196:R1198" si="73">IFERROR(Q1196/J1196,0)</f>
        <v>0</v>
      </c>
      <c r="S1196" s="203" t="e">
        <f t="shared" ref="S1196:S1198" si="74">ROUND(SUM(L1196*M1196,O1196*P1196),2)</f>
        <v>#DIV/0!</v>
      </c>
    </row>
    <row r="1197" spans="1:19" s="11" customFormat="1">
      <c r="A1197" s="195">
        <f>MAX($A$11:A1196)+1</f>
        <v>1184</v>
      </c>
      <c r="B1197" s="196" t="s">
        <v>40</v>
      </c>
      <c r="C1197" s="197">
        <v>0</v>
      </c>
      <c r="D1197" s="197" t="s">
        <v>1200</v>
      </c>
      <c r="E1197" s="196" t="s">
        <v>984</v>
      </c>
      <c r="F1197" s="198" t="s">
        <v>172</v>
      </c>
      <c r="G1197" s="198" t="s">
        <v>1311</v>
      </c>
      <c r="H1197" s="198" t="s">
        <v>89</v>
      </c>
      <c r="I1197" s="199">
        <v>1.56</v>
      </c>
      <c r="J1197" s="64"/>
      <c r="K1197" s="210">
        <v>2</v>
      </c>
      <c r="L1197" s="211">
        <v>58.64</v>
      </c>
      <c r="M1197" s="211" t="e" cm="1">
        <f t="array" ref="M1197">IF($K1197&gt;0,SVS_UR_VZ*$I1197/$J1197,0)</f>
        <v>#DIV/0!</v>
      </c>
      <c r="N1197" s="204">
        <v>2</v>
      </c>
      <c r="O1197" s="205">
        <v>40.5</v>
      </c>
      <c r="P1197" s="205" t="e" cm="1">
        <f t="array" ref="P1197">IF($K1197&gt;0,SVS_UR_VFZ*$I1197/$J1197,0)</f>
        <v>#DIV/0!</v>
      </c>
      <c r="Q1197" s="203">
        <f t="shared" si="72"/>
        <v>154.6584</v>
      </c>
      <c r="R1197" s="203">
        <f t="shared" si="73"/>
        <v>0</v>
      </c>
      <c r="S1197" s="203" t="e">
        <f t="shared" si="74"/>
        <v>#DIV/0!</v>
      </c>
    </row>
    <row r="1198" spans="1:19" s="11" customFormat="1">
      <c r="A1198" s="195">
        <f>MAX($A$11:A1197)+1</f>
        <v>1185</v>
      </c>
      <c r="B1198" s="196" t="s">
        <v>40</v>
      </c>
      <c r="C1198" s="197">
        <v>0</v>
      </c>
      <c r="D1198" s="197" t="s">
        <v>272</v>
      </c>
      <c r="E1198" s="196" t="s">
        <v>81</v>
      </c>
      <c r="F1198" s="198" t="s">
        <v>1375</v>
      </c>
      <c r="G1198" s="198" t="s">
        <v>1313</v>
      </c>
      <c r="H1198" s="198" t="s">
        <v>80</v>
      </c>
      <c r="I1198" s="199">
        <v>8.34</v>
      </c>
      <c r="J1198" s="64"/>
      <c r="K1198" s="210">
        <v>3</v>
      </c>
      <c r="L1198" s="211">
        <v>87.96</v>
      </c>
      <c r="M1198" s="211" t="e" cm="1">
        <f t="array" ref="M1198">IF($K1198&gt;0,SVS_UR_VZ*$I1198/$J1198,0)</f>
        <v>#DIV/0!</v>
      </c>
      <c r="N1198" s="204">
        <v>3</v>
      </c>
      <c r="O1198" s="205">
        <v>60.75</v>
      </c>
      <c r="P1198" s="205" t="e" cm="1">
        <f t="array" ref="P1198">IF($K1198&gt;0,SVS_UR_VFZ*$I1198/$J1198,0)</f>
        <v>#DIV/0!</v>
      </c>
      <c r="Q1198" s="203">
        <f t="shared" si="72"/>
        <v>1240.2413999999999</v>
      </c>
      <c r="R1198" s="203">
        <f t="shared" si="73"/>
        <v>0</v>
      </c>
      <c r="S1198" s="203" t="e">
        <f t="shared" si="74"/>
        <v>#DIV/0!</v>
      </c>
    </row>
    <row r="1199" spans="1:19" s="11" customFormat="1">
      <c r="A1199" s="212"/>
      <c r="B1199" s="213"/>
      <c r="C1199" s="214"/>
      <c r="D1199" s="214"/>
      <c r="E1199" s="213"/>
      <c r="F1199" s="215"/>
      <c r="G1199" s="215"/>
      <c r="H1199" s="215"/>
      <c r="I1199" s="216"/>
      <c r="J1199" s="217"/>
      <c r="K1199" s="217"/>
      <c r="L1199" s="217"/>
      <c r="M1199" s="217"/>
      <c r="N1199" s="217"/>
      <c r="O1199" s="217"/>
      <c r="P1199" s="217"/>
      <c r="Q1199" s="217"/>
      <c r="R1199" s="217"/>
      <c r="S1199" s="218"/>
    </row>
    <row r="1200" spans="1:19" s="11" customFormat="1">
      <c r="A1200" s="195">
        <f>MAX($A$11:A1198)+1</f>
        <v>1186</v>
      </c>
      <c r="B1200" s="196" t="s">
        <v>83</v>
      </c>
      <c r="C1200" s="197">
        <v>-1</v>
      </c>
      <c r="D1200" s="197" t="s">
        <v>1201</v>
      </c>
      <c r="E1200" s="196" t="s">
        <v>471</v>
      </c>
      <c r="F1200" s="198" t="s">
        <v>172</v>
      </c>
      <c r="G1200" s="198" t="s">
        <v>1320</v>
      </c>
      <c r="H1200" s="198" t="s">
        <v>94</v>
      </c>
      <c r="I1200" s="199">
        <v>55.9</v>
      </c>
      <c r="J1200" s="64"/>
      <c r="K1200" s="210">
        <v>2</v>
      </c>
      <c r="L1200" s="211">
        <v>58.64</v>
      </c>
      <c r="M1200" s="211" t="e" cm="1">
        <f t="array" ref="M1200">IF($K1200&gt;0,SVS_UR_VZ*$I1200/$J1200,0)</f>
        <v>#DIV/0!</v>
      </c>
      <c r="N1200" s="204">
        <v>2</v>
      </c>
      <c r="O1200" s="205">
        <v>40.5</v>
      </c>
      <c r="P1200" s="205" t="e" cm="1">
        <f t="array" ref="P1200">IF($K1200&gt;0,SVS_UR_VFZ*$I1200/$J1200,0)</f>
        <v>#DIV/0!</v>
      </c>
      <c r="Q1200" s="203">
        <f t="shared" ref="Q1200:Q1216" si="75">I1200*SUM(L1200,O1200)</f>
        <v>5541.9259999999995</v>
      </c>
      <c r="R1200" s="203">
        <f t="shared" ref="R1200:R1216" si="76">IFERROR(Q1200/J1200,0)</f>
        <v>0</v>
      </c>
      <c r="S1200" s="203" t="e">
        <f t="shared" ref="S1200:S1216" si="77">ROUND(SUM(L1200*M1200,O1200*P1200),2)</f>
        <v>#DIV/0!</v>
      </c>
    </row>
    <row r="1201" spans="1:19" s="11" customFormat="1">
      <c r="A1201" s="195">
        <f>MAX($A$11:A1200)+1</f>
        <v>1187</v>
      </c>
      <c r="B1201" s="196" t="s">
        <v>83</v>
      </c>
      <c r="C1201" s="197">
        <v>-1</v>
      </c>
      <c r="D1201" s="197" t="s">
        <v>1201</v>
      </c>
      <c r="E1201" s="196" t="s">
        <v>471</v>
      </c>
      <c r="F1201" s="198" t="s">
        <v>1375</v>
      </c>
      <c r="G1201" s="198" t="s">
        <v>1313</v>
      </c>
      <c r="H1201" s="198" t="s">
        <v>80</v>
      </c>
      <c r="I1201" s="199">
        <v>11.51</v>
      </c>
      <c r="J1201" s="64"/>
      <c r="K1201" s="210">
        <v>3</v>
      </c>
      <c r="L1201" s="211">
        <v>87.96</v>
      </c>
      <c r="M1201" s="211" t="e" cm="1">
        <f t="array" ref="M1201">IF($K1201&gt;0,SVS_UR_VZ*$I1201/$J1201,0)</f>
        <v>#DIV/0!</v>
      </c>
      <c r="N1201" s="204">
        <v>3</v>
      </c>
      <c r="O1201" s="205">
        <v>60.75</v>
      </c>
      <c r="P1201" s="205" t="e" cm="1">
        <f t="array" ref="P1201">IF($K1201&gt;0,SVS_UR_VFZ*$I1201/$J1201,0)</f>
        <v>#DIV/0!</v>
      </c>
      <c r="Q1201" s="203">
        <f t="shared" si="75"/>
        <v>1711.6520999999998</v>
      </c>
      <c r="R1201" s="203">
        <f t="shared" si="76"/>
        <v>0</v>
      </c>
      <c r="S1201" s="203" t="e">
        <f t="shared" si="77"/>
        <v>#DIV/0!</v>
      </c>
    </row>
    <row r="1202" spans="1:19" s="11" customFormat="1">
      <c r="A1202" s="195">
        <f>MAX($A$11:A1201)+1</f>
        <v>1188</v>
      </c>
      <c r="B1202" s="196" t="s">
        <v>83</v>
      </c>
      <c r="C1202" s="197">
        <v>-1</v>
      </c>
      <c r="D1202" s="197" t="s">
        <v>1202</v>
      </c>
      <c r="E1202" s="196" t="s">
        <v>81</v>
      </c>
      <c r="F1202" s="198" t="s">
        <v>1375</v>
      </c>
      <c r="G1202" s="198" t="s">
        <v>1313</v>
      </c>
      <c r="H1202" s="198" t="s">
        <v>80</v>
      </c>
      <c r="I1202" s="199">
        <v>23.42</v>
      </c>
      <c r="J1202" s="64"/>
      <c r="K1202" s="210">
        <v>3</v>
      </c>
      <c r="L1202" s="211">
        <v>87.96</v>
      </c>
      <c r="M1202" s="211" t="e" cm="1">
        <f t="array" ref="M1202">IF($K1202&gt;0,SVS_UR_VZ*$I1202/$J1202,0)</f>
        <v>#DIV/0!</v>
      </c>
      <c r="N1202" s="204">
        <v>3</v>
      </c>
      <c r="O1202" s="205">
        <v>60.75</v>
      </c>
      <c r="P1202" s="205" t="e" cm="1">
        <f t="array" ref="P1202">IF($K1202&gt;0,SVS_UR_VFZ*$I1202/$J1202,0)</f>
        <v>#DIV/0!</v>
      </c>
      <c r="Q1202" s="203">
        <f t="shared" si="75"/>
        <v>3482.7882</v>
      </c>
      <c r="R1202" s="203">
        <f t="shared" si="76"/>
        <v>0</v>
      </c>
      <c r="S1202" s="203" t="e">
        <f t="shared" si="77"/>
        <v>#DIV/0!</v>
      </c>
    </row>
    <row r="1203" spans="1:19" s="11" customFormat="1">
      <c r="A1203" s="195">
        <f>MAX($A$11:A1202)+1</f>
        <v>1189</v>
      </c>
      <c r="B1203" s="196" t="s">
        <v>83</v>
      </c>
      <c r="C1203" s="197">
        <v>-1</v>
      </c>
      <c r="D1203" s="197" t="s">
        <v>1203</v>
      </c>
      <c r="E1203" s="196" t="s">
        <v>471</v>
      </c>
      <c r="F1203" s="198" t="s">
        <v>172</v>
      </c>
      <c r="G1203" s="198" t="s">
        <v>1320</v>
      </c>
      <c r="H1203" s="198" t="s">
        <v>94</v>
      </c>
      <c r="I1203" s="199">
        <v>135.56</v>
      </c>
      <c r="J1203" s="64"/>
      <c r="K1203" s="210">
        <v>2</v>
      </c>
      <c r="L1203" s="211">
        <v>58.64</v>
      </c>
      <c r="M1203" s="211" t="e" cm="1">
        <f t="array" ref="M1203">IF($K1203&gt;0,SVS_UR_VZ*$I1203/$J1203,0)</f>
        <v>#DIV/0!</v>
      </c>
      <c r="N1203" s="204">
        <v>2</v>
      </c>
      <c r="O1203" s="205">
        <v>40.5</v>
      </c>
      <c r="P1203" s="205" t="e" cm="1">
        <f t="array" ref="P1203">IF($K1203&gt;0,SVS_UR_VFZ*$I1203/$J1203,0)</f>
        <v>#DIV/0!</v>
      </c>
      <c r="Q1203" s="203">
        <f t="shared" si="75"/>
        <v>13439.4184</v>
      </c>
      <c r="R1203" s="203">
        <f t="shared" si="76"/>
        <v>0</v>
      </c>
      <c r="S1203" s="203" t="e">
        <f t="shared" si="77"/>
        <v>#DIV/0!</v>
      </c>
    </row>
    <row r="1204" spans="1:19" s="11" customFormat="1">
      <c r="A1204" s="195">
        <f>MAX($A$11:A1203)+1</f>
        <v>1190</v>
      </c>
      <c r="B1204" s="196" t="s">
        <v>83</v>
      </c>
      <c r="C1204" s="197">
        <v>-1</v>
      </c>
      <c r="D1204" s="197" t="s">
        <v>1205</v>
      </c>
      <c r="E1204" s="196" t="s">
        <v>81</v>
      </c>
      <c r="F1204" s="198" t="s">
        <v>1375</v>
      </c>
      <c r="G1204" s="198" t="s">
        <v>1313</v>
      </c>
      <c r="H1204" s="198" t="s">
        <v>80</v>
      </c>
      <c r="I1204" s="199">
        <v>16.309999999999999</v>
      </c>
      <c r="J1204" s="64"/>
      <c r="K1204" s="210">
        <v>3</v>
      </c>
      <c r="L1204" s="211">
        <v>87.96</v>
      </c>
      <c r="M1204" s="211" t="e" cm="1">
        <f t="array" ref="M1204">IF($K1204&gt;0,SVS_UR_VZ*$I1204/$J1204,0)</f>
        <v>#DIV/0!</v>
      </c>
      <c r="N1204" s="204">
        <v>3</v>
      </c>
      <c r="O1204" s="205">
        <v>60.75</v>
      </c>
      <c r="P1204" s="205" t="e" cm="1">
        <f t="array" ref="P1204">IF($K1204&gt;0,SVS_UR_VFZ*$I1204/$J1204,0)</f>
        <v>#DIV/0!</v>
      </c>
      <c r="Q1204" s="203">
        <f t="shared" si="75"/>
        <v>2425.4600999999993</v>
      </c>
      <c r="R1204" s="203">
        <f t="shared" si="76"/>
        <v>0</v>
      </c>
      <c r="S1204" s="203" t="e">
        <f t="shared" si="77"/>
        <v>#DIV/0!</v>
      </c>
    </row>
    <row r="1205" spans="1:19" s="11" customFormat="1">
      <c r="A1205" s="195">
        <f>MAX($A$11:A1204)+1</f>
        <v>1191</v>
      </c>
      <c r="B1205" s="196" t="s">
        <v>83</v>
      </c>
      <c r="C1205" s="197">
        <v>-1</v>
      </c>
      <c r="D1205" s="197" t="s">
        <v>1206</v>
      </c>
      <c r="E1205" s="196" t="s">
        <v>81</v>
      </c>
      <c r="F1205" s="198" t="s">
        <v>1375</v>
      </c>
      <c r="G1205" s="198" t="s">
        <v>1313</v>
      </c>
      <c r="H1205" s="198" t="s">
        <v>80</v>
      </c>
      <c r="I1205" s="199">
        <v>22.54</v>
      </c>
      <c r="J1205" s="64"/>
      <c r="K1205" s="210">
        <v>3</v>
      </c>
      <c r="L1205" s="211">
        <v>87.96</v>
      </c>
      <c r="M1205" s="211" t="e" cm="1">
        <f t="array" ref="M1205">IF($K1205&gt;0,SVS_UR_VZ*$I1205/$J1205,0)</f>
        <v>#DIV/0!</v>
      </c>
      <c r="N1205" s="204">
        <v>3</v>
      </c>
      <c r="O1205" s="205">
        <v>60.75</v>
      </c>
      <c r="P1205" s="205" t="e" cm="1">
        <f t="array" ref="P1205">IF($K1205&gt;0,SVS_UR_VFZ*$I1205/$J1205,0)</f>
        <v>#DIV/0!</v>
      </c>
      <c r="Q1205" s="203">
        <f t="shared" si="75"/>
        <v>3351.9233999999992</v>
      </c>
      <c r="R1205" s="203">
        <f t="shared" si="76"/>
        <v>0</v>
      </c>
      <c r="S1205" s="203" t="e">
        <f t="shared" si="77"/>
        <v>#DIV/0!</v>
      </c>
    </row>
    <row r="1206" spans="1:19" s="11" customFormat="1">
      <c r="A1206" s="195">
        <f>MAX($A$11:A1205)+1</f>
        <v>1192</v>
      </c>
      <c r="B1206" s="196" t="s">
        <v>83</v>
      </c>
      <c r="C1206" s="197">
        <v>-1</v>
      </c>
      <c r="D1206" s="197" t="s">
        <v>1207</v>
      </c>
      <c r="E1206" s="196" t="s">
        <v>81</v>
      </c>
      <c r="F1206" s="198" t="s">
        <v>1375</v>
      </c>
      <c r="G1206" s="198" t="s">
        <v>1313</v>
      </c>
      <c r="H1206" s="198" t="s">
        <v>80</v>
      </c>
      <c r="I1206" s="199">
        <v>11.53</v>
      </c>
      <c r="J1206" s="64"/>
      <c r="K1206" s="210">
        <v>3</v>
      </c>
      <c r="L1206" s="211">
        <v>87.96</v>
      </c>
      <c r="M1206" s="211" t="e" cm="1">
        <f t="array" ref="M1206">IF($K1206&gt;0,SVS_UR_VZ*$I1206/$J1206,0)</f>
        <v>#DIV/0!</v>
      </c>
      <c r="N1206" s="204">
        <v>3</v>
      </c>
      <c r="O1206" s="205">
        <v>60.75</v>
      </c>
      <c r="P1206" s="205" t="e" cm="1">
        <f t="array" ref="P1206">IF($K1206&gt;0,SVS_UR_VFZ*$I1206/$J1206,0)</f>
        <v>#DIV/0!</v>
      </c>
      <c r="Q1206" s="203">
        <f t="shared" si="75"/>
        <v>1714.6262999999997</v>
      </c>
      <c r="R1206" s="203">
        <f t="shared" si="76"/>
        <v>0</v>
      </c>
      <c r="S1206" s="203" t="e">
        <f t="shared" si="77"/>
        <v>#DIV/0!</v>
      </c>
    </row>
    <row r="1207" spans="1:19" s="11" customFormat="1">
      <c r="A1207" s="195">
        <f>MAX($A$11:A1206)+1</f>
        <v>1193</v>
      </c>
      <c r="B1207" s="196" t="s">
        <v>83</v>
      </c>
      <c r="C1207" s="197">
        <v>-1</v>
      </c>
      <c r="D1207" s="197" t="s">
        <v>1208</v>
      </c>
      <c r="E1207" s="196" t="s">
        <v>1209</v>
      </c>
      <c r="F1207" s="198" t="s">
        <v>171</v>
      </c>
      <c r="G1207" s="198" t="s">
        <v>1320</v>
      </c>
      <c r="H1207" s="198" t="s">
        <v>80</v>
      </c>
      <c r="I1207" s="199">
        <v>124.37</v>
      </c>
      <c r="J1207" s="64"/>
      <c r="K1207" s="210">
        <v>5</v>
      </c>
      <c r="L1207" s="211">
        <v>146.6</v>
      </c>
      <c r="M1207" s="211" t="e" cm="1">
        <f t="array" ref="M1207">IF($K1207&gt;0,SVS_UR_VZ*$I1207/$J1207,0)</f>
        <v>#DIV/0!</v>
      </c>
      <c r="N1207" s="204">
        <v>5</v>
      </c>
      <c r="O1207" s="205">
        <v>101.25</v>
      </c>
      <c r="P1207" s="205" t="e" cm="1">
        <f t="array" ref="P1207">IF($K1207&gt;0,SVS_UR_VFZ*$I1207/$J1207,0)</f>
        <v>#DIV/0!</v>
      </c>
      <c r="Q1207" s="203">
        <f t="shared" si="75"/>
        <v>30825.104500000001</v>
      </c>
      <c r="R1207" s="203">
        <f t="shared" si="76"/>
        <v>0</v>
      </c>
      <c r="S1207" s="203" t="e">
        <f t="shared" si="77"/>
        <v>#DIV/0!</v>
      </c>
    </row>
    <row r="1208" spans="1:19" s="11" customFormat="1">
      <c r="A1208" s="195">
        <f>MAX($A$11:A1207)+1</f>
        <v>1194</v>
      </c>
      <c r="B1208" s="196" t="s">
        <v>83</v>
      </c>
      <c r="C1208" s="197">
        <v>-1</v>
      </c>
      <c r="D1208" s="197" t="s">
        <v>1210</v>
      </c>
      <c r="E1208" s="196" t="s">
        <v>1211</v>
      </c>
      <c r="F1208" s="198" t="s">
        <v>171</v>
      </c>
      <c r="G1208" s="198" t="s">
        <v>1320</v>
      </c>
      <c r="H1208" s="198" t="s">
        <v>80</v>
      </c>
      <c r="I1208" s="199">
        <v>37.58</v>
      </c>
      <c r="J1208" s="64"/>
      <c r="K1208" s="210">
        <v>5</v>
      </c>
      <c r="L1208" s="211">
        <v>146.6</v>
      </c>
      <c r="M1208" s="211" t="e" cm="1">
        <f t="array" ref="M1208">IF($K1208&gt;0,SVS_UR_VZ*$I1208/$J1208,0)</f>
        <v>#DIV/0!</v>
      </c>
      <c r="N1208" s="204">
        <v>5</v>
      </c>
      <c r="O1208" s="205">
        <v>101.25</v>
      </c>
      <c r="P1208" s="205" t="e" cm="1">
        <f t="array" ref="P1208">IF($K1208&gt;0,SVS_UR_VFZ*$I1208/$J1208,0)</f>
        <v>#DIV/0!</v>
      </c>
      <c r="Q1208" s="203">
        <f t="shared" si="75"/>
        <v>9314.2029999999995</v>
      </c>
      <c r="R1208" s="203">
        <f t="shared" si="76"/>
        <v>0</v>
      </c>
      <c r="S1208" s="203" t="e">
        <f t="shared" si="77"/>
        <v>#DIV/0!</v>
      </c>
    </row>
    <row r="1209" spans="1:19" s="11" customFormat="1">
      <c r="A1209" s="195">
        <f>MAX($A$11:A1208)+1</f>
        <v>1195</v>
      </c>
      <c r="B1209" s="196" t="s">
        <v>83</v>
      </c>
      <c r="C1209" s="197">
        <v>-1</v>
      </c>
      <c r="D1209" s="197" t="s">
        <v>1212</v>
      </c>
      <c r="E1209" s="196" t="s">
        <v>189</v>
      </c>
      <c r="F1209" s="198" t="s">
        <v>171</v>
      </c>
      <c r="G1209" s="198" t="s">
        <v>1317</v>
      </c>
      <c r="H1209" s="198" t="s">
        <v>83</v>
      </c>
      <c r="I1209" s="199">
        <v>190.7</v>
      </c>
      <c r="J1209" s="64"/>
      <c r="K1209" s="210">
        <v>5</v>
      </c>
      <c r="L1209" s="211">
        <v>146.6</v>
      </c>
      <c r="M1209" s="211" t="e" cm="1">
        <f t="array" ref="M1209">IF($K1209&gt;0,SVS_UR_VZ*$I1209/$J1209,0)</f>
        <v>#DIV/0!</v>
      </c>
      <c r="N1209" s="204">
        <v>5</v>
      </c>
      <c r="O1209" s="205">
        <v>101.25</v>
      </c>
      <c r="P1209" s="205" t="e" cm="1">
        <f t="array" ref="P1209">IF($K1209&gt;0,SVS_UR_VFZ*$I1209/$J1209,0)</f>
        <v>#DIV/0!</v>
      </c>
      <c r="Q1209" s="203">
        <f t="shared" si="75"/>
        <v>47264.994999999995</v>
      </c>
      <c r="R1209" s="203">
        <f t="shared" si="76"/>
        <v>0</v>
      </c>
      <c r="S1209" s="203" t="e">
        <f t="shared" si="77"/>
        <v>#DIV/0!</v>
      </c>
    </row>
    <row r="1210" spans="1:19" s="11" customFormat="1">
      <c r="A1210" s="195">
        <f>MAX($A$11:A1209)+1</f>
        <v>1196</v>
      </c>
      <c r="B1210" s="196" t="s">
        <v>83</v>
      </c>
      <c r="C1210" s="197">
        <v>-1</v>
      </c>
      <c r="D1210" s="197" t="s">
        <v>1214</v>
      </c>
      <c r="E1210" s="196" t="s">
        <v>182</v>
      </c>
      <c r="F1210" s="198" t="s">
        <v>171</v>
      </c>
      <c r="G1210" s="198" t="s">
        <v>1311</v>
      </c>
      <c r="H1210" s="198" t="s">
        <v>89</v>
      </c>
      <c r="I1210" s="199">
        <v>10.119999999999999</v>
      </c>
      <c r="J1210" s="64"/>
      <c r="K1210" s="210">
        <v>5</v>
      </c>
      <c r="L1210" s="211">
        <v>146.6</v>
      </c>
      <c r="M1210" s="211" t="e" cm="1">
        <f t="array" ref="M1210">IF($K1210&gt;0,SVS_UR_VZ*$I1210/$J1210,0)</f>
        <v>#DIV/0!</v>
      </c>
      <c r="N1210" s="204">
        <v>5</v>
      </c>
      <c r="O1210" s="205">
        <v>101.25</v>
      </c>
      <c r="P1210" s="205" t="e" cm="1">
        <f t="array" ref="P1210">IF($K1210&gt;0,SVS_UR_VFZ*$I1210/$J1210,0)</f>
        <v>#DIV/0!</v>
      </c>
      <c r="Q1210" s="203">
        <f t="shared" si="75"/>
        <v>2508.2419999999997</v>
      </c>
      <c r="R1210" s="203">
        <f t="shared" si="76"/>
        <v>0</v>
      </c>
      <c r="S1210" s="203" t="e">
        <f t="shared" si="77"/>
        <v>#DIV/0!</v>
      </c>
    </row>
    <row r="1211" spans="1:19" s="11" customFormat="1">
      <c r="A1211" s="195">
        <f>MAX($A$11:A1210)+1</f>
        <v>1197</v>
      </c>
      <c r="B1211" s="196" t="s">
        <v>83</v>
      </c>
      <c r="C1211" s="197">
        <v>-1</v>
      </c>
      <c r="D1211" s="197" t="s">
        <v>1215</v>
      </c>
      <c r="E1211" s="196" t="s">
        <v>217</v>
      </c>
      <c r="F1211" s="198" t="s">
        <v>171</v>
      </c>
      <c r="G1211" s="198" t="s">
        <v>1311</v>
      </c>
      <c r="H1211" s="198" t="s">
        <v>89</v>
      </c>
      <c r="I1211" s="199">
        <v>10.119999999999999</v>
      </c>
      <c r="J1211" s="64"/>
      <c r="K1211" s="210">
        <v>5</v>
      </c>
      <c r="L1211" s="211">
        <v>146.6</v>
      </c>
      <c r="M1211" s="211" t="e" cm="1">
        <f t="array" ref="M1211">IF($K1211&gt;0,SVS_UR_VZ*$I1211/$J1211,0)</f>
        <v>#DIV/0!</v>
      </c>
      <c r="N1211" s="204">
        <v>5</v>
      </c>
      <c r="O1211" s="205">
        <v>101.25</v>
      </c>
      <c r="P1211" s="205" t="e" cm="1">
        <f t="array" ref="P1211">IF($K1211&gt;0,SVS_UR_VFZ*$I1211/$J1211,0)</f>
        <v>#DIV/0!</v>
      </c>
      <c r="Q1211" s="203">
        <f t="shared" si="75"/>
        <v>2508.2419999999997</v>
      </c>
      <c r="R1211" s="203">
        <f t="shared" si="76"/>
        <v>0</v>
      </c>
      <c r="S1211" s="203" t="e">
        <f t="shared" si="77"/>
        <v>#DIV/0!</v>
      </c>
    </row>
    <row r="1212" spans="1:19" s="11" customFormat="1">
      <c r="A1212" s="195">
        <f>MAX($A$11:A1211)+1</f>
        <v>1198</v>
      </c>
      <c r="B1212" s="196" t="s">
        <v>83</v>
      </c>
      <c r="C1212" s="197">
        <v>-1</v>
      </c>
      <c r="D1212" s="197" t="s">
        <v>1226</v>
      </c>
      <c r="E1212" s="196" t="s">
        <v>192</v>
      </c>
      <c r="F1212" s="198" t="s">
        <v>174</v>
      </c>
      <c r="G1212" s="198" t="s">
        <v>1759</v>
      </c>
      <c r="H1212" s="198" t="s">
        <v>47</v>
      </c>
      <c r="I1212" s="199">
        <v>216.98</v>
      </c>
      <c r="J1212" s="64"/>
      <c r="K1212" s="210">
        <v>0.02</v>
      </c>
      <c r="L1212" s="211">
        <v>1</v>
      </c>
      <c r="M1212" s="211" t="e" cm="1">
        <f t="array" ref="M1212">IF($K1212&gt;0,SVS_UR_VZ*$I1212/$J1212,0)</f>
        <v>#DIV/0!</v>
      </c>
      <c r="N1212" s="202"/>
      <c r="O1212" s="202"/>
      <c r="P1212" s="202"/>
      <c r="Q1212" s="203">
        <f t="shared" si="75"/>
        <v>216.98</v>
      </c>
      <c r="R1212" s="203">
        <f t="shared" si="76"/>
        <v>0</v>
      </c>
      <c r="S1212" s="203" t="e">
        <f t="shared" si="77"/>
        <v>#DIV/0!</v>
      </c>
    </row>
    <row r="1213" spans="1:19" s="11" customFormat="1">
      <c r="A1213" s="195">
        <f>MAX($A$11:A1212)+1</f>
        <v>1199</v>
      </c>
      <c r="B1213" s="196" t="s">
        <v>83</v>
      </c>
      <c r="C1213" s="197">
        <v>-1</v>
      </c>
      <c r="D1213" s="197" t="s">
        <v>1227</v>
      </c>
      <c r="E1213" s="196" t="s">
        <v>471</v>
      </c>
      <c r="F1213" s="198" t="s">
        <v>172</v>
      </c>
      <c r="G1213" s="198" t="s">
        <v>1320</v>
      </c>
      <c r="H1213" s="198" t="s">
        <v>94</v>
      </c>
      <c r="I1213" s="199">
        <v>103.66</v>
      </c>
      <c r="J1213" s="64"/>
      <c r="K1213" s="210">
        <v>2</v>
      </c>
      <c r="L1213" s="211">
        <v>58.64</v>
      </c>
      <c r="M1213" s="211" t="e" cm="1">
        <f t="array" ref="M1213">IF($K1213&gt;0,SVS_UR_VZ*$I1213/$J1213,0)</f>
        <v>#DIV/0!</v>
      </c>
      <c r="N1213" s="204">
        <v>2</v>
      </c>
      <c r="O1213" s="205">
        <v>40.5</v>
      </c>
      <c r="P1213" s="205" t="e" cm="1">
        <f t="array" ref="P1213">IF($K1213&gt;0,SVS_UR_VFZ*$I1213/$J1213,0)</f>
        <v>#DIV/0!</v>
      </c>
      <c r="Q1213" s="203">
        <f t="shared" si="75"/>
        <v>10276.8524</v>
      </c>
      <c r="R1213" s="203">
        <f t="shared" si="76"/>
        <v>0</v>
      </c>
      <c r="S1213" s="203" t="e">
        <f t="shared" si="77"/>
        <v>#DIV/0!</v>
      </c>
    </row>
    <row r="1214" spans="1:19" s="11" customFormat="1">
      <c r="A1214" s="195">
        <f>MAX($A$11:A1213)+1</f>
        <v>1200</v>
      </c>
      <c r="B1214" s="196" t="s">
        <v>83</v>
      </c>
      <c r="C1214" s="197">
        <v>-1</v>
      </c>
      <c r="D1214" s="197" t="s">
        <v>1227</v>
      </c>
      <c r="E1214" s="196" t="s">
        <v>179</v>
      </c>
      <c r="F1214" s="198" t="s">
        <v>174</v>
      </c>
      <c r="G1214" s="198" t="s">
        <v>1317</v>
      </c>
      <c r="H1214" s="198" t="s">
        <v>46</v>
      </c>
      <c r="I1214" s="199">
        <v>12.64</v>
      </c>
      <c r="J1214" s="64"/>
      <c r="K1214" s="210">
        <v>0.02</v>
      </c>
      <c r="L1214" s="211">
        <v>1</v>
      </c>
      <c r="M1214" s="211" t="e" cm="1">
        <f t="array" ref="M1214">IF($K1214&gt;0,SVS_UR_VZ*$I1214/$J1214,0)</f>
        <v>#DIV/0!</v>
      </c>
      <c r="N1214" s="222"/>
      <c r="O1214" s="222"/>
      <c r="P1214" s="222"/>
      <c r="Q1214" s="203">
        <f t="shared" si="75"/>
        <v>12.64</v>
      </c>
      <c r="R1214" s="203">
        <f t="shared" si="76"/>
        <v>0</v>
      </c>
      <c r="S1214" s="203" t="e">
        <f t="shared" si="77"/>
        <v>#DIV/0!</v>
      </c>
    </row>
    <row r="1215" spans="1:19" s="11" customFormat="1">
      <c r="A1215" s="195">
        <f>MAX($A$11:A1214)+1</f>
        <v>1201</v>
      </c>
      <c r="B1215" s="196" t="s">
        <v>83</v>
      </c>
      <c r="C1215" s="197">
        <v>-1</v>
      </c>
      <c r="D1215" s="197" t="s">
        <v>1230</v>
      </c>
      <c r="E1215" s="196" t="s">
        <v>88</v>
      </c>
      <c r="F1215" s="198" t="s">
        <v>170</v>
      </c>
      <c r="G1215" s="198" t="s">
        <v>75</v>
      </c>
      <c r="H1215" s="198" t="s">
        <v>87</v>
      </c>
      <c r="I1215" s="199">
        <v>10.29</v>
      </c>
      <c r="J1215" s="64"/>
      <c r="K1215" s="210">
        <v>3</v>
      </c>
      <c r="L1215" s="211">
        <v>87.96</v>
      </c>
      <c r="M1215" s="211" t="e" cm="1">
        <f t="array" ref="M1215">IF($K1215&gt;0,SVS_UR_VZ*$I1215/$J1215,0)</f>
        <v>#DIV/0!</v>
      </c>
      <c r="N1215" s="204">
        <v>3</v>
      </c>
      <c r="O1215" s="205">
        <v>60.75</v>
      </c>
      <c r="P1215" s="205" t="e" cm="1">
        <f t="array" ref="P1215">IF($K1215&gt;0,SVS_UR_VFZ*$I1215/$J1215,0)</f>
        <v>#DIV/0!</v>
      </c>
      <c r="Q1215" s="203">
        <f t="shared" si="75"/>
        <v>1530.2258999999997</v>
      </c>
      <c r="R1215" s="203">
        <f t="shared" si="76"/>
        <v>0</v>
      </c>
      <c r="S1215" s="203" t="e">
        <f t="shared" si="77"/>
        <v>#DIV/0!</v>
      </c>
    </row>
    <row r="1216" spans="1:19" s="11" customFormat="1">
      <c r="A1216" s="195">
        <f>MAX($A$11:A1215)+1</f>
        <v>1202</v>
      </c>
      <c r="B1216" s="196" t="s">
        <v>83</v>
      </c>
      <c r="C1216" s="197">
        <v>-1</v>
      </c>
      <c r="D1216" s="197" t="s">
        <v>1231</v>
      </c>
      <c r="E1216" s="196" t="s">
        <v>86</v>
      </c>
      <c r="F1216" s="198" t="s">
        <v>171</v>
      </c>
      <c r="G1216" s="198" t="s">
        <v>1311</v>
      </c>
      <c r="H1216" s="198" t="s">
        <v>85</v>
      </c>
      <c r="I1216" s="199">
        <v>28.16</v>
      </c>
      <c r="J1216" s="64"/>
      <c r="K1216" s="210">
        <v>5</v>
      </c>
      <c r="L1216" s="211">
        <v>146.6</v>
      </c>
      <c r="M1216" s="211" t="e" cm="1">
        <f t="array" ref="M1216">IF($K1216&gt;0,SVS_UR_VZ*$I1216/$J1216,0)</f>
        <v>#DIV/0!</v>
      </c>
      <c r="N1216" s="204">
        <v>5</v>
      </c>
      <c r="O1216" s="205">
        <v>101.25</v>
      </c>
      <c r="P1216" s="205" t="e" cm="1">
        <f t="array" ref="P1216">IF($K1216&gt;0,SVS_UR_VFZ*$I1216/$J1216,0)</f>
        <v>#DIV/0!</v>
      </c>
      <c r="Q1216" s="203">
        <f t="shared" si="75"/>
        <v>6979.4560000000001</v>
      </c>
      <c r="R1216" s="203">
        <f t="shared" si="76"/>
        <v>0</v>
      </c>
      <c r="S1216" s="203" t="e">
        <f t="shared" si="77"/>
        <v>#DIV/0!</v>
      </c>
    </row>
    <row r="1217" spans="1:19" s="11" customFormat="1">
      <c r="A1217" s="195">
        <f>MAX($A$11:A1216)+1</f>
        <v>1203</v>
      </c>
      <c r="B1217" s="196" t="s">
        <v>83</v>
      </c>
      <c r="C1217" s="197">
        <v>-1</v>
      </c>
      <c r="D1217" s="197" t="s">
        <v>1204</v>
      </c>
      <c r="E1217" s="196" t="s">
        <v>192</v>
      </c>
      <c r="F1217" s="198" t="s">
        <v>37</v>
      </c>
      <c r="G1217" s="198" t="s">
        <v>1759</v>
      </c>
      <c r="H1217" s="198" t="s">
        <v>78</v>
      </c>
      <c r="I1217" s="199">
        <v>7.88</v>
      </c>
      <c r="J1217" s="202"/>
      <c r="K1217" s="202"/>
      <c r="L1217" s="202"/>
      <c r="M1217" s="202"/>
      <c r="N1217" s="202"/>
      <c r="O1217" s="202"/>
      <c r="P1217" s="202"/>
      <c r="Q1217" s="202"/>
      <c r="R1217" s="219"/>
      <c r="S1217" s="219"/>
    </row>
    <row r="1218" spans="1:19" s="11" customFormat="1">
      <c r="A1218" s="195">
        <f>MAX($A$11:A1217)+1</f>
        <v>1204</v>
      </c>
      <c r="B1218" s="196" t="s">
        <v>83</v>
      </c>
      <c r="C1218" s="197">
        <v>-1</v>
      </c>
      <c r="D1218" s="197" t="s">
        <v>1213</v>
      </c>
      <c r="E1218" s="196" t="s">
        <v>184</v>
      </c>
      <c r="F1218" s="198" t="s">
        <v>37</v>
      </c>
      <c r="G1218" s="198" t="s">
        <v>1759</v>
      </c>
      <c r="H1218" s="198" t="s">
        <v>78</v>
      </c>
      <c r="I1218" s="199">
        <v>9.83</v>
      </c>
      <c r="J1218" s="202"/>
      <c r="K1218" s="202"/>
      <c r="L1218" s="202"/>
      <c r="M1218" s="202"/>
      <c r="N1218" s="202"/>
      <c r="O1218" s="202"/>
      <c r="P1218" s="202"/>
      <c r="Q1218" s="202"/>
      <c r="R1218" s="219"/>
      <c r="S1218" s="219"/>
    </row>
    <row r="1219" spans="1:19" s="11" customFormat="1">
      <c r="A1219" s="195">
        <f>MAX($A$11:A1218)+1</f>
        <v>1205</v>
      </c>
      <c r="B1219" s="196" t="s">
        <v>83</v>
      </c>
      <c r="C1219" s="197">
        <v>-1</v>
      </c>
      <c r="D1219" s="197" t="s">
        <v>1216</v>
      </c>
      <c r="E1219" s="196" t="s">
        <v>1217</v>
      </c>
      <c r="F1219" s="198" t="s">
        <v>37</v>
      </c>
      <c r="G1219" s="198" t="s">
        <v>1317</v>
      </c>
      <c r="H1219" s="198" t="s">
        <v>78</v>
      </c>
      <c r="I1219" s="199">
        <v>5.37</v>
      </c>
      <c r="J1219" s="202"/>
      <c r="K1219" s="202"/>
      <c r="L1219" s="202"/>
      <c r="M1219" s="202"/>
      <c r="N1219" s="202"/>
      <c r="O1219" s="202"/>
      <c r="P1219" s="202"/>
      <c r="Q1219" s="202"/>
      <c r="R1219" s="219"/>
      <c r="S1219" s="219"/>
    </row>
    <row r="1220" spans="1:19" s="11" customFormat="1">
      <c r="A1220" s="195">
        <f>MAX($A$11:A1219)+1</f>
        <v>1206</v>
      </c>
      <c r="B1220" s="196" t="s">
        <v>83</v>
      </c>
      <c r="C1220" s="197">
        <v>-1</v>
      </c>
      <c r="D1220" s="197" t="s">
        <v>1218</v>
      </c>
      <c r="E1220" s="196" t="s">
        <v>179</v>
      </c>
      <c r="F1220" s="198" t="s">
        <v>37</v>
      </c>
      <c r="G1220" s="198" t="s">
        <v>1317</v>
      </c>
      <c r="H1220" s="198" t="s">
        <v>78</v>
      </c>
      <c r="I1220" s="199">
        <v>16.059999999999999</v>
      </c>
      <c r="J1220" s="202"/>
      <c r="K1220" s="202"/>
      <c r="L1220" s="202"/>
      <c r="M1220" s="202"/>
      <c r="N1220" s="202"/>
      <c r="O1220" s="202"/>
      <c r="P1220" s="202"/>
      <c r="Q1220" s="202"/>
      <c r="R1220" s="219"/>
      <c r="S1220" s="219"/>
    </row>
    <row r="1221" spans="1:19" s="11" customFormat="1">
      <c r="A1221" s="195">
        <f>MAX($A$11:A1220)+1</f>
        <v>1207</v>
      </c>
      <c r="B1221" s="196" t="s">
        <v>83</v>
      </c>
      <c r="C1221" s="197">
        <v>-1</v>
      </c>
      <c r="D1221" s="197" t="s">
        <v>1219</v>
      </c>
      <c r="E1221" s="196" t="s">
        <v>179</v>
      </c>
      <c r="F1221" s="198" t="s">
        <v>37</v>
      </c>
      <c r="G1221" s="198" t="s">
        <v>1317</v>
      </c>
      <c r="H1221" s="198" t="s">
        <v>78</v>
      </c>
      <c r="I1221" s="199">
        <v>33.25</v>
      </c>
      <c r="J1221" s="202"/>
      <c r="K1221" s="202"/>
      <c r="L1221" s="202"/>
      <c r="M1221" s="202"/>
      <c r="N1221" s="202"/>
      <c r="O1221" s="202"/>
      <c r="P1221" s="202"/>
      <c r="Q1221" s="202"/>
      <c r="R1221" s="219"/>
      <c r="S1221" s="219"/>
    </row>
    <row r="1222" spans="1:19" s="11" customFormat="1">
      <c r="A1222" s="195">
        <f>MAX($A$11:A1221)+1</f>
        <v>1208</v>
      </c>
      <c r="B1222" s="196" t="s">
        <v>83</v>
      </c>
      <c r="C1222" s="197">
        <v>-1</v>
      </c>
      <c r="D1222" s="197" t="s">
        <v>1220</v>
      </c>
      <c r="E1222" s="196" t="s">
        <v>1221</v>
      </c>
      <c r="F1222" s="198" t="s">
        <v>37</v>
      </c>
      <c r="G1222" s="198" t="s">
        <v>1317</v>
      </c>
      <c r="H1222" s="198" t="s">
        <v>78</v>
      </c>
      <c r="I1222" s="199">
        <v>68.87</v>
      </c>
      <c r="J1222" s="202"/>
      <c r="K1222" s="202"/>
      <c r="L1222" s="202"/>
      <c r="M1222" s="202"/>
      <c r="N1222" s="202"/>
      <c r="O1222" s="202"/>
      <c r="P1222" s="202"/>
      <c r="Q1222" s="202"/>
      <c r="R1222" s="219"/>
      <c r="S1222" s="219"/>
    </row>
    <row r="1223" spans="1:19" s="11" customFormat="1">
      <c r="A1223" s="195">
        <f>MAX($A$11:A1222)+1</f>
        <v>1209</v>
      </c>
      <c r="B1223" s="196" t="s">
        <v>83</v>
      </c>
      <c r="C1223" s="197">
        <v>-1</v>
      </c>
      <c r="D1223" s="197" t="s">
        <v>1222</v>
      </c>
      <c r="E1223" s="196" t="s">
        <v>1223</v>
      </c>
      <c r="F1223" s="198" t="s">
        <v>37</v>
      </c>
      <c r="G1223" s="198" t="s">
        <v>1317</v>
      </c>
      <c r="H1223" s="198" t="s">
        <v>78</v>
      </c>
      <c r="I1223" s="199">
        <v>12.96</v>
      </c>
      <c r="J1223" s="202"/>
      <c r="K1223" s="202"/>
      <c r="L1223" s="202"/>
      <c r="M1223" s="202"/>
      <c r="N1223" s="202"/>
      <c r="O1223" s="202"/>
      <c r="P1223" s="202"/>
      <c r="Q1223" s="202"/>
      <c r="R1223" s="219"/>
      <c r="S1223" s="219"/>
    </row>
    <row r="1224" spans="1:19" s="11" customFormat="1">
      <c r="A1224" s="195">
        <f>MAX($A$11:A1223)+1</f>
        <v>1210</v>
      </c>
      <c r="B1224" s="196" t="s">
        <v>83</v>
      </c>
      <c r="C1224" s="197">
        <v>-1</v>
      </c>
      <c r="D1224" s="197" t="s">
        <v>1224</v>
      </c>
      <c r="E1224" s="196" t="s">
        <v>1223</v>
      </c>
      <c r="F1224" s="198" t="s">
        <v>37</v>
      </c>
      <c r="G1224" s="198" t="s">
        <v>1317</v>
      </c>
      <c r="H1224" s="198" t="s">
        <v>78</v>
      </c>
      <c r="I1224" s="199">
        <v>18.48</v>
      </c>
      <c r="J1224" s="202"/>
      <c r="K1224" s="202"/>
      <c r="L1224" s="202"/>
      <c r="M1224" s="202"/>
      <c r="N1224" s="202"/>
      <c r="O1224" s="202"/>
      <c r="P1224" s="202"/>
      <c r="Q1224" s="202"/>
      <c r="R1224" s="219"/>
      <c r="S1224" s="219"/>
    </row>
    <row r="1225" spans="1:19" s="11" customFormat="1">
      <c r="A1225" s="195">
        <f>MAX($A$11:A1224)+1</f>
        <v>1211</v>
      </c>
      <c r="B1225" s="196" t="s">
        <v>83</v>
      </c>
      <c r="C1225" s="197">
        <v>-1</v>
      </c>
      <c r="D1225" s="197" t="s">
        <v>1225</v>
      </c>
      <c r="E1225" s="196" t="s">
        <v>192</v>
      </c>
      <c r="F1225" s="198" t="s">
        <v>37</v>
      </c>
      <c r="G1225" s="198" t="s">
        <v>1759</v>
      </c>
      <c r="H1225" s="198" t="s">
        <v>78</v>
      </c>
      <c r="I1225" s="199">
        <v>18.47</v>
      </c>
      <c r="J1225" s="202"/>
      <c r="K1225" s="202"/>
      <c r="L1225" s="202"/>
      <c r="M1225" s="202"/>
      <c r="N1225" s="202"/>
      <c r="O1225" s="202"/>
      <c r="P1225" s="202"/>
      <c r="Q1225" s="202"/>
      <c r="R1225" s="219"/>
      <c r="S1225" s="219"/>
    </row>
    <row r="1226" spans="1:19" s="11" customFormat="1">
      <c r="A1226" s="195">
        <f>MAX($A$11:A1225)+1</f>
        <v>1212</v>
      </c>
      <c r="B1226" s="196" t="s">
        <v>83</v>
      </c>
      <c r="C1226" s="197">
        <v>-1</v>
      </c>
      <c r="D1226" s="197" t="s">
        <v>1227</v>
      </c>
      <c r="E1226" s="196" t="s">
        <v>179</v>
      </c>
      <c r="F1226" s="198" t="s">
        <v>37</v>
      </c>
      <c r="G1226" s="198" t="s">
        <v>1317</v>
      </c>
      <c r="H1226" s="198" t="s">
        <v>78</v>
      </c>
      <c r="I1226" s="199">
        <v>18.27</v>
      </c>
      <c r="J1226" s="202"/>
      <c r="K1226" s="202"/>
      <c r="L1226" s="202"/>
      <c r="M1226" s="202"/>
      <c r="N1226" s="202"/>
      <c r="O1226" s="202"/>
      <c r="P1226" s="202"/>
      <c r="Q1226" s="202"/>
      <c r="R1226" s="219"/>
      <c r="S1226" s="219"/>
    </row>
    <row r="1227" spans="1:19" s="11" customFormat="1">
      <c r="A1227" s="195">
        <f>MAX($A$11:A1226)+1</f>
        <v>1213</v>
      </c>
      <c r="B1227" s="196" t="s">
        <v>83</v>
      </c>
      <c r="C1227" s="197">
        <v>-1</v>
      </c>
      <c r="D1227" s="197" t="s">
        <v>1228</v>
      </c>
      <c r="E1227" s="196" t="s">
        <v>192</v>
      </c>
      <c r="F1227" s="198" t="s">
        <v>37</v>
      </c>
      <c r="G1227" s="198" t="s">
        <v>1320</v>
      </c>
      <c r="H1227" s="198" t="s">
        <v>78</v>
      </c>
      <c r="I1227" s="199">
        <v>47.49</v>
      </c>
      <c r="J1227" s="202"/>
      <c r="K1227" s="202"/>
      <c r="L1227" s="202"/>
      <c r="M1227" s="202"/>
      <c r="N1227" s="202"/>
      <c r="O1227" s="202"/>
      <c r="P1227" s="202"/>
      <c r="Q1227" s="202"/>
      <c r="R1227" s="219"/>
      <c r="S1227" s="219"/>
    </row>
    <row r="1228" spans="1:19" s="11" customFormat="1">
      <c r="A1228" s="195">
        <f>MAX($A$11:A1227)+1</f>
        <v>1214</v>
      </c>
      <c r="B1228" s="196" t="s">
        <v>83</v>
      </c>
      <c r="C1228" s="197">
        <v>-1</v>
      </c>
      <c r="D1228" s="197" t="s">
        <v>1229</v>
      </c>
      <c r="E1228" s="196" t="s">
        <v>179</v>
      </c>
      <c r="F1228" s="198" t="s">
        <v>37</v>
      </c>
      <c r="G1228" s="198" t="s">
        <v>1317</v>
      </c>
      <c r="H1228" s="198" t="s">
        <v>78</v>
      </c>
      <c r="I1228" s="199">
        <v>16.11</v>
      </c>
      <c r="J1228" s="202"/>
      <c r="K1228" s="202"/>
      <c r="L1228" s="202"/>
      <c r="M1228" s="202"/>
      <c r="N1228" s="202"/>
      <c r="O1228" s="202"/>
      <c r="P1228" s="202"/>
      <c r="Q1228" s="202"/>
      <c r="R1228" s="219"/>
      <c r="S1228" s="219"/>
    </row>
    <row r="1229" spans="1:19" s="11" customFormat="1">
      <c r="A1229" s="195">
        <f>MAX($A$11:A1228)+1</f>
        <v>1215</v>
      </c>
      <c r="B1229" s="196" t="s">
        <v>83</v>
      </c>
      <c r="C1229" s="197">
        <v>0</v>
      </c>
      <c r="D1229" s="197" t="s">
        <v>286</v>
      </c>
      <c r="E1229" s="196" t="s">
        <v>471</v>
      </c>
      <c r="F1229" s="198" t="s">
        <v>172</v>
      </c>
      <c r="G1229" s="198" t="s">
        <v>1320</v>
      </c>
      <c r="H1229" s="198" t="s">
        <v>94</v>
      </c>
      <c r="I1229" s="199">
        <v>69.37</v>
      </c>
      <c r="J1229" s="64"/>
      <c r="K1229" s="210">
        <v>2</v>
      </c>
      <c r="L1229" s="211">
        <v>58.64</v>
      </c>
      <c r="M1229" s="211" t="e" cm="1">
        <f t="array" ref="M1229">IF($K1229&gt;0,SVS_UR_VZ*$I1229/$J1229,0)</f>
        <v>#DIV/0!</v>
      </c>
      <c r="N1229" s="204">
        <v>2</v>
      </c>
      <c r="O1229" s="205">
        <v>40.5</v>
      </c>
      <c r="P1229" s="205" t="e" cm="1">
        <f t="array" ref="P1229">IF($K1229&gt;0,SVS_UR_VFZ*$I1229/$J1229,0)</f>
        <v>#DIV/0!</v>
      </c>
      <c r="Q1229" s="203">
        <f t="shared" ref="Q1229:Q1249" si="78">I1229*SUM(L1229,O1229)</f>
        <v>6877.3418000000001</v>
      </c>
      <c r="R1229" s="203">
        <f t="shared" ref="R1229:R1249" si="79">IFERROR(Q1229/J1229,0)</f>
        <v>0</v>
      </c>
      <c r="S1229" s="203" t="e">
        <f t="shared" ref="S1229:S1249" si="80">ROUND(SUM(L1229*M1229,O1229*P1229),2)</f>
        <v>#DIV/0!</v>
      </c>
    </row>
    <row r="1230" spans="1:19" s="11" customFormat="1">
      <c r="A1230" s="195">
        <f>MAX($A$11:A1229)+1</f>
        <v>1216</v>
      </c>
      <c r="B1230" s="196" t="s">
        <v>83</v>
      </c>
      <c r="C1230" s="197">
        <v>0</v>
      </c>
      <c r="D1230" s="197" t="s">
        <v>1232</v>
      </c>
      <c r="E1230" s="196" t="s">
        <v>471</v>
      </c>
      <c r="F1230" s="198" t="s">
        <v>172</v>
      </c>
      <c r="G1230" s="198" t="s">
        <v>1320</v>
      </c>
      <c r="H1230" s="198" t="s">
        <v>94</v>
      </c>
      <c r="I1230" s="199">
        <v>91.7</v>
      </c>
      <c r="J1230" s="64"/>
      <c r="K1230" s="210">
        <v>2</v>
      </c>
      <c r="L1230" s="211">
        <v>58.64</v>
      </c>
      <c r="M1230" s="211" t="e" cm="1">
        <f t="array" ref="M1230">IF($K1230&gt;0,SVS_UR_VZ*$I1230/$J1230,0)</f>
        <v>#DIV/0!</v>
      </c>
      <c r="N1230" s="204">
        <v>2</v>
      </c>
      <c r="O1230" s="205">
        <v>40.5</v>
      </c>
      <c r="P1230" s="205" t="e" cm="1">
        <f t="array" ref="P1230">IF($K1230&gt;0,SVS_UR_VFZ*$I1230/$J1230,0)</f>
        <v>#DIV/0!</v>
      </c>
      <c r="Q1230" s="203">
        <f t="shared" si="78"/>
        <v>9091.1380000000008</v>
      </c>
      <c r="R1230" s="203">
        <f t="shared" si="79"/>
        <v>0</v>
      </c>
      <c r="S1230" s="203" t="e">
        <f t="shared" si="80"/>
        <v>#DIV/0!</v>
      </c>
    </row>
    <row r="1231" spans="1:19" s="11" customFormat="1">
      <c r="A1231" s="195">
        <f>MAX($A$11:A1230)+1</f>
        <v>1217</v>
      </c>
      <c r="B1231" s="196" t="s">
        <v>83</v>
      </c>
      <c r="C1231" s="197">
        <v>0</v>
      </c>
      <c r="D1231" s="197" t="s">
        <v>1233</v>
      </c>
      <c r="E1231" s="196" t="s">
        <v>81</v>
      </c>
      <c r="F1231" s="198" t="s">
        <v>1375</v>
      </c>
      <c r="G1231" s="198" t="s">
        <v>1313</v>
      </c>
      <c r="H1231" s="198" t="s">
        <v>80</v>
      </c>
      <c r="I1231" s="199">
        <v>11.37</v>
      </c>
      <c r="J1231" s="64"/>
      <c r="K1231" s="210">
        <v>3</v>
      </c>
      <c r="L1231" s="211">
        <v>87.96</v>
      </c>
      <c r="M1231" s="211" t="e" cm="1">
        <f t="array" ref="M1231">IF($K1231&gt;0,SVS_UR_VZ*$I1231/$J1231,0)</f>
        <v>#DIV/0!</v>
      </c>
      <c r="N1231" s="204">
        <v>3</v>
      </c>
      <c r="O1231" s="205">
        <v>60.75</v>
      </c>
      <c r="P1231" s="205" t="e" cm="1">
        <f t="array" ref="P1231">IF($K1231&gt;0,SVS_UR_VFZ*$I1231/$J1231,0)</f>
        <v>#DIV/0!</v>
      </c>
      <c r="Q1231" s="203">
        <f t="shared" si="78"/>
        <v>1690.8326999999997</v>
      </c>
      <c r="R1231" s="203">
        <f t="shared" si="79"/>
        <v>0</v>
      </c>
      <c r="S1231" s="203" t="e">
        <f t="shared" si="80"/>
        <v>#DIV/0!</v>
      </c>
    </row>
    <row r="1232" spans="1:19" s="11" customFormat="1">
      <c r="A1232" s="195">
        <f>MAX($A$11:A1231)+1</f>
        <v>1218</v>
      </c>
      <c r="B1232" s="196" t="s">
        <v>83</v>
      </c>
      <c r="C1232" s="197">
        <v>0</v>
      </c>
      <c r="D1232" s="197" t="s">
        <v>1234</v>
      </c>
      <c r="E1232" s="196" t="s">
        <v>81</v>
      </c>
      <c r="F1232" s="198" t="s">
        <v>1375</v>
      </c>
      <c r="G1232" s="198" t="s">
        <v>1313</v>
      </c>
      <c r="H1232" s="198" t="s">
        <v>80</v>
      </c>
      <c r="I1232" s="199">
        <v>22.95</v>
      </c>
      <c r="J1232" s="64"/>
      <c r="K1232" s="210">
        <v>3</v>
      </c>
      <c r="L1232" s="211">
        <v>87.96</v>
      </c>
      <c r="M1232" s="211" t="e" cm="1">
        <f t="array" ref="M1232">IF($K1232&gt;0,SVS_UR_VZ*$I1232/$J1232,0)</f>
        <v>#DIV/0!</v>
      </c>
      <c r="N1232" s="204">
        <v>3</v>
      </c>
      <c r="O1232" s="205">
        <v>60.75</v>
      </c>
      <c r="P1232" s="205" t="e" cm="1">
        <f t="array" ref="P1232">IF($K1232&gt;0,SVS_UR_VFZ*$I1232/$J1232,0)</f>
        <v>#DIV/0!</v>
      </c>
      <c r="Q1232" s="203">
        <f t="shared" si="78"/>
        <v>3412.8944999999994</v>
      </c>
      <c r="R1232" s="203">
        <f t="shared" si="79"/>
        <v>0</v>
      </c>
      <c r="S1232" s="203" t="e">
        <f t="shared" si="80"/>
        <v>#DIV/0!</v>
      </c>
    </row>
    <row r="1233" spans="1:19" s="11" customFormat="1">
      <c r="A1233" s="195">
        <f>MAX($A$11:A1232)+1</f>
        <v>1219</v>
      </c>
      <c r="B1233" s="196" t="s">
        <v>83</v>
      </c>
      <c r="C1233" s="197">
        <v>0</v>
      </c>
      <c r="D1233" s="197" t="s">
        <v>1237</v>
      </c>
      <c r="E1233" s="196" t="s">
        <v>81</v>
      </c>
      <c r="F1233" s="198" t="s">
        <v>1375</v>
      </c>
      <c r="G1233" s="198" t="s">
        <v>1313</v>
      </c>
      <c r="H1233" s="198" t="s">
        <v>80</v>
      </c>
      <c r="I1233" s="199">
        <v>23.03</v>
      </c>
      <c r="J1233" s="64"/>
      <c r="K1233" s="210">
        <v>3</v>
      </c>
      <c r="L1233" s="211">
        <v>87.96</v>
      </c>
      <c r="M1233" s="211" t="e" cm="1">
        <f t="array" ref="M1233">IF($K1233&gt;0,SVS_UR_VZ*$I1233/$J1233,0)</f>
        <v>#DIV/0!</v>
      </c>
      <c r="N1233" s="204">
        <v>3</v>
      </c>
      <c r="O1233" s="205">
        <v>60.75</v>
      </c>
      <c r="P1233" s="205" t="e" cm="1">
        <f t="array" ref="P1233">IF($K1233&gt;0,SVS_UR_VFZ*$I1233/$J1233,0)</f>
        <v>#DIV/0!</v>
      </c>
      <c r="Q1233" s="203">
        <f t="shared" si="78"/>
        <v>3424.7912999999999</v>
      </c>
      <c r="R1233" s="203">
        <f t="shared" si="79"/>
        <v>0</v>
      </c>
      <c r="S1233" s="203" t="e">
        <f t="shared" si="80"/>
        <v>#DIV/0!</v>
      </c>
    </row>
    <row r="1234" spans="1:19" s="11" customFormat="1">
      <c r="A1234" s="195">
        <f>MAX($A$11:A1233)+1</f>
        <v>1220</v>
      </c>
      <c r="B1234" s="196" t="s">
        <v>83</v>
      </c>
      <c r="C1234" s="197">
        <v>0</v>
      </c>
      <c r="D1234" s="197" t="s">
        <v>1238</v>
      </c>
      <c r="E1234" s="196" t="s">
        <v>81</v>
      </c>
      <c r="F1234" s="198" t="s">
        <v>1375</v>
      </c>
      <c r="G1234" s="198" t="s">
        <v>1313</v>
      </c>
      <c r="H1234" s="198" t="s">
        <v>80</v>
      </c>
      <c r="I1234" s="199">
        <v>11.3</v>
      </c>
      <c r="J1234" s="64"/>
      <c r="K1234" s="210">
        <v>3</v>
      </c>
      <c r="L1234" s="211">
        <v>87.96</v>
      </c>
      <c r="M1234" s="211" t="e" cm="1">
        <f t="array" ref="M1234">IF($K1234&gt;0,SVS_UR_VZ*$I1234/$J1234,0)</f>
        <v>#DIV/0!</v>
      </c>
      <c r="N1234" s="204">
        <v>3</v>
      </c>
      <c r="O1234" s="205">
        <v>60.75</v>
      </c>
      <c r="P1234" s="205" t="e" cm="1">
        <f t="array" ref="P1234">IF($K1234&gt;0,SVS_UR_VFZ*$I1234/$J1234,0)</f>
        <v>#DIV/0!</v>
      </c>
      <c r="Q1234" s="203">
        <f t="shared" si="78"/>
        <v>1680.4229999999998</v>
      </c>
      <c r="R1234" s="203">
        <f t="shared" si="79"/>
        <v>0</v>
      </c>
      <c r="S1234" s="203" t="e">
        <f t="shared" si="80"/>
        <v>#DIV/0!</v>
      </c>
    </row>
    <row r="1235" spans="1:19" s="11" customFormat="1">
      <c r="A1235" s="195">
        <f>MAX($A$11:A1234)+1</f>
        <v>1221</v>
      </c>
      <c r="B1235" s="196" t="s">
        <v>83</v>
      </c>
      <c r="C1235" s="197">
        <v>0</v>
      </c>
      <c r="D1235" s="197" t="s">
        <v>1239</v>
      </c>
      <c r="E1235" s="196" t="s">
        <v>471</v>
      </c>
      <c r="F1235" s="198" t="s">
        <v>172</v>
      </c>
      <c r="G1235" s="198" t="s">
        <v>1320</v>
      </c>
      <c r="H1235" s="198" t="s">
        <v>94</v>
      </c>
      <c r="I1235" s="199">
        <v>151.09</v>
      </c>
      <c r="J1235" s="64"/>
      <c r="K1235" s="210">
        <v>2</v>
      </c>
      <c r="L1235" s="211">
        <v>58.64</v>
      </c>
      <c r="M1235" s="211" t="e" cm="1">
        <f t="array" ref="M1235">IF($K1235&gt;0,SVS_UR_VZ*$I1235/$J1235,0)</f>
        <v>#DIV/0!</v>
      </c>
      <c r="N1235" s="204">
        <v>2</v>
      </c>
      <c r="O1235" s="205">
        <v>40.5</v>
      </c>
      <c r="P1235" s="205" t="e" cm="1">
        <f t="array" ref="P1235">IF($K1235&gt;0,SVS_UR_VFZ*$I1235/$J1235,0)</f>
        <v>#DIV/0!</v>
      </c>
      <c r="Q1235" s="203">
        <f t="shared" si="78"/>
        <v>14979.062600000001</v>
      </c>
      <c r="R1235" s="203">
        <f t="shared" si="79"/>
        <v>0</v>
      </c>
      <c r="S1235" s="203" t="e">
        <f t="shared" si="80"/>
        <v>#DIV/0!</v>
      </c>
    </row>
    <row r="1236" spans="1:19" s="11" customFormat="1">
      <c r="A1236" s="195">
        <f>MAX($A$11:A1235)+1</f>
        <v>1222</v>
      </c>
      <c r="B1236" s="196" t="s">
        <v>83</v>
      </c>
      <c r="C1236" s="197">
        <v>0</v>
      </c>
      <c r="D1236" s="197" t="s">
        <v>1240</v>
      </c>
      <c r="E1236" s="196" t="s">
        <v>471</v>
      </c>
      <c r="F1236" s="198" t="s">
        <v>172</v>
      </c>
      <c r="G1236" s="198" t="s">
        <v>1320</v>
      </c>
      <c r="H1236" s="198" t="s">
        <v>94</v>
      </c>
      <c r="I1236" s="199">
        <v>16.739999999999998</v>
      </c>
      <c r="J1236" s="64"/>
      <c r="K1236" s="210">
        <v>2</v>
      </c>
      <c r="L1236" s="211">
        <v>58.64</v>
      </c>
      <c r="M1236" s="211" t="e" cm="1">
        <f t="array" ref="M1236">IF($K1236&gt;0,SVS_UR_VZ*$I1236/$J1236,0)</f>
        <v>#DIV/0!</v>
      </c>
      <c r="N1236" s="204">
        <v>2</v>
      </c>
      <c r="O1236" s="205">
        <v>40.5</v>
      </c>
      <c r="P1236" s="205" t="e" cm="1">
        <f t="array" ref="P1236">IF($K1236&gt;0,SVS_UR_VFZ*$I1236/$J1236,0)</f>
        <v>#DIV/0!</v>
      </c>
      <c r="Q1236" s="203">
        <f t="shared" si="78"/>
        <v>1659.6035999999999</v>
      </c>
      <c r="R1236" s="203">
        <f t="shared" si="79"/>
        <v>0</v>
      </c>
      <c r="S1236" s="203" t="e">
        <f t="shared" si="80"/>
        <v>#DIV/0!</v>
      </c>
    </row>
    <row r="1237" spans="1:19" s="11" customFormat="1">
      <c r="A1237" s="195">
        <f>MAX($A$11:A1236)+1</f>
        <v>1223</v>
      </c>
      <c r="B1237" s="196" t="s">
        <v>83</v>
      </c>
      <c r="C1237" s="197">
        <v>0</v>
      </c>
      <c r="D1237" s="197" t="s">
        <v>1242</v>
      </c>
      <c r="E1237" s="196" t="s">
        <v>86</v>
      </c>
      <c r="F1237" s="198" t="s">
        <v>171</v>
      </c>
      <c r="G1237" s="198" t="s">
        <v>1311</v>
      </c>
      <c r="H1237" s="198" t="s">
        <v>85</v>
      </c>
      <c r="I1237" s="199">
        <v>28.16</v>
      </c>
      <c r="J1237" s="64"/>
      <c r="K1237" s="210">
        <v>5</v>
      </c>
      <c r="L1237" s="211">
        <v>146.6</v>
      </c>
      <c r="M1237" s="211" t="e" cm="1">
        <f t="array" ref="M1237">IF($K1237&gt;0,SVS_UR_VZ*$I1237/$J1237,0)</f>
        <v>#DIV/0!</v>
      </c>
      <c r="N1237" s="204">
        <v>5</v>
      </c>
      <c r="O1237" s="205">
        <v>101.25</v>
      </c>
      <c r="P1237" s="205" t="e" cm="1">
        <f t="array" ref="P1237">IF($K1237&gt;0,SVS_UR_VFZ*$I1237/$J1237,0)</f>
        <v>#DIV/0!</v>
      </c>
      <c r="Q1237" s="203">
        <f t="shared" si="78"/>
        <v>6979.4560000000001</v>
      </c>
      <c r="R1237" s="203">
        <f t="shared" si="79"/>
        <v>0</v>
      </c>
      <c r="S1237" s="203" t="e">
        <f t="shared" si="80"/>
        <v>#DIV/0!</v>
      </c>
    </row>
    <row r="1238" spans="1:19" s="11" customFormat="1">
      <c r="A1238" s="195">
        <f>MAX($A$11:A1237)+1</f>
        <v>1224</v>
      </c>
      <c r="B1238" s="196" t="s">
        <v>83</v>
      </c>
      <c r="C1238" s="197">
        <v>0</v>
      </c>
      <c r="D1238" s="197" t="s">
        <v>1244</v>
      </c>
      <c r="E1238" s="196" t="s">
        <v>182</v>
      </c>
      <c r="F1238" s="198" t="s">
        <v>171</v>
      </c>
      <c r="G1238" s="198" t="s">
        <v>1311</v>
      </c>
      <c r="H1238" s="198" t="s">
        <v>89</v>
      </c>
      <c r="I1238" s="199">
        <v>10.1</v>
      </c>
      <c r="J1238" s="64"/>
      <c r="K1238" s="210">
        <v>5</v>
      </c>
      <c r="L1238" s="211">
        <v>146.6</v>
      </c>
      <c r="M1238" s="211" t="e" cm="1">
        <f t="array" ref="M1238">IF($K1238&gt;0,SVS_UR_VZ*$I1238/$J1238,0)</f>
        <v>#DIV/0!</v>
      </c>
      <c r="N1238" s="204">
        <v>5</v>
      </c>
      <c r="O1238" s="205">
        <v>101.25</v>
      </c>
      <c r="P1238" s="205" t="e" cm="1">
        <f t="array" ref="P1238">IF($K1238&gt;0,SVS_UR_VFZ*$I1238/$J1238,0)</f>
        <v>#DIV/0!</v>
      </c>
      <c r="Q1238" s="203">
        <f t="shared" si="78"/>
        <v>2503.2849999999999</v>
      </c>
      <c r="R1238" s="203">
        <f t="shared" si="79"/>
        <v>0</v>
      </c>
      <c r="S1238" s="203" t="e">
        <f t="shared" si="80"/>
        <v>#DIV/0!</v>
      </c>
    </row>
    <row r="1239" spans="1:19" s="11" customFormat="1">
      <c r="A1239" s="195">
        <f>MAX($A$11:A1238)+1</f>
        <v>1225</v>
      </c>
      <c r="B1239" s="196" t="s">
        <v>83</v>
      </c>
      <c r="C1239" s="197">
        <v>0</v>
      </c>
      <c r="D1239" s="197" t="s">
        <v>1245</v>
      </c>
      <c r="E1239" s="196" t="s">
        <v>217</v>
      </c>
      <c r="F1239" s="198" t="s">
        <v>171</v>
      </c>
      <c r="G1239" s="198" t="s">
        <v>1311</v>
      </c>
      <c r="H1239" s="198" t="s">
        <v>89</v>
      </c>
      <c r="I1239" s="199">
        <v>10.16</v>
      </c>
      <c r="J1239" s="64"/>
      <c r="K1239" s="210">
        <v>5</v>
      </c>
      <c r="L1239" s="211">
        <v>146.6</v>
      </c>
      <c r="M1239" s="211" t="e" cm="1">
        <f t="array" ref="M1239">IF($K1239&gt;0,SVS_UR_VZ*$I1239/$J1239,0)</f>
        <v>#DIV/0!</v>
      </c>
      <c r="N1239" s="204">
        <v>5</v>
      </c>
      <c r="O1239" s="205">
        <v>101.25</v>
      </c>
      <c r="P1239" s="205" t="e" cm="1">
        <f t="array" ref="P1239">IF($K1239&gt;0,SVS_UR_VFZ*$I1239/$J1239,0)</f>
        <v>#DIV/0!</v>
      </c>
      <c r="Q1239" s="203">
        <f t="shared" si="78"/>
        <v>2518.1559999999999</v>
      </c>
      <c r="R1239" s="203">
        <f t="shared" si="79"/>
        <v>0</v>
      </c>
      <c r="S1239" s="203" t="e">
        <f t="shared" si="80"/>
        <v>#DIV/0!</v>
      </c>
    </row>
    <row r="1240" spans="1:19" s="11" customFormat="1">
      <c r="A1240" s="195">
        <f>MAX($A$11:A1239)+1</f>
        <v>1226</v>
      </c>
      <c r="B1240" s="196" t="s">
        <v>83</v>
      </c>
      <c r="C1240" s="197">
        <v>0</v>
      </c>
      <c r="D1240" s="197" t="s">
        <v>278</v>
      </c>
      <c r="E1240" s="196" t="s">
        <v>217</v>
      </c>
      <c r="F1240" s="198" t="s">
        <v>221</v>
      </c>
      <c r="G1240" s="198" t="s">
        <v>1311</v>
      </c>
      <c r="H1240" s="198" t="s">
        <v>89</v>
      </c>
      <c r="I1240" s="199">
        <v>14.75</v>
      </c>
      <c r="J1240" s="64"/>
      <c r="K1240" s="210">
        <v>10</v>
      </c>
      <c r="L1240" s="211">
        <v>293.2</v>
      </c>
      <c r="M1240" s="211" t="e" cm="1">
        <f t="array" ref="M1240">IF($K1240&gt;0,SVS_UR_VZ*$I1240/$J1240,0)</f>
        <v>#DIV/0!</v>
      </c>
      <c r="N1240" s="204">
        <v>5</v>
      </c>
      <c r="O1240" s="204">
        <v>101.25</v>
      </c>
      <c r="P1240" s="205" t="e" cm="1">
        <f t="array" ref="P1240">IF($K1240&gt;0,SVS_UR_VFZ*$I1240/$J1240,0)</f>
        <v>#DIV/0!</v>
      </c>
      <c r="Q1240" s="203">
        <f t="shared" si="78"/>
        <v>5818.1374999999998</v>
      </c>
      <c r="R1240" s="203">
        <f t="shared" si="79"/>
        <v>0</v>
      </c>
      <c r="S1240" s="203" t="e">
        <f t="shared" si="80"/>
        <v>#DIV/0!</v>
      </c>
    </row>
    <row r="1241" spans="1:19" s="11" customFormat="1">
      <c r="A1241" s="195">
        <f>MAX($A$11:A1240)+1</f>
        <v>1227</v>
      </c>
      <c r="B1241" s="196" t="s">
        <v>83</v>
      </c>
      <c r="C1241" s="197">
        <v>0</v>
      </c>
      <c r="D1241" s="197" t="s">
        <v>1192</v>
      </c>
      <c r="E1241" s="196" t="s">
        <v>189</v>
      </c>
      <c r="F1241" s="198" t="s">
        <v>171</v>
      </c>
      <c r="G1241" s="198" t="s">
        <v>1317</v>
      </c>
      <c r="H1241" s="198" t="s">
        <v>83</v>
      </c>
      <c r="I1241" s="199">
        <v>8.0299999999999994</v>
      </c>
      <c r="J1241" s="64"/>
      <c r="K1241" s="210">
        <v>5</v>
      </c>
      <c r="L1241" s="211">
        <v>146.6</v>
      </c>
      <c r="M1241" s="211" t="e" cm="1">
        <f t="array" ref="M1241">IF($K1241&gt;0,SVS_UR_VZ*$I1241/$J1241,0)</f>
        <v>#DIV/0!</v>
      </c>
      <c r="N1241" s="204">
        <v>5</v>
      </c>
      <c r="O1241" s="205">
        <v>101.25</v>
      </c>
      <c r="P1241" s="205" t="e" cm="1">
        <f t="array" ref="P1241">IF($K1241&gt;0,SVS_UR_VFZ*$I1241/$J1241,0)</f>
        <v>#DIV/0!</v>
      </c>
      <c r="Q1241" s="203">
        <f t="shared" si="78"/>
        <v>1990.2354999999998</v>
      </c>
      <c r="R1241" s="203">
        <f t="shared" si="79"/>
        <v>0</v>
      </c>
      <c r="S1241" s="203" t="e">
        <f t="shared" si="80"/>
        <v>#DIV/0!</v>
      </c>
    </row>
    <row r="1242" spans="1:19" s="11" customFormat="1">
      <c r="A1242" s="195">
        <f>MAX($A$11:A1241)+1</f>
        <v>1228</v>
      </c>
      <c r="B1242" s="196" t="s">
        <v>83</v>
      </c>
      <c r="C1242" s="197">
        <v>0</v>
      </c>
      <c r="D1242" s="197" t="s">
        <v>274</v>
      </c>
      <c r="E1242" s="196" t="s">
        <v>219</v>
      </c>
      <c r="F1242" s="198" t="s">
        <v>169</v>
      </c>
      <c r="G1242" s="198" t="s">
        <v>1311</v>
      </c>
      <c r="H1242" s="198" t="s">
        <v>89</v>
      </c>
      <c r="I1242" s="199">
        <v>4.24</v>
      </c>
      <c r="J1242" s="64"/>
      <c r="K1242" s="210">
        <v>1</v>
      </c>
      <c r="L1242" s="211">
        <v>30.4</v>
      </c>
      <c r="M1242" s="211" t="e" cm="1">
        <f t="array" ref="M1242">IF($K1242&gt;0,SVS_UR_VZ*$I1242/$J1242,0)</f>
        <v>#DIV/0!</v>
      </c>
      <c r="N1242" s="204">
        <v>1</v>
      </c>
      <c r="O1242" s="205">
        <v>21.68</v>
      </c>
      <c r="P1242" s="205" t="e" cm="1">
        <f t="array" ref="P1242">IF($K1242&gt;0,SVS_UR_VFZ*$I1242/$J1242,0)</f>
        <v>#DIV/0!</v>
      </c>
      <c r="Q1242" s="203">
        <f t="shared" si="78"/>
        <v>220.8192</v>
      </c>
      <c r="R1242" s="203">
        <f t="shared" si="79"/>
        <v>0</v>
      </c>
      <c r="S1242" s="203" t="e">
        <f t="shared" si="80"/>
        <v>#DIV/0!</v>
      </c>
    </row>
    <row r="1243" spans="1:19" s="11" customFormat="1">
      <c r="A1243" s="195">
        <f>MAX($A$11:A1242)+1</f>
        <v>1229</v>
      </c>
      <c r="B1243" s="196" t="s">
        <v>83</v>
      </c>
      <c r="C1243" s="197">
        <v>0</v>
      </c>
      <c r="D1243" s="197" t="s">
        <v>272</v>
      </c>
      <c r="E1243" s="196" t="s">
        <v>182</v>
      </c>
      <c r="F1243" s="198" t="s">
        <v>221</v>
      </c>
      <c r="G1243" s="198" t="s">
        <v>1311</v>
      </c>
      <c r="H1243" s="198" t="s">
        <v>89</v>
      </c>
      <c r="I1243" s="199">
        <v>14.81</v>
      </c>
      <c r="J1243" s="64"/>
      <c r="K1243" s="210">
        <v>10</v>
      </c>
      <c r="L1243" s="211">
        <v>293.2</v>
      </c>
      <c r="M1243" s="211" t="e" cm="1">
        <f t="array" ref="M1243">IF($K1243&gt;0,SVS_UR_VZ*$I1243/$J1243,0)</f>
        <v>#DIV/0!</v>
      </c>
      <c r="N1243" s="204">
        <v>5</v>
      </c>
      <c r="O1243" s="204">
        <v>101.25</v>
      </c>
      <c r="P1243" s="205" t="e" cm="1">
        <f t="array" ref="P1243">IF($K1243&gt;0,SVS_UR_VFZ*$I1243/$J1243,0)</f>
        <v>#DIV/0!</v>
      </c>
      <c r="Q1243" s="203">
        <f t="shared" si="78"/>
        <v>5841.8045000000002</v>
      </c>
      <c r="R1243" s="203">
        <f t="shared" si="79"/>
        <v>0</v>
      </c>
      <c r="S1243" s="203" t="e">
        <f t="shared" si="80"/>
        <v>#DIV/0!</v>
      </c>
    </row>
    <row r="1244" spans="1:19" s="11" customFormat="1">
      <c r="A1244" s="195">
        <f>MAX($A$11:A1243)+1</f>
        <v>1230</v>
      </c>
      <c r="B1244" s="196" t="s">
        <v>83</v>
      </c>
      <c r="C1244" s="197">
        <v>0</v>
      </c>
      <c r="D1244" s="197" t="s">
        <v>1192</v>
      </c>
      <c r="E1244" s="196" t="s">
        <v>189</v>
      </c>
      <c r="F1244" s="198" t="s">
        <v>171</v>
      </c>
      <c r="G1244" s="198" t="s">
        <v>1317</v>
      </c>
      <c r="H1244" s="198" t="s">
        <v>83</v>
      </c>
      <c r="I1244" s="199">
        <v>461.07</v>
      </c>
      <c r="J1244" s="64"/>
      <c r="K1244" s="210">
        <v>5</v>
      </c>
      <c r="L1244" s="211">
        <v>146.6</v>
      </c>
      <c r="M1244" s="211" t="e" cm="1">
        <f t="array" ref="M1244">IF($K1244&gt;0,SVS_UR_VZ*$I1244/$J1244,0)</f>
        <v>#DIV/0!</v>
      </c>
      <c r="N1244" s="204">
        <v>5</v>
      </c>
      <c r="O1244" s="205">
        <v>101.25</v>
      </c>
      <c r="P1244" s="205" t="e" cm="1">
        <f t="array" ref="P1244">IF($K1244&gt;0,SVS_UR_VFZ*$I1244/$J1244,0)</f>
        <v>#DIV/0!</v>
      </c>
      <c r="Q1244" s="203">
        <f t="shared" si="78"/>
        <v>114276.1995</v>
      </c>
      <c r="R1244" s="203">
        <f t="shared" si="79"/>
        <v>0</v>
      </c>
      <c r="S1244" s="203" t="e">
        <f t="shared" si="80"/>
        <v>#DIV/0!</v>
      </c>
    </row>
    <row r="1245" spans="1:19" s="11" customFormat="1">
      <c r="A1245" s="195">
        <f>MAX($A$11:A1244)+1</f>
        <v>1231</v>
      </c>
      <c r="B1245" s="196" t="s">
        <v>83</v>
      </c>
      <c r="C1245" s="197">
        <v>0</v>
      </c>
      <c r="D1245" s="197" t="s">
        <v>270</v>
      </c>
      <c r="E1245" s="196" t="s">
        <v>297</v>
      </c>
      <c r="F1245" s="198" t="s">
        <v>171</v>
      </c>
      <c r="G1245" s="198" t="s">
        <v>1311</v>
      </c>
      <c r="H1245" s="198" t="s">
        <v>91</v>
      </c>
      <c r="I1245" s="199">
        <v>194.97</v>
      </c>
      <c r="J1245" s="64"/>
      <c r="K1245" s="210">
        <v>5</v>
      </c>
      <c r="L1245" s="211">
        <v>146.6</v>
      </c>
      <c r="M1245" s="211" t="e" cm="1">
        <f t="array" ref="M1245">IF($K1245&gt;0,SVS_UR_VZ*$I1245/$J1245,0)</f>
        <v>#DIV/0!</v>
      </c>
      <c r="N1245" s="204">
        <v>5</v>
      </c>
      <c r="O1245" s="205">
        <v>101.25</v>
      </c>
      <c r="P1245" s="205" t="e" cm="1">
        <f t="array" ref="P1245">IF($K1245&gt;0,SVS_UR_VFZ*$I1245/$J1245,0)</f>
        <v>#DIV/0!</v>
      </c>
      <c r="Q1245" s="203">
        <f t="shared" si="78"/>
        <v>48323.3145</v>
      </c>
      <c r="R1245" s="203">
        <f t="shared" si="79"/>
        <v>0</v>
      </c>
      <c r="S1245" s="203" t="e">
        <f t="shared" si="80"/>
        <v>#DIV/0!</v>
      </c>
    </row>
    <row r="1246" spans="1:19" s="11" customFormat="1">
      <c r="A1246" s="195">
        <f>MAX($A$11:A1245)+1</f>
        <v>1232</v>
      </c>
      <c r="B1246" s="196" t="s">
        <v>83</v>
      </c>
      <c r="C1246" s="197">
        <v>0</v>
      </c>
      <c r="D1246" s="197" t="s">
        <v>1247</v>
      </c>
      <c r="E1246" s="196" t="s">
        <v>297</v>
      </c>
      <c r="F1246" s="198" t="s">
        <v>171</v>
      </c>
      <c r="G1246" s="198" t="s">
        <v>1311</v>
      </c>
      <c r="H1246" s="198" t="s">
        <v>91</v>
      </c>
      <c r="I1246" s="199">
        <v>25.85</v>
      </c>
      <c r="J1246" s="64"/>
      <c r="K1246" s="210">
        <v>5</v>
      </c>
      <c r="L1246" s="211">
        <v>146.6</v>
      </c>
      <c r="M1246" s="211" t="e" cm="1">
        <f t="array" ref="M1246">IF($K1246&gt;0,SVS_UR_VZ*$I1246/$J1246,0)</f>
        <v>#DIV/0!</v>
      </c>
      <c r="N1246" s="204">
        <v>5</v>
      </c>
      <c r="O1246" s="205">
        <v>101.25</v>
      </c>
      <c r="P1246" s="205" t="e" cm="1">
        <f t="array" ref="P1246">IF($K1246&gt;0,SVS_UR_VFZ*$I1246/$J1246,0)</f>
        <v>#DIV/0!</v>
      </c>
      <c r="Q1246" s="203">
        <f t="shared" si="78"/>
        <v>6406.9225000000006</v>
      </c>
      <c r="R1246" s="203">
        <f t="shared" si="79"/>
        <v>0</v>
      </c>
      <c r="S1246" s="203" t="e">
        <f t="shared" si="80"/>
        <v>#DIV/0!</v>
      </c>
    </row>
    <row r="1247" spans="1:19" s="11" customFormat="1">
      <c r="A1247" s="195">
        <f>MAX($A$11:A1246)+1</f>
        <v>1233</v>
      </c>
      <c r="B1247" s="196" t="s">
        <v>83</v>
      </c>
      <c r="C1247" s="197">
        <v>0</v>
      </c>
      <c r="D1247" s="197" t="s">
        <v>284</v>
      </c>
      <c r="E1247" s="196" t="s">
        <v>930</v>
      </c>
      <c r="F1247" s="198" t="s">
        <v>1749</v>
      </c>
      <c r="G1247" s="198" t="s">
        <v>75</v>
      </c>
      <c r="H1247" s="198" t="s">
        <v>45</v>
      </c>
      <c r="I1247" s="199">
        <v>204.66</v>
      </c>
      <c r="J1247" s="64"/>
      <c r="K1247" s="210">
        <v>5</v>
      </c>
      <c r="L1247" s="211">
        <v>146.6</v>
      </c>
      <c r="M1247" s="211" t="e" cm="1">
        <f t="array" ref="M1247">IF($K1247&gt;0,SVS_UR_VZ*$I1247/$J1247,0)</f>
        <v>#DIV/0!</v>
      </c>
      <c r="N1247" s="204">
        <v>2</v>
      </c>
      <c r="O1247" s="205">
        <v>40.5</v>
      </c>
      <c r="P1247" s="205" t="e" cm="1">
        <f t="array" ref="P1247">IF($K1247&gt;0,SVS_UR_VFZ*$I1247/$J1247,0)</f>
        <v>#DIV/0!</v>
      </c>
      <c r="Q1247" s="203">
        <f t="shared" si="78"/>
        <v>38291.885999999999</v>
      </c>
      <c r="R1247" s="203">
        <f t="shared" si="79"/>
        <v>0</v>
      </c>
      <c r="S1247" s="203" t="e">
        <f t="shared" si="80"/>
        <v>#DIV/0!</v>
      </c>
    </row>
    <row r="1248" spans="1:19" s="11" customFormat="1">
      <c r="A1248" s="195">
        <f>MAX($A$11:A1247)+1</f>
        <v>1234</v>
      </c>
      <c r="B1248" s="196" t="s">
        <v>83</v>
      </c>
      <c r="C1248" s="197">
        <v>0</v>
      </c>
      <c r="D1248" s="197" t="s">
        <v>282</v>
      </c>
      <c r="E1248" s="196" t="s">
        <v>930</v>
      </c>
      <c r="F1248" s="198" t="s">
        <v>1749</v>
      </c>
      <c r="G1248" s="198" t="s">
        <v>75</v>
      </c>
      <c r="H1248" s="198" t="s">
        <v>45</v>
      </c>
      <c r="I1248" s="199">
        <v>207.79</v>
      </c>
      <c r="J1248" s="64"/>
      <c r="K1248" s="210">
        <v>5</v>
      </c>
      <c r="L1248" s="211">
        <v>146.6</v>
      </c>
      <c r="M1248" s="211" t="e" cm="1">
        <f t="array" ref="M1248">IF($K1248&gt;0,SVS_UR_VZ*$I1248/$J1248,0)</f>
        <v>#DIV/0!</v>
      </c>
      <c r="N1248" s="204">
        <v>2</v>
      </c>
      <c r="O1248" s="205">
        <v>40.5</v>
      </c>
      <c r="P1248" s="205" t="e" cm="1">
        <f t="array" ref="P1248">IF($K1248&gt;0,SVS_UR_VFZ*$I1248/$J1248,0)</f>
        <v>#DIV/0!</v>
      </c>
      <c r="Q1248" s="203">
        <f t="shared" si="78"/>
        <v>38877.508999999998</v>
      </c>
      <c r="R1248" s="203">
        <f t="shared" si="79"/>
        <v>0</v>
      </c>
      <c r="S1248" s="203" t="e">
        <f t="shared" si="80"/>
        <v>#DIV/0!</v>
      </c>
    </row>
    <row r="1249" spans="1:19" s="11" customFormat="1">
      <c r="A1249" s="195">
        <f>MAX($A$11:A1248)+1</f>
        <v>1235</v>
      </c>
      <c r="B1249" s="196" t="s">
        <v>83</v>
      </c>
      <c r="C1249" s="197">
        <v>0</v>
      </c>
      <c r="D1249" s="197" t="s">
        <v>280</v>
      </c>
      <c r="E1249" s="196" t="s">
        <v>930</v>
      </c>
      <c r="F1249" s="198" t="s">
        <v>1749</v>
      </c>
      <c r="G1249" s="198" t="s">
        <v>75</v>
      </c>
      <c r="H1249" s="198" t="s">
        <v>45</v>
      </c>
      <c r="I1249" s="199">
        <v>158.93</v>
      </c>
      <c r="J1249" s="64"/>
      <c r="K1249" s="210">
        <v>5</v>
      </c>
      <c r="L1249" s="211">
        <v>146.6</v>
      </c>
      <c r="M1249" s="211" t="e" cm="1">
        <f t="array" ref="M1249">IF($K1249&gt;0,SVS_UR_VZ*$I1249/$J1249,0)</f>
        <v>#DIV/0!</v>
      </c>
      <c r="N1249" s="204">
        <v>2</v>
      </c>
      <c r="O1249" s="205">
        <v>40.5</v>
      </c>
      <c r="P1249" s="205" t="e" cm="1">
        <f t="array" ref="P1249">IF($K1249&gt;0,SVS_UR_VFZ*$I1249/$J1249,0)</f>
        <v>#DIV/0!</v>
      </c>
      <c r="Q1249" s="203">
        <f t="shared" si="78"/>
        <v>29735.803</v>
      </c>
      <c r="R1249" s="203">
        <f t="shared" si="79"/>
        <v>0</v>
      </c>
      <c r="S1249" s="203" t="e">
        <f t="shared" si="80"/>
        <v>#DIV/0!</v>
      </c>
    </row>
    <row r="1250" spans="1:19" s="11" customFormat="1">
      <c r="A1250" s="195">
        <f>MAX($A$11:A1249)+1</f>
        <v>1236</v>
      </c>
      <c r="B1250" s="196" t="s">
        <v>83</v>
      </c>
      <c r="C1250" s="197">
        <v>0</v>
      </c>
      <c r="D1250" s="197" t="s">
        <v>1235</v>
      </c>
      <c r="E1250" s="196" t="s">
        <v>179</v>
      </c>
      <c r="F1250" s="198" t="s">
        <v>37</v>
      </c>
      <c r="G1250" s="198" t="s">
        <v>1317</v>
      </c>
      <c r="H1250" s="198" t="s">
        <v>78</v>
      </c>
      <c r="I1250" s="199">
        <v>5.1100000000000003</v>
      </c>
      <c r="J1250" s="202"/>
      <c r="K1250" s="202"/>
      <c r="L1250" s="202"/>
      <c r="M1250" s="202"/>
      <c r="N1250" s="202"/>
      <c r="O1250" s="202"/>
      <c r="P1250" s="202"/>
      <c r="Q1250" s="202"/>
      <c r="R1250" s="219"/>
      <c r="S1250" s="219"/>
    </row>
    <row r="1251" spans="1:19" s="11" customFormat="1">
      <c r="A1251" s="195">
        <f>MAX($A$11:A1250)+1</f>
        <v>1237</v>
      </c>
      <c r="B1251" s="196" t="s">
        <v>83</v>
      </c>
      <c r="C1251" s="197">
        <v>0</v>
      </c>
      <c r="D1251" s="197" t="s">
        <v>1236</v>
      </c>
      <c r="E1251" s="196" t="s">
        <v>179</v>
      </c>
      <c r="F1251" s="198" t="s">
        <v>37</v>
      </c>
      <c r="G1251" s="198" t="s">
        <v>1317</v>
      </c>
      <c r="H1251" s="198" t="s">
        <v>78</v>
      </c>
      <c r="I1251" s="199">
        <v>5.14</v>
      </c>
      <c r="J1251" s="202"/>
      <c r="K1251" s="202"/>
      <c r="L1251" s="202"/>
      <c r="M1251" s="202"/>
      <c r="N1251" s="202"/>
      <c r="O1251" s="202"/>
      <c r="P1251" s="202"/>
      <c r="Q1251" s="202"/>
      <c r="R1251" s="219"/>
      <c r="S1251" s="219"/>
    </row>
    <row r="1252" spans="1:19" s="11" customFormat="1">
      <c r="A1252" s="195">
        <f>MAX($A$11:A1251)+1</f>
        <v>1238</v>
      </c>
      <c r="B1252" s="196" t="s">
        <v>83</v>
      </c>
      <c r="C1252" s="197">
        <v>0</v>
      </c>
      <c r="D1252" s="197" t="s">
        <v>1241</v>
      </c>
      <c r="E1252" s="196" t="s">
        <v>179</v>
      </c>
      <c r="F1252" s="198" t="s">
        <v>37</v>
      </c>
      <c r="G1252" s="198" t="s">
        <v>1317</v>
      </c>
      <c r="H1252" s="198" t="s">
        <v>78</v>
      </c>
      <c r="I1252" s="199">
        <v>16.5</v>
      </c>
      <c r="J1252" s="202"/>
      <c r="K1252" s="202"/>
      <c r="L1252" s="202"/>
      <c r="M1252" s="202"/>
      <c r="N1252" s="202"/>
      <c r="O1252" s="202"/>
      <c r="P1252" s="202"/>
      <c r="Q1252" s="202"/>
      <c r="R1252" s="219"/>
      <c r="S1252" s="219"/>
    </row>
    <row r="1253" spans="1:19" s="11" customFormat="1">
      <c r="A1253" s="195">
        <f>MAX($A$11:A1252)+1</f>
        <v>1239</v>
      </c>
      <c r="B1253" s="196" t="s">
        <v>83</v>
      </c>
      <c r="C1253" s="197">
        <v>0</v>
      </c>
      <c r="D1253" s="197" t="s">
        <v>1243</v>
      </c>
      <c r="E1253" s="196" t="s">
        <v>184</v>
      </c>
      <c r="F1253" s="198" t="s">
        <v>37</v>
      </c>
      <c r="G1253" s="198" t="s">
        <v>1759</v>
      </c>
      <c r="H1253" s="198" t="s">
        <v>78</v>
      </c>
      <c r="I1253" s="199">
        <v>8.4</v>
      </c>
      <c r="J1253" s="202"/>
      <c r="K1253" s="202"/>
      <c r="L1253" s="202"/>
      <c r="M1253" s="202"/>
      <c r="N1253" s="202"/>
      <c r="O1253" s="202"/>
      <c r="P1253" s="202"/>
      <c r="Q1253" s="202"/>
      <c r="R1253" s="219"/>
      <c r="S1253" s="219"/>
    </row>
    <row r="1254" spans="1:19" s="11" customFormat="1">
      <c r="A1254" s="195">
        <f>MAX($A$11:A1253)+1</f>
        <v>1240</v>
      </c>
      <c r="B1254" s="196" t="s">
        <v>83</v>
      </c>
      <c r="C1254" s="197">
        <v>0</v>
      </c>
      <c r="D1254" s="197" t="s">
        <v>276</v>
      </c>
      <c r="E1254" s="196" t="s">
        <v>184</v>
      </c>
      <c r="F1254" s="198" t="s">
        <v>37</v>
      </c>
      <c r="G1254" s="198" t="s">
        <v>1759</v>
      </c>
      <c r="H1254" s="198" t="s">
        <v>78</v>
      </c>
      <c r="I1254" s="199">
        <v>2.77</v>
      </c>
      <c r="J1254" s="202"/>
      <c r="K1254" s="202"/>
      <c r="L1254" s="202"/>
      <c r="M1254" s="202"/>
      <c r="N1254" s="202"/>
      <c r="O1254" s="202"/>
      <c r="P1254" s="202"/>
      <c r="Q1254" s="202"/>
      <c r="R1254" s="219"/>
      <c r="S1254" s="219"/>
    </row>
    <row r="1255" spans="1:19" s="11" customFormat="1">
      <c r="A1255" s="195">
        <f>MAX($A$11:A1254)+1</f>
        <v>1241</v>
      </c>
      <c r="B1255" s="196" t="s">
        <v>83</v>
      </c>
      <c r="C1255" s="197">
        <v>0</v>
      </c>
      <c r="D1255" s="197" t="s">
        <v>1246</v>
      </c>
      <c r="E1255" s="196" t="s">
        <v>179</v>
      </c>
      <c r="F1255" s="198" t="s">
        <v>37</v>
      </c>
      <c r="G1255" s="198" t="s">
        <v>1317</v>
      </c>
      <c r="H1255" s="198" t="s">
        <v>78</v>
      </c>
      <c r="I1255" s="199">
        <v>16.600000000000001</v>
      </c>
      <c r="J1255" s="202"/>
      <c r="K1255" s="202"/>
      <c r="L1255" s="202"/>
      <c r="M1255" s="202"/>
      <c r="N1255" s="202"/>
      <c r="O1255" s="202"/>
      <c r="P1255" s="202"/>
      <c r="Q1255" s="202"/>
      <c r="R1255" s="219"/>
      <c r="S1255" s="219"/>
    </row>
    <row r="1256" spans="1:19" s="11" customFormat="1">
      <c r="A1256" s="195">
        <f>MAX($A$11:A1255)+1</f>
        <v>1242</v>
      </c>
      <c r="B1256" s="196" t="s">
        <v>83</v>
      </c>
      <c r="C1256" s="197">
        <v>0</v>
      </c>
      <c r="D1256" s="197" t="s">
        <v>1248</v>
      </c>
      <c r="E1256" s="196" t="s">
        <v>192</v>
      </c>
      <c r="F1256" s="198" t="s">
        <v>37</v>
      </c>
      <c r="G1256" s="198" t="s">
        <v>1759</v>
      </c>
      <c r="H1256" s="198" t="s">
        <v>78</v>
      </c>
      <c r="I1256" s="199">
        <v>8.07</v>
      </c>
      <c r="J1256" s="202"/>
      <c r="K1256" s="202"/>
      <c r="L1256" s="202"/>
      <c r="M1256" s="202"/>
      <c r="N1256" s="202"/>
      <c r="O1256" s="202"/>
      <c r="P1256" s="202"/>
      <c r="Q1256" s="202"/>
      <c r="R1256" s="219"/>
      <c r="S1256" s="219"/>
    </row>
    <row r="1257" spans="1:19" s="11" customFormat="1">
      <c r="A1257" s="195">
        <f>MAX($A$11:A1256)+1</f>
        <v>1243</v>
      </c>
      <c r="B1257" s="196" t="s">
        <v>83</v>
      </c>
      <c r="C1257" s="197">
        <v>1</v>
      </c>
      <c r="D1257" s="197" t="s">
        <v>287</v>
      </c>
      <c r="E1257" s="196" t="s">
        <v>471</v>
      </c>
      <c r="F1257" s="198" t="s">
        <v>172</v>
      </c>
      <c r="G1257" s="198" t="s">
        <v>1320</v>
      </c>
      <c r="H1257" s="198" t="s">
        <v>94</v>
      </c>
      <c r="I1257" s="199">
        <v>11.24</v>
      </c>
      <c r="J1257" s="64"/>
      <c r="K1257" s="210">
        <v>2</v>
      </c>
      <c r="L1257" s="211">
        <v>58.64</v>
      </c>
      <c r="M1257" s="211" t="e" cm="1">
        <f t="array" ref="M1257">IF($K1257&gt;0,SVS_UR_VZ*$I1257/$J1257,0)</f>
        <v>#DIV/0!</v>
      </c>
      <c r="N1257" s="204">
        <v>2</v>
      </c>
      <c r="O1257" s="205">
        <v>40.5</v>
      </c>
      <c r="P1257" s="205" t="e" cm="1">
        <f t="array" ref="P1257">IF($K1257&gt;0,SVS_UR_VFZ*$I1257/$J1257,0)</f>
        <v>#DIV/0!</v>
      </c>
      <c r="Q1257" s="203">
        <f t="shared" ref="Q1257:Q1277" si="81">I1257*SUM(L1257,O1257)</f>
        <v>1114.3335999999999</v>
      </c>
      <c r="R1257" s="203">
        <f t="shared" ref="R1257:R1277" si="82">IFERROR(Q1257/J1257,0)</f>
        <v>0</v>
      </c>
      <c r="S1257" s="203" t="e">
        <f t="shared" ref="S1257:S1277" si="83">ROUND(SUM(L1257*M1257,O1257*P1257),2)</f>
        <v>#DIV/0!</v>
      </c>
    </row>
    <row r="1258" spans="1:19" s="11" customFormat="1">
      <c r="A1258" s="195">
        <f>MAX($A$11:A1257)+1</f>
        <v>1244</v>
      </c>
      <c r="B1258" s="196" t="s">
        <v>83</v>
      </c>
      <c r="C1258" s="197">
        <v>1</v>
      </c>
      <c r="D1258" s="197" t="s">
        <v>287</v>
      </c>
      <c r="E1258" s="196" t="s">
        <v>471</v>
      </c>
      <c r="F1258" s="198" t="s">
        <v>172</v>
      </c>
      <c r="G1258" s="198" t="s">
        <v>1320</v>
      </c>
      <c r="H1258" s="198" t="s">
        <v>94</v>
      </c>
      <c r="I1258" s="199">
        <v>11.18</v>
      </c>
      <c r="J1258" s="64"/>
      <c r="K1258" s="210">
        <v>2</v>
      </c>
      <c r="L1258" s="211">
        <v>58.64</v>
      </c>
      <c r="M1258" s="211" t="e" cm="1">
        <f t="array" ref="M1258">IF($K1258&gt;0,SVS_UR_VZ*$I1258/$J1258,0)</f>
        <v>#DIV/0!</v>
      </c>
      <c r="N1258" s="204">
        <v>2</v>
      </c>
      <c r="O1258" s="205">
        <v>40.5</v>
      </c>
      <c r="P1258" s="205" t="e" cm="1">
        <f t="array" ref="P1258">IF($K1258&gt;0,SVS_UR_VFZ*$I1258/$J1258,0)</f>
        <v>#DIV/0!</v>
      </c>
      <c r="Q1258" s="203">
        <f t="shared" si="81"/>
        <v>1108.3851999999999</v>
      </c>
      <c r="R1258" s="203">
        <f t="shared" si="82"/>
        <v>0</v>
      </c>
      <c r="S1258" s="203" t="e">
        <f t="shared" si="83"/>
        <v>#DIV/0!</v>
      </c>
    </row>
    <row r="1259" spans="1:19" s="11" customFormat="1">
      <c r="A1259" s="195">
        <f>MAX($A$11:A1258)+1</f>
        <v>1245</v>
      </c>
      <c r="B1259" s="196" t="s">
        <v>83</v>
      </c>
      <c r="C1259" s="197">
        <v>1</v>
      </c>
      <c r="D1259" s="197" t="s">
        <v>287</v>
      </c>
      <c r="E1259" s="196" t="s">
        <v>471</v>
      </c>
      <c r="F1259" s="198" t="s">
        <v>172</v>
      </c>
      <c r="G1259" s="198" t="s">
        <v>1320</v>
      </c>
      <c r="H1259" s="198" t="s">
        <v>94</v>
      </c>
      <c r="I1259" s="199">
        <v>129.82</v>
      </c>
      <c r="J1259" s="64"/>
      <c r="K1259" s="210">
        <v>2</v>
      </c>
      <c r="L1259" s="211">
        <v>58.64</v>
      </c>
      <c r="M1259" s="211" t="e" cm="1">
        <f t="array" ref="M1259">IF($K1259&gt;0,SVS_UR_VZ*$I1259/$J1259,0)</f>
        <v>#DIV/0!</v>
      </c>
      <c r="N1259" s="204">
        <v>2</v>
      </c>
      <c r="O1259" s="205">
        <v>40.5</v>
      </c>
      <c r="P1259" s="205" t="e" cm="1">
        <f t="array" ref="P1259">IF($K1259&gt;0,SVS_UR_VFZ*$I1259/$J1259,0)</f>
        <v>#DIV/0!</v>
      </c>
      <c r="Q1259" s="203">
        <f t="shared" si="81"/>
        <v>12870.354799999999</v>
      </c>
      <c r="R1259" s="203">
        <f t="shared" si="82"/>
        <v>0</v>
      </c>
      <c r="S1259" s="203" t="e">
        <f t="shared" si="83"/>
        <v>#DIV/0!</v>
      </c>
    </row>
    <row r="1260" spans="1:19" s="11" customFormat="1">
      <c r="A1260" s="195">
        <f>MAX($A$11:A1259)+1</f>
        <v>1246</v>
      </c>
      <c r="B1260" s="196" t="s">
        <v>83</v>
      </c>
      <c r="C1260" s="197">
        <v>1</v>
      </c>
      <c r="D1260" s="197" t="s">
        <v>287</v>
      </c>
      <c r="E1260" s="196" t="s">
        <v>81</v>
      </c>
      <c r="F1260" s="198" t="s">
        <v>1375</v>
      </c>
      <c r="G1260" s="198" t="s">
        <v>1313</v>
      </c>
      <c r="H1260" s="198" t="s">
        <v>80</v>
      </c>
      <c r="I1260" s="199">
        <v>10.210000000000001</v>
      </c>
      <c r="J1260" s="64"/>
      <c r="K1260" s="210">
        <v>3</v>
      </c>
      <c r="L1260" s="211">
        <v>87.96</v>
      </c>
      <c r="M1260" s="211" t="e" cm="1">
        <f t="array" ref="M1260">IF($K1260&gt;0,SVS_UR_VZ*$I1260/$J1260,0)</f>
        <v>#DIV/0!</v>
      </c>
      <c r="N1260" s="204">
        <v>3</v>
      </c>
      <c r="O1260" s="205">
        <v>60.75</v>
      </c>
      <c r="P1260" s="205" t="e" cm="1">
        <f t="array" ref="P1260">IF($K1260&gt;0,SVS_UR_VFZ*$I1260/$J1260,0)</f>
        <v>#DIV/0!</v>
      </c>
      <c r="Q1260" s="203">
        <f t="shared" si="81"/>
        <v>1518.3290999999999</v>
      </c>
      <c r="R1260" s="203">
        <f t="shared" si="82"/>
        <v>0</v>
      </c>
      <c r="S1260" s="203" t="e">
        <f t="shared" si="83"/>
        <v>#DIV/0!</v>
      </c>
    </row>
    <row r="1261" spans="1:19" s="11" customFormat="1">
      <c r="A1261" s="195">
        <f>MAX($A$11:A1260)+1</f>
        <v>1247</v>
      </c>
      <c r="B1261" s="196" t="s">
        <v>83</v>
      </c>
      <c r="C1261" s="197">
        <v>1</v>
      </c>
      <c r="D1261" s="197" t="s">
        <v>1249</v>
      </c>
      <c r="E1261" s="196" t="s">
        <v>81</v>
      </c>
      <c r="F1261" s="198" t="s">
        <v>1375</v>
      </c>
      <c r="G1261" s="198" t="s">
        <v>1313</v>
      </c>
      <c r="H1261" s="198" t="s">
        <v>80</v>
      </c>
      <c r="I1261" s="199">
        <v>23.16</v>
      </c>
      <c r="J1261" s="64"/>
      <c r="K1261" s="210">
        <v>3</v>
      </c>
      <c r="L1261" s="211">
        <v>87.96</v>
      </c>
      <c r="M1261" s="211" t="e" cm="1">
        <f t="array" ref="M1261">IF($K1261&gt;0,SVS_UR_VZ*$I1261/$J1261,0)</f>
        <v>#DIV/0!</v>
      </c>
      <c r="N1261" s="204">
        <v>3</v>
      </c>
      <c r="O1261" s="205">
        <v>60.75</v>
      </c>
      <c r="P1261" s="205" t="e" cm="1">
        <f t="array" ref="P1261">IF($K1261&gt;0,SVS_UR_VFZ*$I1261/$J1261,0)</f>
        <v>#DIV/0!</v>
      </c>
      <c r="Q1261" s="203">
        <f t="shared" si="81"/>
        <v>3444.1235999999994</v>
      </c>
      <c r="R1261" s="203">
        <f t="shared" si="82"/>
        <v>0</v>
      </c>
      <c r="S1261" s="203" t="e">
        <f t="shared" si="83"/>
        <v>#DIV/0!</v>
      </c>
    </row>
    <row r="1262" spans="1:19" s="11" customFormat="1">
      <c r="A1262" s="195">
        <f>MAX($A$11:A1261)+1</f>
        <v>1248</v>
      </c>
      <c r="B1262" s="196" t="s">
        <v>83</v>
      </c>
      <c r="C1262" s="197">
        <v>1</v>
      </c>
      <c r="D1262" s="197" t="s">
        <v>1253</v>
      </c>
      <c r="E1262" s="196" t="s">
        <v>81</v>
      </c>
      <c r="F1262" s="198" t="s">
        <v>1375</v>
      </c>
      <c r="G1262" s="198" t="s">
        <v>1313</v>
      </c>
      <c r="H1262" s="198" t="s">
        <v>80</v>
      </c>
      <c r="I1262" s="199">
        <v>23.24</v>
      </c>
      <c r="J1262" s="64"/>
      <c r="K1262" s="210">
        <v>3</v>
      </c>
      <c r="L1262" s="211">
        <v>87.96</v>
      </c>
      <c r="M1262" s="211" t="e" cm="1">
        <f t="array" ref="M1262">IF($K1262&gt;0,SVS_UR_VZ*$I1262/$J1262,0)</f>
        <v>#DIV/0!</v>
      </c>
      <c r="N1262" s="204">
        <v>3</v>
      </c>
      <c r="O1262" s="205">
        <v>60.75</v>
      </c>
      <c r="P1262" s="205" t="e" cm="1">
        <f t="array" ref="P1262">IF($K1262&gt;0,SVS_UR_VFZ*$I1262/$J1262,0)</f>
        <v>#DIV/0!</v>
      </c>
      <c r="Q1262" s="203">
        <f t="shared" si="81"/>
        <v>3456.0203999999994</v>
      </c>
      <c r="R1262" s="203">
        <f t="shared" si="82"/>
        <v>0</v>
      </c>
      <c r="S1262" s="203" t="e">
        <f t="shared" si="83"/>
        <v>#DIV/0!</v>
      </c>
    </row>
    <row r="1263" spans="1:19" s="11" customFormat="1">
      <c r="A1263" s="195">
        <f>MAX($A$11:A1262)+1</f>
        <v>1249</v>
      </c>
      <c r="B1263" s="196" t="s">
        <v>83</v>
      </c>
      <c r="C1263" s="197">
        <v>1</v>
      </c>
      <c r="D1263" s="197" t="s">
        <v>1254</v>
      </c>
      <c r="E1263" s="196" t="s">
        <v>81</v>
      </c>
      <c r="F1263" s="198" t="s">
        <v>1375</v>
      </c>
      <c r="G1263" s="198" t="s">
        <v>1313</v>
      </c>
      <c r="H1263" s="198" t="s">
        <v>80</v>
      </c>
      <c r="I1263" s="199">
        <v>11.42</v>
      </c>
      <c r="J1263" s="64"/>
      <c r="K1263" s="210">
        <v>3</v>
      </c>
      <c r="L1263" s="211">
        <v>87.96</v>
      </c>
      <c r="M1263" s="211" t="e" cm="1">
        <f t="array" ref="M1263">IF($K1263&gt;0,SVS_UR_VZ*$I1263/$J1263,0)</f>
        <v>#DIV/0!</v>
      </c>
      <c r="N1263" s="204">
        <v>3</v>
      </c>
      <c r="O1263" s="205">
        <v>60.75</v>
      </c>
      <c r="P1263" s="205" t="e" cm="1">
        <f t="array" ref="P1263">IF($K1263&gt;0,SVS_UR_VFZ*$I1263/$J1263,0)</f>
        <v>#DIV/0!</v>
      </c>
      <c r="Q1263" s="203">
        <f t="shared" si="81"/>
        <v>1698.2681999999998</v>
      </c>
      <c r="R1263" s="203">
        <f t="shared" si="82"/>
        <v>0</v>
      </c>
      <c r="S1263" s="203" t="e">
        <f t="shared" si="83"/>
        <v>#DIV/0!</v>
      </c>
    </row>
    <row r="1264" spans="1:19" s="11" customFormat="1">
      <c r="A1264" s="195">
        <f>MAX($A$11:A1263)+1</f>
        <v>1250</v>
      </c>
      <c r="B1264" s="196" t="s">
        <v>83</v>
      </c>
      <c r="C1264" s="197">
        <v>1</v>
      </c>
      <c r="D1264" s="197" t="s">
        <v>1255</v>
      </c>
      <c r="E1264" s="196" t="s">
        <v>471</v>
      </c>
      <c r="F1264" s="198" t="s">
        <v>172</v>
      </c>
      <c r="G1264" s="198" t="s">
        <v>1320</v>
      </c>
      <c r="H1264" s="198" t="s">
        <v>94</v>
      </c>
      <c r="I1264" s="199">
        <v>93.51</v>
      </c>
      <c r="J1264" s="64"/>
      <c r="K1264" s="210">
        <v>2</v>
      </c>
      <c r="L1264" s="211">
        <v>58.64</v>
      </c>
      <c r="M1264" s="211" t="e" cm="1">
        <f t="array" ref="M1264">IF($K1264&gt;0,SVS_UR_VZ*$I1264/$J1264,0)</f>
        <v>#DIV/0!</v>
      </c>
      <c r="N1264" s="204">
        <v>2</v>
      </c>
      <c r="O1264" s="205">
        <v>40.5</v>
      </c>
      <c r="P1264" s="205" t="e" cm="1">
        <f t="array" ref="P1264">IF($K1264&gt;0,SVS_UR_VFZ*$I1264/$J1264,0)</f>
        <v>#DIV/0!</v>
      </c>
      <c r="Q1264" s="203">
        <f t="shared" si="81"/>
        <v>9270.5814000000009</v>
      </c>
      <c r="R1264" s="203">
        <f t="shared" si="82"/>
        <v>0</v>
      </c>
      <c r="S1264" s="203" t="e">
        <f t="shared" si="83"/>
        <v>#DIV/0!</v>
      </c>
    </row>
    <row r="1265" spans="1:19" s="11" customFormat="1">
      <c r="A1265" s="195">
        <f>MAX($A$11:A1264)+1</f>
        <v>1251</v>
      </c>
      <c r="B1265" s="196" t="s">
        <v>83</v>
      </c>
      <c r="C1265" s="197">
        <v>1</v>
      </c>
      <c r="D1265" s="197" t="s">
        <v>1256</v>
      </c>
      <c r="E1265" s="196" t="s">
        <v>471</v>
      </c>
      <c r="F1265" s="198" t="s">
        <v>172</v>
      </c>
      <c r="G1265" s="198" t="s">
        <v>1320</v>
      </c>
      <c r="H1265" s="198" t="s">
        <v>94</v>
      </c>
      <c r="I1265" s="199">
        <v>69.56</v>
      </c>
      <c r="J1265" s="64"/>
      <c r="K1265" s="210">
        <v>2</v>
      </c>
      <c r="L1265" s="211">
        <v>58.64</v>
      </c>
      <c r="M1265" s="211" t="e" cm="1">
        <f t="array" ref="M1265">IF($K1265&gt;0,SVS_UR_VZ*$I1265/$J1265,0)</f>
        <v>#DIV/0!</v>
      </c>
      <c r="N1265" s="204">
        <v>2</v>
      </c>
      <c r="O1265" s="205">
        <v>40.5</v>
      </c>
      <c r="P1265" s="205" t="e" cm="1">
        <f t="array" ref="P1265">IF($K1265&gt;0,SVS_UR_VFZ*$I1265/$J1265,0)</f>
        <v>#DIV/0!</v>
      </c>
      <c r="Q1265" s="203">
        <f t="shared" si="81"/>
        <v>6896.1784000000007</v>
      </c>
      <c r="R1265" s="203">
        <f t="shared" si="82"/>
        <v>0</v>
      </c>
      <c r="S1265" s="203" t="e">
        <f t="shared" si="83"/>
        <v>#DIV/0!</v>
      </c>
    </row>
    <row r="1266" spans="1:19" s="11" customFormat="1">
      <c r="A1266" s="195">
        <f>MAX($A$11:A1265)+1</f>
        <v>1252</v>
      </c>
      <c r="B1266" s="196" t="s">
        <v>83</v>
      </c>
      <c r="C1266" s="197">
        <v>1</v>
      </c>
      <c r="D1266" s="197" t="s">
        <v>1257</v>
      </c>
      <c r="E1266" s="196" t="s">
        <v>81</v>
      </c>
      <c r="F1266" s="198" t="s">
        <v>1375</v>
      </c>
      <c r="G1266" s="198" t="s">
        <v>1313</v>
      </c>
      <c r="H1266" s="198" t="s">
        <v>80</v>
      </c>
      <c r="I1266" s="199">
        <v>17.149999999999999</v>
      </c>
      <c r="J1266" s="64"/>
      <c r="K1266" s="210">
        <v>3</v>
      </c>
      <c r="L1266" s="211">
        <v>87.96</v>
      </c>
      <c r="M1266" s="211" t="e" cm="1">
        <f t="array" ref="M1266">IF($K1266&gt;0,SVS_UR_VZ*$I1266/$J1266,0)</f>
        <v>#DIV/0!</v>
      </c>
      <c r="N1266" s="204">
        <v>3</v>
      </c>
      <c r="O1266" s="205">
        <v>60.75</v>
      </c>
      <c r="P1266" s="205" t="e" cm="1">
        <f t="array" ref="P1266">IF($K1266&gt;0,SVS_UR_VFZ*$I1266/$J1266,0)</f>
        <v>#DIV/0!</v>
      </c>
      <c r="Q1266" s="203">
        <f t="shared" si="81"/>
        <v>2550.3764999999994</v>
      </c>
      <c r="R1266" s="203">
        <f t="shared" si="82"/>
        <v>0</v>
      </c>
      <c r="S1266" s="203" t="e">
        <f t="shared" si="83"/>
        <v>#DIV/0!</v>
      </c>
    </row>
    <row r="1267" spans="1:19" s="11" customFormat="1">
      <c r="A1267" s="195">
        <f>MAX($A$11:A1266)+1</f>
        <v>1253</v>
      </c>
      <c r="B1267" s="196" t="s">
        <v>83</v>
      </c>
      <c r="C1267" s="197">
        <v>1</v>
      </c>
      <c r="D1267" s="197" t="s">
        <v>1258</v>
      </c>
      <c r="E1267" s="196" t="s">
        <v>81</v>
      </c>
      <c r="F1267" s="198" t="s">
        <v>1375</v>
      </c>
      <c r="G1267" s="198" t="s">
        <v>1313</v>
      </c>
      <c r="H1267" s="198" t="s">
        <v>80</v>
      </c>
      <c r="I1267" s="199">
        <v>17.27</v>
      </c>
      <c r="J1267" s="64"/>
      <c r="K1267" s="210">
        <v>3</v>
      </c>
      <c r="L1267" s="211">
        <v>87.96</v>
      </c>
      <c r="M1267" s="211" t="e" cm="1">
        <f t="array" ref="M1267">IF($K1267&gt;0,SVS_UR_VZ*$I1267/$J1267,0)</f>
        <v>#DIV/0!</v>
      </c>
      <c r="N1267" s="204">
        <v>3</v>
      </c>
      <c r="O1267" s="205">
        <v>60.75</v>
      </c>
      <c r="P1267" s="205" t="e" cm="1">
        <f t="array" ref="P1267">IF($K1267&gt;0,SVS_UR_VFZ*$I1267/$J1267,0)</f>
        <v>#DIV/0!</v>
      </c>
      <c r="Q1267" s="203">
        <f t="shared" si="81"/>
        <v>2568.2216999999996</v>
      </c>
      <c r="R1267" s="203">
        <f t="shared" si="82"/>
        <v>0</v>
      </c>
      <c r="S1267" s="203" t="e">
        <f t="shared" si="83"/>
        <v>#DIV/0!</v>
      </c>
    </row>
    <row r="1268" spans="1:19" s="11" customFormat="1">
      <c r="A1268" s="195">
        <f>MAX($A$11:A1267)+1</f>
        <v>1254</v>
      </c>
      <c r="B1268" s="196" t="s">
        <v>83</v>
      </c>
      <c r="C1268" s="197">
        <v>1</v>
      </c>
      <c r="D1268" s="197" t="s">
        <v>1259</v>
      </c>
      <c r="E1268" s="196" t="s">
        <v>81</v>
      </c>
      <c r="F1268" s="198" t="s">
        <v>1375</v>
      </c>
      <c r="G1268" s="198" t="s">
        <v>1313</v>
      </c>
      <c r="H1268" s="198" t="s">
        <v>80</v>
      </c>
      <c r="I1268" s="199">
        <v>16.649999999999999</v>
      </c>
      <c r="J1268" s="64"/>
      <c r="K1268" s="210">
        <v>3</v>
      </c>
      <c r="L1268" s="211">
        <v>87.96</v>
      </c>
      <c r="M1268" s="211" t="e" cm="1">
        <f t="array" ref="M1268">IF($K1268&gt;0,SVS_UR_VZ*$I1268/$J1268,0)</f>
        <v>#DIV/0!</v>
      </c>
      <c r="N1268" s="204">
        <v>3</v>
      </c>
      <c r="O1268" s="205">
        <v>60.75</v>
      </c>
      <c r="P1268" s="205" t="e" cm="1">
        <f t="array" ref="P1268">IF($K1268&gt;0,SVS_UR_VFZ*$I1268/$J1268,0)</f>
        <v>#DIV/0!</v>
      </c>
      <c r="Q1268" s="203">
        <f t="shared" si="81"/>
        <v>2476.0214999999994</v>
      </c>
      <c r="R1268" s="203">
        <f t="shared" si="82"/>
        <v>0</v>
      </c>
      <c r="S1268" s="203" t="e">
        <f t="shared" si="83"/>
        <v>#DIV/0!</v>
      </c>
    </row>
    <row r="1269" spans="1:19" s="11" customFormat="1">
      <c r="A1269" s="195">
        <f>MAX($A$11:A1268)+1</f>
        <v>1255</v>
      </c>
      <c r="B1269" s="196" t="s">
        <v>83</v>
      </c>
      <c r="C1269" s="197">
        <v>1</v>
      </c>
      <c r="D1269" s="197" t="s">
        <v>1260</v>
      </c>
      <c r="E1269" s="196" t="s">
        <v>394</v>
      </c>
      <c r="F1269" s="198" t="s">
        <v>171</v>
      </c>
      <c r="G1269" s="198" t="s">
        <v>1759</v>
      </c>
      <c r="H1269" s="198" t="s">
        <v>92</v>
      </c>
      <c r="I1269" s="199">
        <v>8.36</v>
      </c>
      <c r="J1269" s="64"/>
      <c r="K1269" s="210">
        <v>5</v>
      </c>
      <c r="L1269" s="211">
        <v>146.6</v>
      </c>
      <c r="M1269" s="211" t="e" cm="1">
        <f t="array" ref="M1269">IF($K1269&gt;0,SVS_UR_VZ*$I1269/$J1269,0)</f>
        <v>#DIV/0!</v>
      </c>
      <c r="N1269" s="204">
        <v>5</v>
      </c>
      <c r="O1269" s="205">
        <v>101.25</v>
      </c>
      <c r="P1269" s="205" t="e" cm="1">
        <f t="array" ref="P1269">IF($K1269&gt;0,SVS_UR_VFZ*$I1269/$J1269,0)</f>
        <v>#DIV/0!</v>
      </c>
      <c r="Q1269" s="203">
        <f t="shared" si="81"/>
        <v>2072.0259999999998</v>
      </c>
      <c r="R1269" s="203">
        <f t="shared" si="82"/>
        <v>0</v>
      </c>
      <c r="S1269" s="203" t="e">
        <f t="shared" si="83"/>
        <v>#DIV/0!</v>
      </c>
    </row>
    <row r="1270" spans="1:19" s="11" customFormat="1">
      <c r="A1270" s="195">
        <f>MAX($A$11:A1269)+1</f>
        <v>1256</v>
      </c>
      <c r="B1270" s="196" t="s">
        <v>83</v>
      </c>
      <c r="C1270" s="197">
        <v>1</v>
      </c>
      <c r="D1270" s="197" t="s">
        <v>1261</v>
      </c>
      <c r="E1270" s="196" t="s">
        <v>182</v>
      </c>
      <c r="F1270" s="198" t="s">
        <v>171</v>
      </c>
      <c r="G1270" s="198" t="s">
        <v>1311</v>
      </c>
      <c r="H1270" s="198" t="s">
        <v>89</v>
      </c>
      <c r="I1270" s="199">
        <v>10.11</v>
      </c>
      <c r="J1270" s="64"/>
      <c r="K1270" s="210">
        <v>5</v>
      </c>
      <c r="L1270" s="211">
        <v>146.6</v>
      </c>
      <c r="M1270" s="211" t="e" cm="1">
        <f t="array" ref="M1270">IF($K1270&gt;0,SVS_UR_VZ*$I1270/$J1270,0)</f>
        <v>#DIV/0!</v>
      </c>
      <c r="N1270" s="204">
        <v>5</v>
      </c>
      <c r="O1270" s="205">
        <v>101.25</v>
      </c>
      <c r="P1270" s="205" t="e" cm="1">
        <f t="array" ref="P1270">IF($K1270&gt;0,SVS_UR_VFZ*$I1270/$J1270,0)</f>
        <v>#DIV/0!</v>
      </c>
      <c r="Q1270" s="203">
        <f t="shared" si="81"/>
        <v>2505.7635</v>
      </c>
      <c r="R1270" s="203">
        <f t="shared" si="82"/>
        <v>0</v>
      </c>
      <c r="S1270" s="203" t="e">
        <f t="shared" si="83"/>
        <v>#DIV/0!</v>
      </c>
    </row>
    <row r="1271" spans="1:19" s="11" customFormat="1">
      <c r="A1271" s="195">
        <f>MAX($A$11:A1270)+1</f>
        <v>1257</v>
      </c>
      <c r="B1271" s="196" t="s">
        <v>83</v>
      </c>
      <c r="C1271" s="197">
        <v>1</v>
      </c>
      <c r="D1271" s="197" t="s">
        <v>1262</v>
      </c>
      <c r="E1271" s="196" t="s">
        <v>217</v>
      </c>
      <c r="F1271" s="198" t="s">
        <v>171</v>
      </c>
      <c r="G1271" s="198" t="s">
        <v>1311</v>
      </c>
      <c r="H1271" s="198" t="s">
        <v>89</v>
      </c>
      <c r="I1271" s="199">
        <v>10.18</v>
      </c>
      <c r="J1271" s="64"/>
      <c r="K1271" s="210">
        <v>5</v>
      </c>
      <c r="L1271" s="211">
        <v>146.6</v>
      </c>
      <c r="M1271" s="211" t="e" cm="1">
        <f t="array" ref="M1271">IF($K1271&gt;0,SVS_UR_VZ*$I1271/$J1271,0)</f>
        <v>#DIV/0!</v>
      </c>
      <c r="N1271" s="204">
        <v>5</v>
      </c>
      <c r="O1271" s="205">
        <v>101.25</v>
      </c>
      <c r="P1271" s="205" t="e" cm="1">
        <f t="array" ref="P1271">IF($K1271&gt;0,SVS_UR_VFZ*$I1271/$J1271,0)</f>
        <v>#DIV/0!</v>
      </c>
      <c r="Q1271" s="203">
        <f t="shared" si="81"/>
        <v>2523.1129999999998</v>
      </c>
      <c r="R1271" s="203">
        <f t="shared" si="82"/>
        <v>0</v>
      </c>
      <c r="S1271" s="203" t="e">
        <f t="shared" si="83"/>
        <v>#DIV/0!</v>
      </c>
    </row>
    <row r="1272" spans="1:19" s="11" customFormat="1">
      <c r="A1272" s="195">
        <f>MAX($A$11:A1271)+1</f>
        <v>1258</v>
      </c>
      <c r="B1272" s="196" t="s">
        <v>83</v>
      </c>
      <c r="C1272" s="197">
        <v>1</v>
      </c>
      <c r="D1272" s="197" t="s">
        <v>1263</v>
      </c>
      <c r="E1272" s="196" t="s">
        <v>81</v>
      </c>
      <c r="F1272" s="198" t="s">
        <v>1375</v>
      </c>
      <c r="G1272" s="198" t="s">
        <v>1313</v>
      </c>
      <c r="H1272" s="198" t="s">
        <v>80</v>
      </c>
      <c r="I1272" s="199">
        <v>17.09</v>
      </c>
      <c r="J1272" s="64"/>
      <c r="K1272" s="210">
        <v>3</v>
      </c>
      <c r="L1272" s="211">
        <v>87.96</v>
      </c>
      <c r="M1272" s="211" t="e" cm="1">
        <f t="array" ref="M1272">IF($K1272&gt;0,SVS_UR_VZ*$I1272/$J1272,0)</f>
        <v>#DIV/0!</v>
      </c>
      <c r="N1272" s="204">
        <v>3</v>
      </c>
      <c r="O1272" s="205">
        <v>60.75</v>
      </c>
      <c r="P1272" s="205" t="e" cm="1">
        <f t="array" ref="P1272">IF($K1272&gt;0,SVS_UR_VFZ*$I1272/$J1272,0)</f>
        <v>#DIV/0!</v>
      </c>
      <c r="Q1272" s="203">
        <f t="shared" si="81"/>
        <v>2541.4538999999995</v>
      </c>
      <c r="R1272" s="203">
        <f t="shared" si="82"/>
        <v>0</v>
      </c>
      <c r="S1272" s="203" t="e">
        <f t="shared" si="83"/>
        <v>#DIV/0!</v>
      </c>
    </row>
    <row r="1273" spans="1:19" s="11" customFormat="1">
      <c r="A1273" s="195">
        <f>MAX($A$11:A1272)+1</f>
        <v>1259</v>
      </c>
      <c r="B1273" s="196" t="s">
        <v>83</v>
      </c>
      <c r="C1273" s="197">
        <v>1</v>
      </c>
      <c r="D1273" s="197" t="s">
        <v>1264</v>
      </c>
      <c r="E1273" s="196" t="s">
        <v>81</v>
      </c>
      <c r="F1273" s="198" t="s">
        <v>1375</v>
      </c>
      <c r="G1273" s="198" t="s">
        <v>1313</v>
      </c>
      <c r="H1273" s="198" t="s">
        <v>80</v>
      </c>
      <c r="I1273" s="199">
        <v>17.38</v>
      </c>
      <c r="J1273" s="64"/>
      <c r="K1273" s="210">
        <v>3</v>
      </c>
      <c r="L1273" s="211">
        <v>87.96</v>
      </c>
      <c r="M1273" s="211" t="e" cm="1">
        <f t="array" ref="M1273">IF($K1273&gt;0,SVS_UR_VZ*$I1273/$J1273,0)</f>
        <v>#DIV/0!</v>
      </c>
      <c r="N1273" s="204">
        <v>3</v>
      </c>
      <c r="O1273" s="205">
        <v>60.75</v>
      </c>
      <c r="P1273" s="205" t="e" cm="1">
        <f t="array" ref="P1273">IF($K1273&gt;0,SVS_UR_VFZ*$I1273/$J1273,0)</f>
        <v>#DIV/0!</v>
      </c>
      <c r="Q1273" s="203">
        <f t="shared" si="81"/>
        <v>2584.5797999999995</v>
      </c>
      <c r="R1273" s="203">
        <f t="shared" si="82"/>
        <v>0</v>
      </c>
      <c r="S1273" s="203" t="e">
        <f t="shared" si="83"/>
        <v>#DIV/0!</v>
      </c>
    </row>
    <row r="1274" spans="1:19" s="11" customFormat="1">
      <c r="A1274" s="195">
        <f>MAX($A$11:A1273)+1</f>
        <v>1260</v>
      </c>
      <c r="B1274" s="196" t="s">
        <v>83</v>
      </c>
      <c r="C1274" s="197">
        <v>1</v>
      </c>
      <c r="D1274" s="197" t="s">
        <v>1265</v>
      </c>
      <c r="E1274" s="196" t="s">
        <v>81</v>
      </c>
      <c r="F1274" s="198" t="s">
        <v>1375</v>
      </c>
      <c r="G1274" s="198" t="s">
        <v>1313</v>
      </c>
      <c r="H1274" s="198" t="s">
        <v>80</v>
      </c>
      <c r="I1274" s="199">
        <v>17.22</v>
      </c>
      <c r="J1274" s="64"/>
      <c r="K1274" s="210">
        <v>3</v>
      </c>
      <c r="L1274" s="211">
        <v>87.96</v>
      </c>
      <c r="M1274" s="211" t="e" cm="1">
        <f t="array" ref="M1274">IF($K1274&gt;0,SVS_UR_VZ*$I1274/$J1274,0)</f>
        <v>#DIV/0!</v>
      </c>
      <c r="N1274" s="204">
        <v>3</v>
      </c>
      <c r="O1274" s="205">
        <v>60.75</v>
      </c>
      <c r="P1274" s="205" t="e" cm="1">
        <f t="array" ref="P1274">IF($K1274&gt;0,SVS_UR_VFZ*$I1274/$J1274,0)</f>
        <v>#DIV/0!</v>
      </c>
      <c r="Q1274" s="203">
        <f t="shared" si="81"/>
        <v>2560.7861999999996</v>
      </c>
      <c r="R1274" s="203">
        <f t="shared" si="82"/>
        <v>0</v>
      </c>
      <c r="S1274" s="203" t="e">
        <f t="shared" si="83"/>
        <v>#DIV/0!</v>
      </c>
    </row>
    <row r="1275" spans="1:19" s="11" customFormat="1">
      <c r="A1275" s="195">
        <f>MAX($A$11:A1274)+1</f>
        <v>1261</v>
      </c>
      <c r="B1275" s="196" t="s">
        <v>83</v>
      </c>
      <c r="C1275" s="197">
        <v>1</v>
      </c>
      <c r="D1275" s="197" t="s">
        <v>1266</v>
      </c>
      <c r="E1275" s="196" t="s">
        <v>81</v>
      </c>
      <c r="F1275" s="198" t="s">
        <v>1375</v>
      </c>
      <c r="G1275" s="198" t="s">
        <v>1313</v>
      </c>
      <c r="H1275" s="198" t="s">
        <v>80</v>
      </c>
      <c r="I1275" s="199">
        <v>17.149999999999999</v>
      </c>
      <c r="J1275" s="64"/>
      <c r="K1275" s="210">
        <v>3</v>
      </c>
      <c r="L1275" s="211">
        <v>87.96</v>
      </c>
      <c r="M1275" s="211" t="e" cm="1">
        <f t="array" ref="M1275">IF($K1275&gt;0,SVS_UR_VZ*$I1275/$J1275,0)</f>
        <v>#DIV/0!</v>
      </c>
      <c r="N1275" s="204">
        <v>3</v>
      </c>
      <c r="O1275" s="205">
        <v>60.75</v>
      </c>
      <c r="P1275" s="205" t="e" cm="1">
        <f t="array" ref="P1275">IF($K1275&gt;0,SVS_UR_VFZ*$I1275/$J1275,0)</f>
        <v>#DIV/0!</v>
      </c>
      <c r="Q1275" s="203">
        <f t="shared" si="81"/>
        <v>2550.3764999999994</v>
      </c>
      <c r="R1275" s="203">
        <f t="shared" si="82"/>
        <v>0</v>
      </c>
      <c r="S1275" s="203" t="e">
        <f t="shared" si="83"/>
        <v>#DIV/0!</v>
      </c>
    </row>
    <row r="1276" spans="1:19" s="11" customFormat="1">
      <c r="A1276" s="195">
        <f>MAX($A$11:A1275)+1</f>
        <v>1262</v>
      </c>
      <c r="B1276" s="196" t="s">
        <v>83</v>
      </c>
      <c r="C1276" s="197">
        <v>1</v>
      </c>
      <c r="D1276" s="197" t="s">
        <v>1267</v>
      </c>
      <c r="E1276" s="196" t="s">
        <v>189</v>
      </c>
      <c r="F1276" s="198" t="s">
        <v>171</v>
      </c>
      <c r="G1276" s="198" t="s">
        <v>1317</v>
      </c>
      <c r="H1276" s="198" t="s">
        <v>83</v>
      </c>
      <c r="I1276" s="199">
        <v>133.11000000000001</v>
      </c>
      <c r="J1276" s="64"/>
      <c r="K1276" s="210">
        <v>5</v>
      </c>
      <c r="L1276" s="211">
        <v>146.6</v>
      </c>
      <c r="M1276" s="211" t="e" cm="1">
        <f t="array" ref="M1276">IF($K1276&gt;0,SVS_UR_VZ*$I1276/$J1276,0)</f>
        <v>#DIV/0!</v>
      </c>
      <c r="N1276" s="204">
        <v>5</v>
      </c>
      <c r="O1276" s="205">
        <v>101.25</v>
      </c>
      <c r="P1276" s="205" t="e" cm="1">
        <f t="array" ref="P1276">IF($K1276&gt;0,SVS_UR_VFZ*$I1276/$J1276,0)</f>
        <v>#DIV/0!</v>
      </c>
      <c r="Q1276" s="203">
        <f t="shared" si="81"/>
        <v>32991.313500000004</v>
      </c>
      <c r="R1276" s="203">
        <f t="shared" si="82"/>
        <v>0</v>
      </c>
      <c r="S1276" s="203" t="e">
        <f t="shared" si="83"/>
        <v>#DIV/0!</v>
      </c>
    </row>
    <row r="1277" spans="1:19" s="11" customFormat="1">
      <c r="A1277" s="195">
        <f>MAX($A$11:A1276)+1</f>
        <v>1263</v>
      </c>
      <c r="B1277" s="196" t="s">
        <v>83</v>
      </c>
      <c r="C1277" s="197">
        <v>1</v>
      </c>
      <c r="D1277" s="197" t="s">
        <v>1268</v>
      </c>
      <c r="E1277" s="196" t="s">
        <v>86</v>
      </c>
      <c r="F1277" s="198" t="s">
        <v>171</v>
      </c>
      <c r="G1277" s="198" t="s">
        <v>1311</v>
      </c>
      <c r="H1277" s="198" t="s">
        <v>85</v>
      </c>
      <c r="I1277" s="199">
        <v>28.16</v>
      </c>
      <c r="J1277" s="64"/>
      <c r="K1277" s="210">
        <v>5</v>
      </c>
      <c r="L1277" s="211">
        <v>146.6</v>
      </c>
      <c r="M1277" s="211" t="e" cm="1">
        <f t="array" ref="M1277">IF($K1277&gt;0,SVS_UR_VZ*$I1277/$J1277,0)</f>
        <v>#DIV/0!</v>
      </c>
      <c r="N1277" s="204">
        <v>5</v>
      </c>
      <c r="O1277" s="205">
        <v>101.25</v>
      </c>
      <c r="P1277" s="205" t="e" cm="1">
        <f t="array" ref="P1277">IF($K1277&gt;0,SVS_UR_VFZ*$I1277/$J1277,0)</f>
        <v>#DIV/0!</v>
      </c>
      <c r="Q1277" s="203">
        <f t="shared" si="81"/>
        <v>6979.4560000000001</v>
      </c>
      <c r="R1277" s="203">
        <f t="shared" si="82"/>
        <v>0</v>
      </c>
      <c r="S1277" s="203" t="e">
        <f t="shared" si="83"/>
        <v>#DIV/0!</v>
      </c>
    </row>
    <row r="1278" spans="1:19" s="11" customFormat="1">
      <c r="A1278" s="195">
        <f>MAX($A$11:A1277)+1</f>
        <v>1264</v>
      </c>
      <c r="B1278" s="196" t="s">
        <v>83</v>
      </c>
      <c r="C1278" s="197">
        <v>1</v>
      </c>
      <c r="D1278" s="197" t="s">
        <v>1250</v>
      </c>
      <c r="E1278" s="196" t="s">
        <v>179</v>
      </c>
      <c r="F1278" s="198" t="s">
        <v>37</v>
      </c>
      <c r="G1278" s="198" t="s">
        <v>1317</v>
      </c>
      <c r="H1278" s="198" t="s">
        <v>78</v>
      </c>
      <c r="I1278" s="199">
        <v>5.05</v>
      </c>
      <c r="J1278" s="202"/>
      <c r="K1278" s="202"/>
      <c r="L1278" s="202"/>
      <c r="M1278" s="202"/>
      <c r="N1278" s="202"/>
      <c r="O1278" s="202"/>
      <c r="P1278" s="202"/>
      <c r="Q1278" s="202"/>
      <c r="R1278" s="219"/>
      <c r="S1278" s="219"/>
    </row>
    <row r="1279" spans="1:19" s="11" customFormat="1">
      <c r="A1279" s="195">
        <f>MAX($A$11:A1278)+1</f>
        <v>1265</v>
      </c>
      <c r="B1279" s="196" t="s">
        <v>83</v>
      </c>
      <c r="C1279" s="197">
        <v>1</v>
      </c>
      <c r="D1279" s="197" t="s">
        <v>1251</v>
      </c>
      <c r="E1279" s="196" t="s">
        <v>192</v>
      </c>
      <c r="F1279" s="198" t="s">
        <v>37</v>
      </c>
      <c r="G1279" s="198" t="s">
        <v>1759</v>
      </c>
      <c r="H1279" s="198" t="s">
        <v>78</v>
      </c>
      <c r="I1279" s="199">
        <v>8.2799999999999994</v>
      </c>
      <c r="J1279" s="202"/>
      <c r="K1279" s="202"/>
      <c r="L1279" s="202"/>
      <c r="M1279" s="202"/>
      <c r="N1279" s="202"/>
      <c r="O1279" s="202"/>
      <c r="P1279" s="202"/>
      <c r="Q1279" s="202"/>
      <c r="R1279" s="219"/>
      <c r="S1279" s="219"/>
    </row>
    <row r="1280" spans="1:19" s="11" customFormat="1">
      <c r="A1280" s="195">
        <f>MAX($A$11:A1279)+1</f>
        <v>1266</v>
      </c>
      <c r="B1280" s="196" t="s">
        <v>83</v>
      </c>
      <c r="C1280" s="197">
        <v>1</v>
      </c>
      <c r="D1280" s="197" t="s">
        <v>1252</v>
      </c>
      <c r="E1280" s="196" t="s">
        <v>179</v>
      </c>
      <c r="F1280" s="198" t="s">
        <v>37</v>
      </c>
      <c r="G1280" s="198" t="s">
        <v>1317</v>
      </c>
      <c r="H1280" s="198" t="s">
        <v>78</v>
      </c>
      <c r="I1280" s="199">
        <v>5.0999999999999996</v>
      </c>
      <c r="J1280" s="202"/>
      <c r="K1280" s="202"/>
      <c r="L1280" s="202"/>
      <c r="M1280" s="202"/>
      <c r="N1280" s="202"/>
      <c r="O1280" s="202"/>
      <c r="P1280" s="202"/>
      <c r="Q1280" s="202"/>
      <c r="R1280" s="219"/>
      <c r="S1280" s="219"/>
    </row>
    <row r="1281" spans="1:19" s="11" customFormat="1">
      <c r="A1281" s="195">
        <f>MAX($A$11:A1280)+1</f>
        <v>1267</v>
      </c>
      <c r="B1281" s="196" t="s">
        <v>83</v>
      </c>
      <c r="C1281" s="197">
        <v>2</v>
      </c>
      <c r="D1281" s="197" t="s">
        <v>1270</v>
      </c>
      <c r="E1281" s="196" t="s">
        <v>81</v>
      </c>
      <c r="F1281" s="198" t="s">
        <v>1375</v>
      </c>
      <c r="G1281" s="198" t="s">
        <v>1313</v>
      </c>
      <c r="H1281" s="198" t="s">
        <v>80</v>
      </c>
      <c r="I1281" s="199">
        <v>34.99</v>
      </c>
      <c r="J1281" s="64"/>
      <c r="K1281" s="210">
        <v>3</v>
      </c>
      <c r="L1281" s="211">
        <v>87.96</v>
      </c>
      <c r="M1281" s="211" t="e" cm="1">
        <f t="array" ref="M1281">IF($K1281&gt;0,SVS_UR_VZ*$I1281/$J1281,0)</f>
        <v>#DIV/0!</v>
      </c>
      <c r="N1281" s="204">
        <v>3</v>
      </c>
      <c r="O1281" s="205">
        <v>60.75</v>
      </c>
      <c r="P1281" s="205" t="e" cm="1">
        <f t="array" ref="P1281">IF($K1281&gt;0,SVS_UR_VFZ*$I1281/$J1281,0)</f>
        <v>#DIV/0!</v>
      </c>
      <c r="Q1281" s="203">
        <f t="shared" ref="Q1281:Q1298" si="84">I1281*SUM(L1281,O1281)</f>
        <v>5203.3628999999992</v>
      </c>
      <c r="R1281" s="203">
        <f t="shared" ref="R1281:R1298" si="85">IFERROR(Q1281/J1281,0)</f>
        <v>0</v>
      </c>
      <c r="S1281" s="203" t="e">
        <f t="shared" ref="S1281:S1298" si="86">ROUND(SUM(L1281*M1281,O1281*P1281),2)</f>
        <v>#DIV/0!</v>
      </c>
    </row>
    <row r="1282" spans="1:19" s="11" customFormat="1">
      <c r="A1282" s="195">
        <f>MAX($A$11:A1281)+1</f>
        <v>1268</v>
      </c>
      <c r="B1282" s="196" t="s">
        <v>83</v>
      </c>
      <c r="C1282" s="197">
        <v>2</v>
      </c>
      <c r="D1282" s="197" t="s">
        <v>1271</v>
      </c>
      <c r="E1282" s="196" t="s">
        <v>81</v>
      </c>
      <c r="F1282" s="198" t="s">
        <v>1375</v>
      </c>
      <c r="G1282" s="198" t="s">
        <v>1313</v>
      </c>
      <c r="H1282" s="198" t="s">
        <v>80</v>
      </c>
      <c r="I1282" s="199">
        <v>16.77</v>
      </c>
      <c r="J1282" s="64"/>
      <c r="K1282" s="210">
        <v>3</v>
      </c>
      <c r="L1282" s="211">
        <v>87.96</v>
      </c>
      <c r="M1282" s="211" t="e" cm="1">
        <f t="array" ref="M1282">IF($K1282&gt;0,SVS_UR_VZ*$I1282/$J1282,0)</f>
        <v>#DIV/0!</v>
      </c>
      <c r="N1282" s="204">
        <v>3</v>
      </c>
      <c r="O1282" s="205">
        <v>60.75</v>
      </c>
      <c r="P1282" s="205" t="e" cm="1">
        <f t="array" ref="P1282">IF($K1282&gt;0,SVS_UR_VFZ*$I1282/$J1282,0)</f>
        <v>#DIV/0!</v>
      </c>
      <c r="Q1282" s="203">
        <f t="shared" si="84"/>
        <v>2493.8666999999996</v>
      </c>
      <c r="R1282" s="203">
        <f t="shared" si="85"/>
        <v>0</v>
      </c>
      <c r="S1282" s="203" t="e">
        <f t="shared" si="86"/>
        <v>#DIV/0!</v>
      </c>
    </row>
    <row r="1283" spans="1:19" s="11" customFormat="1">
      <c r="A1283" s="195">
        <f>MAX($A$11:A1282)+1</f>
        <v>1269</v>
      </c>
      <c r="B1283" s="196" t="s">
        <v>83</v>
      </c>
      <c r="C1283" s="197">
        <v>2</v>
      </c>
      <c r="D1283" s="197" t="s">
        <v>1273</v>
      </c>
      <c r="E1283" s="196" t="s">
        <v>182</v>
      </c>
      <c r="F1283" s="198" t="s">
        <v>171</v>
      </c>
      <c r="G1283" s="198" t="s">
        <v>1311</v>
      </c>
      <c r="H1283" s="198" t="s">
        <v>89</v>
      </c>
      <c r="I1283" s="199">
        <v>10.11</v>
      </c>
      <c r="J1283" s="64"/>
      <c r="K1283" s="210">
        <v>5</v>
      </c>
      <c r="L1283" s="211">
        <v>146.6</v>
      </c>
      <c r="M1283" s="211" t="e" cm="1">
        <f t="array" ref="M1283">IF($K1283&gt;0,SVS_UR_VZ*$I1283/$J1283,0)</f>
        <v>#DIV/0!</v>
      </c>
      <c r="N1283" s="204">
        <v>5</v>
      </c>
      <c r="O1283" s="205">
        <v>101.25</v>
      </c>
      <c r="P1283" s="205" t="e" cm="1">
        <f t="array" ref="P1283">IF($K1283&gt;0,SVS_UR_VFZ*$I1283/$J1283,0)</f>
        <v>#DIV/0!</v>
      </c>
      <c r="Q1283" s="203">
        <f t="shared" si="84"/>
        <v>2505.7635</v>
      </c>
      <c r="R1283" s="203">
        <f t="shared" si="85"/>
        <v>0</v>
      </c>
      <c r="S1283" s="203" t="e">
        <f t="shared" si="86"/>
        <v>#DIV/0!</v>
      </c>
    </row>
    <row r="1284" spans="1:19" s="11" customFormat="1">
      <c r="A1284" s="195">
        <f>MAX($A$11:A1283)+1</f>
        <v>1270</v>
      </c>
      <c r="B1284" s="196" t="s">
        <v>83</v>
      </c>
      <c r="C1284" s="197">
        <v>2</v>
      </c>
      <c r="D1284" s="197" t="s">
        <v>1274</v>
      </c>
      <c r="E1284" s="196" t="s">
        <v>217</v>
      </c>
      <c r="F1284" s="198" t="s">
        <v>171</v>
      </c>
      <c r="G1284" s="198" t="s">
        <v>1311</v>
      </c>
      <c r="H1284" s="198" t="s">
        <v>89</v>
      </c>
      <c r="I1284" s="199">
        <v>10.14</v>
      </c>
      <c r="J1284" s="64"/>
      <c r="K1284" s="210">
        <v>5</v>
      </c>
      <c r="L1284" s="211">
        <v>146.6</v>
      </c>
      <c r="M1284" s="211" t="e" cm="1">
        <f t="array" ref="M1284">IF($K1284&gt;0,SVS_UR_VZ*$I1284/$J1284,0)</f>
        <v>#DIV/0!</v>
      </c>
      <c r="N1284" s="204">
        <v>5</v>
      </c>
      <c r="O1284" s="205">
        <v>101.25</v>
      </c>
      <c r="P1284" s="205" t="e" cm="1">
        <f t="array" ref="P1284">IF($K1284&gt;0,SVS_UR_VFZ*$I1284/$J1284,0)</f>
        <v>#DIV/0!</v>
      </c>
      <c r="Q1284" s="203">
        <f t="shared" si="84"/>
        <v>2513.1990000000001</v>
      </c>
      <c r="R1284" s="203">
        <f t="shared" si="85"/>
        <v>0</v>
      </c>
      <c r="S1284" s="203" t="e">
        <f t="shared" si="86"/>
        <v>#DIV/0!</v>
      </c>
    </row>
    <row r="1285" spans="1:19" s="11" customFormat="1">
      <c r="A1285" s="195">
        <f>MAX($A$11:A1284)+1</f>
        <v>1271</v>
      </c>
      <c r="B1285" s="196" t="s">
        <v>83</v>
      </c>
      <c r="C1285" s="197">
        <v>2</v>
      </c>
      <c r="D1285" s="197" t="s">
        <v>1275</v>
      </c>
      <c r="E1285" s="196" t="s">
        <v>81</v>
      </c>
      <c r="F1285" s="198" t="s">
        <v>1375</v>
      </c>
      <c r="G1285" s="198" t="s">
        <v>1313</v>
      </c>
      <c r="H1285" s="198" t="s">
        <v>80</v>
      </c>
      <c r="I1285" s="199">
        <v>17.12</v>
      </c>
      <c r="J1285" s="64"/>
      <c r="K1285" s="210">
        <v>3</v>
      </c>
      <c r="L1285" s="211">
        <v>87.96</v>
      </c>
      <c r="M1285" s="211" t="e" cm="1">
        <f t="array" ref="M1285">IF($K1285&gt;0,SVS_UR_VZ*$I1285/$J1285,0)</f>
        <v>#DIV/0!</v>
      </c>
      <c r="N1285" s="204">
        <v>3</v>
      </c>
      <c r="O1285" s="205">
        <v>60.75</v>
      </c>
      <c r="P1285" s="205" t="e" cm="1">
        <f t="array" ref="P1285">IF($K1285&gt;0,SVS_UR_VFZ*$I1285/$J1285,0)</f>
        <v>#DIV/0!</v>
      </c>
      <c r="Q1285" s="203">
        <f t="shared" si="84"/>
        <v>2545.9151999999999</v>
      </c>
      <c r="R1285" s="203">
        <f t="shared" si="85"/>
        <v>0</v>
      </c>
      <c r="S1285" s="203" t="e">
        <f t="shared" si="86"/>
        <v>#DIV/0!</v>
      </c>
    </row>
    <row r="1286" spans="1:19" s="11" customFormat="1">
      <c r="A1286" s="195">
        <f>MAX($A$11:A1285)+1</f>
        <v>1272</v>
      </c>
      <c r="B1286" s="196" t="s">
        <v>83</v>
      </c>
      <c r="C1286" s="197">
        <v>2</v>
      </c>
      <c r="D1286" s="197" t="s">
        <v>1276</v>
      </c>
      <c r="E1286" s="196" t="s">
        <v>81</v>
      </c>
      <c r="F1286" s="198" t="s">
        <v>1375</v>
      </c>
      <c r="G1286" s="198" t="s">
        <v>1313</v>
      </c>
      <c r="H1286" s="198" t="s">
        <v>80</v>
      </c>
      <c r="I1286" s="199">
        <v>17.28</v>
      </c>
      <c r="J1286" s="64"/>
      <c r="K1286" s="210">
        <v>3</v>
      </c>
      <c r="L1286" s="211">
        <v>87.96</v>
      </c>
      <c r="M1286" s="211" t="e" cm="1">
        <f t="array" ref="M1286">IF($K1286&gt;0,SVS_UR_VZ*$I1286/$J1286,0)</f>
        <v>#DIV/0!</v>
      </c>
      <c r="N1286" s="204">
        <v>3</v>
      </c>
      <c r="O1286" s="205">
        <v>60.75</v>
      </c>
      <c r="P1286" s="205" t="e" cm="1">
        <f t="array" ref="P1286">IF($K1286&gt;0,SVS_UR_VFZ*$I1286/$J1286,0)</f>
        <v>#DIV/0!</v>
      </c>
      <c r="Q1286" s="203">
        <f t="shared" si="84"/>
        <v>2569.7087999999999</v>
      </c>
      <c r="R1286" s="203">
        <f t="shared" si="85"/>
        <v>0</v>
      </c>
      <c r="S1286" s="203" t="e">
        <f t="shared" si="86"/>
        <v>#DIV/0!</v>
      </c>
    </row>
    <row r="1287" spans="1:19" s="11" customFormat="1">
      <c r="A1287" s="195">
        <f>MAX($A$11:A1286)+1</f>
        <v>1273</v>
      </c>
      <c r="B1287" s="196" t="s">
        <v>83</v>
      </c>
      <c r="C1287" s="197">
        <v>2</v>
      </c>
      <c r="D1287" s="197" t="s">
        <v>1277</v>
      </c>
      <c r="E1287" s="196" t="s">
        <v>81</v>
      </c>
      <c r="F1287" s="198" t="s">
        <v>1375</v>
      </c>
      <c r="G1287" s="198" t="s">
        <v>1313</v>
      </c>
      <c r="H1287" s="198" t="s">
        <v>80</v>
      </c>
      <c r="I1287" s="199">
        <v>35.200000000000003</v>
      </c>
      <c r="J1287" s="64"/>
      <c r="K1287" s="210">
        <v>3</v>
      </c>
      <c r="L1287" s="211">
        <v>87.96</v>
      </c>
      <c r="M1287" s="211" t="e" cm="1">
        <f t="array" ref="M1287">IF($K1287&gt;0,SVS_UR_VZ*$I1287/$J1287,0)</f>
        <v>#DIV/0!</v>
      </c>
      <c r="N1287" s="204">
        <v>3</v>
      </c>
      <c r="O1287" s="205">
        <v>60.75</v>
      </c>
      <c r="P1287" s="205" t="e" cm="1">
        <f t="array" ref="P1287">IF($K1287&gt;0,SVS_UR_VFZ*$I1287/$J1287,0)</f>
        <v>#DIV/0!</v>
      </c>
      <c r="Q1287" s="203">
        <f t="shared" si="84"/>
        <v>5234.5919999999996</v>
      </c>
      <c r="R1287" s="203">
        <f t="shared" si="85"/>
        <v>0</v>
      </c>
      <c r="S1287" s="203" t="e">
        <f t="shared" si="86"/>
        <v>#DIV/0!</v>
      </c>
    </row>
    <row r="1288" spans="1:19" s="11" customFormat="1">
      <c r="A1288" s="195">
        <f>MAX($A$11:A1287)+1</f>
        <v>1274</v>
      </c>
      <c r="B1288" s="196" t="s">
        <v>83</v>
      </c>
      <c r="C1288" s="197">
        <v>2</v>
      </c>
      <c r="D1288" s="197" t="s">
        <v>1278</v>
      </c>
      <c r="E1288" s="196" t="s">
        <v>189</v>
      </c>
      <c r="F1288" s="198" t="s">
        <v>171</v>
      </c>
      <c r="G1288" s="198" t="s">
        <v>1317</v>
      </c>
      <c r="H1288" s="198" t="s">
        <v>83</v>
      </c>
      <c r="I1288" s="199">
        <v>112.59</v>
      </c>
      <c r="J1288" s="64"/>
      <c r="K1288" s="210">
        <v>5</v>
      </c>
      <c r="L1288" s="211">
        <v>146.6</v>
      </c>
      <c r="M1288" s="211" t="e" cm="1">
        <f t="array" ref="M1288">IF($K1288&gt;0,SVS_UR_VZ*$I1288/$J1288,0)</f>
        <v>#DIV/0!</v>
      </c>
      <c r="N1288" s="204">
        <v>5</v>
      </c>
      <c r="O1288" s="205">
        <v>101.25</v>
      </c>
      <c r="P1288" s="205" t="e" cm="1">
        <f t="array" ref="P1288">IF($K1288&gt;0,SVS_UR_VFZ*$I1288/$J1288,0)</f>
        <v>#DIV/0!</v>
      </c>
      <c r="Q1288" s="203">
        <f t="shared" si="84"/>
        <v>27905.431499999999</v>
      </c>
      <c r="R1288" s="203">
        <f t="shared" si="85"/>
        <v>0</v>
      </c>
      <c r="S1288" s="203" t="e">
        <f t="shared" si="86"/>
        <v>#DIV/0!</v>
      </c>
    </row>
    <row r="1289" spans="1:19" s="11" customFormat="1">
      <c r="A1289" s="195">
        <f>MAX($A$11:A1288)+1</f>
        <v>1275</v>
      </c>
      <c r="B1289" s="196" t="s">
        <v>83</v>
      </c>
      <c r="C1289" s="197">
        <v>2</v>
      </c>
      <c r="D1289" s="197" t="s">
        <v>1279</v>
      </c>
      <c r="E1289" s="196" t="s">
        <v>81</v>
      </c>
      <c r="F1289" s="198" t="s">
        <v>1375</v>
      </c>
      <c r="G1289" s="198" t="s">
        <v>1313</v>
      </c>
      <c r="H1289" s="198" t="s">
        <v>80</v>
      </c>
      <c r="I1289" s="199">
        <v>115.51</v>
      </c>
      <c r="J1289" s="64"/>
      <c r="K1289" s="210">
        <v>3</v>
      </c>
      <c r="L1289" s="211">
        <v>87.96</v>
      </c>
      <c r="M1289" s="211" t="e" cm="1">
        <f t="array" ref="M1289">IF($K1289&gt;0,SVS_UR_VZ*$I1289/$J1289,0)</f>
        <v>#DIV/0!</v>
      </c>
      <c r="N1289" s="204">
        <v>3</v>
      </c>
      <c r="O1289" s="205">
        <v>60.75</v>
      </c>
      <c r="P1289" s="205" t="e" cm="1">
        <f t="array" ref="P1289">IF($K1289&gt;0,SVS_UR_VFZ*$I1289/$J1289,0)</f>
        <v>#DIV/0!</v>
      </c>
      <c r="Q1289" s="203">
        <f t="shared" si="84"/>
        <v>17177.492099999999</v>
      </c>
      <c r="R1289" s="203">
        <f t="shared" si="85"/>
        <v>0</v>
      </c>
      <c r="S1289" s="203" t="e">
        <f t="shared" si="86"/>
        <v>#DIV/0!</v>
      </c>
    </row>
    <row r="1290" spans="1:19" s="11" customFormat="1">
      <c r="A1290" s="195">
        <f>MAX($A$11:A1289)+1</f>
        <v>1276</v>
      </c>
      <c r="B1290" s="196" t="s">
        <v>83</v>
      </c>
      <c r="C1290" s="197">
        <v>2</v>
      </c>
      <c r="D1290" s="197" t="s">
        <v>1280</v>
      </c>
      <c r="E1290" s="196" t="s">
        <v>81</v>
      </c>
      <c r="F1290" s="198" t="s">
        <v>1375</v>
      </c>
      <c r="G1290" s="198" t="s">
        <v>1313</v>
      </c>
      <c r="H1290" s="198" t="s">
        <v>80</v>
      </c>
      <c r="I1290" s="199">
        <v>24.98</v>
      </c>
      <c r="J1290" s="64"/>
      <c r="K1290" s="210">
        <v>3</v>
      </c>
      <c r="L1290" s="211">
        <v>87.96</v>
      </c>
      <c r="M1290" s="211" t="e" cm="1">
        <f t="array" ref="M1290">IF($K1290&gt;0,SVS_UR_VZ*$I1290/$J1290,0)</f>
        <v>#DIV/0!</v>
      </c>
      <c r="N1290" s="204">
        <v>3</v>
      </c>
      <c r="O1290" s="205">
        <v>60.75</v>
      </c>
      <c r="P1290" s="205" t="e" cm="1">
        <f t="array" ref="P1290">IF($K1290&gt;0,SVS_UR_VFZ*$I1290/$J1290,0)</f>
        <v>#DIV/0!</v>
      </c>
      <c r="Q1290" s="203">
        <f t="shared" si="84"/>
        <v>3714.7757999999994</v>
      </c>
      <c r="R1290" s="203">
        <f t="shared" si="85"/>
        <v>0</v>
      </c>
      <c r="S1290" s="203" t="e">
        <f t="shared" si="86"/>
        <v>#DIV/0!</v>
      </c>
    </row>
    <row r="1291" spans="1:19" s="11" customFormat="1">
      <c r="A1291" s="195">
        <f>MAX($A$11:A1290)+1</f>
        <v>1277</v>
      </c>
      <c r="B1291" s="196" t="s">
        <v>83</v>
      </c>
      <c r="C1291" s="197">
        <v>2</v>
      </c>
      <c r="D1291" s="197" t="s">
        <v>1281</v>
      </c>
      <c r="E1291" s="196" t="s">
        <v>81</v>
      </c>
      <c r="F1291" s="198" t="s">
        <v>1375</v>
      </c>
      <c r="G1291" s="198" t="s">
        <v>1313</v>
      </c>
      <c r="H1291" s="198" t="s">
        <v>80</v>
      </c>
      <c r="I1291" s="199">
        <v>33.46</v>
      </c>
      <c r="J1291" s="64"/>
      <c r="K1291" s="210">
        <v>3</v>
      </c>
      <c r="L1291" s="211">
        <v>87.96</v>
      </c>
      <c r="M1291" s="211" t="e" cm="1">
        <f t="array" ref="M1291">IF($K1291&gt;0,SVS_UR_VZ*$I1291/$J1291,0)</f>
        <v>#DIV/0!</v>
      </c>
      <c r="N1291" s="204">
        <v>3</v>
      </c>
      <c r="O1291" s="205">
        <v>60.75</v>
      </c>
      <c r="P1291" s="205" t="e" cm="1">
        <f t="array" ref="P1291">IF($K1291&gt;0,SVS_UR_VFZ*$I1291/$J1291,0)</f>
        <v>#DIV/0!</v>
      </c>
      <c r="Q1291" s="203">
        <f t="shared" si="84"/>
        <v>4975.8365999999996</v>
      </c>
      <c r="R1291" s="203">
        <f t="shared" si="85"/>
        <v>0</v>
      </c>
      <c r="S1291" s="203" t="e">
        <f t="shared" si="86"/>
        <v>#DIV/0!</v>
      </c>
    </row>
    <row r="1292" spans="1:19" s="11" customFormat="1">
      <c r="A1292" s="195">
        <f>MAX($A$11:A1291)+1</f>
        <v>1278</v>
      </c>
      <c r="B1292" s="196" t="s">
        <v>83</v>
      </c>
      <c r="C1292" s="197">
        <v>2</v>
      </c>
      <c r="D1292" s="197" t="s">
        <v>1282</v>
      </c>
      <c r="E1292" s="196" t="s">
        <v>43</v>
      </c>
      <c r="F1292" s="198" t="s">
        <v>171</v>
      </c>
      <c r="G1292" s="198" t="s">
        <v>1313</v>
      </c>
      <c r="H1292" s="198" t="s">
        <v>80</v>
      </c>
      <c r="I1292" s="199">
        <v>20.98</v>
      </c>
      <c r="J1292" s="64"/>
      <c r="K1292" s="210">
        <v>5</v>
      </c>
      <c r="L1292" s="211">
        <v>146.6</v>
      </c>
      <c r="M1292" s="211" t="e" cm="1">
        <f t="array" ref="M1292">IF($K1292&gt;0,SVS_UR_VZ*$I1292/$J1292,0)</f>
        <v>#DIV/0!</v>
      </c>
      <c r="N1292" s="204">
        <v>5</v>
      </c>
      <c r="O1292" s="205">
        <v>101.25</v>
      </c>
      <c r="P1292" s="205" t="e" cm="1">
        <f t="array" ref="P1292">IF($K1292&gt;0,SVS_UR_VFZ*$I1292/$J1292,0)</f>
        <v>#DIV/0!</v>
      </c>
      <c r="Q1292" s="203">
        <f t="shared" si="84"/>
        <v>5199.893</v>
      </c>
      <c r="R1292" s="203">
        <f t="shared" si="85"/>
        <v>0</v>
      </c>
      <c r="S1292" s="203" t="e">
        <f t="shared" si="86"/>
        <v>#DIV/0!</v>
      </c>
    </row>
    <row r="1293" spans="1:19" s="11" customFormat="1">
      <c r="A1293" s="195">
        <f>MAX($A$11:A1292)+1</f>
        <v>1279</v>
      </c>
      <c r="B1293" s="196" t="s">
        <v>83</v>
      </c>
      <c r="C1293" s="197">
        <v>2</v>
      </c>
      <c r="D1293" s="197" t="s">
        <v>1269</v>
      </c>
      <c r="E1293" s="196" t="s">
        <v>229</v>
      </c>
      <c r="F1293" s="198" t="s">
        <v>1747</v>
      </c>
      <c r="G1293" s="198" t="s">
        <v>1313</v>
      </c>
      <c r="H1293" s="198" t="s">
        <v>70</v>
      </c>
      <c r="I1293" s="199">
        <v>85.94</v>
      </c>
      <c r="J1293" s="64"/>
      <c r="K1293" s="210">
        <v>5</v>
      </c>
      <c r="L1293" s="211">
        <v>146.6</v>
      </c>
      <c r="M1293" s="211" t="e" cm="1">
        <f t="array" ref="M1293">IF($K1293&gt;0,SVS_UR_VZ*$I1293/$J1293,0)</f>
        <v>#DIV/0!</v>
      </c>
      <c r="N1293" s="204">
        <v>2</v>
      </c>
      <c r="O1293" s="205">
        <v>40.5</v>
      </c>
      <c r="P1293" s="205" t="e" cm="1">
        <f t="array" ref="P1293">IF($K1293&gt;0,SVS_UR_VFZ*$I1293/$J1293,0)</f>
        <v>#DIV/0!</v>
      </c>
      <c r="Q1293" s="203">
        <f t="shared" si="84"/>
        <v>16079.374</v>
      </c>
      <c r="R1293" s="203">
        <f t="shared" si="85"/>
        <v>0</v>
      </c>
      <c r="S1293" s="203" t="e">
        <f t="shared" si="86"/>
        <v>#DIV/0!</v>
      </c>
    </row>
    <row r="1294" spans="1:19" s="11" customFormat="1">
      <c r="A1294" s="195">
        <f>MAX($A$11:A1293)+1</f>
        <v>1280</v>
      </c>
      <c r="B1294" s="196" t="s">
        <v>83</v>
      </c>
      <c r="C1294" s="197">
        <v>2</v>
      </c>
      <c r="D1294" s="197" t="s">
        <v>1284</v>
      </c>
      <c r="E1294" s="196" t="s">
        <v>81</v>
      </c>
      <c r="F1294" s="198" t="s">
        <v>1375</v>
      </c>
      <c r="G1294" s="198" t="s">
        <v>1313</v>
      </c>
      <c r="H1294" s="198" t="s">
        <v>80</v>
      </c>
      <c r="I1294" s="199">
        <v>35.6</v>
      </c>
      <c r="J1294" s="64"/>
      <c r="K1294" s="210">
        <v>3</v>
      </c>
      <c r="L1294" s="211">
        <v>87.96</v>
      </c>
      <c r="M1294" s="211" t="e" cm="1">
        <f t="array" ref="M1294">IF($K1294&gt;0,SVS_UR_VZ*$I1294/$J1294,0)</f>
        <v>#DIV/0!</v>
      </c>
      <c r="N1294" s="204">
        <v>3</v>
      </c>
      <c r="O1294" s="205">
        <v>60.75</v>
      </c>
      <c r="P1294" s="205" t="e" cm="1">
        <f t="array" ref="P1294">IF($K1294&gt;0,SVS_UR_VFZ*$I1294/$J1294,0)</f>
        <v>#DIV/0!</v>
      </c>
      <c r="Q1294" s="203">
        <f t="shared" si="84"/>
        <v>5294.0759999999991</v>
      </c>
      <c r="R1294" s="203">
        <f t="shared" si="85"/>
        <v>0</v>
      </c>
      <c r="S1294" s="203" t="e">
        <f t="shared" si="86"/>
        <v>#DIV/0!</v>
      </c>
    </row>
    <row r="1295" spans="1:19" s="11" customFormat="1">
      <c r="A1295" s="195">
        <f>MAX($A$11:A1294)+1</f>
        <v>1281</v>
      </c>
      <c r="B1295" s="196" t="s">
        <v>83</v>
      </c>
      <c r="C1295" s="197">
        <v>2</v>
      </c>
      <c r="D1295" s="197" t="s">
        <v>1285</v>
      </c>
      <c r="E1295" s="196" t="s">
        <v>394</v>
      </c>
      <c r="F1295" s="198" t="s">
        <v>171</v>
      </c>
      <c r="G1295" s="198" t="s">
        <v>75</v>
      </c>
      <c r="H1295" s="198" t="s">
        <v>92</v>
      </c>
      <c r="I1295" s="199">
        <v>4.96</v>
      </c>
      <c r="J1295" s="64"/>
      <c r="K1295" s="210">
        <v>5</v>
      </c>
      <c r="L1295" s="211">
        <v>146.6</v>
      </c>
      <c r="M1295" s="211" t="e" cm="1">
        <f t="array" ref="M1295">IF($K1295&gt;0,SVS_UR_VZ*$I1295/$J1295,0)</f>
        <v>#DIV/0!</v>
      </c>
      <c r="N1295" s="204">
        <v>5</v>
      </c>
      <c r="O1295" s="205">
        <v>101.25</v>
      </c>
      <c r="P1295" s="205" t="e" cm="1">
        <f t="array" ref="P1295">IF($K1295&gt;0,SVS_UR_VFZ*$I1295/$J1295,0)</f>
        <v>#DIV/0!</v>
      </c>
      <c r="Q1295" s="203">
        <f t="shared" si="84"/>
        <v>1229.336</v>
      </c>
      <c r="R1295" s="203">
        <f t="shared" si="85"/>
        <v>0</v>
      </c>
      <c r="S1295" s="203" t="e">
        <f t="shared" si="86"/>
        <v>#DIV/0!</v>
      </c>
    </row>
    <row r="1296" spans="1:19" s="11" customFormat="1">
      <c r="A1296" s="195">
        <f>MAX($A$11:A1295)+1</f>
        <v>1282</v>
      </c>
      <c r="B1296" s="196" t="s">
        <v>83</v>
      </c>
      <c r="C1296" s="197">
        <v>2</v>
      </c>
      <c r="D1296" s="197" t="s">
        <v>1286</v>
      </c>
      <c r="E1296" s="196" t="s">
        <v>43</v>
      </c>
      <c r="F1296" s="198" t="s">
        <v>171</v>
      </c>
      <c r="G1296" s="198" t="s">
        <v>1313</v>
      </c>
      <c r="H1296" s="198" t="s">
        <v>80</v>
      </c>
      <c r="I1296" s="199">
        <v>19.350000000000001</v>
      </c>
      <c r="J1296" s="64"/>
      <c r="K1296" s="210">
        <v>5</v>
      </c>
      <c r="L1296" s="211">
        <v>146.6</v>
      </c>
      <c r="M1296" s="211" t="e" cm="1">
        <f t="array" ref="M1296">IF($K1296&gt;0,SVS_UR_VZ*$I1296/$J1296,0)</f>
        <v>#DIV/0!</v>
      </c>
      <c r="N1296" s="204">
        <v>5</v>
      </c>
      <c r="O1296" s="205">
        <v>101.25</v>
      </c>
      <c r="P1296" s="205" t="e" cm="1">
        <f t="array" ref="P1296">IF($K1296&gt;0,SVS_UR_VFZ*$I1296/$J1296,0)</f>
        <v>#DIV/0!</v>
      </c>
      <c r="Q1296" s="203">
        <f t="shared" si="84"/>
        <v>4795.8975</v>
      </c>
      <c r="R1296" s="203">
        <f t="shared" si="85"/>
        <v>0</v>
      </c>
      <c r="S1296" s="203" t="e">
        <f t="shared" si="86"/>
        <v>#DIV/0!</v>
      </c>
    </row>
    <row r="1297" spans="1:19" s="11" customFormat="1">
      <c r="A1297" s="195">
        <f>MAX($A$11:A1296)+1</f>
        <v>1283</v>
      </c>
      <c r="B1297" s="196" t="s">
        <v>83</v>
      </c>
      <c r="C1297" s="197">
        <v>2</v>
      </c>
      <c r="D1297" s="197" t="s">
        <v>1287</v>
      </c>
      <c r="E1297" s="196" t="s">
        <v>229</v>
      </c>
      <c r="F1297" s="198" t="s">
        <v>1747</v>
      </c>
      <c r="G1297" s="198" t="s">
        <v>75</v>
      </c>
      <c r="H1297" s="198" t="s">
        <v>70</v>
      </c>
      <c r="I1297" s="199">
        <v>137.66</v>
      </c>
      <c r="J1297" s="64"/>
      <c r="K1297" s="210">
        <v>5</v>
      </c>
      <c r="L1297" s="211">
        <v>146.6</v>
      </c>
      <c r="M1297" s="211" t="e" cm="1">
        <f t="array" ref="M1297">IF($K1297&gt;0,SVS_UR_VZ*$I1297/$J1297,0)</f>
        <v>#DIV/0!</v>
      </c>
      <c r="N1297" s="204">
        <v>2</v>
      </c>
      <c r="O1297" s="205">
        <v>40.5</v>
      </c>
      <c r="P1297" s="205" t="e" cm="1">
        <f t="array" ref="P1297">IF($K1297&gt;0,SVS_UR_VFZ*$I1297/$J1297,0)</f>
        <v>#DIV/0!</v>
      </c>
      <c r="Q1297" s="203">
        <f t="shared" si="84"/>
        <v>25756.185999999998</v>
      </c>
      <c r="R1297" s="203">
        <f t="shared" si="85"/>
        <v>0</v>
      </c>
      <c r="S1297" s="203" t="e">
        <f t="shared" si="86"/>
        <v>#DIV/0!</v>
      </c>
    </row>
    <row r="1298" spans="1:19" s="11" customFormat="1">
      <c r="A1298" s="195">
        <f>MAX($A$11:A1297)+1</f>
        <v>1284</v>
      </c>
      <c r="B1298" s="196" t="s">
        <v>83</v>
      </c>
      <c r="C1298" s="197">
        <v>2</v>
      </c>
      <c r="D1298" s="197" t="s">
        <v>1288</v>
      </c>
      <c r="E1298" s="196" t="s">
        <v>86</v>
      </c>
      <c r="F1298" s="198" t="s">
        <v>171</v>
      </c>
      <c r="G1298" s="198" t="s">
        <v>1311</v>
      </c>
      <c r="H1298" s="198" t="s">
        <v>85</v>
      </c>
      <c r="I1298" s="199">
        <v>28.16</v>
      </c>
      <c r="J1298" s="64"/>
      <c r="K1298" s="210">
        <v>5</v>
      </c>
      <c r="L1298" s="211">
        <v>146.6</v>
      </c>
      <c r="M1298" s="211" t="e" cm="1">
        <f t="array" ref="M1298">IF($K1298&gt;0,SVS_UR_VZ*$I1298/$J1298,0)</f>
        <v>#DIV/0!</v>
      </c>
      <c r="N1298" s="204">
        <v>5</v>
      </c>
      <c r="O1298" s="205">
        <v>101.25</v>
      </c>
      <c r="P1298" s="205" t="e" cm="1">
        <f t="array" ref="P1298">IF($K1298&gt;0,SVS_UR_VFZ*$I1298/$J1298,0)</f>
        <v>#DIV/0!</v>
      </c>
      <c r="Q1298" s="203">
        <f t="shared" si="84"/>
        <v>6979.4560000000001</v>
      </c>
      <c r="R1298" s="203">
        <f t="shared" si="85"/>
        <v>0</v>
      </c>
      <c r="S1298" s="203" t="e">
        <f t="shared" si="86"/>
        <v>#DIV/0!</v>
      </c>
    </row>
    <row r="1299" spans="1:19" s="11" customFormat="1">
      <c r="A1299" s="195">
        <f>MAX($A$11:A1298)+1</f>
        <v>1285</v>
      </c>
      <c r="B1299" s="196" t="s">
        <v>83</v>
      </c>
      <c r="C1299" s="197">
        <v>2</v>
      </c>
      <c r="D1299" s="197" t="s">
        <v>1269</v>
      </c>
      <c r="E1299" s="196" t="s">
        <v>192</v>
      </c>
      <c r="F1299" s="198" t="s">
        <v>37</v>
      </c>
      <c r="G1299" s="198" t="s">
        <v>1759</v>
      </c>
      <c r="H1299" s="198" t="s">
        <v>78</v>
      </c>
      <c r="I1299" s="199">
        <v>8.27</v>
      </c>
      <c r="J1299" s="202"/>
      <c r="K1299" s="202"/>
      <c r="L1299" s="202"/>
      <c r="M1299" s="202"/>
      <c r="N1299" s="202"/>
      <c r="O1299" s="202"/>
      <c r="P1299" s="202"/>
      <c r="Q1299" s="202"/>
      <c r="R1299" s="219"/>
      <c r="S1299" s="219"/>
    </row>
    <row r="1300" spans="1:19" s="11" customFormat="1">
      <c r="A1300" s="195">
        <f>MAX($A$11:A1299)+1</f>
        <v>1286</v>
      </c>
      <c r="B1300" s="196" t="s">
        <v>83</v>
      </c>
      <c r="C1300" s="197">
        <v>2</v>
      </c>
      <c r="D1300" s="197" t="s">
        <v>1272</v>
      </c>
      <c r="E1300" s="196" t="s">
        <v>184</v>
      </c>
      <c r="F1300" s="198" t="s">
        <v>37</v>
      </c>
      <c r="G1300" s="198" t="s">
        <v>1759</v>
      </c>
      <c r="H1300" s="198" t="s">
        <v>78</v>
      </c>
      <c r="I1300" s="199">
        <v>8.73</v>
      </c>
      <c r="J1300" s="202"/>
      <c r="K1300" s="202"/>
      <c r="L1300" s="202"/>
      <c r="M1300" s="202"/>
      <c r="N1300" s="202"/>
      <c r="O1300" s="202"/>
      <c r="P1300" s="202"/>
      <c r="Q1300" s="202"/>
      <c r="R1300" s="219"/>
      <c r="S1300" s="219"/>
    </row>
    <row r="1301" spans="1:19" s="11" customFormat="1">
      <c r="A1301" s="195">
        <f>MAX($A$11:A1300)+1</f>
        <v>1287</v>
      </c>
      <c r="B1301" s="196" t="s">
        <v>83</v>
      </c>
      <c r="C1301" s="197">
        <v>2</v>
      </c>
      <c r="D1301" s="197" t="s">
        <v>1283</v>
      </c>
      <c r="E1301" s="196" t="s">
        <v>192</v>
      </c>
      <c r="F1301" s="198" t="s">
        <v>37</v>
      </c>
      <c r="G1301" s="198" t="s">
        <v>75</v>
      </c>
      <c r="H1301" s="198" t="s">
        <v>78</v>
      </c>
      <c r="I1301" s="199">
        <v>8.06</v>
      </c>
      <c r="J1301" s="202"/>
      <c r="K1301" s="202"/>
      <c r="L1301" s="202"/>
      <c r="M1301" s="202"/>
      <c r="N1301" s="202"/>
      <c r="O1301" s="202"/>
      <c r="P1301" s="202"/>
      <c r="Q1301" s="202"/>
      <c r="R1301" s="219"/>
      <c r="S1301" s="219"/>
    </row>
    <row r="1302" spans="1:19" s="11" customFormat="1">
      <c r="A1302" s="195">
        <f>MAX($A$11:A1301)+1</f>
        <v>1288</v>
      </c>
      <c r="B1302" s="196" t="s">
        <v>83</v>
      </c>
      <c r="C1302" s="197">
        <v>3</v>
      </c>
      <c r="D1302" s="197" t="s">
        <v>1290</v>
      </c>
      <c r="E1302" s="196" t="s">
        <v>189</v>
      </c>
      <c r="F1302" s="198" t="s">
        <v>173</v>
      </c>
      <c r="G1302" s="198" t="s">
        <v>1317</v>
      </c>
      <c r="H1302" s="198" t="s">
        <v>83</v>
      </c>
      <c r="I1302" s="199">
        <v>17.39</v>
      </c>
      <c r="J1302" s="64"/>
      <c r="K1302" s="210">
        <v>0.23</v>
      </c>
      <c r="L1302" s="211">
        <v>9</v>
      </c>
      <c r="M1302" s="211" t="e" cm="1">
        <f t="array" ref="M1302">IF($K1302&gt;0,SVS_UR_VZ*$I1302/$J1302,0)</f>
        <v>#DIV/0!</v>
      </c>
      <c r="N1302" s="204">
        <v>0.23</v>
      </c>
      <c r="O1302" s="205">
        <v>3</v>
      </c>
      <c r="P1302" s="205" t="e" cm="1">
        <f t="array" ref="P1302">IF($K1302&gt;0,SVS_UR_VFZ*$I1302/$J1302,0)</f>
        <v>#DIV/0!</v>
      </c>
      <c r="Q1302" s="203">
        <f t="shared" ref="Q1302:Q1304" si="87">I1302*SUM(L1302,O1302)</f>
        <v>208.68</v>
      </c>
      <c r="R1302" s="203">
        <f t="shared" ref="R1302:R1304" si="88">IFERROR(Q1302/J1302,0)</f>
        <v>0</v>
      </c>
      <c r="S1302" s="203" t="e">
        <f t="shared" ref="S1302:S1304" si="89">ROUND(SUM(L1302*M1302,O1302*P1302),2)</f>
        <v>#DIV/0!</v>
      </c>
    </row>
    <row r="1303" spans="1:19" s="11" customFormat="1">
      <c r="A1303" s="195">
        <f>MAX($A$11:A1302)+1</f>
        <v>1289</v>
      </c>
      <c r="B1303" s="196" t="s">
        <v>83</v>
      </c>
      <c r="C1303" s="197">
        <v>3</v>
      </c>
      <c r="D1303" s="197" t="s">
        <v>1292</v>
      </c>
      <c r="E1303" s="196" t="s">
        <v>192</v>
      </c>
      <c r="F1303" s="198" t="s">
        <v>174</v>
      </c>
      <c r="G1303" s="198" t="s">
        <v>1759</v>
      </c>
      <c r="H1303" s="198" t="s">
        <v>47</v>
      </c>
      <c r="I1303" s="199">
        <v>70.86</v>
      </c>
      <c r="J1303" s="64"/>
      <c r="K1303" s="210">
        <v>0.02</v>
      </c>
      <c r="L1303" s="211">
        <v>1</v>
      </c>
      <c r="M1303" s="211" t="e" cm="1">
        <f t="array" ref="M1303">IF($K1303&gt;0,SVS_UR_VZ*$I1303/$J1303,0)</f>
        <v>#DIV/0!</v>
      </c>
      <c r="N1303" s="202"/>
      <c r="O1303" s="202"/>
      <c r="P1303" s="202"/>
      <c r="Q1303" s="203">
        <f t="shared" si="87"/>
        <v>70.86</v>
      </c>
      <c r="R1303" s="203">
        <f t="shared" si="88"/>
        <v>0</v>
      </c>
      <c r="S1303" s="203" t="e">
        <f t="shared" si="89"/>
        <v>#DIV/0!</v>
      </c>
    </row>
    <row r="1304" spans="1:19" s="11" customFormat="1">
      <c r="A1304" s="195">
        <f>MAX($A$11:A1303)+1</f>
        <v>1290</v>
      </c>
      <c r="B1304" s="196" t="s">
        <v>83</v>
      </c>
      <c r="C1304" s="197">
        <v>3</v>
      </c>
      <c r="D1304" s="197" t="s">
        <v>1293</v>
      </c>
      <c r="E1304" s="196" t="s">
        <v>86</v>
      </c>
      <c r="F1304" s="198" t="s">
        <v>173</v>
      </c>
      <c r="G1304" s="198" t="s">
        <v>1311</v>
      </c>
      <c r="H1304" s="198" t="s">
        <v>85</v>
      </c>
      <c r="I1304" s="199">
        <v>28.16</v>
      </c>
      <c r="J1304" s="64"/>
      <c r="K1304" s="210">
        <v>0.23</v>
      </c>
      <c r="L1304" s="211">
        <v>9</v>
      </c>
      <c r="M1304" s="211" t="e" cm="1">
        <f t="array" ref="M1304">IF($K1304&gt;0,SVS_UR_VZ*$I1304/$J1304,0)</f>
        <v>#DIV/0!</v>
      </c>
      <c r="N1304" s="204">
        <v>0.23</v>
      </c>
      <c r="O1304" s="205">
        <v>3</v>
      </c>
      <c r="P1304" s="205" t="e" cm="1">
        <f t="array" ref="P1304">IF($K1304&gt;0,SVS_UR_VFZ*$I1304/$J1304,0)</f>
        <v>#DIV/0!</v>
      </c>
      <c r="Q1304" s="203">
        <f t="shared" si="87"/>
        <v>337.92</v>
      </c>
      <c r="R1304" s="203">
        <f t="shared" si="88"/>
        <v>0</v>
      </c>
      <c r="S1304" s="203" t="e">
        <f t="shared" si="89"/>
        <v>#DIV/0!</v>
      </c>
    </row>
    <row r="1305" spans="1:19" s="11" customFormat="1">
      <c r="A1305" s="195">
        <f>MAX($A$11:A1304)+1</f>
        <v>1291</v>
      </c>
      <c r="B1305" s="196" t="s">
        <v>83</v>
      </c>
      <c r="C1305" s="197">
        <v>3</v>
      </c>
      <c r="D1305" s="197" t="s">
        <v>1289</v>
      </c>
      <c r="E1305" s="196" t="s">
        <v>192</v>
      </c>
      <c r="F1305" s="198" t="s">
        <v>37</v>
      </c>
      <c r="G1305" s="198" t="s">
        <v>1759</v>
      </c>
      <c r="H1305" s="198" t="s">
        <v>78</v>
      </c>
      <c r="I1305" s="199">
        <v>15.18</v>
      </c>
      <c r="J1305" s="202"/>
      <c r="K1305" s="202"/>
      <c r="L1305" s="202"/>
      <c r="M1305" s="202"/>
      <c r="N1305" s="202"/>
      <c r="O1305" s="202"/>
      <c r="P1305" s="202"/>
      <c r="Q1305" s="202"/>
      <c r="R1305" s="219"/>
      <c r="S1305" s="219"/>
    </row>
    <row r="1306" spans="1:19" s="11" customFormat="1">
      <c r="A1306" s="195">
        <f>MAX($A$11:A1305)+1</f>
        <v>1292</v>
      </c>
      <c r="B1306" s="196" t="s">
        <v>83</v>
      </c>
      <c r="C1306" s="197">
        <v>3</v>
      </c>
      <c r="D1306" s="197" t="s">
        <v>1291</v>
      </c>
      <c r="E1306" s="196" t="s">
        <v>192</v>
      </c>
      <c r="F1306" s="198" t="s">
        <v>37</v>
      </c>
      <c r="G1306" s="198" t="s">
        <v>1759</v>
      </c>
      <c r="H1306" s="198" t="s">
        <v>78</v>
      </c>
      <c r="I1306" s="199">
        <v>6.83</v>
      </c>
      <c r="J1306" s="202"/>
      <c r="K1306" s="202"/>
      <c r="L1306" s="202"/>
      <c r="M1306" s="202"/>
      <c r="N1306" s="202"/>
      <c r="O1306" s="202"/>
      <c r="P1306" s="202"/>
      <c r="Q1306" s="202"/>
      <c r="R1306" s="219"/>
      <c r="S1306" s="219"/>
    </row>
    <row r="1307" spans="1:19" s="11" customFormat="1">
      <c r="A1307" s="212"/>
      <c r="B1307" s="213"/>
      <c r="C1307" s="214"/>
      <c r="D1307" s="214"/>
      <c r="E1307" s="213"/>
      <c r="F1307" s="215"/>
      <c r="G1307" s="215"/>
      <c r="H1307" s="215"/>
      <c r="I1307" s="216"/>
      <c r="J1307" s="217"/>
      <c r="K1307" s="217"/>
      <c r="L1307" s="217"/>
      <c r="M1307" s="217"/>
      <c r="N1307" s="217"/>
      <c r="O1307" s="217"/>
      <c r="P1307" s="217"/>
      <c r="Q1307" s="217"/>
      <c r="R1307" s="217"/>
      <c r="S1307" s="218"/>
    </row>
    <row r="1308" spans="1:19" s="11" customFormat="1">
      <c r="A1308" s="195">
        <f>MAX($A$11:A1306)+1</f>
        <v>1293</v>
      </c>
      <c r="B1308" s="196" t="s">
        <v>85</v>
      </c>
      <c r="C1308" s="197">
        <v>-1</v>
      </c>
      <c r="D1308" s="197" t="s">
        <v>1298</v>
      </c>
      <c r="E1308" s="196" t="s">
        <v>84</v>
      </c>
      <c r="F1308" s="198" t="s">
        <v>171</v>
      </c>
      <c r="G1308" s="198" t="s">
        <v>75</v>
      </c>
      <c r="H1308" s="198" t="s">
        <v>83</v>
      </c>
      <c r="I1308" s="199">
        <v>12.8</v>
      </c>
      <c r="J1308" s="64"/>
      <c r="K1308" s="210">
        <v>5</v>
      </c>
      <c r="L1308" s="211">
        <v>146.6</v>
      </c>
      <c r="M1308" s="211" t="e" cm="1">
        <f t="array" ref="M1308">IF($K1308&gt;0,SVS_UR_VZ*$I1308/$J1308,0)</f>
        <v>#DIV/0!</v>
      </c>
      <c r="N1308" s="204">
        <v>5</v>
      </c>
      <c r="O1308" s="205">
        <v>101.25</v>
      </c>
      <c r="P1308" s="205" t="e" cm="1">
        <f t="array" ref="P1308">IF($K1308&gt;0,SVS_UR_VFZ*$I1308/$J1308,0)</f>
        <v>#DIV/0!</v>
      </c>
      <c r="Q1308" s="203">
        <f t="shared" ref="Q1308" si="90">I1308*SUM(L1308,O1308)</f>
        <v>3172.48</v>
      </c>
      <c r="R1308" s="203">
        <f t="shared" ref="R1308" si="91">IFERROR(Q1308/J1308,0)</f>
        <v>0</v>
      </c>
      <c r="S1308" s="203" t="e">
        <f t="shared" ref="S1308" si="92">ROUND(SUM(L1308*M1308,O1308*P1308),2)</f>
        <v>#DIV/0!</v>
      </c>
    </row>
    <row r="1309" spans="1:19" s="11" customFormat="1">
      <c r="A1309" s="195">
        <f>MAX($A$11:A1308)+1</f>
        <v>1294</v>
      </c>
      <c r="B1309" s="196" t="s">
        <v>85</v>
      </c>
      <c r="C1309" s="197">
        <v>-1</v>
      </c>
      <c r="D1309" s="197" t="s">
        <v>1299</v>
      </c>
      <c r="E1309" s="196" t="s">
        <v>179</v>
      </c>
      <c r="F1309" s="198" t="s">
        <v>37</v>
      </c>
      <c r="G1309" s="198" t="s">
        <v>1759</v>
      </c>
      <c r="H1309" s="198" t="s">
        <v>78</v>
      </c>
      <c r="I1309" s="199">
        <v>8.1999999999999993</v>
      </c>
      <c r="J1309" s="202"/>
      <c r="K1309" s="202"/>
      <c r="L1309" s="202"/>
      <c r="M1309" s="202"/>
      <c r="N1309" s="202"/>
      <c r="O1309" s="202"/>
      <c r="P1309" s="202"/>
      <c r="Q1309" s="202"/>
      <c r="R1309" s="219"/>
      <c r="S1309" s="219"/>
    </row>
    <row r="1310" spans="1:19" s="11" customFormat="1">
      <c r="A1310" s="195">
        <f>MAX($A$11:A1309)+1</f>
        <v>1295</v>
      </c>
      <c r="B1310" s="196" t="s">
        <v>85</v>
      </c>
      <c r="C1310" s="197">
        <v>-1</v>
      </c>
      <c r="D1310" s="197" t="s">
        <v>1300</v>
      </c>
      <c r="E1310" s="196" t="s">
        <v>179</v>
      </c>
      <c r="F1310" s="198" t="s">
        <v>37</v>
      </c>
      <c r="G1310" s="198" t="s">
        <v>1759</v>
      </c>
      <c r="H1310" s="198" t="s">
        <v>78</v>
      </c>
      <c r="I1310" s="199">
        <v>8.6</v>
      </c>
      <c r="J1310" s="202"/>
      <c r="K1310" s="202"/>
      <c r="L1310" s="202"/>
      <c r="M1310" s="202"/>
      <c r="N1310" s="202"/>
      <c r="O1310" s="202"/>
      <c r="P1310" s="202"/>
      <c r="Q1310" s="202"/>
      <c r="R1310" s="219"/>
      <c r="S1310" s="219"/>
    </row>
    <row r="1311" spans="1:19" s="11" customFormat="1">
      <c r="A1311" s="195">
        <f>MAX($A$11:A1310)+1</f>
        <v>1296</v>
      </c>
      <c r="B1311" s="196" t="s">
        <v>85</v>
      </c>
      <c r="C1311" s="197">
        <v>-1</v>
      </c>
      <c r="D1311" s="197" t="s">
        <v>1301</v>
      </c>
      <c r="E1311" s="196" t="s">
        <v>179</v>
      </c>
      <c r="F1311" s="198" t="s">
        <v>37</v>
      </c>
      <c r="G1311" s="198" t="s">
        <v>1759</v>
      </c>
      <c r="H1311" s="198" t="s">
        <v>78</v>
      </c>
      <c r="I1311" s="199">
        <v>19.8</v>
      </c>
      <c r="J1311" s="202"/>
      <c r="K1311" s="202"/>
      <c r="L1311" s="202"/>
      <c r="M1311" s="202"/>
      <c r="N1311" s="202"/>
      <c r="O1311" s="202"/>
      <c r="P1311" s="202"/>
      <c r="Q1311" s="202"/>
      <c r="R1311" s="219"/>
      <c r="S1311" s="219"/>
    </row>
    <row r="1312" spans="1:19" s="11" customFormat="1">
      <c r="A1312" s="195">
        <f>MAX($A$11:A1311)+1</f>
        <v>1297</v>
      </c>
      <c r="B1312" s="196" t="s">
        <v>85</v>
      </c>
      <c r="C1312" s="197">
        <v>-1</v>
      </c>
      <c r="D1312" s="197" t="s">
        <v>1302</v>
      </c>
      <c r="E1312" s="196" t="s">
        <v>179</v>
      </c>
      <c r="F1312" s="198" t="s">
        <v>37</v>
      </c>
      <c r="G1312" s="198" t="s">
        <v>1759</v>
      </c>
      <c r="H1312" s="198" t="s">
        <v>78</v>
      </c>
      <c r="I1312" s="199">
        <v>16.7</v>
      </c>
      <c r="J1312" s="202"/>
      <c r="K1312" s="202"/>
      <c r="L1312" s="202"/>
      <c r="M1312" s="202"/>
      <c r="N1312" s="202"/>
      <c r="O1312" s="202"/>
      <c r="P1312" s="202"/>
      <c r="Q1312" s="202"/>
      <c r="R1312" s="219"/>
      <c r="S1312" s="219"/>
    </row>
    <row r="1313" spans="1:19" s="11" customFormat="1">
      <c r="A1313" s="195">
        <f>MAX($A$11:A1312)+1</f>
        <v>1298</v>
      </c>
      <c r="B1313" s="196" t="s">
        <v>85</v>
      </c>
      <c r="C1313" s="197">
        <v>-1</v>
      </c>
      <c r="D1313" s="197" t="s">
        <v>1303</v>
      </c>
      <c r="E1313" s="196" t="s">
        <v>179</v>
      </c>
      <c r="F1313" s="198" t="s">
        <v>37</v>
      </c>
      <c r="G1313" s="198" t="s">
        <v>1759</v>
      </c>
      <c r="H1313" s="198" t="s">
        <v>78</v>
      </c>
      <c r="I1313" s="199">
        <v>16.7</v>
      </c>
      <c r="J1313" s="202"/>
      <c r="K1313" s="202"/>
      <c r="L1313" s="202"/>
      <c r="M1313" s="202"/>
      <c r="N1313" s="202"/>
      <c r="O1313" s="202"/>
      <c r="P1313" s="202"/>
      <c r="Q1313" s="202"/>
      <c r="R1313" s="219"/>
      <c r="S1313" s="219"/>
    </row>
    <row r="1314" spans="1:19" s="11" customFormat="1">
      <c r="A1314" s="195">
        <f>MAX($A$11:A1313)+1</f>
        <v>1299</v>
      </c>
      <c r="B1314" s="196" t="s">
        <v>85</v>
      </c>
      <c r="C1314" s="197">
        <v>-1</v>
      </c>
      <c r="D1314" s="197" t="s">
        <v>1304</v>
      </c>
      <c r="E1314" s="196" t="s">
        <v>179</v>
      </c>
      <c r="F1314" s="198" t="s">
        <v>37</v>
      </c>
      <c r="G1314" s="198" t="s">
        <v>1759</v>
      </c>
      <c r="H1314" s="198" t="s">
        <v>78</v>
      </c>
      <c r="I1314" s="199">
        <v>15.7</v>
      </c>
      <c r="J1314" s="202"/>
      <c r="K1314" s="202"/>
      <c r="L1314" s="202"/>
      <c r="M1314" s="202"/>
      <c r="N1314" s="202"/>
      <c r="O1314" s="202"/>
      <c r="P1314" s="202"/>
      <c r="Q1314" s="202"/>
      <c r="R1314" s="219"/>
      <c r="S1314" s="219"/>
    </row>
    <row r="1315" spans="1:19" s="11" customFormat="1">
      <c r="A1315" s="195">
        <f>MAX($A$11:A1314)+1</f>
        <v>1300</v>
      </c>
      <c r="B1315" s="196" t="s">
        <v>85</v>
      </c>
      <c r="C1315" s="197">
        <v>-1</v>
      </c>
      <c r="D1315" s="197" t="s">
        <v>1305</v>
      </c>
      <c r="E1315" s="196" t="s">
        <v>1306</v>
      </c>
      <c r="F1315" s="198" t="s">
        <v>37</v>
      </c>
      <c r="G1315" s="198" t="s">
        <v>1759</v>
      </c>
      <c r="H1315" s="198" t="s">
        <v>78</v>
      </c>
      <c r="I1315" s="199">
        <v>27.2</v>
      </c>
      <c r="J1315" s="202"/>
      <c r="K1315" s="202"/>
      <c r="L1315" s="202"/>
      <c r="M1315" s="202"/>
      <c r="N1315" s="202"/>
      <c r="O1315" s="202"/>
      <c r="P1315" s="202"/>
      <c r="Q1315" s="202"/>
      <c r="R1315" s="219"/>
      <c r="S1315" s="219"/>
    </row>
    <row r="1316" spans="1:19" s="11" customFormat="1">
      <c r="A1316" s="195">
        <f>MAX($A$11:A1315)+1</f>
        <v>1301</v>
      </c>
      <c r="B1316" s="196" t="s">
        <v>85</v>
      </c>
      <c r="C1316" s="197">
        <v>-1</v>
      </c>
      <c r="D1316" s="197" t="s">
        <v>1307</v>
      </c>
      <c r="E1316" s="196" t="s">
        <v>179</v>
      </c>
      <c r="F1316" s="198" t="s">
        <v>37</v>
      </c>
      <c r="G1316" s="198" t="s">
        <v>1759</v>
      </c>
      <c r="H1316" s="198" t="s">
        <v>78</v>
      </c>
      <c r="I1316" s="199">
        <v>9.9</v>
      </c>
      <c r="J1316" s="202"/>
      <c r="K1316" s="202"/>
      <c r="L1316" s="202"/>
      <c r="M1316" s="202"/>
      <c r="N1316" s="202"/>
      <c r="O1316" s="202"/>
      <c r="P1316" s="202"/>
      <c r="Q1316" s="202"/>
      <c r="R1316" s="219"/>
      <c r="S1316" s="219"/>
    </row>
    <row r="1317" spans="1:19" s="11" customFormat="1">
      <c r="A1317" s="195">
        <f>MAX($A$11:A1316)+1</f>
        <v>1302</v>
      </c>
      <c r="B1317" s="196" t="s">
        <v>85</v>
      </c>
      <c r="C1317" s="197">
        <v>-1</v>
      </c>
      <c r="D1317" s="197" t="s">
        <v>1308</v>
      </c>
      <c r="E1317" s="196" t="s">
        <v>179</v>
      </c>
      <c r="F1317" s="198" t="s">
        <v>37</v>
      </c>
      <c r="G1317" s="198" t="s">
        <v>1759</v>
      </c>
      <c r="H1317" s="198" t="s">
        <v>78</v>
      </c>
      <c r="I1317" s="199">
        <v>9.4</v>
      </c>
      <c r="J1317" s="202"/>
      <c r="K1317" s="202"/>
      <c r="L1317" s="202"/>
      <c r="M1317" s="202"/>
      <c r="N1317" s="202"/>
      <c r="O1317" s="202"/>
      <c r="P1317" s="202"/>
      <c r="Q1317" s="202"/>
      <c r="R1317" s="219"/>
      <c r="S1317" s="219"/>
    </row>
    <row r="1318" spans="1:19" s="11" customFormat="1">
      <c r="A1318" s="195">
        <f>MAX($A$11:A1317)+1</f>
        <v>1303</v>
      </c>
      <c r="B1318" s="196" t="s">
        <v>85</v>
      </c>
      <c r="C1318" s="197">
        <v>-1</v>
      </c>
      <c r="D1318" s="197" t="s">
        <v>1309</v>
      </c>
      <c r="E1318" s="196" t="s">
        <v>1306</v>
      </c>
      <c r="F1318" s="198" t="s">
        <v>37</v>
      </c>
      <c r="G1318" s="198" t="s">
        <v>1759</v>
      </c>
      <c r="H1318" s="198" t="s">
        <v>78</v>
      </c>
      <c r="I1318" s="199">
        <v>23.6</v>
      </c>
      <c r="J1318" s="202"/>
      <c r="K1318" s="202"/>
      <c r="L1318" s="202"/>
      <c r="M1318" s="202"/>
      <c r="N1318" s="202"/>
      <c r="O1318" s="202"/>
      <c r="P1318" s="202"/>
      <c r="Q1318" s="202"/>
      <c r="R1318" s="219"/>
      <c r="S1318" s="219"/>
    </row>
    <row r="1319" spans="1:19" s="11" customFormat="1">
      <c r="A1319" s="195">
        <f>MAX($A$11:A1318)+1</f>
        <v>1304</v>
      </c>
      <c r="B1319" s="196" t="s">
        <v>85</v>
      </c>
      <c r="C1319" s="197">
        <v>-1</v>
      </c>
      <c r="D1319" s="197" t="s">
        <v>1310</v>
      </c>
      <c r="E1319" s="196" t="s">
        <v>1306</v>
      </c>
      <c r="F1319" s="198" t="s">
        <v>37</v>
      </c>
      <c r="G1319" s="198" t="s">
        <v>1759</v>
      </c>
      <c r="H1319" s="198" t="s">
        <v>78</v>
      </c>
      <c r="I1319" s="199">
        <v>26.3</v>
      </c>
      <c r="J1319" s="202"/>
      <c r="K1319" s="202"/>
      <c r="L1319" s="202"/>
      <c r="M1319" s="202"/>
      <c r="N1319" s="202"/>
      <c r="O1319" s="202"/>
      <c r="P1319" s="202"/>
      <c r="Q1319" s="202"/>
      <c r="R1319" s="219"/>
      <c r="S1319" s="219"/>
    </row>
    <row r="1320" spans="1:19" s="11" customFormat="1">
      <c r="A1320" s="195">
        <f>MAX($A$11:A1319)+1</f>
        <v>1305</v>
      </c>
      <c r="B1320" s="196" t="s">
        <v>85</v>
      </c>
      <c r="C1320" s="197">
        <v>0</v>
      </c>
      <c r="D1320" s="197" t="s">
        <v>851</v>
      </c>
      <c r="E1320" s="196" t="s">
        <v>81</v>
      </c>
      <c r="F1320" s="198" t="s">
        <v>1375</v>
      </c>
      <c r="G1320" s="198" t="s">
        <v>1313</v>
      </c>
      <c r="H1320" s="198" t="s">
        <v>80</v>
      </c>
      <c r="I1320" s="199">
        <v>11</v>
      </c>
      <c r="J1320" s="64"/>
      <c r="K1320" s="210">
        <v>3</v>
      </c>
      <c r="L1320" s="211">
        <v>87.96</v>
      </c>
      <c r="M1320" s="211" t="e" cm="1">
        <f t="array" ref="M1320">IF($K1320&gt;0,SVS_UR_VZ*$I1320/$J1320,0)</f>
        <v>#DIV/0!</v>
      </c>
      <c r="N1320" s="204">
        <v>3</v>
      </c>
      <c r="O1320" s="205">
        <v>60.75</v>
      </c>
      <c r="P1320" s="205" t="e" cm="1">
        <f t="array" ref="P1320">IF($K1320&gt;0,SVS_UR_VFZ*$I1320/$J1320,0)</f>
        <v>#DIV/0!</v>
      </c>
      <c r="Q1320" s="203">
        <f t="shared" ref="Q1320:Q1335" si="93">I1320*SUM(L1320,O1320)</f>
        <v>1635.8099999999997</v>
      </c>
      <c r="R1320" s="203">
        <f t="shared" ref="R1320:R1335" si="94">IFERROR(Q1320/J1320,0)</f>
        <v>0</v>
      </c>
      <c r="S1320" s="203" t="e">
        <f t="shared" ref="S1320:S1335" si="95">ROUND(SUM(L1320*M1320,O1320*P1320),2)</f>
        <v>#DIV/0!</v>
      </c>
    </row>
    <row r="1321" spans="1:19" s="11" customFormat="1">
      <c r="A1321" s="195">
        <f>MAX($A$11:A1320)+1</f>
        <v>1306</v>
      </c>
      <c r="B1321" s="196" t="s">
        <v>85</v>
      </c>
      <c r="C1321" s="197">
        <v>0</v>
      </c>
      <c r="D1321" s="197" t="s">
        <v>1294</v>
      </c>
      <c r="E1321" s="196" t="s">
        <v>81</v>
      </c>
      <c r="F1321" s="198" t="s">
        <v>1375</v>
      </c>
      <c r="G1321" s="198" t="s">
        <v>1313</v>
      </c>
      <c r="H1321" s="198" t="s">
        <v>80</v>
      </c>
      <c r="I1321" s="199">
        <v>16.100000000000001</v>
      </c>
      <c r="J1321" s="64"/>
      <c r="K1321" s="210">
        <v>3</v>
      </c>
      <c r="L1321" s="211">
        <v>87.96</v>
      </c>
      <c r="M1321" s="211" t="e" cm="1">
        <f t="array" ref="M1321">IF($K1321&gt;0,SVS_UR_VZ*$I1321/$J1321,0)</f>
        <v>#DIV/0!</v>
      </c>
      <c r="N1321" s="204">
        <v>3</v>
      </c>
      <c r="O1321" s="205">
        <v>60.75</v>
      </c>
      <c r="P1321" s="205" t="e" cm="1">
        <f t="array" ref="P1321">IF($K1321&gt;0,SVS_UR_VFZ*$I1321/$J1321,0)</f>
        <v>#DIV/0!</v>
      </c>
      <c r="Q1321" s="203">
        <f t="shared" si="93"/>
        <v>2394.2309999999998</v>
      </c>
      <c r="R1321" s="203">
        <f t="shared" si="94"/>
        <v>0</v>
      </c>
      <c r="S1321" s="203" t="e">
        <f t="shared" si="95"/>
        <v>#DIV/0!</v>
      </c>
    </row>
    <row r="1322" spans="1:19" s="11" customFormat="1">
      <c r="A1322" s="195">
        <f>MAX($A$11:A1321)+1</f>
        <v>1307</v>
      </c>
      <c r="B1322" s="196" t="s">
        <v>85</v>
      </c>
      <c r="C1322" s="197">
        <v>0</v>
      </c>
      <c r="D1322" s="197" t="s">
        <v>206</v>
      </c>
      <c r="E1322" s="196" t="s">
        <v>81</v>
      </c>
      <c r="F1322" s="198" t="s">
        <v>1375</v>
      </c>
      <c r="G1322" s="198" t="s">
        <v>1313</v>
      </c>
      <c r="H1322" s="198" t="s">
        <v>80</v>
      </c>
      <c r="I1322" s="199">
        <v>11.3</v>
      </c>
      <c r="J1322" s="64"/>
      <c r="K1322" s="210">
        <v>3</v>
      </c>
      <c r="L1322" s="211">
        <v>87.96</v>
      </c>
      <c r="M1322" s="211" t="e" cm="1">
        <f t="array" ref="M1322">IF($K1322&gt;0,SVS_UR_VZ*$I1322/$J1322,0)</f>
        <v>#DIV/0!</v>
      </c>
      <c r="N1322" s="204">
        <v>3</v>
      </c>
      <c r="O1322" s="205">
        <v>60.75</v>
      </c>
      <c r="P1322" s="205" t="e" cm="1">
        <f t="array" ref="P1322">IF($K1322&gt;0,SVS_UR_VFZ*$I1322/$J1322,0)</f>
        <v>#DIV/0!</v>
      </c>
      <c r="Q1322" s="203">
        <f t="shared" si="93"/>
        <v>1680.4229999999998</v>
      </c>
      <c r="R1322" s="203">
        <f t="shared" si="94"/>
        <v>0</v>
      </c>
      <c r="S1322" s="203" t="e">
        <f t="shared" si="95"/>
        <v>#DIV/0!</v>
      </c>
    </row>
    <row r="1323" spans="1:19" s="11" customFormat="1">
      <c r="A1323" s="195">
        <f>MAX($A$11:A1322)+1</f>
        <v>1308</v>
      </c>
      <c r="B1323" s="196" t="s">
        <v>85</v>
      </c>
      <c r="C1323" s="197">
        <v>0</v>
      </c>
      <c r="D1323" s="197" t="s">
        <v>207</v>
      </c>
      <c r="E1323" s="196" t="s">
        <v>81</v>
      </c>
      <c r="F1323" s="198" t="s">
        <v>1375</v>
      </c>
      <c r="G1323" s="198" t="s">
        <v>1313</v>
      </c>
      <c r="H1323" s="198" t="s">
        <v>80</v>
      </c>
      <c r="I1323" s="199">
        <v>19.7</v>
      </c>
      <c r="J1323" s="64"/>
      <c r="K1323" s="210">
        <v>3</v>
      </c>
      <c r="L1323" s="211">
        <v>87.96</v>
      </c>
      <c r="M1323" s="211" t="e" cm="1">
        <f t="array" ref="M1323">IF($K1323&gt;0,SVS_UR_VZ*$I1323/$J1323,0)</f>
        <v>#DIV/0!</v>
      </c>
      <c r="N1323" s="204">
        <v>3</v>
      </c>
      <c r="O1323" s="205">
        <v>60.75</v>
      </c>
      <c r="P1323" s="205" t="e" cm="1">
        <f t="array" ref="P1323">IF($K1323&gt;0,SVS_UR_VFZ*$I1323/$J1323,0)</f>
        <v>#DIV/0!</v>
      </c>
      <c r="Q1323" s="203">
        <f t="shared" si="93"/>
        <v>2929.5869999999995</v>
      </c>
      <c r="R1323" s="203">
        <f t="shared" si="94"/>
        <v>0</v>
      </c>
      <c r="S1323" s="203" t="e">
        <f t="shared" si="95"/>
        <v>#DIV/0!</v>
      </c>
    </row>
    <row r="1324" spans="1:19" s="11" customFormat="1">
      <c r="A1324" s="195">
        <f>MAX($A$11:A1323)+1</f>
        <v>1309</v>
      </c>
      <c r="B1324" s="196" t="s">
        <v>85</v>
      </c>
      <c r="C1324" s="197">
        <v>0</v>
      </c>
      <c r="D1324" s="197" t="s">
        <v>208</v>
      </c>
      <c r="E1324" s="196" t="s">
        <v>1295</v>
      </c>
      <c r="F1324" s="198" t="s">
        <v>171</v>
      </c>
      <c r="G1324" s="198" t="s">
        <v>75</v>
      </c>
      <c r="H1324" s="198" t="s">
        <v>83</v>
      </c>
      <c r="I1324" s="199">
        <v>17</v>
      </c>
      <c r="J1324" s="64"/>
      <c r="K1324" s="210">
        <v>5</v>
      </c>
      <c r="L1324" s="211">
        <v>146.6</v>
      </c>
      <c r="M1324" s="211" t="e" cm="1">
        <f t="array" ref="M1324">IF($K1324&gt;0,SVS_UR_VZ*$I1324/$J1324,0)</f>
        <v>#DIV/0!</v>
      </c>
      <c r="N1324" s="204">
        <v>5</v>
      </c>
      <c r="O1324" s="205">
        <v>101.25</v>
      </c>
      <c r="P1324" s="205" t="e" cm="1">
        <f t="array" ref="P1324">IF($K1324&gt;0,SVS_UR_VFZ*$I1324/$J1324,0)</f>
        <v>#DIV/0!</v>
      </c>
      <c r="Q1324" s="203">
        <f t="shared" si="93"/>
        <v>4213.45</v>
      </c>
      <c r="R1324" s="203">
        <f t="shared" si="94"/>
        <v>0</v>
      </c>
      <c r="S1324" s="203" t="e">
        <f t="shared" si="95"/>
        <v>#DIV/0!</v>
      </c>
    </row>
    <row r="1325" spans="1:19" s="11" customFormat="1">
      <c r="A1325" s="195">
        <f>MAX($A$11:A1324)+1</f>
        <v>1310</v>
      </c>
      <c r="B1325" s="196" t="s">
        <v>85</v>
      </c>
      <c r="C1325" s="197">
        <v>0</v>
      </c>
      <c r="D1325" s="197" t="s">
        <v>1296</v>
      </c>
      <c r="E1325" s="196" t="s">
        <v>81</v>
      </c>
      <c r="F1325" s="198" t="s">
        <v>1375</v>
      </c>
      <c r="G1325" s="198" t="s">
        <v>1313</v>
      </c>
      <c r="H1325" s="198" t="s">
        <v>80</v>
      </c>
      <c r="I1325" s="199">
        <v>12</v>
      </c>
      <c r="J1325" s="64"/>
      <c r="K1325" s="210">
        <v>3</v>
      </c>
      <c r="L1325" s="211">
        <v>87.96</v>
      </c>
      <c r="M1325" s="211" t="e" cm="1">
        <f t="array" ref="M1325">IF($K1325&gt;0,SVS_UR_VZ*$I1325/$J1325,0)</f>
        <v>#DIV/0!</v>
      </c>
      <c r="N1325" s="204">
        <v>3</v>
      </c>
      <c r="O1325" s="205">
        <v>60.75</v>
      </c>
      <c r="P1325" s="205" t="e" cm="1">
        <f t="array" ref="P1325">IF($K1325&gt;0,SVS_UR_VFZ*$I1325/$J1325,0)</f>
        <v>#DIV/0!</v>
      </c>
      <c r="Q1325" s="203">
        <f t="shared" si="93"/>
        <v>1784.5199999999998</v>
      </c>
      <c r="R1325" s="203">
        <f t="shared" si="94"/>
        <v>0</v>
      </c>
      <c r="S1325" s="203" t="e">
        <f t="shared" si="95"/>
        <v>#DIV/0!</v>
      </c>
    </row>
    <row r="1326" spans="1:19" s="11" customFormat="1">
      <c r="A1326" s="195">
        <f>MAX($A$11:A1325)+1</f>
        <v>1311</v>
      </c>
      <c r="B1326" s="196" t="s">
        <v>85</v>
      </c>
      <c r="C1326" s="197">
        <v>0</v>
      </c>
      <c r="D1326" s="197" t="s">
        <v>210</v>
      </c>
      <c r="E1326" s="196" t="s">
        <v>81</v>
      </c>
      <c r="F1326" s="198" t="s">
        <v>1375</v>
      </c>
      <c r="G1326" s="198" t="s">
        <v>1313</v>
      </c>
      <c r="H1326" s="198" t="s">
        <v>80</v>
      </c>
      <c r="I1326" s="199">
        <v>19.7</v>
      </c>
      <c r="J1326" s="64"/>
      <c r="K1326" s="210">
        <v>3</v>
      </c>
      <c r="L1326" s="211">
        <v>87.96</v>
      </c>
      <c r="M1326" s="211" t="e" cm="1">
        <f t="array" ref="M1326">IF($K1326&gt;0,SVS_UR_VZ*$I1326/$J1326,0)</f>
        <v>#DIV/0!</v>
      </c>
      <c r="N1326" s="204">
        <v>3</v>
      </c>
      <c r="O1326" s="205">
        <v>60.75</v>
      </c>
      <c r="P1326" s="205" t="e" cm="1">
        <f t="array" ref="P1326">IF($K1326&gt;0,SVS_UR_VFZ*$I1326/$J1326,0)</f>
        <v>#DIV/0!</v>
      </c>
      <c r="Q1326" s="203">
        <f t="shared" si="93"/>
        <v>2929.5869999999995</v>
      </c>
      <c r="R1326" s="203">
        <f t="shared" si="94"/>
        <v>0</v>
      </c>
      <c r="S1326" s="203" t="e">
        <f t="shared" si="95"/>
        <v>#DIV/0!</v>
      </c>
    </row>
    <row r="1327" spans="1:19" s="11" customFormat="1">
      <c r="A1327" s="195">
        <f>MAX($A$11:A1326)+1</f>
        <v>1312</v>
      </c>
      <c r="B1327" s="196" t="s">
        <v>85</v>
      </c>
      <c r="C1327" s="197">
        <v>0</v>
      </c>
      <c r="D1327" s="197" t="s">
        <v>211</v>
      </c>
      <c r="E1327" s="196" t="s">
        <v>81</v>
      </c>
      <c r="F1327" s="198" t="s">
        <v>1375</v>
      </c>
      <c r="G1327" s="198" t="s">
        <v>1313</v>
      </c>
      <c r="H1327" s="198" t="s">
        <v>80</v>
      </c>
      <c r="I1327" s="199">
        <v>11.3</v>
      </c>
      <c r="J1327" s="64"/>
      <c r="K1327" s="210">
        <v>3</v>
      </c>
      <c r="L1327" s="211">
        <v>87.96</v>
      </c>
      <c r="M1327" s="211" t="e" cm="1">
        <f t="array" ref="M1327">IF($K1327&gt;0,SVS_UR_VZ*$I1327/$J1327,0)</f>
        <v>#DIV/0!</v>
      </c>
      <c r="N1327" s="204">
        <v>3</v>
      </c>
      <c r="O1327" s="205">
        <v>60.75</v>
      </c>
      <c r="P1327" s="205" t="e" cm="1">
        <f t="array" ref="P1327">IF($K1327&gt;0,SVS_UR_VFZ*$I1327/$J1327,0)</f>
        <v>#DIV/0!</v>
      </c>
      <c r="Q1327" s="203">
        <f t="shared" si="93"/>
        <v>1680.4229999999998</v>
      </c>
      <c r="R1327" s="203">
        <f t="shared" si="94"/>
        <v>0</v>
      </c>
      <c r="S1327" s="203" t="e">
        <f t="shared" si="95"/>
        <v>#DIV/0!</v>
      </c>
    </row>
    <row r="1328" spans="1:19" s="11" customFormat="1">
      <c r="A1328" s="195">
        <f>MAX($A$11:A1327)+1</f>
        <v>1313</v>
      </c>
      <c r="B1328" s="196" t="s">
        <v>85</v>
      </c>
      <c r="C1328" s="197">
        <v>0</v>
      </c>
      <c r="D1328" s="197" t="s">
        <v>212</v>
      </c>
      <c r="E1328" s="196" t="s">
        <v>81</v>
      </c>
      <c r="F1328" s="198" t="s">
        <v>1375</v>
      </c>
      <c r="G1328" s="198" t="s">
        <v>1313</v>
      </c>
      <c r="H1328" s="198" t="s">
        <v>80</v>
      </c>
      <c r="I1328" s="199">
        <v>16.100000000000001</v>
      </c>
      <c r="J1328" s="64"/>
      <c r="K1328" s="210">
        <v>3</v>
      </c>
      <c r="L1328" s="211">
        <v>87.96</v>
      </c>
      <c r="M1328" s="211" t="e" cm="1">
        <f t="array" ref="M1328">IF($K1328&gt;0,SVS_UR_VZ*$I1328/$J1328,0)</f>
        <v>#DIV/0!</v>
      </c>
      <c r="N1328" s="204">
        <v>3</v>
      </c>
      <c r="O1328" s="205">
        <v>60.75</v>
      </c>
      <c r="P1328" s="205" t="e" cm="1">
        <f t="array" ref="P1328">IF($K1328&gt;0,SVS_UR_VFZ*$I1328/$J1328,0)</f>
        <v>#DIV/0!</v>
      </c>
      <c r="Q1328" s="203">
        <f t="shared" si="93"/>
        <v>2394.2309999999998</v>
      </c>
      <c r="R1328" s="203">
        <f t="shared" si="94"/>
        <v>0</v>
      </c>
      <c r="S1328" s="203" t="e">
        <f t="shared" si="95"/>
        <v>#DIV/0!</v>
      </c>
    </row>
    <row r="1329" spans="1:19" s="11" customFormat="1">
      <c r="A1329" s="195">
        <f>MAX($A$11:A1328)+1</f>
        <v>1314</v>
      </c>
      <c r="B1329" s="196" t="s">
        <v>85</v>
      </c>
      <c r="C1329" s="197">
        <v>0</v>
      </c>
      <c r="D1329" s="197" t="s">
        <v>214</v>
      </c>
      <c r="E1329" s="196" t="s">
        <v>81</v>
      </c>
      <c r="F1329" s="198" t="s">
        <v>1375</v>
      </c>
      <c r="G1329" s="198" t="s">
        <v>1313</v>
      </c>
      <c r="H1329" s="198" t="s">
        <v>80</v>
      </c>
      <c r="I1329" s="199">
        <v>11</v>
      </c>
      <c r="J1329" s="64"/>
      <c r="K1329" s="210">
        <v>3</v>
      </c>
      <c r="L1329" s="211">
        <v>87.96</v>
      </c>
      <c r="M1329" s="211" t="e" cm="1">
        <f t="array" ref="M1329">IF($K1329&gt;0,SVS_UR_VZ*$I1329/$J1329,0)</f>
        <v>#DIV/0!</v>
      </c>
      <c r="N1329" s="204">
        <v>5</v>
      </c>
      <c r="O1329" s="205">
        <v>60.75</v>
      </c>
      <c r="P1329" s="205" t="e" cm="1">
        <f t="array" ref="P1329">IF($K1329&gt;0,SVS_UR_VFZ*$I1329/$J1329,0)</f>
        <v>#DIV/0!</v>
      </c>
      <c r="Q1329" s="203">
        <f t="shared" si="93"/>
        <v>1635.8099999999997</v>
      </c>
      <c r="R1329" s="203">
        <f t="shared" si="94"/>
        <v>0</v>
      </c>
      <c r="S1329" s="203" t="e">
        <f t="shared" si="95"/>
        <v>#DIV/0!</v>
      </c>
    </row>
    <row r="1330" spans="1:19" s="11" customFormat="1">
      <c r="A1330" s="195">
        <f>MAX($A$11:A1329)+1</f>
        <v>1315</v>
      </c>
      <c r="B1330" s="196" t="s">
        <v>85</v>
      </c>
      <c r="C1330" s="197">
        <v>0</v>
      </c>
      <c r="D1330" s="197" t="s">
        <v>869</v>
      </c>
      <c r="E1330" s="196" t="s">
        <v>189</v>
      </c>
      <c r="F1330" s="198" t="s">
        <v>171</v>
      </c>
      <c r="G1330" s="198" t="s">
        <v>75</v>
      </c>
      <c r="H1330" s="198" t="s">
        <v>83</v>
      </c>
      <c r="I1330" s="199">
        <v>12.8</v>
      </c>
      <c r="J1330" s="64"/>
      <c r="K1330" s="210">
        <v>5</v>
      </c>
      <c r="L1330" s="211">
        <v>146.6</v>
      </c>
      <c r="M1330" s="211" t="e" cm="1">
        <f t="array" ref="M1330">IF($K1330&gt;0,SVS_UR_VZ*$I1330/$J1330,0)</f>
        <v>#DIV/0!</v>
      </c>
      <c r="N1330" s="204">
        <v>5</v>
      </c>
      <c r="O1330" s="205">
        <v>101.25</v>
      </c>
      <c r="P1330" s="205" t="e" cm="1">
        <f t="array" ref="P1330">IF($K1330&gt;0,SVS_UR_VFZ*$I1330/$J1330,0)</f>
        <v>#DIV/0!</v>
      </c>
      <c r="Q1330" s="203">
        <f t="shared" si="93"/>
        <v>3172.48</v>
      </c>
      <c r="R1330" s="203">
        <f t="shared" si="94"/>
        <v>0</v>
      </c>
      <c r="S1330" s="203" t="e">
        <f t="shared" si="95"/>
        <v>#DIV/0!</v>
      </c>
    </row>
    <row r="1331" spans="1:19" s="11" customFormat="1">
      <c r="A1331" s="195">
        <f>MAX($A$11:A1330)+1</f>
        <v>1316</v>
      </c>
      <c r="B1331" s="196" t="s">
        <v>85</v>
      </c>
      <c r="C1331" s="197">
        <v>0</v>
      </c>
      <c r="D1331" s="197" t="s">
        <v>870</v>
      </c>
      <c r="E1331" s="196" t="s">
        <v>189</v>
      </c>
      <c r="F1331" s="198" t="s">
        <v>171</v>
      </c>
      <c r="G1331" s="198" t="s">
        <v>75</v>
      </c>
      <c r="H1331" s="198" t="s">
        <v>83</v>
      </c>
      <c r="I1331" s="199">
        <v>12.8</v>
      </c>
      <c r="J1331" s="64"/>
      <c r="K1331" s="210">
        <v>5</v>
      </c>
      <c r="L1331" s="211">
        <v>146.6</v>
      </c>
      <c r="M1331" s="211" t="e" cm="1">
        <f t="array" ref="M1331">IF($K1331&gt;0,SVS_UR_VZ*$I1331/$J1331,0)</f>
        <v>#DIV/0!</v>
      </c>
      <c r="N1331" s="204">
        <v>5</v>
      </c>
      <c r="O1331" s="205">
        <v>101.25</v>
      </c>
      <c r="P1331" s="205" t="e" cm="1">
        <f t="array" ref="P1331">IF($K1331&gt;0,SVS_UR_VFZ*$I1331/$J1331,0)</f>
        <v>#DIV/0!</v>
      </c>
      <c r="Q1331" s="203">
        <f t="shared" si="93"/>
        <v>3172.48</v>
      </c>
      <c r="R1331" s="203">
        <f t="shared" si="94"/>
        <v>0</v>
      </c>
      <c r="S1331" s="203" t="e">
        <f t="shared" si="95"/>
        <v>#DIV/0!</v>
      </c>
    </row>
    <row r="1332" spans="1:19" s="11" customFormat="1">
      <c r="A1332" s="195">
        <f>MAX($A$11:A1331)+1</f>
        <v>1317</v>
      </c>
      <c r="B1332" s="196" t="s">
        <v>85</v>
      </c>
      <c r="C1332" s="197">
        <v>0</v>
      </c>
      <c r="D1332" s="197" t="s">
        <v>215</v>
      </c>
      <c r="E1332" s="196" t="s">
        <v>1297</v>
      </c>
      <c r="F1332" s="198" t="s">
        <v>171</v>
      </c>
      <c r="G1332" s="198" t="s">
        <v>1311</v>
      </c>
      <c r="H1332" s="198" t="s">
        <v>89</v>
      </c>
      <c r="I1332" s="199">
        <v>1.7</v>
      </c>
      <c r="J1332" s="64"/>
      <c r="K1332" s="210">
        <v>5</v>
      </c>
      <c r="L1332" s="211">
        <v>146.6</v>
      </c>
      <c r="M1332" s="211" t="e" cm="1">
        <f t="array" ref="M1332">IF($K1332&gt;0,SVS_UR_VZ*$I1332/$J1332,0)</f>
        <v>#DIV/0!</v>
      </c>
      <c r="N1332" s="204">
        <v>5</v>
      </c>
      <c r="O1332" s="205">
        <v>101.25</v>
      </c>
      <c r="P1332" s="205" t="e" cm="1">
        <f t="array" ref="P1332">IF($K1332&gt;0,SVS_UR_VFZ*$I1332/$J1332,0)</f>
        <v>#DIV/0!</v>
      </c>
      <c r="Q1332" s="203">
        <f t="shared" si="93"/>
        <v>421.34499999999997</v>
      </c>
      <c r="R1332" s="203">
        <f t="shared" si="94"/>
        <v>0</v>
      </c>
      <c r="S1332" s="203" t="e">
        <f t="shared" si="95"/>
        <v>#DIV/0!</v>
      </c>
    </row>
    <row r="1333" spans="1:19" s="11" customFormat="1">
      <c r="A1333" s="195">
        <f>MAX($A$11:A1332)+1</f>
        <v>1318</v>
      </c>
      <c r="B1333" s="196" t="s">
        <v>85</v>
      </c>
      <c r="C1333" s="197">
        <v>0</v>
      </c>
      <c r="D1333" s="197" t="s">
        <v>216</v>
      </c>
      <c r="E1333" s="196" t="s">
        <v>1297</v>
      </c>
      <c r="F1333" s="198" t="s">
        <v>171</v>
      </c>
      <c r="G1333" s="198" t="s">
        <v>1311</v>
      </c>
      <c r="H1333" s="198" t="s">
        <v>89</v>
      </c>
      <c r="I1333" s="199">
        <v>3.8</v>
      </c>
      <c r="J1333" s="64"/>
      <c r="K1333" s="210">
        <v>5</v>
      </c>
      <c r="L1333" s="211">
        <v>146.6</v>
      </c>
      <c r="M1333" s="211" t="e" cm="1">
        <f t="array" ref="M1333">IF($K1333&gt;0,SVS_UR_VZ*$I1333/$J1333,0)</f>
        <v>#DIV/0!</v>
      </c>
      <c r="N1333" s="204">
        <v>5</v>
      </c>
      <c r="O1333" s="205">
        <v>101.25</v>
      </c>
      <c r="P1333" s="205" t="e" cm="1">
        <f t="array" ref="P1333">IF($K1333&gt;0,SVS_UR_VFZ*$I1333/$J1333,0)</f>
        <v>#DIV/0!</v>
      </c>
      <c r="Q1333" s="203">
        <f t="shared" si="93"/>
        <v>941.82999999999993</v>
      </c>
      <c r="R1333" s="203">
        <f t="shared" si="94"/>
        <v>0</v>
      </c>
      <c r="S1333" s="203" t="e">
        <f t="shared" si="95"/>
        <v>#DIV/0!</v>
      </c>
    </row>
    <row r="1334" spans="1:19" s="11" customFormat="1">
      <c r="A1334" s="195">
        <f>MAX($A$11:A1333)+1</f>
        <v>1319</v>
      </c>
      <c r="B1334" s="196" t="s">
        <v>85</v>
      </c>
      <c r="C1334" s="197">
        <v>0</v>
      </c>
      <c r="D1334" s="197" t="s">
        <v>218</v>
      </c>
      <c r="E1334" s="196" t="s">
        <v>1297</v>
      </c>
      <c r="F1334" s="198" t="s">
        <v>171</v>
      </c>
      <c r="G1334" s="198" t="s">
        <v>1311</v>
      </c>
      <c r="H1334" s="198" t="s">
        <v>89</v>
      </c>
      <c r="I1334" s="199">
        <v>3.8</v>
      </c>
      <c r="J1334" s="64"/>
      <c r="K1334" s="210">
        <v>5</v>
      </c>
      <c r="L1334" s="211">
        <v>146.6</v>
      </c>
      <c r="M1334" s="211" t="e" cm="1">
        <f t="array" ref="M1334">IF($K1334&gt;0,SVS_UR_VZ*$I1334/$J1334,0)</f>
        <v>#DIV/0!</v>
      </c>
      <c r="N1334" s="204">
        <v>5</v>
      </c>
      <c r="O1334" s="205">
        <v>101.25</v>
      </c>
      <c r="P1334" s="205" t="e" cm="1">
        <f t="array" ref="P1334">IF($K1334&gt;0,SVS_UR_VFZ*$I1334/$J1334,0)</f>
        <v>#DIV/0!</v>
      </c>
      <c r="Q1334" s="203">
        <f t="shared" si="93"/>
        <v>941.82999999999993</v>
      </c>
      <c r="R1334" s="203">
        <f t="shared" si="94"/>
        <v>0</v>
      </c>
      <c r="S1334" s="203" t="e">
        <f t="shared" si="95"/>
        <v>#DIV/0!</v>
      </c>
    </row>
    <row r="1335" spans="1:19" s="11" customFormat="1">
      <c r="A1335" s="195">
        <f>MAX($A$11:A1334)+1</f>
        <v>1320</v>
      </c>
      <c r="B1335" s="196" t="s">
        <v>85</v>
      </c>
      <c r="C1335" s="197">
        <v>0</v>
      </c>
      <c r="D1335" s="197" t="s">
        <v>220</v>
      </c>
      <c r="E1335" s="196" t="s">
        <v>1297</v>
      </c>
      <c r="F1335" s="198" t="s">
        <v>171</v>
      </c>
      <c r="G1335" s="198" t="s">
        <v>1311</v>
      </c>
      <c r="H1335" s="198" t="s">
        <v>89</v>
      </c>
      <c r="I1335" s="199">
        <v>1.7</v>
      </c>
      <c r="J1335" s="64"/>
      <c r="K1335" s="210">
        <v>5</v>
      </c>
      <c r="L1335" s="211">
        <v>146.6</v>
      </c>
      <c r="M1335" s="211" t="e" cm="1">
        <f t="array" ref="M1335">IF($K1335&gt;0,SVS_UR_VZ*$I1335/$J1335,0)</f>
        <v>#DIV/0!</v>
      </c>
      <c r="N1335" s="204">
        <v>5</v>
      </c>
      <c r="O1335" s="205">
        <v>101.25</v>
      </c>
      <c r="P1335" s="205" t="e" cm="1">
        <f t="array" ref="P1335">IF($K1335&gt;0,SVS_UR_VFZ*$I1335/$J1335,0)</f>
        <v>#DIV/0!</v>
      </c>
      <c r="Q1335" s="203">
        <f t="shared" si="93"/>
        <v>421.34499999999997</v>
      </c>
      <c r="R1335" s="203">
        <f t="shared" si="94"/>
        <v>0</v>
      </c>
      <c r="S1335" s="203" t="e">
        <f t="shared" si="95"/>
        <v>#DIV/0!</v>
      </c>
    </row>
    <row r="1336" spans="1:19" s="11" customFormat="1">
      <c r="A1336" s="223" t="s">
        <v>5</v>
      </c>
      <c r="B1336" s="224" t="s">
        <v>64</v>
      </c>
      <c r="C1336" s="225"/>
      <c r="D1336" s="226"/>
      <c r="E1336" s="225"/>
      <c r="F1336" s="225"/>
      <c r="G1336" s="225"/>
      <c r="H1336" s="227"/>
      <c r="I1336" s="228">
        <f>SUM(I11:I1335)</f>
        <v>51943.50999999998</v>
      </c>
      <c r="J1336" s="631">
        <f>IFERROR(Q1336/R1336,0)</f>
        <v>0</v>
      </c>
      <c r="K1336" s="229"/>
      <c r="L1336" s="230"/>
      <c r="M1336" s="230"/>
      <c r="N1336" s="229"/>
      <c r="O1336" s="230"/>
      <c r="P1336" s="230"/>
      <c r="Q1336" s="231">
        <f>SUM(Q11:Q1335)</f>
        <v>7817361.8049000017</v>
      </c>
      <c r="R1336" s="231">
        <f>SUM(R11:R1335)</f>
        <v>0</v>
      </c>
      <c r="S1336" s="232" t="e">
        <f>SUM(S11:S1335)</f>
        <v>#DIV/0!</v>
      </c>
    </row>
    <row r="1337" spans="1:19">
      <c r="A1337" s="233"/>
      <c r="B1337" s="234"/>
      <c r="C1337" s="235"/>
      <c r="D1337" s="236"/>
      <c r="E1337" s="235"/>
      <c r="F1337" s="235"/>
      <c r="G1337" s="235"/>
      <c r="H1337" s="233"/>
      <c r="I1337" s="237"/>
      <c r="J1337" s="237"/>
      <c r="K1337" s="238"/>
      <c r="L1337" s="239"/>
      <c r="M1337" s="239"/>
      <c r="N1337" s="238"/>
      <c r="O1337" s="239"/>
      <c r="P1337" s="239"/>
      <c r="Q1337" s="239"/>
      <c r="R1337" s="239"/>
      <c r="S1337" s="240"/>
    </row>
    <row r="1338" spans="1:19">
      <c r="A1338" s="233"/>
      <c r="B1338" s="234" t="s">
        <v>1744</v>
      </c>
      <c r="C1338" s="235"/>
      <c r="D1338" s="236"/>
      <c r="E1338" s="235"/>
      <c r="F1338" s="235"/>
      <c r="G1338" s="235"/>
      <c r="H1338" s="233"/>
      <c r="I1338" s="237"/>
      <c r="J1338" s="237"/>
      <c r="K1338" s="238"/>
      <c r="L1338" s="239"/>
      <c r="M1338" s="239"/>
      <c r="N1338" s="238"/>
      <c r="O1338" s="239"/>
      <c r="P1338" s="239"/>
      <c r="Q1338" s="239"/>
      <c r="R1338" s="239"/>
      <c r="S1338" s="240"/>
    </row>
    <row r="1339" spans="1:19">
      <c r="A1339" s="233"/>
      <c r="B1339" s="234" t="s">
        <v>1748</v>
      </c>
      <c r="C1339" s="235"/>
      <c r="D1339" s="236"/>
      <c r="E1339" s="235"/>
      <c r="F1339" s="235"/>
      <c r="G1339" s="235"/>
      <c r="H1339" s="233"/>
      <c r="I1339" s="237"/>
      <c r="J1339" s="237"/>
      <c r="K1339" s="238"/>
      <c r="L1339" s="239"/>
      <c r="M1339" s="239"/>
      <c r="N1339" s="238"/>
      <c r="O1339" s="239"/>
      <c r="P1339" s="239"/>
      <c r="Q1339" s="239"/>
      <c r="R1339" s="239"/>
      <c r="S1339" s="240"/>
    </row>
    <row r="1340" spans="1:19">
      <c r="A1340" s="233"/>
      <c r="B1340" s="234" t="s">
        <v>1757</v>
      </c>
      <c r="C1340" s="235"/>
      <c r="D1340" s="236"/>
      <c r="E1340" s="235"/>
      <c r="F1340" s="235"/>
      <c r="G1340" s="235"/>
      <c r="H1340" s="233"/>
      <c r="I1340" s="237"/>
      <c r="J1340" s="237"/>
      <c r="K1340" s="238"/>
      <c r="L1340" s="239"/>
      <c r="M1340" s="239"/>
      <c r="N1340" s="238"/>
      <c r="O1340" s="239"/>
      <c r="P1340" s="239"/>
      <c r="Q1340" s="239"/>
      <c r="R1340" s="239"/>
      <c r="S1340" s="240"/>
    </row>
    <row r="1341" spans="1:19">
      <c r="A1341" s="233"/>
      <c r="B1341" s="234"/>
      <c r="C1341" s="235"/>
      <c r="D1341" s="236"/>
      <c r="E1341" s="235"/>
      <c r="F1341" s="235"/>
      <c r="G1341" s="235"/>
      <c r="H1341" s="233"/>
      <c r="I1341" s="237"/>
      <c r="J1341" s="237"/>
      <c r="K1341" s="238"/>
      <c r="L1341" s="239"/>
      <c r="M1341" s="239"/>
      <c r="N1341" s="238"/>
      <c r="O1341" s="239"/>
      <c r="P1341" s="239"/>
      <c r="Q1341" s="239"/>
      <c r="R1341" s="239"/>
      <c r="S1341" s="240"/>
    </row>
    <row r="1342" spans="1:19">
      <c r="A1342" s="233"/>
      <c r="B1342" s="234"/>
      <c r="C1342" s="235"/>
      <c r="D1342" s="236"/>
      <c r="E1342" s="235"/>
      <c r="F1342" s="235"/>
      <c r="G1342" s="235"/>
      <c r="H1342" s="233"/>
      <c r="I1342" s="237"/>
      <c r="J1342" s="237"/>
      <c r="K1342" s="238"/>
      <c r="L1342" s="239"/>
      <c r="M1342" s="239"/>
      <c r="N1342" s="238"/>
      <c r="O1342" s="239"/>
      <c r="P1342" s="239"/>
      <c r="Q1342" s="239"/>
      <c r="R1342" s="239"/>
      <c r="S1342" s="240"/>
    </row>
    <row r="1343" spans="1:19" ht="12.6" customHeight="1">
      <c r="A1343"/>
      <c r="B1343"/>
      <c r="C1343"/>
      <c r="D1343" s="241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</row>
    <row r="1344" spans="1:19">
      <c r="A1344" s="242" t="s">
        <v>26</v>
      </c>
      <c r="B1344" s="243"/>
      <c r="C1344" s="244"/>
      <c r="D1344" s="245"/>
      <c r="E1344" s="246"/>
      <c r="F1344" s="246"/>
      <c r="G1344" s="247"/>
      <c r="H1344" s="248"/>
      <c r="I1344" s="249"/>
      <c r="J1344" s="249"/>
      <c r="K1344" s="249"/>
      <c r="L1344" s="249"/>
      <c r="M1344" s="249"/>
      <c r="N1344" s="249"/>
      <c r="O1344" s="249"/>
      <c r="P1344" s="249"/>
      <c r="Q1344" s="249"/>
      <c r="R1344" s="249"/>
      <c r="S1344" s="249"/>
    </row>
    <row r="1345" spans="1:19" ht="6" customHeight="1">
      <c r="A1345" s="242"/>
      <c r="B1345" s="243"/>
      <c r="C1345" s="244"/>
      <c r="D1345" s="245"/>
      <c r="E1345" s="246"/>
      <c r="F1345" s="246"/>
      <c r="G1345" s="247"/>
      <c r="H1345" s="248"/>
      <c r="I1345" s="249"/>
      <c r="J1345" s="249"/>
      <c r="K1345" s="249"/>
      <c r="L1345" s="249"/>
      <c r="M1345" s="249"/>
      <c r="N1345" s="249"/>
      <c r="O1345" s="249"/>
      <c r="P1345" s="249"/>
      <c r="Q1345" s="249"/>
      <c r="R1345" s="249"/>
      <c r="S1345" s="249"/>
    </row>
    <row r="1346" spans="1:19">
      <c r="A1346" s="16" t="s">
        <v>27</v>
      </c>
      <c r="B1346" s="16" t="s">
        <v>28</v>
      </c>
      <c r="D1346" s="250" t="s">
        <v>29</v>
      </c>
      <c r="E1346" s="155" t="s">
        <v>30</v>
      </c>
      <c r="F1346" s="155"/>
      <c r="J1346" s="20"/>
      <c r="L1346" s="20"/>
      <c r="M1346" s="20"/>
      <c r="O1346" s="20"/>
      <c r="P1346" s="20"/>
      <c r="Q1346" s="20"/>
      <c r="R1346" s="20"/>
      <c r="S1346" s="20"/>
    </row>
    <row r="1347" spans="1:19">
      <c r="A1347" s="16" t="s">
        <v>13</v>
      </c>
      <c r="B1347" s="16" t="s">
        <v>31</v>
      </c>
      <c r="D1347" s="250" t="s">
        <v>32</v>
      </c>
      <c r="E1347" s="155" t="s">
        <v>33</v>
      </c>
      <c r="F1347" s="155"/>
      <c r="J1347" s="20"/>
      <c r="L1347" s="20"/>
      <c r="M1347" s="20"/>
      <c r="O1347" s="20"/>
      <c r="P1347" s="20"/>
      <c r="Q1347" s="20"/>
      <c r="R1347" s="20"/>
      <c r="S1347" s="20"/>
    </row>
    <row r="1348" spans="1:19">
      <c r="A1348" s="16" t="s">
        <v>34</v>
      </c>
      <c r="B1348" s="16" t="s">
        <v>35</v>
      </c>
      <c r="D1348" s="251" t="s">
        <v>52</v>
      </c>
      <c r="E1348" s="252" t="s">
        <v>53</v>
      </c>
      <c r="F1348" s="252"/>
      <c r="J1348" s="20"/>
      <c r="L1348" s="20"/>
      <c r="M1348" s="20"/>
      <c r="O1348" s="20"/>
      <c r="P1348" s="20"/>
      <c r="Q1348" s="20"/>
      <c r="R1348" s="20"/>
      <c r="S1348" s="20"/>
    </row>
    <row r="1349" spans="1:19">
      <c r="A1349" s="16" t="s">
        <v>36</v>
      </c>
      <c r="B1349" s="16" t="s">
        <v>37</v>
      </c>
      <c r="D1349" s="250" t="s">
        <v>38</v>
      </c>
      <c r="E1349" s="18" t="s">
        <v>39</v>
      </c>
      <c r="J1349" s="20"/>
      <c r="L1349" s="20"/>
      <c r="M1349" s="20"/>
      <c r="O1349" s="20"/>
      <c r="P1349" s="20"/>
      <c r="Q1349" s="20"/>
      <c r="R1349" s="20"/>
      <c r="S1349" s="20"/>
    </row>
    <row r="1350" spans="1:19">
      <c r="A1350" s="16" t="s">
        <v>1875</v>
      </c>
      <c r="B1350" s="22" t="s">
        <v>1876</v>
      </c>
      <c r="J1350" s="20"/>
      <c r="L1350" s="20"/>
      <c r="M1350" s="20"/>
      <c r="O1350" s="20"/>
      <c r="P1350" s="20"/>
      <c r="Q1350" s="20"/>
      <c r="R1350" s="20"/>
      <c r="S1350" s="20"/>
    </row>
    <row r="1351" spans="1:19">
      <c r="J1351"/>
      <c r="K1351"/>
      <c r="L1351"/>
      <c r="M1351"/>
      <c r="N1351"/>
      <c r="O1351"/>
      <c r="P1351"/>
      <c r="Q1351"/>
      <c r="R1351"/>
      <c r="S1351"/>
    </row>
  </sheetData>
  <sheetProtection algorithmName="SHA-512" hashValue="aZq6BHorsw16EnSKo02dJzlHekfRzbJNHx4JZN20VWNx/aUCnhE/vI3u1clZtIFQgX3muSaRX0ev+cZq2XC6Hg==" saltValue="bafkmT8vL/NOoyOqUnqrZQ==" spinCount="100000" sheet="1" objects="1" scenarios="1" formatColumns="0" formatRows="0" autoFilter="0"/>
  <autoFilter ref="A10:S1336" xr:uid="{AE442060-50D9-492A-A092-304D8CBF7B36}"/>
  <mergeCells count="8">
    <mergeCell ref="K6:P6"/>
    <mergeCell ref="B7:D7"/>
    <mergeCell ref="A8:E8"/>
    <mergeCell ref="G1:J7"/>
    <mergeCell ref="K1:M5"/>
    <mergeCell ref="N1:P5"/>
    <mergeCell ref="K7:M8"/>
    <mergeCell ref="N7:P8"/>
  </mergeCells>
  <phoneticPr fontId="35" type="noConversion"/>
  <conditionalFormatting sqref="A8:A9">
    <cfRule type="expression" dxfId="66" priority="14">
      <formula>$A$8&lt;&gt;""</formula>
    </cfRule>
  </conditionalFormatting>
  <conditionalFormatting sqref="B7">
    <cfRule type="expression" dxfId="65" priority="2">
      <formula>B7&lt;&gt;""</formula>
    </cfRule>
  </conditionalFormatting>
  <conditionalFormatting sqref="B11:I1336">
    <cfRule type="expression" dxfId="64" priority="3">
      <formula>AND(NOT(ISBLANK($E$9)),SEARCH($E$9,$B11&amp;$C11&amp;$D11&amp;$E11&amp;$F11&amp;$G11&amp;$H11))</formula>
    </cfRule>
  </conditionalFormatting>
  <conditionalFormatting sqref="Q1:S1">
    <cfRule type="expression" dxfId="63" priority="16">
      <formula>$Q$1&lt;&gt;""</formula>
    </cfRule>
  </conditionalFormatting>
  <conditionalFormatting sqref="S4">
    <cfRule type="expression" dxfId="62" priority="17">
      <formula>IF($S$4&gt;$J$8+0.499999,TRUE,FALSE)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landscape" r:id="rId1"/>
  <headerFooter>
    <oddFooter>&amp;LPreisblätter&amp;C&amp;A&amp;R&amp;P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365E4-0FC2-4DCA-AEAF-A0CA09B56872}">
  <sheetPr>
    <tabColor rgb="FFC6EFCE"/>
    <pageSetUpPr fitToPage="1"/>
  </sheetPr>
  <dimension ref="A1:O337"/>
  <sheetViews>
    <sheetView showGridLines="0" zoomScaleNormal="100" workbookViewId="0">
      <pane ySplit="10" topLeftCell="A107" activePane="bottomLeft" state="frozen"/>
      <selection activeCell="M1341" sqref="M1341"/>
      <selection pane="bottomLeft" activeCell="A10" sqref="A10"/>
    </sheetView>
  </sheetViews>
  <sheetFormatPr baseColWidth="10" defaultColWidth="11.42578125" defaultRowHeight="12.75"/>
  <cols>
    <col min="1" max="2" width="9.7109375" style="1" customWidth="1"/>
    <col min="3" max="3" width="9.7109375" style="6" customWidth="1"/>
    <col min="4" max="4" width="9.7109375" style="5" customWidth="1"/>
    <col min="5" max="5" width="20" style="7" customWidth="1"/>
    <col min="6" max="6" width="43.5703125" style="7" bestFit="1" customWidth="1"/>
    <col min="7" max="7" width="6.28515625" style="5" customWidth="1"/>
    <col min="8" max="8" width="17" style="3" customWidth="1"/>
    <col min="9" max="9" width="10" style="5" customWidth="1"/>
    <col min="10" max="10" width="10" style="9" bestFit="1" customWidth="1"/>
    <col min="11" max="11" width="11.5703125" style="10" bestFit="1" customWidth="1"/>
    <col min="12" max="12" width="12.5703125" style="4" customWidth="1"/>
    <col min="13" max="13" width="10.42578125" style="4" customWidth="1"/>
    <col min="14" max="14" width="8.42578125" style="4" customWidth="1"/>
    <col min="15" max="15" width="15.5703125" style="2" customWidth="1"/>
    <col min="16" max="16384" width="11.42578125" style="11"/>
  </cols>
  <sheetData>
    <row r="1" spans="1:15" ht="16.5" customHeight="1">
      <c r="A1" s="49"/>
      <c r="B1" s="41" t="str">
        <f>HYPERLINK("#'Zusammenfassung'"&amp;"!A10","Zurück")</f>
        <v>Zurück</v>
      </c>
      <c r="C1" s="50"/>
      <c r="D1" s="253"/>
      <c r="E1" s="148" t="s">
        <v>76</v>
      </c>
      <c r="F1" s="254" t="s">
        <v>1842</v>
      </c>
      <c r="G1" s="643"/>
      <c r="H1" s="638"/>
      <c r="I1" s="638"/>
      <c r="J1" s="638"/>
      <c r="K1" s="639"/>
      <c r="L1" s="150" t="str">
        <f>IF(OR(COUNT(K11:K326)&lt;&gt;COUNTIF(L11:L326,"&gt;0")-COUNTIF(A11:A1914,"ZS"),$K$7=""),"Das Preisblatt ist nicht vollständig ausgefüllt!","")</f>
        <v>Das Preisblatt ist nicht vollständig ausgefüllt!</v>
      </c>
      <c r="M1" s="151"/>
      <c r="N1" s="151"/>
      <c r="O1" s="152"/>
    </row>
    <row r="2" spans="1:15">
      <c r="A2" s="175" t="s">
        <v>17</v>
      </c>
      <c r="B2" s="255" t="str">
        <f>Kunde</f>
        <v>Westfälische Hochschule</v>
      </c>
      <c r="C2" s="256"/>
      <c r="D2" s="22"/>
      <c r="E2" s="257" t="s">
        <v>16</v>
      </c>
      <c r="F2" s="180" t="s">
        <v>6</v>
      </c>
      <c r="G2" s="644"/>
      <c r="H2" s="645"/>
      <c r="I2" s="645"/>
      <c r="J2" s="645"/>
      <c r="K2" s="646"/>
      <c r="L2" s="165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59"/>
      <c r="N2" s="258"/>
      <c r="O2" s="160">
        <f>O326</f>
        <v>0</v>
      </c>
    </row>
    <row r="3" spans="1:15">
      <c r="A3" s="175"/>
      <c r="B3" s="161" t="s">
        <v>1322</v>
      </c>
      <c r="C3" s="23"/>
      <c r="E3" s="257" t="s">
        <v>18</v>
      </c>
      <c r="F3" s="259">
        <f>Datum</f>
        <v>46225</v>
      </c>
      <c r="G3" s="644"/>
      <c r="H3" s="645"/>
      <c r="I3" s="645"/>
      <c r="J3" s="645"/>
      <c r="K3" s="646"/>
      <c r="L3" s="165" t="s">
        <v>10</v>
      </c>
      <c r="M3" s="159"/>
      <c r="N3" s="258"/>
      <c r="O3" s="43">
        <f>M326</f>
        <v>0</v>
      </c>
    </row>
    <row r="4" spans="1:15">
      <c r="A4" s="175"/>
      <c r="B4" s="161"/>
      <c r="C4" s="23"/>
      <c r="D4" s="260"/>
      <c r="E4" s="148" t="s">
        <v>14</v>
      </c>
      <c r="F4" s="261" t="str" cm="1">
        <f t="array" aca="1" ref="F4" ca="1">LEFT(MID(CELL( "dateiname",A1), FIND("]", CELL("dateiname", A1))+5, 255),1)</f>
        <v>1</v>
      </c>
      <c r="G4" s="663"/>
      <c r="H4" s="664"/>
      <c r="I4" s="664"/>
      <c r="J4" s="664"/>
      <c r="K4" s="665"/>
      <c r="L4" s="165" t="s">
        <v>11</v>
      </c>
      <c r="M4" s="159"/>
      <c r="N4" s="262"/>
      <c r="O4" s="166">
        <f>K326</f>
        <v>0</v>
      </c>
    </row>
    <row r="5" spans="1:15">
      <c r="A5" s="175"/>
      <c r="B5" s="167" t="s">
        <v>1681</v>
      </c>
      <c r="C5" s="23"/>
      <c r="D5" s="260"/>
      <c r="E5" s="148" t="s">
        <v>51</v>
      </c>
      <c r="F5" s="51" t="str" cm="1">
        <f t="array" aca="1" ref="F5" ca="1">MID(CELL("dateiname",A1),FIND("]",CELL("dateiname",A1))+7,2)</f>
        <v xml:space="preserve">2 </v>
      </c>
      <c r="G5" s="666" t="str">
        <f>IF(L1="",IF(O4&gt;K8,"Die angebotene Durchschnittsleistung überschreitet die zulässige Obergrenze der Reinigungsleistung",""),"")</f>
        <v/>
      </c>
      <c r="H5" s="666"/>
      <c r="I5" s="666"/>
      <c r="J5" s="666"/>
      <c r="K5" s="667"/>
      <c r="L5" s="169" t="s">
        <v>7</v>
      </c>
      <c r="M5" s="169"/>
      <c r="N5" s="169"/>
      <c r="O5" s="170">
        <f>I326</f>
        <v>26161.230000000003</v>
      </c>
    </row>
    <row r="6" spans="1:15">
      <c r="A6" s="171"/>
      <c r="B6" s="263">
        <v>45897</v>
      </c>
      <c r="C6" s="264" t="s">
        <v>1323</v>
      </c>
      <c r="D6" s="265"/>
      <c r="E6" s="148" t="s">
        <v>76</v>
      </c>
      <c r="F6" s="51" t="str" cm="1">
        <f t="array" aca="1" ref="F6" ca="1">MID(CELL("dateiname",A2),FIND("]",CELL("dateiname",A2))+9,255)</f>
        <v>GrR</v>
      </c>
      <c r="G6" s="668"/>
      <c r="H6" s="668"/>
      <c r="I6" s="668"/>
      <c r="J6" s="668"/>
      <c r="K6" s="669"/>
      <c r="L6" s="169" t="s">
        <v>8</v>
      </c>
      <c r="M6" s="169"/>
      <c r="N6" s="266"/>
      <c r="O6" s="170">
        <f>L326</f>
        <v>26161.230000000003</v>
      </c>
    </row>
    <row r="7" spans="1:15" ht="15.75">
      <c r="A7" s="175"/>
      <c r="B7" s="670" t="str">
        <f>IF(AND(ROUND(SUM(H11:H326)/2,2)=ROUND(H326,2),ROUND(SUM(L11:L326)/2,2)=ROUND(L326,2),ROUND(SUM(M11:M326)/2,2)=ROUND(M326,2),ROUND(SUM(O11:O326)/2,2)=ROUND(O326,2)),"","SUMMENFEHLER")</f>
        <v/>
      </c>
      <c r="C7" s="670"/>
      <c r="D7" s="671"/>
      <c r="E7" s="267"/>
      <c r="F7" s="268"/>
      <c r="G7" s="269"/>
      <c r="H7" s="270"/>
      <c r="I7" s="269"/>
      <c r="J7" s="271" t="s">
        <v>42</v>
      </c>
      <c r="K7" s="35"/>
      <c r="L7" s="169"/>
      <c r="M7" s="169"/>
      <c r="N7" s="169"/>
      <c r="O7" s="45">
        <f>IFERROR(O2/O6,0)</f>
        <v>0</v>
      </c>
    </row>
    <row r="8" spans="1:15" ht="15.75">
      <c r="A8" s="171"/>
      <c r="B8" s="672"/>
      <c r="C8" s="672"/>
      <c r="D8" s="673"/>
      <c r="E8" s="267"/>
      <c r="F8" s="268"/>
      <c r="G8" s="269"/>
      <c r="H8" s="272"/>
      <c r="I8" s="269"/>
      <c r="J8" s="271" t="s">
        <v>60</v>
      </c>
      <c r="K8" s="182">
        <v>15</v>
      </c>
      <c r="L8" s="169"/>
      <c r="M8" s="169"/>
      <c r="N8" s="169"/>
      <c r="O8" s="46">
        <f>COUNTA(J11:J326)</f>
        <v>310</v>
      </c>
    </row>
    <row r="9" spans="1:15">
      <c r="A9" s="273"/>
      <c r="B9" s="274"/>
      <c r="C9" s="274"/>
      <c r="D9" s="275" t="s">
        <v>154</v>
      </c>
      <c r="E9" s="276"/>
      <c r="F9" s="188"/>
      <c r="G9" s="188"/>
      <c r="H9" s="188"/>
      <c r="I9" s="188"/>
      <c r="J9" s="188"/>
      <c r="K9" s="189"/>
      <c r="L9" s="189"/>
      <c r="M9" s="189"/>
      <c r="N9" s="189"/>
      <c r="O9" s="52"/>
    </row>
    <row r="10" spans="1:15" s="8" customFormat="1" ht="24.75" customHeight="1">
      <c r="A10" s="190" t="s">
        <v>1</v>
      </c>
      <c r="B10" s="277" t="s">
        <v>65</v>
      </c>
      <c r="C10" s="192" t="s">
        <v>3</v>
      </c>
      <c r="D10" s="278" t="s">
        <v>125</v>
      </c>
      <c r="E10" s="279" t="s">
        <v>2</v>
      </c>
      <c r="F10" s="280" t="s">
        <v>19</v>
      </c>
      <c r="G10" s="194" t="s">
        <v>165</v>
      </c>
      <c r="H10" s="194" t="s">
        <v>166</v>
      </c>
      <c r="I10" s="194" t="s">
        <v>20</v>
      </c>
      <c r="J10" s="194" t="s">
        <v>21</v>
      </c>
      <c r="K10" s="194" t="s">
        <v>22</v>
      </c>
      <c r="L10" s="194" t="s">
        <v>23</v>
      </c>
      <c r="M10" s="194" t="s">
        <v>15</v>
      </c>
      <c r="N10" s="194" t="s">
        <v>24</v>
      </c>
      <c r="O10" s="194" t="s">
        <v>25</v>
      </c>
    </row>
    <row r="11" spans="1:15" ht="12.75" customHeight="1">
      <c r="A11" s="281">
        <v>1</v>
      </c>
      <c r="B11" s="282" t="s">
        <v>70</v>
      </c>
      <c r="C11" s="283">
        <v>-1</v>
      </c>
      <c r="D11" s="284" t="s">
        <v>188</v>
      </c>
      <c r="E11" s="282" t="s">
        <v>189</v>
      </c>
      <c r="F11" s="285" t="s">
        <v>1317</v>
      </c>
      <c r="G11" s="286" t="s">
        <v>71</v>
      </c>
      <c r="H11" s="287" t="s">
        <v>83</v>
      </c>
      <c r="I11" s="288">
        <v>24.83</v>
      </c>
      <c r="J11" s="289">
        <v>1</v>
      </c>
      <c r="K11" s="25"/>
      <c r="L11" s="203">
        <f t="shared" ref="L11:L74" si="0">I11*J11</f>
        <v>24.83</v>
      </c>
      <c r="M11" s="203">
        <f t="shared" ref="M11:M74" si="1">IFERROR(L11/K11,0)</f>
        <v>0</v>
      </c>
      <c r="N11" s="290">
        <f t="shared" ref="N11:N74" si="2">IF(O11&gt;0,O11/J11,0)</f>
        <v>0</v>
      </c>
      <c r="O11" s="203">
        <f t="shared" ref="O11:O74" si="3">ROUND(M11*SVS_GrR_L_Wert,2)</f>
        <v>0</v>
      </c>
    </row>
    <row r="12" spans="1:15" ht="12.75" customHeight="1">
      <c r="A12" s="281">
        <f>MAX($A$11:A11)+1</f>
        <v>2</v>
      </c>
      <c r="B12" s="282" t="s">
        <v>70</v>
      </c>
      <c r="C12" s="283">
        <v>-1</v>
      </c>
      <c r="D12" s="284" t="s">
        <v>190</v>
      </c>
      <c r="E12" s="282" t="s">
        <v>189</v>
      </c>
      <c r="F12" s="285" t="s">
        <v>1317</v>
      </c>
      <c r="G12" s="286" t="s">
        <v>71</v>
      </c>
      <c r="H12" s="287" t="s">
        <v>83</v>
      </c>
      <c r="I12" s="288">
        <v>8.32</v>
      </c>
      <c r="J12" s="289">
        <v>1</v>
      </c>
      <c r="K12" s="25"/>
      <c r="L12" s="203">
        <f t="shared" si="0"/>
        <v>8.32</v>
      </c>
      <c r="M12" s="203">
        <f t="shared" si="1"/>
        <v>0</v>
      </c>
      <c r="N12" s="290">
        <f t="shared" si="2"/>
        <v>0</v>
      </c>
      <c r="O12" s="203">
        <f t="shared" si="3"/>
        <v>0</v>
      </c>
    </row>
    <row r="13" spans="1:15" ht="12.75" customHeight="1">
      <c r="A13" s="281">
        <f>MAX($A$11:A12)+1</f>
        <v>3</v>
      </c>
      <c r="B13" s="282" t="s">
        <v>70</v>
      </c>
      <c r="C13" s="283">
        <v>-1</v>
      </c>
      <c r="D13" s="284" t="s">
        <v>258</v>
      </c>
      <c r="E13" s="282" t="s">
        <v>189</v>
      </c>
      <c r="F13" s="285" t="s">
        <v>1759</v>
      </c>
      <c r="G13" s="286" t="s">
        <v>71</v>
      </c>
      <c r="H13" s="287" t="s">
        <v>83</v>
      </c>
      <c r="I13" s="288">
        <v>119.94</v>
      </c>
      <c r="J13" s="289">
        <v>1</v>
      </c>
      <c r="K13" s="25"/>
      <c r="L13" s="203">
        <f t="shared" si="0"/>
        <v>119.94</v>
      </c>
      <c r="M13" s="203">
        <f t="shared" si="1"/>
        <v>0</v>
      </c>
      <c r="N13" s="290">
        <f t="shared" si="2"/>
        <v>0</v>
      </c>
      <c r="O13" s="203">
        <f t="shared" si="3"/>
        <v>0</v>
      </c>
    </row>
    <row r="14" spans="1:15" ht="12.75" customHeight="1">
      <c r="A14" s="281">
        <f>MAX($A$11:A13)+1</f>
        <v>4</v>
      </c>
      <c r="B14" s="282" t="s">
        <v>70</v>
      </c>
      <c r="C14" s="283">
        <v>-1</v>
      </c>
      <c r="D14" s="284" t="s">
        <v>259</v>
      </c>
      <c r="E14" s="282" t="s">
        <v>189</v>
      </c>
      <c r="F14" s="285" t="s">
        <v>75</v>
      </c>
      <c r="G14" s="286" t="s">
        <v>71</v>
      </c>
      <c r="H14" s="287" t="s">
        <v>83</v>
      </c>
      <c r="I14" s="288">
        <v>186.02</v>
      </c>
      <c r="J14" s="289">
        <v>1</v>
      </c>
      <c r="K14" s="25"/>
      <c r="L14" s="203">
        <f t="shared" si="0"/>
        <v>186.02</v>
      </c>
      <c r="M14" s="203">
        <f t="shared" si="1"/>
        <v>0</v>
      </c>
      <c r="N14" s="290">
        <f t="shared" si="2"/>
        <v>0</v>
      </c>
      <c r="O14" s="203">
        <f t="shared" si="3"/>
        <v>0</v>
      </c>
    </row>
    <row r="15" spans="1:15" ht="12.75" customHeight="1">
      <c r="A15" s="281">
        <f>MAX($A$11:A14)+1</f>
        <v>5</v>
      </c>
      <c r="B15" s="282" t="s">
        <v>70</v>
      </c>
      <c r="C15" s="283">
        <v>-1</v>
      </c>
      <c r="D15" s="284" t="s">
        <v>260</v>
      </c>
      <c r="E15" s="282" t="s">
        <v>189</v>
      </c>
      <c r="F15" s="285" t="s">
        <v>75</v>
      </c>
      <c r="G15" s="286" t="s">
        <v>71</v>
      </c>
      <c r="H15" s="287" t="s">
        <v>83</v>
      </c>
      <c r="I15" s="288">
        <v>120.9</v>
      </c>
      <c r="J15" s="289">
        <v>1</v>
      </c>
      <c r="K15" s="25"/>
      <c r="L15" s="203">
        <f t="shared" si="0"/>
        <v>120.9</v>
      </c>
      <c r="M15" s="203">
        <f t="shared" si="1"/>
        <v>0</v>
      </c>
      <c r="N15" s="290">
        <f t="shared" si="2"/>
        <v>0</v>
      </c>
      <c r="O15" s="203">
        <f t="shared" si="3"/>
        <v>0</v>
      </c>
    </row>
    <row r="16" spans="1:15" ht="12.75" customHeight="1">
      <c r="A16" s="281">
        <f>MAX($A$11:A15)+1</f>
        <v>6</v>
      </c>
      <c r="B16" s="282" t="s">
        <v>70</v>
      </c>
      <c r="C16" s="283">
        <v>-1</v>
      </c>
      <c r="D16" s="284" t="s">
        <v>261</v>
      </c>
      <c r="E16" s="282" t="s">
        <v>189</v>
      </c>
      <c r="F16" s="285" t="s">
        <v>75</v>
      </c>
      <c r="G16" s="286" t="s">
        <v>71</v>
      </c>
      <c r="H16" s="287" t="s">
        <v>83</v>
      </c>
      <c r="I16" s="288">
        <v>229.85</v>
      </c>
      <c r="J16" s="289">
        <v>1</v>
      </c>
      <c r="K16" s="25"/>
      <c r="L16" s="203">
        <f t="shared" si="0"/>
        <v>229.85</v>
      </c>
      <c r="M16" s="203">
        <f t="shared" si="1"/>
        <v>0</v>
      </c>
      <c r="N16" s="290">
        <f t="shared" si="2"/>
        <v>0</v>
      </c>
      <c r="O16" s="203">
        <f t="shared" si="3"/>
        <v>0</v>
      </c>
    </row>
    <row r="17" spans="1:15" ht="12.75" customHeight="1">
      <c r="A17" s="281">
        <f>MAX($A$11:A16)+1</f>
        <v>7</v>
      </c>
      <c r="B17" s="282" t="s">
        <v>70</v>
      </c>
      <c r="C17" s="283">
        <v>-1</v>
      </c>
      <c r="D17" s="284" t="s">
        <v>262</v>
      </c>
      <c r="E17" s="282" t="s">
        <v>189</v>
      </c>
      <c r="F17" s="285" t="s">
        <v>1317</v>
      </c>
      <c r="G17" s="286" t="s">
        <v>71</v>
      </c>
      <c r="H17" s="287" t="s">
        <v>83</v>
      </c>
      <c r="I17" s="288">
        <v>72.459999999999994</v>
      </c>
      <c r="J17" s="289">
        <v>1</v>
      </c>
      <c r="K17" s="25"/>
      <c r="L17" s="203">
        <f t="shared" si="0"/>
        <v>72.459999999999994</v>
      </c>
      <c r="M17" s="203">
        <f t="shared" si="1"/>
        <v>0</v>
      </c>
      <c r="N17" s="290">
        <f t="shared" si="2"/>
        <v>0</v>
      </c>
      <c r="O17" s="203">
        <f t="shared" si="3"/>
        <v>0</v>
      </c>
    </row>
    <row r="18" spans="1:15" ht="12.75" customHeight="1">
      <c r="A18" s="281">
        <f>MAX($A$11:A17)+1</f>
        <v>8</v>
      </c>
      <c r="B18" s="282" t="s">
        <v>70</v>
      </c>
      <c r="C18" s="283">
        <v>-1</v>
      </c>
      <c r="D18" s="284" t="s">
        <v>318</v>
      </c>
      <c r="E18" s="282" t="s">
        <v>189</v>
      </c>
      <c r="F18" s="285" t="s">
        <v>1317</v>
      </c>
      <c r="G18" s="286" t="s">
        <v>71</v>
      </c>
      <c r="H18" s="287" t="s">
        <v>83</v>
      </c>
      <c r="I18" s="288">
        <v>32.159999999999997</v>
      </c>
      <c r="J18" s="289">
        <v>1</v>
      </c>
      <c r="K18" s="25"/>
      <c r="L18" s="203">
        <f t="shared" si="0"/>
        <v>32.159999999999997</v>
      </c>
      <c r="M18" s="203">
        <f t="shared" si="1"/>
        <v>0</v>
      </c>
      <c r="N18" s="290">
        <f t="shared" si="2"/>
        <v>0</v>
      </c>
      <c r="O18" s="203">
        <f t="shared" si="3"/>
        <v>0</v>
      </c>
    </row>
    <row r="19" spans="1:15" ht="12.75" customHeight="1">
      <c r="A19" s="281">
        <f>MAX($A$11:A18)+1</f>
        <v>9</v>
      </c>
      <c r="B19" s="282" t="s">
        <v>70</v>
      </c>
      <c r="C19" s="283">
        <v>-1</v>
      </c>
      <c r="D19" s="284" t="s">
        <v>319</v>
      </c>
      <c r="E19" s="282" t="s">
        <v>189</v>
      </c>
      <c r="F19" s="285" t="s">
        <v>1317</v>
      </c>
      <c r="G19" s="286" t="s">
        <v>71</v>
      </c>
      <c r="H19" s="287" t="s">
        <v>83</v>
      </c>
      <c r="I19" s="288">
        <v>13.72</v>
      </c>
      <c r="J19" s="289">
        <v>1</v>
      </c>
      <c r="K19" s="25"/>
      <c r="L19" s="203">
        <f t="shared" si="0"/>
        <v>13.72</v>
      </c>
      <c r="M19" s="203">
        <f t="shared" si="1"/>
        <v>0</v>
      </c>
      <c r="N19" s="290">
        <f t="shared" si="2"/>
        <v>0</v>
      </c>
      <c r="O19" s="203">
        <f t="shared" si="3"/>
        <v>0</v>
      </c>
    </row>
    <row r="20" spans="1:15" ht="12.75" customHeight="1">
      <c r="A20" s="281">
        <f>MAX($A$11:A19)+1</f>
        <v>10</v>
      </c>
      <c r="B20" s="282" t="s">
        <v>70</v>
      </c>
      <c r="C20" s="283">
        <v>-1</v>
      </c>
      <c r="D20" s="284" t="s">
        <v>320</v>
      </c>
      <c r="E20" s="282" t="s">
        <v>189</v>
      </c>
      <c r="F20" s="285" t="s">
        <v>1317</v>
      </c>
      <c r="G20" s="286" t="s">
        <v>71</v>
      </c>
      <c r="H20" s="287" t="s">
        <v>83</v>
      </c>
      <c r="I20" s="288">
        <v>20.53</v>
      </c>
      <c r="J20" s="289">
        <v>1</v>
      </c>
      <c r="K20" s="25"/>
      <c r="L20" s="203">
        <f t="shared" si="0"/>
        <v>20.53</v>
      </c>
      <c r="M20" s="203">
        <f t="shared" si="1"/>
        <v>0</v>
      </c>
      <c r="N20" s="290">
        <f t="shared" si="2"/>
        <v>0</v>
      </c>
      <c r="O20" s="203">
        <f t="shared" si="3"/>
        <v>0</v>
      </c>
    </row>
    <row r="21" spans="1:15">
      <c r="A21" s="281">
        <f>MAX($A$11:A20)+1</f>
        <v>11</v>
      </c>
      <c r="B21" s="282" t="s">
        <v>70</v>
      </c>
      <c r="C21" s="283">
        <v>-1</v>
      </c>
      <c r="D21" s="284" t="s">
        <v>321</v>
      </c>
      <c r="E21" s="282" t="s">
        <v>189</v>
      </c>
      <c r="F21" s="198" t="s">
        <v>1317</v>
      </c>
      <c r="G21" s="286" t="s">
        <v>71</v>
      </c>
      <c r="H21" s="287" t="s">
        <v>83</v>
      </c>
      <c r="I21" s="288">
        <v>48.22</v>
      </c>
      <c r="J21" s="289">
        <v>1</v>
      </c>
      <c r="K21" s="25"/>
      <c r="L21" s="203">
        <f t="shared" si="0"/>
        <v>48.22</v>
      </c>
      <c r="M21" s="203">
        <f t="shared" si="1"/>
        <v>0</v>
      </c>
      <c r="N21" s="290">
        <f t="shared" si="2"/>
        <v>0</v>
      </c>
      <c r="O21" s="203">
        <f t="shared" si="3"/>
        <v>0</v>
      </c>
    </row>
    <row r="22" spans="1:15" ht="12.75" customHeight="1">
      <c r="A22" s="281">
        <f>MAX($A$11:A21)+1</f>
        <v>12</v>
      </c>
      <c r="B22" s="282" t="s">
        <v>70</v>
      </c>
      <c r="C22" s="283">
        <v>-1</v>
      </c>
      <c r="D22" s="284" t="s">
        <v>322</v>
      </c>
      <c r="E22" s="282" t="s">
        <v>189</v>
      </c>
      <c r="F22" s="285" t="s">
        <v>1317</v>
      </c>
      <c r="G22" s="286" t="s">
        <v>71</v>
      </c>
      <c r="H22" s="287" t="s">
        <v>83</v>
      </c>
      <c r="I22" s="288">
        <v>45</v>
      </c>
      <c r="J22" s="289">
        <v>1</v>
      </c>
      <c r="K22" s="25"/>
      <c r="L22" s="203">
        <f t="shared" si="0"/>
        <v>45</v>
      </c>
      <c r="M22" s="203">
        <f t="shared" si="1"/>
        <v>0</v>
      </c>
      <c r="N22" s="290">
        <f t="shared" si="2"/>
        <v>0</v>
      </c>
      <c r="O22" s="203">
        <f t="shared" si="3"/>
        <v>0</v>
      </c>
    </row>
    <row r="23" spans="1:15" ht="12.75" customHeight="1">
      <c r="A23" s="281">
        <f>MAX($A$11:A22)+1</f>
        <v>13</v>
      </c>
      <c r="B23" s="282" t="s">
        <v>70</v>
      </c>
      <c r="C23" s="283">
        <v>-1</v>
      </c>
      <c r="D23" s="284" t="s">
        <v>470</v>
      </c>
      <c r="E23" s="282" t="s">
        <v>471</v>
      </c>
      <c r="F23" s="285" t="s">
        <v>1315</v>
      </c>
      <c r="G23" s="286" t="s">
        <v>71</v>
      </c>
      <c r="H23" s="287" t="s">
        <v>94</v>
      </c>
      <c r="I23" s="288">
        <v>120.64</v>
      </c>
      <c r="J23" s="289">
        <v>1</v>
      </c>
      <c r="K23" s="25"/>
      <c r="L23" s="203">
        <f t="shared" si="0"/>
        <v>120.64</v>
      </c>
      <c r="M23" s="203">
        <f t="shared" si="1"/>
        <v>0</v>
      </c>
      <c r="N23" s="290">
        <f t="shared" si="2"/>
        <v>0</v>
      </c>
      <c r="O23" s="203">
        <f t="shared" si="3"/>
        <v>0</v>
      </c>
    </row>
    <row r="24" spans="1:15" ht="12.75" customHeight="1">
      <c r="A24" s="281">
        <f>MAX($A$11:A23)+1</f>
        <v>14</v>
      </c>
      <c r="B24" s="282" t="s">
        <v>70</v>
      </c>
      <c r="C24" s="283">
        <v>-1</v>
      </c>
      <c r="D24" s="284" t="s">
        <v>477</v>
      </c>
      <c r="E24" s="282" t="s">
        <v>478</v>
      </c>
      <c r="F24" s="285" t="s">
        <v>1315</v>
      </c>
      <c r="G24" s="286" t="s">
        <v>71</v>
      </c>
      <c r="H24" s="287" t="s">
        <v>94</v>
      </c>
      <c r="I24" s="288">
        <v>21.94</v>
      </c>
      <c r="J24" s="289">
        <v>1</v>
      </c>
      <c r="K24" s="25"/>
      <c r="L24" s="203">
        <f t="shared" si="0"/>
        <v>21.94</v>
      </c>
      <c r="M24" s="203">
        <f t="shared" si="1"/>
        <v>0</v>
      </c>
      <c r="N24" s="290">
        <f t="shared" si="2"/>
        <v>0</v>
      </c>
      <c r="O24" s="203">
        <f t="shared" si="3"/>
        <v>0</v>
      </c>
    </row>
    <row r="25" spans="1:15" ht="12.75" customHeight="1">
      <c r="A25" s="281">
        <f>MAX($A$11:A24)+1</f>
        <v>15</v>
      </c>
      <c r="B25" s="282" t="s">
        <v>70</v>
      </c>
      <c r="C25" s="283">
        <v>-1</v>
      </c>
      <c r="D25" s="284" t="s">
        <v>480</v>
      </c>
      <c r="E25" s="282" t="s">
        <v>471</v>
      </c>
      <c r="F25" s="285" t="s">
        <v>1315</v>
      </c>
      <c r="G25" s="286" t="s">
        <v>71</v>
      </c>
      <c r="H25" s="287" t="s">
        <v>94</v>
      </c>
      <c r="I25" s="288">
        <v>20.260000000000002</v>
      </c>
      <c r="J25" s="289">
        <v>1</v>
      </c>
      <c r="K25" s="25"/>
      <c r="L25" s="203">
        <f t="shared" si="0"/>
        <v>20.260000000000002</v>
      </c>
      <c r="M25" s="203">
        <f t="shared" si="1"/>
        <v>0</v>
      </c>
      <c r="N25" s="290">
        <f t="shared" si="2"/>
        <v>0</v>
      </c>
      <c r="O25" s="203">
        <f t="shared" si="3"/>
        <v>0</v>
      </c>
    </row>
    <row r="26" spans="1:15" ht="12.75" customHeight="1">
      <c r="A26" s="281">
        <f>MAX($A$11:A25)+1</f>
        <v>16</v>
      </c>
      <c r="B26" s="282" t="s">
        <v>70</v>
      </c>
      <c r="C26" s="283">
        <v>-1</v>
      </c>
      <c r="D26" s="284" t="s">
        <v>482</v>
      </c>
      <c r="E26" s="282" t="s">
        <v>471</v>
      </c>
      <c r="F26" s="285" t="s">
        <v>1315</v>
      </c>
      <c r="G26" s="286" t="s">
        <v>71</v>
      </c>
      <c r="H26" s="287" t="s">
        <v>94</v>
      </c>
      <c r="I26" s="288">
        <v>21.94</v>
      </c>
      <c r="J26" s="289">
        <v>1</v>
      </c>
      <c r="K26" s="25"/>
      <c r="L26" s="203">
        <f t="shared" si="0"/>
        <v>21.94</v>
      </c>
      <c r="M26" s="203">
        <f t="shared" si="1"/>
        <v>0</v>
      </c>
      <c r="N26" s="290">
        <f t="shared" si="2"/>
        <v>0</v>
      </c>
      <c r="O26" s="203">
        <f t="shared" si="3"/>
        <v>0</v>
      </c>
    </row>
    <row r="27" spans="1:15" ht="12.75" customHeight="1">
      <c r="A27" s="281">
        <f>MAX($A$11:A26)+1</f>
        <v>17</v>
      </c>
      <c r="B27" s="282" t="s">
        <v>70</v>
      </c>
      <c r="C27" s="283">
        <v>-1</v>
      </c>
      <c r="D27" s="284" t="s">
        <v>485</v>
      </c>
      <c r="E27" s="282" t="s">
        <v>471</v>
      </c>
      <c r="F27" s="285" t="s">
        <v>1315</v>
      </c>
      <c r="G27" s="286" t="s">
        <v>71</v>
      </c>
      <c r="H27" s="287" t="s">
        <v>94</v>
      </c>
      <c r="I27" s="288">
        <v>20.27</v>
      </c>
      <c r="J27" s="289">
        <v>1</v>
      </c>
      <c r="K27" s="25"/>
      <c r="L27" s="203">
        <f t="shared" si="0"/>
        <v>20.27</v>
      </c>
      <c r="M27" s="203">
        <f t="shared" si="1"/>
        <v>0</v>
      </c>
      <c r="N27" s="290">
        <f t="shared" si="2"/>
        <v>0</v>
      </c>
      <c r="O27" s="203">
        <f t="shared" si="3"/>
        <v>0</v>
      </c>
    </row>
    <row r="28" spans="1:15" ht="12.75" customHeight="1">
      <c r="A28" s="281">
        <f>MAX($A$11:A27)+1</f>
        <v>18</v>
      </c>
      <c r="B28" s="282" t="s">
        <v>70</v>
      </c>
      <c r="C28" s="283">
        <v>-1</v>
      </c>
      <c r="D28" s="284" t="s">
        <v>488</v>
      </c>
      <c r="E28" s="282" t="s">
        <v>471</v>
      </c>
      <c r="F28" s="285" t="s">
        <v>75</v>
      </c>
      <c r="G28" s="286" t="s">
        <v>71</v>
      </c>
      <c r="H28" s="287" t="s">
        <v>94</v>
      </c>
      <c r="I28" s="288">
        <v>21.94</v>
      </c>
      <c r="J28" s="289">
        <v>1</v>
      </c>
      <c r="K28" s="25"/>
      <c r="L28" s="203">
        <f t="shared" si="0"/>
        <v>21.94</v>
      </c>
      <c r="M28" s="203">
        <f t="shared" si="1"/>
        <v>0</v>
      </c>
      <c r="N28" s="290">
        <f t="shared" si="2"/>
        <v>0</v>
      </c>
      <c r="O28" s="203">
        <f t="shared" si="3"/>
        <v>0</v>
      </c>
    </row>
    <row r="29" spans="1:15" ht="12.75" customHeight="1">
      <c r="A29" s="281">
        <f>MAX($A$11:A28)+1</f>
        <v>19</v>
      </c>
      <c r="B29" s="282" t="s">
        <v>70</v>
      </c>
      <c r="C29" s="283">
        <v>-1</v>
      </c>
      <c r="D29" s="284" t="s">
        <v>493</v>
      </c>
      <c r="E29" s="282" t="s">
        <v>229</v>
      </c>
      <c r="F29" s="285" t="s">
        <v>75</v>
      </c>
      <c r="G29" s="286" t="s">
        <v>71</v>
      </c>
      <c r="H29" s="287" t="s">
        <v>82</v>
      </c>
      <c r="I29" s="288">
        <v>81.66</v>
      </c>
      <c r="J29" s="289">
        <v>1</v>
      </c>
      <c r="K29" s="25"/>
      <c r="L29" s="203">
        <f t="shared" si="0"/>
        <v>81.66</v>
      </c>
      <c r="M29" s="203">
        <f t="shared" si="1"/>
        <v>0</v>
      </c>
      <c r="N29" s="290">
        <f t="shared" si="2"/>
        <v>0</v>
      </c>
      <c r="O29" s="203">
        <f t="shared" si="3"/>
        <v>0</v>
      </c>
    </row>
    <row r="30" spans="1:15" ht="12.75" customHeight="1">
      <c r="A30" s="281">
        <f>MAX($A$11:A29)+1</f>
        <v>20</v>
      </c>
      <c r="B30" s="282" t="s">
        <v>70</v>
      </c>
      <c r="C30" s="283">
        <v>-1</v>
      </c>
      <c r="D30" s="284" t="s">
        <v>500</v>
      </c>
      <c r="E30" s="282" t="s">
        <v>189</v>
      </c>
      <c r="F30" s="285" t="s">
        <v>75</v>
      </c>
      <c r="G30" s="286" t="s">
        <v>71</v>
      </c>
      <c r="H30" s="287" t="s">
        <v>83</v>
      </c>
      <c r="I30" s="288">
        <v>153.85</v>
      </c>
      <c r="J30" s="289">
        <v>1</v>
      </c>
      <c r="K30" s="25"/>
      <c r="L30" s="203">
        <f t="shared" si="0"/>
        <v>153.85</v>
      </c>
      <c r="M30" s="203">
        <f t="shared" si="1"/>
        <v>0</v>
      </c>
      <c r="N30" s="290">
        <f t="shared" si="2"/>
        <v>0</v>
      </c>
      <c r="O30" s="203">
        <f t="shared" si="3"/>
        <v>0</v>
      </c>
    </row>
    <row r="31" spans="1:15" ht="12.75" customHeight="1">
      <c r="A31" s="281">
        <f>MAX($A$11:A30)+1</f>
        <v>21</v>
      </c>
      <c r="B31" s="282" t="s">
        <v>70</v>
      </c>
      <c r="C31" s="283">
        <v>-1</v>
      </c>
      <c r="D31" s="284" t="s">
        <v>612</v>
      </c>
      <c r="E31" s="282" t="s">
        <v>471</v>
      </c>
      <c r="F31" s="285" t="s">
        <v>75</v>
      </c>
      <c r="G31" s="286" t="s">
        <v>71</v>
      </c>
      <c r="H31" s="287" t="s">
        <v>94</v>
      </c>
      <c r="I31" s="288">
        <v>50.6</v>
      </c>
      <c r="J31" s="289">
        <v>1</v>
      </c>
      <c r="K31" s="25"/>
      <c r="L31" s="203">
        <f t="shared" si="0"/>
        <v>50.6</v>
      </c>
      <c r="M31" s="203">
        <f t="shared" si="1"/>
        <v>0</v>
      </c>
      <c r="N31" s="290">
        <f t="shared" si="2"/>
        <v>0</v>
      </c>
      <c r="O31" s="203">
        <f t="shared" si="3"/>
        <v>0</v>
      </c>
    </row>
    <row r="32" spans="1:15" ht="12.75" customHeight="1">
      <c r="A32" s="281">
        <f>MAX($A$11:A31)+1</f>
        <v>22</v>
      </c>
      <c r="B32" s="282" t="s">
        <v>70</v>
      </c>
      <c r="C32" s="283">
        <v>-1</v>
      </c>
      <c r="D32" s="284" t="s">
        <v>613</v>
      </c>
      <c r="E32" s="282" t="s">
        <v>471</v>
      </c>
      <c r="F32" s="285" t="s">
        <v>75</v>
      </c>
      <c r="G32" s="286" t="s">
        <v>71</v>
      </c>
      <c r="H32" s="287" t="s">
        <v>94</v>
      </c>
      <c r="I32" s="288">
        <v>63.78</v>
      </c>
      <c r="J32" s="289">
        <v>1</v>
      </c>
      <c r="K32" s="25"/>
      <c r="L32" s="203">
        <f t="shared" si="0"/>
        <v>63.78</v>
      </c>
      <c r="M32" s="203">
        <f t="shared" si="1"/>
        <v>0</v>
      </c>
      <c r="N32" s="290">
        <f t="shared" si="2"/>
        <v>0</v>
      </c>
      <c r="O32" s="203">
        <f t="shared" si="3"/>
        <v>0</v>
      </c>
    </row>
    <row r="33" spans="1:15" ht="12.75" customHeight="1">
      <c r="A33" s="281">
        <f>MAX($A$11:A32)+1</f>
        <v>23</v>
      </c>
      <c r="B33" s="282" t="s">
        <v>70</v>
      </c>
      <c r="C33" s="283">
        <v>-1</v>
      </c>
      <c r="D33" s="284" t="s">
        <v>614</v>
      </c>
      <c r="E33" s="282" t="s">
        <v>471</v>
      </c>
      <c r="F33" s="285" t="s">
        <v>75</v>
      </c>
      <c r="G33" s="286" t="s">
        <v>71</v>
      </c>
      <c r="H33" s="287" t="s">
        <v>94</v>
      </c>
      <c r="I33" s="288">
        <v>65.23</v>
      </c>
      <c r="J33" s="289">
        <v>1</v>
      </c>
      <c r="K33" s="25"/>
      <c r="L33" s="203">
        <f t="shared" si="0"/>
        <v>65.23</v>
      </c>
      <c r="M33" s="203">
        <f t="shared" si="1"/>
        <v>0</v>
      </c>
      <c r="N33" s="290">
        <f t="shared" si="2"/>
        <v>0</v>
      </c>
      <c r="O33" s="203">
        <f t="shared" si="3"/>
        <v>0</v>
      </c>
    </row>
    <row r="34" spans="1:15" ht="12.75" customHeight="1">
      <c r="A34" s="281">
        <f>MAX($A$11:A33)+1</f>
        <v>24</v>
      </c>
      <c r="B34" s="282" t="s">
        <v>70</v>
      </c>
      <c r="C34" s="283">
        <v>-1</v>
      </c>
      <c r="D34" s="284" t="s">
        <v>615</v>
      </c>
      <c r="E34" s="282" t="s">
        <v>471</v>
      </c>
      <c r="F34" s="285" t="s">
        <v>75</v>
      </c>
      <c r="G34" s="286" t="s">
        <v>71</v>
      </c>
      <c r="H34" s="287" t="s">
        <v>94</v>
      </c>
      <c r="I34" s="288">
        <v>14.49</v>
      </c>
      <c r="J34" s="289">
        <v>1</v>
      </c>
      <c r="K34" s="25"/>
      <c r="L34" s="203">
        <f t="shared" si="0"/>
        <v>14.49</v>
      </c>
      <c r="M34" s="203">
        <f t="shared" si="1"/>
        <v>0</v>
      </c>
      <c r="N34" s="290">
        <f t="shared" si="2"/>
        <v>0</v>
      </c>
      <c r="O34" s="203">
        <f t="shared" si="3"/>
        <v>0</v>
      </c>
    </row>
    <row r="35" spans="1:15" ht="12.75" customHeight="1">
      <c r="A35" s="281">
        <f>MAX($A$11:A34)+1</f>
        <v>25</v>
      </c>
      <c r="B35" s="282" t="s">
        <v>70</v>
      </c>
      <c r="C35" s="283">
        <v>-1</v>
      </c>
      <c r="D35" s="284" t="s">
        <v>616</v>
      </c>
      <c r="E35" s="282" t="s">
        <v>471</v>
      </c>
      <c r="F35" s="285" t="s">
        <v>75</v>
      </c>
      <c r="G35" s="286" t="s">
        <v>71</v>
      </c>
      <c r="H35" s="287" t="s">
        <v>94</v>
      </c>
      <c r="I35" s="288">
        <v>62.86</v>
      </c>
      <c r="J35" s="289">
        <v>1</v>
      </c>
      <c r="K35" s="25"/>
      <c r="L35" s="203">
        <f t="shared" si="0"/>
        <v>62.86</v>
      </c>
      <c r="M35" s="203">
        <f t="shared" si="1"/>
        <v>0</v>
      </c>
      <c r="N35" s="290">
        <f t="shared" si="2"/>
        <v>0</v>
      </c>
      <c r="O35" s="203">
        <f t="shared" si="3"/>
        <v>0</v>
      </c>
    </row>
    <row r="36" spans="1:15" ht="12.75" customHeight="1">
      <c r="A36" s="281">
        <f>MAX($A$11:A35)+1</f>
        <v>26</v>
      </c>
      <c r="B36" s="282" t="s">
        <v>70</v>
      </c>
      <c r="C36" s="283">
        <v>-1</v>
      </c>
      <c r="D36" s="284" t="s">
        <v>618</v>
      </c>
      <c r="E36" s="282" t="s">
        <v>471</v>
      </c>
      <c r="F36" s="285" t="s">
        <v>75</v>
      </c>
      <c r="G36" s="286" t="s">
        <v>71</v>
      </c>
      <c r="H36" s="287" t="s">
        <v>94</v>
      </c>
      <c r="I36" s="288">
        <v>23.9</v>
      </c>
      <c r="J36" s="289">
        <v>1</v>
      </c>
      <c r="K36" s="25"/>
      <c r="L36" s="203">
        <f t="shared" si="0"/>
        <v>23.9</v>
      </c>
      <c r="M36" s="203">
        <f t="shared" si="1"/>
        <v>0</v>
      </c>
      <c r="N36" s="290">
        <f t="shared" si="2"/>
        <v>0</v>
      </c>
      <c r="O36" s="203">
        <f t="shared" si="3"/>
        <v>0</v>
      </c>
    </row>
    <row r="37" spans="1:15" ht="12.75" customHeight="1">
      <c r="A37" s="281">
        <f>MAX($A$11:A36)+1</f>
        <v>27</v>
      </c>
      <c r="B37" s="282" t="s">
        <v>70</v>
      </c>
      <c r="C37" s="283">
        <v>-1</v>
      </c>
      <c r="D37" s="284" t="s">
        <v>619</v>
      </c>
      <c r="E37" s="282" t="s">
        <v>471</v>
      </c>
      <c r="F37" s="285" t="s">
        <v>75</v>
      </c>
      <c r="G37" s="286" t="s">
        <v>71</v>
      </c>
      <c r="H37" s="287" t="s">
        <v>94</v>
      </c>
      <c r="I37" s="288">
        <v>40.78</v>
      </c>
      <c r="J37" s="289">
        <v>1</v>
      </c>
      <c r="K37" s="25"/>
      <c r="L37" s="203">
        <f t="shared" si="0"/>
        <v>40.78</v>
      </c>
      <c r="M37" s="203">
        <f t="shared" si="1"/>
        <v>0</v>
      </c>
      <c r="N37" s="290">
        <f t="shared" si="2"/>
        <v>0</v>
      </c>
      <c r="O37" s="203">
        <f t="shared" si="3"/>
        <v>0</v>
      </c>
    </row>
    <row r="38" spans="1:15" ht="12.75" customHeight="1">
      <c r="A38" s="281">
        <f>MAX($A$11:A37)+1</f>
        <v>28</v>
      </c>
      <c r="B38" s="282" t="s">
        <v>70</v>
      </c>
      <c r="C38" s="283">
        <v>-1</v>
      </c>
      <c r="D38" s="284" t="s">
        <v>627</v>
      </c>
      <c r="E38" s="282" t="s">
        <v>189</v>
      </c>
      <c r="F38" s="285" t="s">
        <v>75</v>
      </c>
      <c r="G38" s="286" t="s">
        <v>71</v>
      </c>
      <c r="H38" s="287" t="s">
        <v>83</v>
      </c>
      <c r="I38" s="288">
        <v>135.11000000000001</v>
      </c>
      <c r="J38" s="289">
        <v>1</v>
      </c>
      <c r="K38" s="25"/>
      <c r="L38" s="203">
        <f t="shared" si="0"/>
        <v>135.11000000000001</v>
      </c>
      <c r="M38" s="203">
        <f t="shared" si="1"/>
        <v>0</v>
      </c>
      <c r="N38" s="290">
        <f t="shared" si="2"/>
        <v>0</v>
      </c>
      <c r="O38" s="203">
        <f t="shared" si="3"/>
        <v>0</v>
      </c>
    </row>
    <row r="39" spans="1:15" ht="12.75" customHeight="1">
      <c r="A39" s="281">
        <f>MAX($A$11:A38)+1</f>
        <v>29</v>
      </c>
      <c r="B39" s="282" t="s">
        <v>70</v>
      </c>
      <c r="C39" s="283">
        <v>-1</v>
      </c>
      <c r="D39" s="284" t="s">
        <v>744</v>
      </c>
      <c r="E39" s="282" t="s">
        <v>189</v>
      </c>
      <c r="F39" s="285" t="s">
        <v>75</v>
      </c>
      <c r="G39" s="286" t="s">
        <v>71</v>
      </c>
      <c r="H39" s="287" t="s">
        <v>83</v>
      </c>
      <c r="I39" s="288">
        <v>141.81</v>
      </c>
      <c r="J39" s="289">
        <v>1</v>
      </c>
      <c r="K39" s="25"/>
      <c r="L39" s="203">
        <f t="shared" si="0"/>
        <v>141.81</v>
      </c>
      <c r="M39" s="203">
        <f t="shared" si="1"/>
        <v>0</v>
      </c>
      <c r="N39" s="290">
        <f t="shared" si="2"/>
        <v>0</v>
      </c>
      <c r="O39" s="203">
        <f t="shared" si="3"/>
        <v>0</v>
      </c>
    </row>
    <row r="40" spans="1:15" ht="12.75" customHeight="1">
      <c r="A40" s="281">
        <f>MAX($A$11:A39)+1</f>
        <v>30</v>
      </c>
      <c r="B40" s="282" t="s">
        <v>70</v>
      </c>
      <c r="C40" s="283">
        <v>0</v>
      </c>
      <c r="D40" s="284" t="s">
        <v>225</v>
      </c>
      <c r="E40" s="282" t="s">
        <v>189</v>
      </c>
      <c r="F40" s="285" t="s">
        <v>1317</v>
      </c>
      <c r="G40" s="286" t="s">
        <v>71</v>
      </c>
      <c r="H40" s="287" t="s">
        <v>83</v>
      </c>
      <c r="I40" s="288">
        <v>10.41</v>
      </c>
      <c r="J40" s="289">
        <v>1</v>
      </c>
      <c r="K40" s="25"/>
      <c r="L40" s="203">
        <f t="shared" si="0"/>
        <v>10.41</v>
      </c>
      <c r="M40" s="203">
        <f t="shared" si="1"/>
        <v>0</v>
      </c>
      <c r="N40" s="290">
        <f t="shared" si="2"/>
        <v>0</v>
      </c>
      <c r="O40" s="203">
        <f t="shared" si="3"/>
        <v>0</v>
      </c>
    </row>
    <row r="41" spans="1:15" ht="12.75" customHeight="1">
      <c r="A41" s="281">
        <f>MAX($A$11:A40)+1</f>
        <v>31</v>
      </c>
      <c r="B41" s="282" t="s">
        <v>70</v>
      </c>
      <c r="C41" s="283">
        <v>0</v>
      </c>
      <c r="D41" s="284" t="s">
        <v>226</v>
      </c>
      <c r="E41" s="282" t="s">
        <v>189</v>
      </c>
      <c r="F41" s="285" t="s">
        <v>1317</v>
      </c>
      <c r="G41" s="286" t="s">
        <v>71</v>
      </c>
      <c r="H41" s="287" t="s">
        <v>83</v>
      </c>
      <c r="I41" s="288">
        <v>30.8</v>
      </c>
      <c r="J41" s="289">
        <v>1</v>
      </c>
      <c r="K41" s="25"/>
      <c r="L41" s="203">
        <f t="shared" si="0"/>
        <v>30.8</v>
      </c>
      <c r="M41" s="203">
        <f t="shared" si="1"/>
        <v>0</v>
      </c>
      <c r="N41" s="290">
        <f t="shared" si="2"/>
        <v>0</v>
      </c>
      <c r="O41" s="203">
        <f t="shared" si="3"/>
        <v>0</v>
      </c>
    </row>
    <row r="42" spans="1:15" ht="12.75" customHeight="1">
      <c r="A42" s="281">
        <f>MAX($A$11:A41)+1</f>
        <v>32</v>
      </c>
      <c r="B42" s="282" t="s">
        <v>70</v>
      </c>
      <c r="C42" s="283">
        <v>0</v>
      </c>
      <c r="D42" s="284" t="s">
        <v>270</v>
      </c>
      <c r="E42" s="282" t="s">
        <v>271</v>
      </c>
      <c r="F42" s="285" t="s">
        <v>75</v>
      </c>
      <c r="G42" s="286" t="s">
        <v>71</v>
      </c>
      <c r="H42" s="287" t="s">
        <v>45</v>
      </c>
      <c r="I42" s="288">
        <v>222.14</v>
      </c>
      <c r="J42" s="289">
        <v>1</v>
      </c>
      <c r="K42" s="25"/>
      <c r="L42" s="203">
        <f t="shared" si="0"/>
        <v>222.14</v>
      </c>
      <c r="M42" s="203">
        <f t="shared" si="1"/>
        <v>0</v>
      </c>
      <c r="N42" s="290">
        <f t="shared" si="2"/>
        <v>0</v>
      </c>
      <c r="O42" s="203">
        <f t="shared" si="3"/>
        <v>0</v>
      </c>
    </row>
    <row r="43" spans="1:15" ht="12.75" customHeight="1">
      <c r="A43" s="281">
        <f>MAX($A$11:A42)+1</f>
        <v>33</v>
      </c>
      <c r="B43" s="282" t="s">
        <v>70</v>
      </c>
      <c r="C43" s="283">
        <v>0</v>
      </c>
      <c r="D43" s="284" t="s">
        <v>272</v>
      </c>
      <c r="E43" s="282" t="s">
        <v>273</v>
      </c>
      <c r="F43" s="285" t="s">
        <v>75</v>
      </c>
      <c r="G43" s="286" t="s">
        <v>71</v>
      </c>
      <c r="H43" s="287" t="s">
        <v>45</v>
      </c>
      <c r="I43" s="288">
        <v>126.36</v>
      </c>
      <c r="J43" s="289">
        <v>1</v>
      </c>
      <c r="K43" s="25"/>
      <c r="L43" s="203">
        <f t="shared" si="0"/>
        <v>126.36</v>
      </c>
      <c r="M43" s="203">
        <f t="shared" si="1"/>
        <v>0</v>
      </c>
      <c r="N43" s="290">
        <f t="shared" si="2"/>
        <v>0</v>
      </c>
      <c r="O43" s="203">
        <f t="shared" si="3"/>
        <v>0</v>
      </c>
    </row>
    <row r="44" spans="1:15" ht="12.75" customHeight="1">
      <c r="A44" s="281">
        <f>MAX($A$11:A43)+1</f>
        <v>34</v>
      </c>
      <c r="B44" s="282" t="s">
        <v>70</v>
      </c>
      <c r="C44" s="283">
        <v>0</v>
      </c>
      <c r="D44" s="284" t="s">
        <v>274</v>
      </c>
      <c r="E44" s="282" t="s">
        <v>275</v>
      </c>
      <c r="F44" s="285" t="s">
        <v>75</v>
      </c>
      <c r="G44" s="286" t="s">
        <v>71</v>
      </c>
      <c r="H44" s="287" t="s">
        <v>45</v>
      </c>
      <c r="I44" s="288">
        <v>185.64</v>
      </c>
      <c r="J44" s="289">
        <v>1</v>
      </c>
      <c r="K44" s="25"/>
      <c r="L44" s="203">
        <f t="shared" si="0"/>
        <v>185.64</v>
      </c>
      <c r="M44" s="203">
        <f t="shared" si="1"/>
        <v>0</v>
      </c>
      <c r="N44" s="290">
        <f t="shared" si="2"/>
        <v>0</v>
      </c>
      <c r="O44" s="203">
        <f t="shared" si="3"/>
        <v>0</v>
      </c>
    </row>
    <row r="45" spans="1:15" ht="12.75" customHeight="1">
      <c r="A45" s="281">
        <f>MAX($A$11:A44)+1</f>
        <v>35</v>
      </c>
      <c r="B45" s="282" t="s">
        <v>70</v>
      </c>
      <c r="C45" s="283">
        <v>0</v>
      </c>
      <c r="D45" s="284" t="s">
        <v>276</v>
      </c>
      <c r="E45" s="282" t="s">
        <v>277</v>
      </c>
      <c r="F45" s="285" t="s">
        <v>75</v>
      </c>
      <c r="G45" s="286" t="s">
        <v>71</v>
      </c>
      <c r="H45" s="287" t="s">
        <v>45</v>
      </c>
      <c r="I45" s="288">
        <v>126.36</v>
      </c>
      <c r="J45" s="289">
        <v>1</v>
      </c>
      <c r="K45" s="25"/>
      <c r="L45" s="203">
        <f t="shared" si="0"/>
        <v>126.36</v>
      </c>
      <c r="M45" s="203">
        <f t="shared" si="1"/>
        <v>0</v>
      </c>
      <c r="N45" s="290">
        <f t="shared" si="2"/>
        <v>0</v>
      </c>
      <c r="O45" s="203">
        <f t="shared" si="3"/>
        <v>0</v>
      </c>
    </row>
    <row r="46" spans="1:15" ht="12.75" customHeight="1">
      <c r="A46" s="281">
        <f>MAX($A$11:A45)+1</f>
        <v>36</v>
      </c>
      <c r="B46" s="282" t="s">
        <v>70</v>
      </c>
      <c r="C46" s="283">
        <v>0</v>
      </c>
      <c r="D46" s="284" t="s">
        <v>278</v>
      </c>
      <c r="E46" s="282" t="s">
        <v>279</v>
      </c>
      <c r="F46" s="285" t="s">
        <v>75</v>
      </c>
      <c r="G46" s="286" t="s">
        <v>71</v>
      </c>
      <c r="H46" s="287" t="s">
        <v>45</v>
      </c>
      <c r="I46" s="288">
        <v>173.81</v>
      </c>
      <c r="J46" s="289">
        <v>1</v>
      </c>
      <c r="K46" s="25"/>
      <c r="L46" s="203">
        <f t="shared" si="0"/>
        <v>173.81</v>
      </c>
      <c r="M46" s="203">
        <f t="shared" si="1"/>
        <v>0</v>
      </c>
      <c r="N46" s="290">
        <f t="shared" si="2"/>
        <v>0</v>
      </c>
      <c r="O46" s="203">
        <f t="shared" si="3"/>
        <v>0</v>
      </c>
    </row>
    <row r="47" spans="1:15" ht="12.75" customHeight="1">
      <c r="A47" s="281">
        <f>MAX($A$11:A46)+1</f>
        <v>37</v>
      </c>
      <c r="B47" s="282" t="s">
        <v>70</v>
      </c>
      <c r="C47" s="283">
        <v>0</v>
      </c>
      <c r="D47" s="284" t="s">
        <v>280</v>
      </c>
      <c r="E47" s="282" t="s">
        <v>281</v>
      </c>
      <c r="F47" s="285" t="s">
        <v>1311</v>
      </c>
      <c r="G47" s="286" t="s">
        <v>71</v>
      </c>
      <c r="H47" s="287" t="s">
        <v>83</v>
      </c>
      <c r="I47" s="288">
        <v>1621.61</v>
      </c>
      <c r="J47" s="289">
        <v>1</v>
      </c>
      <c r="K47" s="25"/>
      <c r="L47" s="203">
        <f t="shared" si="0"/>
        <v>1621.61</v>
      </c>
      <c r="M47" s="203">
        <f t="shared" si="1"/>
        <v>0</v>
      </c>
      <c r="N47" s="290">
        <f t="shared" si="2"/>
        <v>0</v>
      </c>
      <c r="O47" s="203">
        <f t="shared" si="3"/>
        <v>0</v>
      </c>
    </row>
    <row r="48" spans="1:15" ht="12.75" customHeight="1">
      <c r="A48" s="281">
        <f>MAX($A$11:A47)+1</f>
        <v>38</v>
      </c>
      <c r="B48" s="282" t="s">
        <v>70</v>
      </c>
      <c r="C48" s="283">
        <v>0</v>
      </c>
      <c r="D48" s="284" t="s">
        <v>282</v>
      </c>
      <c r="E48" s="282" t="s">
        <v>283</v>
      </c>
      <c r="F48" s="285" t="s">
        <v>1311</v>
      </c>
      <c r="G48" s="286" t="s">
        <v>71</v>
      </c>
      <c r="H48" s="287" t="s">
        <v>83</v>
      </c>
      <c r="I48" s="288">
        <v>56.12</v>
      </c>
      <c r="J48" s="289">
        <v>1</v>
      </c>
      <c r="K48" s="25"/>
      <c r="L48" s="203">
        <f t="shared" si="0"/>
        <v>56.12</v>
      </c>
      <c r="M48" s="203">
        <f t="shared" si="1"/>
        <v>0</v>
      </c>
      <c r="N48" s="290">
        <f t="shared" si="2"/>
        <v>0</v>
      </c>
      <c r="O48" s="203">
        <f t="shared" si="3"/>
        <v>0</v>
      </c>
    </row>
    <row r="49" spans="1:15" ht="12.75" customHeight="1">
      <c r="A49" s="281">
        <f>MAX($A$11:A48)+1</f>
        <v>39</v>
      </c>
      <c r="B49" s="282" t="s">
        <v>70</v>
      </c>
      <c r="C49" s="283">
        <v>0</v>
      </c>
      <c r="D49" s="284" t="s">
        <v>368</v>
      </c>
      <c r="E49" s="282" t="s">
        <v>189</v>
      </c>
      <c r="F49" s="285" t="s">
        <v>1311</v>
      </c>
      <c r="G49" s="286" t="s">
        <v>71</v>
      </c>
      <c r="H49" s="287" t="s">
        <v>83</v>
      </c>
      <c r="I49" s="288">
        <v>28.42</v>
      </c>
      <c r="J49" s="289">
        <v>1</v>
      </c>
      <c r="K49" s="25"/>
      <c r="L49" s="203">
        <f t="shared" si="0"/>
        <v>28.42</v>
      </c>
      <c r="M49" s="203">
        <f t="shared" si="1"/>
        <v>0</v>
      </c>
      <c r="N49" s="290">
        <f t="shared" si="2"/>
        <v>0</v>
      </c>
      <c r="O49" s="203">
        <f t="shared" si="3"/>
        <v>0</v>
      </c>
    </row>
    <row r="50" spans="1:15" ht="12.75" customHeight="1">
      <c r="A50" s="281">
        <f>MAX($A$11:A49)+1</f>
        <v>40</v>
      </c>
      <c r="B50" s="282" t="s">
        <v>70</v>
      </c>
      <c r="C50" s="283">
        <v>0</v>
      </c>
      <c r="D50" s="284" t="s">
        <v>369</v>
      </c>
      <c r="E50" s="282" t="s">
        <v>189</v>
      </c>
      <c r="F50" s="285" t="s">
        <v>1317</v>
      </c>
      <c r="G50" s="286" t="s">
        <v>71</v>
      </c>
      <c r="H50" s="287" t="s">
        <v>83</v>
      </c>
      <c r="I50" s="288">
        <v>36.840000000000003</v>
      </c>
      <c r="J50" s="289">
        <v>1</v>
      </c>
      <c r="K50" s="25"/>
      <c r="L50" s="203">
        <f t="shared" si="0"/>
        <v>36.840000000000003</v>
      </c>
      <c r="M50" s="203">
        <f t="shared" si="1"/>
        <v>0</v>
      </c>
      <c r="N50" s="290">
        <f t="shared" si="2"/>
        <v>0</v>
      </c>
      <c r="O50" s="203">
        <f t="shared" si="3"/>
        <v>0</v>
      </c>
    </row>
    <row r="51" spans="1:15" ht="12.75" customHeight="1">
      <c r="A51" s="281">
        <f>MAX($A$11:A50)+1</f>
        <v>41</v>
      </c>
      <c r="B51" s="282" t="s">
        <v>70</v>
      </c>
      <c r="C51" s="283">
        <v>0</v>
      </c>
      <c r="D51" s="284" t="s">
        <v>370</v>
      </c>
      <c r="E51" s="282" t="s">
        <v>189</v>
      </c>
      <c r="F51" s="285" t="s">
        <v>1317</v>
      </c>
      <c r="G51" s="286" t="s">
        <v>71</v>
      </c>
      <c r="H51" s="287" t="s">
        <v>83</v>
      </c>
      <c r="I51" s="288">
        <v>42.78</v>
      </c>
      <c r="J51" s="289">
        <v>1</v>
      </c>
      <c r="K51" s="25"/>
      <c r="L51" s="203">
        <f t="shared" si="0"/>
        <v>42.78</v>
      </c>
      <c r="M51" s="203">
        <f t="shared" si="1"/>
        <v>0</v>
      </c>
      <c r="N51" s="290">
        <f t="shared" si="2"/>
        <v>0</v>
      </c>
      <c r="O51" s="203">
        <f t="shared" si="3"/>
        <v>0</v>
      </c>
    </row>
    <row r="52" spans="1:15" ht="12.75" customHeight="1">
      <c r="A52" s="281">
        <f>MAX($A$11:A51)+1</f>
        <v>42</v>
      </c>
      <c r="B52" s="282" t="s">
        <v>70</v>
      </c>
      <c r="C52" s="283">
        <v>0</v>
      </c>
      <c r="D52" s="284" t="s">
        <v>371</v>
      </c>
      <c r="E52" s="282" t="s">
        <v>189</v>
      </c>
      <c r="F52" s="285" t="s">
        <v>1317</v>
      </c>
      <c r="G52" s="286" t="s">
        <v>71</v>
      </c>
      <c r="H52" s="287" t="s">
        <v>83</v>
      </c>
      <c r="I52" s="288">
        <v>49.06</v>
      </c>
      <c r="J52" s="289">
        <v>1</v>
      </c>
      <c r="K52" s="25"/>
      <c r="L52" s="203">
        <f t="shared" si="0"/>
        <v>49.06</v>
      </c>
      <c r="M52" s="203">
        <f t="shared" si="1"/>
        <v>0</v>
      </c>
      <c r="N52" s="290">
        <f t="shared" si="2"/>
        <v>0</v>
      </c>
      <c r="O52" s="203">
        <f t="shared" si="3"/>
        <v>0</v>
      </c>
    </row>
    <row r="53" spans="1:15" ht="12.75" customHeight="1">
      <c r="A53" s="281">
        <f>MAX($A$11:A52)+1</f>
        <v>43</v>
      </c>
      <c r="B53" s="282" t="s">
        <v>70</v>
      </c>
      <c r="C53" s="283">
        <v>0</v>
      </c>
      <c r="D53" s="284" t="s">
        <v>520</v>
      </c>
      <c r="E53" s="282" t="s">
        <v>471</v>
      </c>
      <c r="F53" s="285" t="s">
        <v>75</v>
      </c>
      <c r="G53" s="286" t="s">
        <v>71</v>
      </c>
      <c r="H53" s="287" t="s">
        <v>94</v>
      </c>
      <c r="I53" s="288">
        <v>58.95</v>
      </c>
      <c r="J53" s="289">
        <v>1</v>
      </c>
      <c r="K53" s="25"/>
      <c r="L53" s="203">
        <f t="shared" si="0"/>
        <v>58.95</v>
      </c>
      <c r="M53" s="203">
        <f t="shared" si="1"/>
        <v>0</v>
      </c>
      <c r="N53" s="290">
        <f t="shared" si="2"/>
        <v>0</v>
      </c>
      <c r="O53" s="203">
        <f t="shared" si="3"/>
        <v>0</v>
      </c>
    </row>
    <row r="54" spans="1:15" ht="12.75" customHeight="1">
      <c r="A54" s="281">
        <f>MAX($A$11:A53)+1</f>
        <v>44</v>
      </c>
      <c r="B54" s="282" t="s">
        <v>70</v>
      </c>
      <c r="C54" s="283">
        <v>0</v>
      </c>
      <c r="D54" s="284" t="s">
        <v>521</v>
      </c>
      <c r="E54" s="282" t="s">
        <v>471</v>
      </c>
      <c r="F54" s="285" t="s">
        <v>75</v>
      </c>
      <c r="G54" s="286" t="s">
        <v>71</v>
      </c>
      <c r="H54" s="287" t="s">
        <v>94</v>
      </c>
      <c r="I54" s="288">
        <v>25.51</v>
      </c>
      <c r="J54" s="289">
        <v>1</v>
      </c>
      <c r="K54" s="25"/>
      <c r="L54" s="203">
        <f t="shared" si="0"/>
        <v>25.51</v>
      </c>
      <c r="M54" s="203">
        <f t="shared" si="1"/>
        <v>0</v>
      </c>
      <c r="N54" s="290">
        <f t="shared" si="2"/>
        <v>0</v>
      </c>
      <c r="O54" s="203">
        <f t="shared" si="3"/>
        <v>0</v>
      </c>
    </row>
    <row r="55" spans="1:15" ht="12.75" customHeight="1">
      <c r="A55" s="281">
        <f>MAX($A$11:A54)+1</f>
        <v>45</v>
      </c>
      <c r="B55" s="282" t="s">
        <v>70</v>
      </c>
      <c r="C55" s="283">
        <v>0</v>
      </c>
      <c r="D55" s="284" t="s">
        <v>522</v>
      </c>
      <c r="E55" s="282" t="s">
        <v>229</v>
      </c>
      <c r="F55" s="285" t="s">
        <v>75</v>
      </c>
      <c r="G55" s="286" t="s">
        <v>71</v>
      </c>
      <c r="H55" s="287" t="s">
        <v>82</v>
      </c>
      <c r="I55" s="288">
        <v>125.02</v>
      </c>
      <c r="J55" s="289">
        <v>1</v>
      </c>
      <c r="K55" s="25"/>
      <c r="L55" s="203">
        <f t="shared" si="0"/>
        <v>125.02</v>
      </c>
      <c r="M55" s="203">
        <f t="shared" si="1"/>
        <v>0</v>
      </c>
      <c r="N55" s="290">
        <f t="shared" si="2"/>
        <v>0</v>
      </c>
      <c r="O55" s="203">
        <f t="shared" si="3"/>
        <v>0</v>
      </c>
    </row>
    <row r="56" spans="1:15" ht="12.75" customHeight="1">
      <c r="A56" s="281">
        <f>MAX($A$11:A55)+1</f>
        <v>46</v>
      </c>
      <c r="B56" s="282" t="s">
        <v>70</v>
      </c>
      <c r="C56" s="283">
        <v>0</v>
      </c>
      <c r="D56" s="284" t="s">
        <v>529</v>
      </c>
      <c r="E56" s="282" t="s">
        <v>471</v>
      </c>
      <c r="F56" s="285" t="s">
        <v>75</v>
      </c>
      <c r="G56" s="286" t="s">
        <v>71</v>
      </c>
      <c r="H56" s="287" t="s">
        <v>94</v>
      </c>
      <c r="I56" s="288">
        <v>29.96</v>
      </c>
      <c r="J56" s="289">
        <v>1</v>
      </c>
      <c r="K56" s="25"/>
      <c r="L56" s="203">
        <f t="shared" si="0"/>
        <v>29.96</v>
      </c>
      <c r="M56" s="203">
        <f t="shared" si="1"/>
        <v>0</v>
      </c>
      <c r="N56" s="290">
        <f t="shared" si="2"/>
        <v>0</v>
      </c>
      <c r="O56" s="203">
        <f t="shared" si="3"/>
        <v>0</v>
      </c>
    </row>
    <row r="57" spans="1:15" ht="12.75" customHeight="1">
      <c r="A57" s="281">
        <f>MAX($A$11:A56)+1</f>
        <v>47</v>
      </c>
      <c r="B57" s="282" t="s">
        <v>70</v>
      </c>
      <c r="C57" s="283">
        <v>0</v>
      </c>
      <c r="D57" s="284" t="s">
        <v>531</v>
      </c>
      <c r="E57" s="282" t="s">
        <v>471</v>
      </c>
      <c r="F57" s="285" t="s">
        <v>75</v>
      </c>
      <c r="G57" s="286" t="s">
        <v>71</v>
      </c>
      <c r="H57" s="287" t="s">
        <v>94</v>
      </c>
      <c r="I57" s="288">
        <v>63.63</v>
      </c>
      <c r="J57" s="289">
        <v>1</v>
      </c>
      <c r="K57" s="25"/>
      <c r="L57" s="203">
        <f t="shared" si="0"/>
        <v>63.63</v>
      </c>
      <c r="M57" s="203">
        <f t="shared" si="1"/>
        <v>0</v>
      </c>
      <c r="N57" s="290">
        <f t="shared" si="2"/>
        <v>0</v>
      </c>
      <c r="O57" s="203">
        <f t="shared" si="3"/>
        <v>0</v>
      </c>
    </row>
    <row r="58" spans="1:15" ht="12.75" customHeight="1">
      <c r="A58" s="281">
        <f>MAX($A$11:A57)+1</f>
        <v>48</v>
      </c>
      <c r="B58" s="282" t="s">
        <v>70</v>
      </c>
      <c r="C58" s="283">
        <v>0</v>
      </c>
      <c r="D58" s="284" t="s">
        <v>537</v>
      </c>
      <c r="E58" s="282" t="s">
        <v>189</v>
      </c>
      <c r="F58" s="285" t="s">
        <v>75</v>
      </c>
      <c r="G58" s="286" t="s">
        <v>71</v>
      </c>
      <c r="H58" s="287" t="s">
        <v>83</v>
      </c>
      <c r="I58" s="288">
        <v>188.17</v>
      </c>
      <c r="J58" s="289">
        <v>1</v>
      </c>
      <c r="K58" s="25"/>
      <c r="L58" s="203">
        <f t="shared" si="0"/>
        <v>188.17</v>
      </c>
      <c r="M58" s="203">
        <f t="shared" si="1"/>
        <v>0</v>
      </c>
      <c r="N58" s="290">
        <f t="shared" si="2"/>
        <v>0</v>
      </c>
      <c r="O58" s="203">
        <f t="shared" si="3"/>
        <v>0</v>
      </c>
    </row>
    <row r="59" spans="1:15" ht="12.75" customHeight="1">
      <c r="A59" s="281">
        <f>MAX($A$11:A58)+1</f>
        <v>49</v>
      </c>
      <c r="B59" s="282" t="s">
        <v>70</v>
      </c>
      <c r="C59" s="283">
        <v>0</v>
      </c>
      <c r="D59" s="284" t="s">
        <v>637</v>
      </c>
      <c r="E59" s="282" t="s">
        <v>229</v>
      </c>
      <c r="F59" s="285" t="s">
        <v>75</v>
      </c>
      <c r="G59" s="286" t="s">
        <v>71</v>
      </c>
      <c r="H59" s="287" t="s">
        <v>82</v>
      </c>
      <c r="I59" s="288">
        <v>110.98</v>
      </c>
      <c r="J59" s="289">
        <v>1</v>
      </c>
      <c r="K59" s="25"/>
      <c r="L59" s="203">
        <f t="shared" si="0"/>
        <v>110.98</v>
      </c>
      <c r="M59" s="203">
        <f t="shared" si="1"/>
        <v>0</v>
      </c>
      <c r="N59" s="290">
        <f t="shared" si="2"/>
        <v>0</v>
      </c>
      <c r="O59" s="203">
        <f t="shared" si="3"/>
        <v>0</v>
      </c>
    </row>
    <row r="60" spans="1:15" ht="12.75" customHeight="1">
      <c r="A60" s="281">
        <f>MAX($A$11:A59)+1</f>
        <v>50</v>
      </c>
      <c r="B60" s="282" t="s">
        <v>70</v>
      </c>
      <c r="C60" s="283">
        <v>0</v>
      </c>
      <c r="D60" s="284" t="s">
        <v>639</v>
      </c>
      <c r="E60" s="282" t="s">
        <v>471</v>
      </c>
      <c r="F60" s="285" t="s">
        <v>75</v>
      </c>
      <c r="G60" s="286" t="s">
        <v>71</v>
      </c>
      <c r="H60" s="287" t="s">
        <v>94</v>
      </c>
      <c r="I60" s="288">
        <v>111.21</v>
      </c>
      <c r="J60" s="289">
        <v>1</v>
      </c>
      <c r="K60" s="25"/>
      <c r="L60" s="203">
        <f t="shared" si="0"/>
        <v>111.21</v>
      </c>
      <c r="M60" s="203">
        <f t="shared" si="1"/>
        <v>0</v>
      </c>
      <c r="N60" s="290">
        <f t="shared" si="2"/>
        <v>0</v>
      </c>
      <c r="O60" s="203">
        <f t="shared" si="3"/>
        <v>0</v>
      </c>
    </row>
    <row r="61" spans="1:15" ht="12.75" customHeight="1">
      <c r="A61" s="281">
        <f>MAX($A$11:A60)+1</f>
        <v>51</v>
      </c>
      <c r="B61" s="282" t="s">
        <v>70</v>
      </c>
      <c r="C61" s="283">
        <v>0</v>
      </c>
      <c r="D61" s="284" t="s">
        <v>640</v>
      </c>
      <c r="E61" s="282" t="s">
        <v>471</v>
      </c>
      <c r="F61" s="285" t="s">
        <v>75</v>
      </c>
      <c r="G61" s="286" t="s">
        <v>71</v>
      </c>
      <c r="H61" s="287" t="s">
        <v>94</v>
      </c>
      <c r="I61" s="288">
        <v>80.7</v>
      </c>
      <c r="J61" s="289">
        <v>1</v>
      </c>
      <c r="K61" s="25"/>
      <c r="L61" s="203">
        <f t="shared" si="0"/>
        <v>80.7</v>
      </c>
      <c r="M61" s="203">
        <f t="shared" si="1"/>
        <v>0</v>
      </c>
      <c r="N61" s="290">
        <f t="shared" si="2"/>
        <v>0</v>
      </c>
      <c r="O61" s="203">
        <f t="shared" si="3"/>
        <v>0</v>
      </c>
    </row>
    <row r="62" spans="1:15" ht="12.75" customHeight="1">
      <c r="A62" s="281">
        <f>MAX($A$11:A61)+1</f>
        <v>52</v>
      </c>
      <c r="B62" s="282" t="s">
        <v>70</v>
      </c>
      <c r="C62" s="283">
        <v>0</v>
      </c>
      <c r="D62" s="284" t="s">
        <v>641</v>
      </c>
      <c r="E62" s="282" t="s">
        <v>471</v>
      </c>
      <c r="F62" s="285" t="s">
        <v>75</v>
      </c>
      <c r="G62" s="286" t="s">
        <v>71</v>
      </c>
      <c r="H62" s="287" t="s">
        <v>94</v>
      </c>
      <c r="I62" s="288">
        <v>80.239999999999995</v>
      </c>
      <c r="J62" s="289">
        <v>1</v>
      </c>
      <c r="K62" s="25"/>
      <c r="L62" s="203">
        <f t="shared" si="0"/>
        <v>80.239999999999995</v>
      </c>
      <c r="M62" s="203">
        <f t="shared" si="1"/>
        <v>0</v>
      </c>
      <c r="N62" s="290">
        <f t="shared" si="2"/>
        <v>0</v>
      </c>
      <c r="O62" s="203">
        <f t="shared" si="3"/>
        <v>0</v>
      </c>
    </row>
    <row r="63" spans="1:15" ht="12.75" customHeight="1">
      <c r="A63" s="281">
        <f>MAX($A$11:A62)+1</f>
        <v>53</v>
      </c>
      <c r="B63" s="282" t="s">
        <v>70</v>
      </c>
      <c r="C63" s="283">
        <v>0</v>
      </c>
      <c r="D63" s="284" t="s">
        <v>645</v>
      </c>
      <c r="E63" s="282" t="s">
        <v>471</v>
      </c>
      <c r="F63" s="285" t="s">
        <v>75</v>
      </c>
      <c r="G63" s="286" t="s">
        <v>71</v>
      </c>
      <c r="H63" s="287" t="s">
        <v>94</v>
      </c>
      <c r="I63" s="288">
        <v>118.04</v>
      </c>
      <c r="J63" s="289">
        <v>1</v>
      </c>
      <c r="K63" s="25"/>
      <c r="L63" s="203">
        <f t="shared" si="0"/>
        <v>118.04</v>
      </c>
      <c r="M63" s="203">
        <f t="shared" si="1"/>
        <v>0</v>
      </c>
      <c r="N63" s="290">
        <f t="shared" si="2"/>
        <v>0</v>
      </c>
      <c r="O63" s="203">
        <f t="shared" si="3"/>
        <v>0</v>
      </c>
    </row>
    <row r="64" spans="1:15" ht="12.75" customHeight="1">
      <c r="A64" s="281">
        <f>MAX($A$11:A63)+1</f>
        <v>54</v>
      </c>
      <c r="B64" s="282" t="s">
        <v>70</v>
      </c>
      <c r="C64" s="283">
        <v>0</v>
      </c>
      <c r="D64" s="284" t="s">
        <v>649</v>
      </c>
      <c r="E64" s="282" t="s">
        <v>471</v>
      </c>
      <c r="F64" s="285" t="s">
        <v>75</v>
      </c>
      <c r="G64" s="286" t="s">
        <v>71</v>
      </c>
      <c r="H64" s="287" t="s">
        <v>94</v>
      </c>
      <c r="I64" s="288">
        <v>57.48</v>
      </c>
      <c r="J64" s="289">
        <v>1</v>
      </c>
      <c r="K64" s="25"/>
      <c r="L64" s="203">
        <f t="shared" si="0"/>
        <v>57.48</v>
      </c>
      <c r="M64" s="203">
        <f t="shared" si="1"/>
        <v>0</v>
      </c>
      <c r="N64" s="290">
        <f t="shared" si="2"/>
        <v>0</v>
      </c>
      <c r="O64" s="203">
        <f t="shared" si="3"/>
        <v>0</v>
      </c>
    </row>
    <row r="65" spans="1:15" ht="12.75" customHeight="1">
      <c r="A65" s="281">
        <f>MAX($A$11:A64)+1</f>
        <v>55</v>
      </c>
      <c r="B65" s="282" t="s">
        <v>70</v>
      </c>
      <c r="C65" s="283">
        <v>0</v>
      </c>
      <c r="D65" s="284" t="s">
        <v>655</v>
      </c>
      <c r="E65" s="282" t="s">
        <v>189</v>
      </c>
      <c r="F65" s="285" t="s">
        <v>75</v>
      </c>
      <c r="G65" s="286" t="s">
        <v>71</v>
      </c>
      <c r="H65" s="287" t="s">
        <v>83</v>
      </c>
      <c r="I65" s="288">
        <v>122.06</v>
      </c>
      <c r="J65" s="289">
        <v>1</v>
      </c>
      <c r="K65" s="25"/>
      <c r="L65" s="203">
        <f t="shared" si="0"/>
        <v>122.06</v>
      </c>
      <c r="M65" s="203">
        <f t="shared" si="1"/>
        <v>0</v>
      </c>
      <c r="N65" s="290">
        <f t="shared" si="2"/>
        <v>0</v>
      </c>
      <c r="O65" s="203">
        <f t="shared" si="3"/>
        <v>0</v>
      </c>
    </row>
    <row r="66" spans="1:15" ht="12.75" customHeight="1">
      <c r="A66" s="281">
        <f>MAX($A$11:A65)+1</f>
        <v>56</v>
      </c>
      <c r="B66" s="282" t="s">
        <v>70</v>
      </c>
      <c r="C66" s="283">
        <v>0</v>
      </c>
      <c r="D66" s="284" t="s">
        <v>754</v>
      </c>
      <c r="E66" s="282" t="s">
        <v>229</v>
      </c>
      <c r="F66" s="285" t="s">
        <v>75</v>
      </c>
      <c r="G66" s="286" t="s">
        <v>71</v>
      </c>
      <c r="H66" s="287" t="s">
        <v>82</v>
      </c>
      <c r="I66" s="288">
        <v>98.5</v>
      </c>
      <c r="J66" s="289">
        <v>1</v>
      </c>
      <c r="K66" s="25"/>
      <c r="L66" s="203">
        <f t="shared" si="0"/>
        <v>98.5</v>
      </c>
      <c r="M66" s="203">
        <f t="shared" si="1"/>
        <v>0</v>
      </c>
      <c r="N66" s="290">
        <f t="shared" si="2"/>
        <v>0</v>
      </c>
      <c r="O66" s="203">
        <f t="shared" si="3"/>
        <v>0</v>
      </c>
    </row>
    <row r="67" spans="1:15" ht="12.75" customHeight="1">
      <c r="A67" s="281">
        <f>MAX($A$11:A66)+1</f>
        <v>57</v>
      </c>
      <c r="B67" s="282" t="s">
        <v>70</v>
      </c>
      <c r="C67" s="283">
        <v>0</v>
      </c>
      <c r="D67" s="284" t="s">
        <v>756</v>
      </c>
      <c r="E67" s="282" t="s">
        <v>229</v>
      </c>
      <c r="F67" s="285" t="s">
        <v>75</v>
      </c>
      <c r="G67" s="286" t="s">
        <v>71</v>
      </c>
      <c r="H67" s="287" t="s">
        <v>82</v>
      </c>
      <c r="I67" s="288">
        <v>82.68</v>
      </c>
      <c r="J67" s="289">
        <v>1</v>
      </c>
      <c r="K67" s="25"/>
      <c r="L67" s="203">
        <f t="shared" si="0"/>
        <v>82.68</v>
      </c>
      <c r="M67" s="203">
        <f t="shared" si="1"/>
        <v>0</v>
      </c>
      <c r="N67" s="290">
        <f t="shared" si="2"/>
        <v>0</v>
      </c>
      <c r="O67" s="203">
        <f t="shared" si="3"/>
        <v>0</v>
      </c>
    </row>
    <row r="68" spans="1:15" ht="12.75" customHeight="1">
      <c r="A68" s="281">
        <f>MAX($A$11:A67)+1</f>
        <v>58</v>
      </c>
      <c r="B68" s="282" t="s">
        <v>70</v>
      </c>
      <c r="C68" s="283">
        <v>0</v>
      </c>
      <c r="D68" s="284" t="s">
        <v>760</v>
      </c>
      <c r="E68" s="282" t="s">
        <v>229</v>
      </c>
      <c r="F68" s="285" t="s">
        <v>75</v>
      </c>
      <c r="G68" s="286" t="s">
        <v>71</v>
      </c>
      <c r="H68" s="287" t="s">
        <v>82</v>
      </c>
      <c r="I68" s="288">
        <v>52.21</v>
      </c>
      <c r="J68" s="289">
        <v>1</v>
      </c>
      <c r="K68" s="25"/>
      <c r="L68" s="203">
        <f t="shared" si="0"/>
        <v>52.21</v>
      </c>
      <c r="M68" s="203">
        <f t="shared" si="1"/>
        <v>0</v>
      </c>
      <c r="N68" s="290">
        <f t="shared" si="2"/>
        <v>0</v>
      </c>
      <c r="O68" s="203">
        <f t="shared" si="3"/>
        <v>0</v>
      </c>
    </row>
    <row r="69" spans="1:15" ht="12.75" customHeight="1">
      <c r="A69" s="281">
        <f>MAX($A$11:A68)+1</f>
        <v>59</v>
      </c>
      <c r="B69" s="282" t="s">
        <v>70</v>
      </c>
      <c r="C69" s="283">
        <v>0</v>
      </c>
      <c r="D69" s="284" t="s">
        <v>779</v>
      </c>
      <c r="E69" s="282" t="s">
        <v>189</v>
      </c>
      <c r="F69" s="285" t="s">
        <v>75</v>
      </c>
      <c r="G69" s="286" t="s">
        <v>71</v>
      </c>
      <c r="H69" s="287" t="s">
        <v>83</v>
      </c>
      <c r="I69" s="288">
        <v>193.51</v>
      </c>
      <c r="J69" s="289">
        <v>1</v>
      </c>
      <c r="K69" s="25"/>
      <c r="L69" s="203">
        <f t="shared" si="0"/>
        <v>193.51</v>
      </c>
      <c r="M69" s="203">
        <f t="shared" si="1"/>
        <v>0</v>
      </c>
      <c r="N69" s="290">
        <f t="shared" si="2"/>
        <v>0</v>
      </c>
      <c r="O69" s="203">
        <f t="shared" si="3"/>
        <v>0</v>
      </c>
    </row>
    <row r="70" spans="1:15" ht="12.75" customHeight="1">
      <c r="A70" s="281">
        <f>MAX($A$11:A69)+1</f>
        <v>60</v>
      </c>
      <c r="B70" s="282" t="s">
        <v>70</v>
      </c>
      <c r="C70" s="283">
        <v>1</v>
      </c>
      <c r="D70" s="284" t="s">
        <v>228</v>
      </c>
      <c r="E70" s="282" t="s">
        <v>229</v>
      </c>
      <c r="F70" s="285" t="s">
        <v>75</v>
      </c>
      <c r="G70" s="286" t="s">
        <v>71</v>
      </c>
      <c r="H70" s="287" t="s">
        <v>82</v>
      </c>
      <c r="I70" s="288">
        <v>33.07</v>
      </c>
      <c r="J70" s="289">
        <v>1</v>
      </c>
      <c r="K70" s="25"/>
      <c r="L70" s="203">
        <f t="shared" si="0"/>
        <v>33.07</v>
      </c>
      <c r="M70" s="203">
        <f t="shared" si="1"/>
        <v>0</v>
      </c>
      <c r="N70" s="290">
        <f t="shared" si="2"/>
        <v>0</v>
      </c>
      <c r="O70" s="203">
        <f t="shared" si="3"/>
        <v>0</v>
      </c>
    </row>
    <row r="71" spans="1:15" ht="12.75" customHeight="1">
      <c r="A71" s="281">
        <f>MAX($A$11:A70)+1</f>
        <v>61</v>
      </c>
      <c r="B71" s="282" t="s">
        <v>70</v>
      </c>
      <c r="C71" s="283">
        <v>1</v>
      </c>
      <c r="D71" s="284" t="s">
        <v>246</v>
      </c>
      <c r="E71" s="282" t="s">
        <v>189</v>
      </c>
      <c r="F71" s="285" t="s">
        <v>1317</v>
      </c>
      <c r="G71" s="286" t="s">
        <v>71</v>
      </c>
      <c r="H71" s="287" t="s">
        <v>83</v>
      </c>
      <c r="I71" s="288">
        <v>5.96</v>
      </c>
      <c r="J71" s="289">
        <v>1</v>
      </c>
      <c r="K71" s="25"/>
      <c r="L71" s="203">
        <f t="shared" si="0"/>
        <v>5.96</v>
      </c>
      <c r="M71" s="203">
        <f t="shared" si="1"/>
        <v>0</v>
      </c>
      <c r="N71" s="290">
        <f t="shared" si="2"/>
        <v>0</v>
      </c>
      <c r="O71" s="203">
        <f t="shared" si="3"/>
        <v>0</v>
      </c>
    </row>
    <row r="72" spans="1:15" ht="12.75" customHeight="1">
      <c r="A72" s="281">
        <f>MAX($A$11:A71)+1</f>
        <v>62</v>
      </c>
      <c r="B72" s="282" t="s">
        <v>70</v>
      </c>
      <c r="C72" s="283">
        <v>1</v>
      </c>
      <c r="D72" s="284" t="s">
        <v>249</v>
      </c>
      <c r="E72" s="282" t="s">
        <v>189</v>
      </c>
      <c r="F72" s="285" t="s">
        <v>1317</v>
      </c>
      <c r="G72" s="286" t="s">
        <v>71</v>
      </c>
      <c r="H72" s="287" t="s">
        <v>83</v>
      </c>
      <c r="I72" s="288">
        <v>69.569999999999993</v>
      </c>
      <c r="J72" s="289">
        <v>1</v>
      </c>
      <c r="K72" s="25"/>
      <c r="L72" s="203">
        <f t="shared" si="0"/>
        <v>69.569999999999993</v>
      </c>
      <c r="M72" s="203">
        <f t="shared" si="1"/>
        <v>0</v>
      </c>
      <c r="N72" s="290">
        <f t="shared" si="2"/>
        <v>0</v>
      </c>
      <c r="O72" s="203">
        <f t="shared" si="3"/>
        <v>0</v>
      </c>
    </row>
    <row r="73" spans="1:15" ht="12.75" customHeight="1">
      <c r="A73" s="281">
        <f>MAX($A$11:A72)+1</f>
        <v>63</v>
      </c>
      <c r="B73" s="282" t="s">
        <v>70</v>
      </c>
      <c r="C73" s="283">
        <v>1</v>
      </c>
      <c r="D73" s="284" t="s">
        <v>287</v>
      </c>
      <c r="E73" s="282" t="s">
        <v>189</v>
      </c>
      <c r="F73" s="285" t="s">
        <v>75</v>
      </c>
      <c r="G73" s="286" t="s">
        <v>71</v>
      </c>
      <c r="H73" s="287" t="s">
        <v>83</v>
      </c>
      <c r="I73" s="288">
        <v>439.17</v>
      </c>
      <c r="J73" s="289">
        <v>1</v>
      </c>
      <c r="K73" s="25"/>
      <c r="L73" s="203">
        <f t="shared" si="0"/>
        <v>439.17</v>
      </c>
      <c r="M73" s="203">
        <f t="shared" si="1"/>
        <v>0</v>
      </c>
      <c r="N73" s="290">
        <f t="shared" si="2"/>
        <v>0</v>
      </c>
      <c r="O73" s="203">
        <f t="shared" si="3"/>
        <v>0</v>
      </c>
    </row>
    <row r="74" spans="1:15" ht="12.75" customHeight="1">
      <c r="A74" s="281">
        <f>MAX($A$11:A73)+1</f>
        <v>64</v>
      </c>
      <c r="B74" s="282" t="s">
        <v>70</v>
      </c>
      <c r="C74" s="283">
        <v>1</v>
      </c>
      <c r="D74" s="284" t="s">
        <v>543</v>
      </c>
      <c r="E74" s="282" t="s">
        <v>229</v>
      </c>
      <c r="F74" s="285" t="s">
        <v>75</v>
      </c>
      <c r="G74" s="286" t="s">
        <v>71</v>
      </c>
      <c r="H74" s="287" t="s">
        <v>82</v>
      </c>
      <c r="I74" s="288">
        <v>138.37</v>
      </c>
      <c r="J74" s="289">
        <v>1</v>
      </c>
      <c r="K74" s="25"/>
      <c r="L74" s="203">
        <f t="shared" si="0"/>
        <v>138.37</v>
      </c>
      <c r="M74" s="203">
        <f t="shared" si="1"/>
        <v>0</v>
      </c>
      <c r="N74" s="290">
        <f t="shared" si="2"/>
        <v>0</v>
      </c>
      <c r="O74" s="203">
        <f t="shared" si="3"/>
        <v>0</v>
      </c>
    </row>
    <row r="75" spans="1:15" ht="12.75" customHeight="1">
      <c r="A75" s="281">
        <f>MAX($A$11:A74)+1</f>
        <v>65</v>
      </c>
      <c r="B75" s="282" t="s">
        <v>70</v>
      </c>
      <c r="C75" s="283">
        <v>1</v>
      </c>
      <c r="D75" s="284" t="s">
        <v>546</v>
      </c>
      <c r="E75" s="282" t="s">
        <v>229</v>
      </c>
      <c r="F75" s="285" t="s">
        <v>75</v>
      </c>
      <c r="G75" s="286" t="s">
        <v>71</v>
      </c>
      <c r="H75" s="287" t="s">
        <v>82</v>
      </c>
      <c r="I75" s="288">
        <v>125.02</v>
      </c>
      <c r="J75" s="289">
        <v>1</v>
      </c>
      <c r="K75" s="25"/>
      <c r="L75" s="203">
        <f t="shared" ref="L75:L139" si="4">I75*J75</f>
        <v>125.02</v>
      </c>
      <c r="M75" s="203">
        <f t="shared" ref="M75:M139" si="5">IFERROR(L75/K75,0)</f>
        <v>0</v>
      </c>
      <c r="N75" s="290">
        <f t="shared" ref="N75:N139" si="6">IF(O75&gt;0,O75/J75,0)</f>
        <v>0</v>
      </c>
      <c r="O75" s="203">
        <f t="shared" ref="O75:O139" si="7">ROUND(M75*SVS_GrR_L_Wert,2)</f>
        <v>0</v>
      </c>
    </row>
    <row r="76" spans="1:15" ht="12.75" customHeight="1">
      <c r="A76" s="281">
        <f>MAX($A$11:A75)+1</f>
        <v>66</v>
      </c>
      <c r="B76" s="282" t="s">
        <v>70</v>
      </c>
      <c r="C76" s="283">
        <v>1</v>
      </c>
      <c r="D76" s="284" t="s">
        <v>549</v>
      </c>
      <c r="E76" s="282" t="s">
        <v>229</v>
      </c>
      <c r="F76" s="285" t="s">
        <v>75</v>
      </c>
      <c r="G76" s="286" t="s">
        <v>71</v>
      </c>
      <c r="H76" s="287" t="s">
        <v>82</v>
      </c>
      <c r="I76" s="288">
        <v>126.19</v>
      </c>
      <c r="J76" s="289">
        <v>1</v>
      </c>
      <c r="K76" s="25"/>
      <c r="L76" s="203">
        <f t="shared" si="4"/>
        <v>126.19</v>
      </c>
      <c r="M76" s="203">
        <f t="shared" si="5"/>
        <v>0</v>
      </c>
      <c r="N76" s="290">
        <f t="shared" si="6"/>
        <v>0</v>
      </c>
      <c r="O76" s="203">
        <f t="shared" si="7"/>
        <v>0</v>
      </c>
    </row>
    <row r="77" spans="1:15" ht="12.75" customHeight="1">
      <c r="A77" s="281">
        <f>MAX($A$11:A76)+1</f>
        <v>67</v>
      </c>
      <c r="B77" s="282" t="s">
        <v>70</v>
      </c>
      <c r="C77" s="283">
        <v>1</v>
      </c>
      <c r="D77" s="284" t="s">
        <v>556</v>
      </c>
      <c r="E77" s="282" t="s">
        <v>471</v>
      </c>
      <c r="F77" s="285" t="s">
        <v>75</v>
      </c>
      <c r="G77" s="286" t="s">
        <v>71</v>
      </c>
      <c r="H77" s="287" t="s">
        <v>94</v>
      </c>
      <c r="I77" s="288">
        <v>41.21</v>
      </c>
      <c r="J77" s="289">
        <v>1</v>
      </c>
      <c r="K77" s="25"/>
      <c r="L77" s="203">
        <f t="shared" si="4"/>
        <v>41.21</v>
      </c>
      <c r="M77" s="203">
        <f t="shared" si="5"/>
        <v>0</v>
      </c>
      <c r="N77" s="290">
        <f t="shared" si="6"/>
        <v>0</v>
      </c>
      <c r="O77" s="203">
        <f t="shared" si="7"/>
        <v>0</v>
      </c>
    </row>
    <row r="78" spans="1:15" ht="12.75" customHeight="1">
      <c r="A78" s="281">
        <f>MAX($A$11:A77)+1</f>
        <v>68</v>
      </c>
      <c r="B78" s="282" t="s">
        <v>70</v>
      </c>
      <c r="C78" s="283">
        <v>1</v>
      </c>
      <c r="D78" s="284" t="s">
        <v>557</v>
      </c>
      <c r="E78" s="282" t="s">
        <v>471</v>
      </c>
      <c r="F78" s="285" t="s">
        <v>75</v>
      </c>
      <c r="G78" s="286" t="s">
        <v>71</v>
      </c>
      <c r="H78" s="287" t="s">
        <v>94</v>
      </c>
      <c r="I78" s="288">
        <v>29.96</v>
      </c>
      <c r="J78" s="289">
        <v>1</v>
      </c>
      <c r="K78" s="25"/>
      <c r="L78" s="203">
        <f t="shared" si="4"/>
        <v>29.96</v>
      </c>
      <c r="M78" s="203">
        <f t="shared" si="5"/>
        <v>0</v>
      </c>
      <c r="N78" s="290">
        <f t="shared" si="6"/>
        <v>0</v>
      </c>
      <c r="O78" s="203">
        <f t="shared" si="7"/>
        <v>0</v>
      </c>
    </row>
    <row r="79" spans="1:15" ht="12.75" customHeight="1">
      <c r="A79" s="281">
        <f>MAX($A$11:A78)+1</f>
        <v>69</v>
      </c>
      <c r="B79" s="282" t="s">
        <v>70</v>
      </c>
      <c r="C79" s="283">
        <v>1</v>
      </c>
      <c r="D79" s="284" t="s">
        <v>558</v>
      </c>
      <c r="E79" s="282" t="s">
        <v>471</v>
      </c>
      <c r="F79" s="285" t="s">
        <v>75</v>
      </c>
      <c r="G79" s="286" t="s">
        <v>71</v>
      </c>
      <c r="H79" s="287" t="s">
        <v>94</v>
      </c>
      <c r="I79" s="288">
        <v>19.75</v>
      </c>
      <c r="J79" s="289">
        <v>1</v>
      </c>
      <c r="K79" s="25"/>
      <c r="L79" s="203">
        <f t="shared" si="4"/>
        <v>19.75</v>
      </c>
      <c r="M79" s="203">
        <f t="shared" si="5"/>
        <v>0</v>
      </c>
      <c r="N79" s="290">
        <f t="shared" si="6"/>
        <v>0</v>
      </c>
      <c r="O79" s="203">
        <f t="shared" si="7"/>
        <v>0</v>
      </c>
    </row>
    <row r="80" spans="1:15" ht="12.75" customHeight="1">
      <c r="A80" s="281">
        <f>MAX($A$11:A79)+1</f>
        <v>70</v>
      </c>
      <c r="B80" s="282" t="s">
        <v>70</v>
      </c>
      <c r="C80" s="283">
        <v>1</v>
      </c>
      <c r="D80" s="284" t="s">
        <v>559</v>
      </c>
      <c r="E80" s="282" t="s">
        <v>471</v>
      </c>
      <c r="F80" s="285" t="s">
        <v>75</v>
      </c>
      <c r="G80" s="286" t="s">
        <v>71</v>
      </c>
      <c r="H80" s="287" t="s">
        <v>94</v>
      </c>
      <c r="I80" s="288">
        <v>19.75</v>
      </c>
      <c r="J80" s="289">
        <v>1</v>
      </c>
      <c r="K80" s="25"/>
      <c r="L80" s="203">
        <f t="shared" si="4"/>
        <v>19.75</v>
      </c>
      <c r="M80" s="203">
        <f t="shared" si="5"/>
        <v>0</v>
      </c>
      <c r="N80" s="290">
        <f t="shared" si="6"/>
        <v>0</v>
      </c>
      <c r="O80" s="203">
        <f t="shared" si="7"/>
        <v>0</v>
      </c>
    </row>
    <row r="81" spans="1:15" ht="12.75" customHeight="1">
      <c r="A81" s="281">
        <f>MAX($A$11:A80)+1</f>
        <v>71</v>
      </c>
      <c r="B81" s="282" t="s">
        <v>70</v>
      </c>
      <c r="C81" s="283">
        <v>1</v>
      </c>
      <c r="D81" s="284" t="s">
        <v>562</v>
      </c>
      <c r="E81" s="282" t="s">
        <v>471</v>
      </c>
      <c r="F81" s="285" t="s">
        <v>75</v>
      </c>
      <c r="G81" s="286" t="s">
        <v>71</v>
      </c>
      <c r="H81" s="287" t="s">
        <v>94</v>
      </c>
      <c r="I81" s="288">
        <v>56.52</v>
      </c>
      <c r="J81" s="289">
        <v>1</v>
      </c>
      <c r="K81" s="25"/>
      <c r="L81" s="203">
        <f t="shared" si="4"/>
        <v>56.52</v>
      </c>
      <c r="M81" s="203">
        <f t="shared" si="5"/>
        <v>0</v>
      </c>
      <c r="N81" s="290">
        <f t="shared" si="6"/>
        <v>0</v>
      </c>
      <c r="O81" s="203">
        <f t="shared" si="7"/>
        <v>0</v>
      </c>
    </row>
    <row r="82" spans="1:15" ht="12.75" customHeight="1">
      <c r="A82" s="281">
        <f>MAX($A$11:A81)+1</f>
        <v>72</v>
      </c>
      <c r="B82" s="282" t="s">
        <v>70</v>
      </c>
      <c r="C82" s="283">
        <v>1</v>
      </c>
      <c r="D82" s="284" t="s">
        <v>567</v>
      </c>
      <c r="E82" s="282" t="s">
        <v>471</v>
      </c>
      <c r="F82" s="285" t="s">
        <v>75</v>
      </c>
      <c r="G82" s="286" t="s">
        <v>71</v>
      </c>
      <c r="H82" s="287" t="s">
        <v>94</v>
      </c>
      <c r="I82" s="288">
        <v>29.96</v>
      </c>
      <c r="J82" s="289">
        <v>1</v>
      </c>
      <c r="K82" s="25"/>
      <c r="L82" s="203">
        <f t="shared" si="4"/>
        <v>29.96</v>
      </c>
      <c r="M82" s="203">
        <f t="shared" si="5"/>
        <v>0</v>
      </c>
      <c r="N82" s="290">
        <f t="shared" si="6"/>
        <v>0</v>
      </c>
      <c r="O82" s="203">
        <f t="shared" si="7"/>
        <v>0</v>
      </c>
    </row>
    <row r="83" spans="1:15" ht="12.75" customHeight="1">
      <c r="A83" s="281">
        <f>MAX($A$11:A82)+1</f>
        <v>73</v>
      </c>
      <c r="B83" s="282" t="s">
        <v>70</v>
      </c>
      <c r="C83" s="283">
        <v>1</v>
      </c>
      <c r="D83" s="284" t="s">
        <v>568</v>
      </c>
      <c r="E83" s="282" t="s">
        <v>471</v>
      </c>
      <c r="F83" s="285" t="s">
        <v>75</v>
      </c>
      <c r="G83" s="286" t="s">
        <v>71</v>
      </c>
      <c r="H83" s="287" t="s">
        <v>94</v>
      </c>
      <c r="I83" s="288">
        <v>41.1</v>
      </c>
      <c r="J83" s="289">
        <v>1</v>
      </c>
      <c r="K83" s="25"/>
      <c r="L83" s="203">
        <f t="shared" si="4"/>
        <v>41.1</v>
      </c>
      <c r="M83" s="203">
        <f t="shared" si="5"/>
        <v>0</v>
      </c>
      <c r="N83" s="290">
        <f t="shared" si="6"/>
        <v>0</v>
      </c>
      <c r="O83" s="203">
        <f t="shared" si="7"/>
        <v>0</v>
      </c>
    </row>
    <row r="84" spans="1:15" ht="12.75" customHeight="1">
      <c r="A84" s="281">
        <f>MAX($A$11:A83)+1</f>
        <v>74</v>
      </c>
      <c r="B84" s="282" t="s">
        <v>70</v>
      </c>
      <c r="C84" s="283">
        <v>1</v>
      </c>
      <c r="D84" s="284" t="s">
        <v>574</v>
      </c>
      <c r="E84" s="282" t="s">
        <v>189</v>
      </c>
      <c r="F84" s="285" t="s">
        <v>75</v>
      </c>
      <c r="G84" s="286" t="s">
        <v>71</v>
      </c>
      <c r="H84" s="287" t="s">
        <v>83</v>
      </c>
      <c r="I84" s="288">
        <v>177.96</v>
      </c>
      <c r="J84" s="289">
        <v>1</v>
      </c>
      <c r="K84" s="25"/>
      <c r="L84" s="203">
        <f t="shared" si="4"/>
        <v>177.96</v>
      </c>
      <c r="M84" s="203">
        <f t="shared" si="5"/>
        <v>0</v>
      </c>
      <c r="N84" s="290">
        <f t="shared" si="6"/>
        <v>0</v>
      </c>
      <c r="O84" s="203">
        <f t="shared" si="7"/>
        <v>0</v>
      </c>
    </row>
    <row r="85" spans="1:15" ht="12.75" customHeight="1">
      <c r="A85" s="281">
        <f>MAX($A$11:A84)+1</f>
        <v>75</v>
      </c>
      <c r="B85" s="282" t="s">
        <v>70</v>
      </c>
      <c r="C85" s="283">
        <v>1</v>
      </c>
      <c r="D85" s="284" t="s">
        <v>663</v>
      </c>
      <c r="E85" s="282" t="s">
        <v>229</v>
      </c>
      <c r="F85" s="285" t="s">
        <v>75</v>
      </c>
      <c r="G85" s="286" t="s">
        <v>71</v>
      </c>
      <c r="H85" s="287" t="s">
        <v>82</v>
      </c>
      <c r="I85" s="288">
        <v>78.83</v>
      </c>
      <c r="J85" s="289">
        <v>1</v>
      </c>
      <c r="K85" s="25"/>
      <c r="L85" s="203">
        <f t="shared" si="4"/>
        <v>78.83</v>
      </c>
      <c r="M85" s="203">
        <f t="shared" si="5"/>
        <v>0</v>
      </c>
      <c r="N85" s="290">
        <f t="shared" si="6"/>
        <v>0</v>
      </c>
      <c r="O85" s="203">
        <f t="shared" si="7"/>
        <v>0</v>
      </c>
    </row>
    <row r="86" spans="1:15" ht="12.75" customHeight="1">
      <c r="A86" s="281">
        <f>MAX($A$11:A85)+1</f>
        <v>76</v>
      </c>
      <c r="B86" s="282" t="s">
        <v>70</v>
      </c>
      <c r="C86" s="283">
        <v>1</v>
      </c>
      <c r="D86" s="284" t="s">
        <v>664</v>
      </c>
      <c r="E86" s="282" t="s">
        <v>229</v>
      </c>
      <c r="F86" s="285" t="s">
        <v>75</v>
      </c>
      <c r="G86" s="286" t="s">
        <v>71</v>
      </c>
      <c r="H86" s="287" t="s">
        <v>82</v>
      </c>
      <c r="I86" s="288">
        <v>96.93</v>
      </c>
      <c r="J86" s="289">
        <v>1</v>
      </c>
      <c r="K86" s="25"/>
      <c r="L86" s="203">
        <f t="shared" si="4"/>
        <v>96.93</v>
      </c>
      <c r="M86" s="203">
        <f t="shared" si="5"/>
        <v>0</v>
      </c>
      <c r="N86" s="290">
        <f t="shared" si="6"/>
        <v>0</v>
      </c>
      <c r="O86" s="203">
        <f t="shared" si="7"/>
        <v>0</v>
      </c>
    </row>
    <row r="87" spans="1:15" ht="12.75" customHeight="1">
      <c r="A87" s="281">
        <f>MAX($A$11:A86)+1</f>
        <v>77</v>
      </c>
      <c r="B87" s="282" t="s">
        <v>70</v>
      </c>
      <c r="C87" s="283">
        <v>1</v>
      </c>
      <c r="D87" s="284" t="s">
        <v>666</v>
      </c>
      <c r="E87" s="282" t="s">
        <v>471</v>
      </c>
      <c r="F87" s="285" t="s">
        <v>75</v>
      </c>
      <c r="G87" s="286" t="s">
        <v>71</v>
      </c>
      <c r="H87" s="287" t="s">
        <v>94</v>
      </c>
      <c r="I87" s="288">
        <v>69.069999999999993</v>
      </c>
      <c r="J87" s="289">
        <v>1</v>
      </c>
      <c r="K87" s="25"/>
      <c r="L87" s="203">
        <f t="shared" si="4"/>
        <v>69.069999999999993</v>
      </c>
      <c r="M87" s="203">
        <f t="shared" si="5"/>
        <v>0</v>
      </c>
      <c r="N87" s="290">
        <f t="shared" si="6"/>
        <v>0</v>
      </c>
      <c r="O87" s="203">
        <f t="shared" si="7"/>
        <v>0</v>
      </c>
    </row>
    <row r="88" spans="1:15" ht="12.75" customHeight="1">
      <c r="A88" s="281">
        <f>MAX($A$11:A87)+1</f>
        <v>78</v>
      </c>
      <c r="B88" s="282" t="s">
        <v>70</v>
      </c>
      <c r="C88" s="283">
        <v>1</v>
      </c>
      <c r="D88" s="284" t="s">
        <v>668</v>
      </c>
      <c r="E88" s="282" t="s">
        <v>471</v>
      </c>
      <c r="F88" s="285" t="s">
        <v>75</v>
      </c>
      <c r="G88" s="286" t="s">
        <v>71</v>
      </c>
      <c r="H88" s="287" t="s">
        <v>94</v>
      </c>
      <c r="I88" s="288">
        <v>54.79</v>
      </c>
      <c r="J88" s="289">
        <v>1</v>
      </c>
      <c r="K88" s="25"/>
      <c r="L88" s="203">
        <f t="shared" si="4"/>
        <v>54.79</v>
      </c>
      <c r="M88" s="203">
        <f t="shared" si="5"/>
        <v>0</v>
      </c>
      <c r="N88" s="290">
        <f t="shared" si="6"/>
        <v>0</v>
      </c>
      <c r="O88" s="203">
        <f t="shared" si="7"/>
        <v>0</v>
      </c>
    </row>
    <row r="89" spans="1:15" ht="12.75" customHeight="1">
      <c r="A89" s="281">
        <f>MAX($A$11:A88)+1</f>
        <v>79</v>
      </c>
      <c r="B89" s="282" t="s">
        <v>70</v>
      </c>
      <c r="C89" s="283">
        <v>1</v>
      </c>
      <c r="D89" s="284" t="s">
        <v>670</v>
      </c>
      <c r="E89" s="282" t="s">
        <v>471</v>
      </c>
      <c r="F89" s="285" t="s">
        <v>75</v>
      </c>
      <c r="G89" s="286" t="s">
        <v>71</v>
      </c>
      <c r="H89" s="287" t="s">
        <v>94</v>
      </c>
      <c r="I89" s="288">
        <v>69.099999999999994</v>
      </c>
      <c r="J89" s="289">
        <v>1</v>
      </c>
      <c r="K89" s="25"/>
      <c r="L89" s="203">
        <f t="shared" si="4"/>
        <v>69.099999999999994</v>
      </c>
      <c r="M89" s="203">
        <f t="shared" si="5"/>
        <v>0</v>
      </c>
      <c r="N89" s="290">
        <f t="shared" si="6"/>
        <v>0</v>
      </c>
      <c r="O89" s="203">
        <f t="shared" si="7"/>
        <v>0</v>
      </c>
    </row>
    <row r="90" spans="1:15" ht="12.75" customHeight="1">
      <c r="A90" s="281">
        <f>MAX($A$11:A89)+1</f>
        <v>80</v>
      </c>
      <c r="B90" s="282" t="s">
        <v>70</v>
      </c>
      <c r="C90" s="283">
        <v>1</v>
      </c>
      <c r="D90" s="284" t="s">
        <v>672</v>
      </c>
      <c r="E90" s="282" t="s">
        <v>471</v>
      </c>
      <c r="F90" s="285" t="s">
        <v>75</v>
      </c>
      <c r="G90" s="286" t="s">
        <v>78</v>
      </c>
      <c r="H90" s="287" t="s">
        <v>94</v>
      </c>
      <c r="I90" s="288">
        <v>54.94</v>
      </c>
      <c r="J90" s="291">
        <v>1</v>
      </c>
      <c r="K90" s="25"/>
      <c r="L90" s="292">
        <f t="shared" si="4"/>
        <v>54.94</v>
      </c>
      <c r="M90" s="292">
        <f t="shared" si="5"/>
        <v>0</v>
      </c>
      <c r="N90" s="290">
        <f t="shared" si="6"/>
        <v>0</v>
      </c>
      <c r="O90" s="203">
        <f t="shared" si="7"/>
        <v>0</v>
      </c>
    </row>
    <row r="91" spans="1:15" ht="12.75" customHeight="1">
      <c r="A91" s="281">
        <f>MAX($A$11:A90)+1</f>
        <v>81</v>
      </c>
      <c r="B91" s="282" t="s">
        <v>70</v>
      </c>
      <c r="C91" s="283">
        <v>1</v>
      </c>
      <c r="D91" s="284" t="s">
        <v>674</v>
      </c>
      <c r="E91" s="282" t="s">
        <v>471</v>
      </c>
      <c r="F91" s="285" t="s">
        <v>75</v>
      </c>
      <c r="G91" s="286" t="s">
        <v>71</v>
      </c>
      <c r="H91" s="287" t="s">
        <v>94</v>
      </c>
      <c r="I91" s="288">
        <v>125.3</v>
      </c>
      <c r="J91" s="289">
        <v>1</v>
      </c>
      <c r="K91" s="25"/>
      <c r="L91" s="203">
        <f t="shared" si="4"/>
        <v>125.3</v>
      </c>
      <c r="M91" s="203">
        <f t="shared" si="5"/>
        <v>0</v>
      </c>
      <c r="N91" s="290">
        <f t="shared" si="6"/>
        <v>0</v>
      </c>
      <c r="O91" s="203">
        <f t="shared" si="7"/>
        <v>0</v>
      </c>
    </row>
    <row r="92" spans="1:15" ht="12.75" customHeight="1">
      <c r="A92" s="281">
        <f>MAX($A$11:A91)+1</f>
        <v>82</v>
      </c>
      <c r="B92" s="282" t="s">
        <v>70</v>
      </c>
      <c r="C92" s="283">
        <v>1</v>
      </c>
      <c r="D92" s="284" t="s">
        <v>679</v>
      </c>
      <c r="E92" s="282" t="s">
        <v>471</v>
      </c>
      <c r="F92" s="285" t="s">
        <v>75</v>
      </c>
      <c r="G92" s="286" t="s">
        <v>71</v>
      </c>
      <c r="H92" s="287" t="s">
        <v>94</v>
      </c>
      <c r="I92" s="288">
        <v>40.04</v>
      </c>
      <c r="J92" s="289">
        <v>1</v>
      </c>
      <c r="K92" s="25"/>
      <c r="L92" s="203">
        <f t="shared" si="4"/>
        <v>40.04</v>
      </c>
      <c r="M92" s="203">
        <f t="shared" si="5"/>
        <v>0</v>
      </c>
      <c r="N92" s="290">
        <f t="shared" si="6"/>
        <v>0</v>
      </c>
      <c r="O92" s="203">
        <f t="shared" si="7"/>
        <v>0</v>
      </c>
    </row>
    <row r="93" spans="1:15" ht="12.75" customHeight="1">
      <c r="A93" s="281">
        <f>MAX($A$11:A92)+1</f>
        <v>83</v>
      </c>
      <c r="B93" s="282" t="s">
        <v>70</v>
      </c>
      <c r="C93" s="283">
        <v>1</v>
      </c>
      <c r="D93" s="284" t="s">
        <v>680</v>
      </c>
      <c r="E93" s="282" t="s">
        <v>471</v>
      </c>
      <c r="F93" s="285" t="s">
        <v>75</v>
      </c>
      <c r="G93" s="286" t="s">
        <v>71</v>
      </c>
      <c r="H93" s="287" t="s">
        <v>94</v>
      </c>
      <c r="I93" s="288">
        <v>83.38</v>
      </c>
      <c r="J93" s="289">
        <v>1</v>
      </c>
      <c r="K93" s="25"/>
      <c r="L93" s="203">
        <f t="shared" si="4"/>
        <v>83.38</v>
      </c>
      <c r="M93" s="203">
        <f t="shared" si="5"/>
        <v>0</v>
      </c>
      <c r="N93" s="290">
        <f t="shared" si="6"/>
        <v>0</v>
      </c>
      <c r="O93" s="203">
        <f t="shared" si="7"/>
        <v>0</v>
      </c>
    </row>
    <row r="94" spans="1:15" ht="12.75" customHeight="1">
      <c r="A94" s="281">
        <f>MAX($A$11:A93)+1</f>
        <v>84</v>
      </c>
      <c r="B94" s="282" t="s">
        <v>70</v>
      </c>
      <c r="C94" s="283">
        <v>1</v>
      </c>
      <c r="D94" s="284" t="s">
        <v>681</v>
      </c>
      <c r="E94" s="282" t="s">
        <v>682</v>
      </c>
      <c r="F94" s="285" t="s">
        <v>75</v>
      </c>
      <c r="G94" s="286" t="s">
        <v>71</v>
      </c>
      <c r="H94" s="287" t="s">
        <v>94</v>
      </c>
      <c r="I94" s="288">
        <v>40.98</v>
      </c>
      <c r="J94" s="293">
        <v>1</v>
      </c>
      <c r="K94" s="25"/>
      <c r="L94" s="206">
        <f t="shared" si="4"/>
        <v>40.98</v>
      </c>
      <c r="M94" s="206">
        <f t="shared" si="5"/>
        <v>0</v>
      </c>
      <c r="N94" s="294">
        <f t="shared" si="6"/>
        <v>0</v>
      </c>
      <c r="O94" s="206">
        <f t="shared" si="7"/>
        <v>0</v>
      </c>
    </row>
    <row r="95" spans="1:15" ht="12.75" customHeight="1">
      <c r="A95" s="281">
        <f>MAX($A$11:A94)+1</f>
        <v>85</v>
      </c>
      <c r="B95" s="282" t="s">
        <v>70</v>
      </c>
      <c r="C95" s="283">
        <v>1</v>
      </c>
      <c r="D95" s="284" t="s">
        <v>689</v>
      </c>
      <c r="E95" s="282" t="s">
        <v>189</v>
      </c>
      <c r="F95" s="285" t="s">
        <v>75</v>
      </c>
      <c r="G95" s="286" t="s">
        <v>71</v>
      </c>
      <c r="H95" s="287" t="s">
        <v>83</v>
      </c>
      <c r="I95" s="288">
        <v>207.68</v>
      </c>
      <c r="J95" s="289">
        <v>1</v>
      </c>
      <c r="K95" s="25"/>
      <c r="L95" s="203">
        <f t="shared" si="4"/>
        <v>207.68</v>
      </c>
      <c r="M95" s="203">
        <f t="shared" si="5"/>
        <v>0</v>
      </c>
      <c r="N95" s="290">
        <f t="shared" si="6"/>
        <v>0</v>
      </c>
      <c r="O95" s="203">
        <f t="shared" si="7"/>
        <v>0</v>
      </c>
    </row>
    <row r="96" spans="1:15" ht="12.75" customHeight="1">
      <c r="A96" s="281">
        <f>MAX($A$11:A95)+1</f>
        <v>86</v>
      </c>
      <c r="B96" s="282" t="s">
        <v>70</v>
      </c>
      <c r="C96" s="283">
        <v>1</v>
      </c>
      <c r="D96" s="284" t="s">
        <v>784</v>
      </c>
      <c r="E96" s="282" t="s">
        <v>229</v>
      </c>
      <c r="F96" s="285" t="s">
        <v>75</v>
      </c>
      <c r="G96" s="286" t="s">
        <v>71</v>
      </c>
      <c r="H96" s="287" t="s">
        <v>82</v>
      </c>
      <c r="I96" s="288">
        <v>87.03</v>
      </c>
      <c r="J96" s="289">
        <v>1</v>
      </c>
      <c r="K96" s="25"/>
      <c r="L96" s="203">
        <f t="shared" si="4"/>
        <v>87.03</v>
      </c>
      <c r="M96" s="203">
        <f t="shared" si="5"/>
        <v>0</v>
      </c>
      <c r="N96" s="290">
        <f t="shared" si="6"/>
        <v>0</v>
      </c>
      <c r="O96" s="203">
        <f t="shared" si="7"/>
        <v>0</v>
      </c>
    </row>
    <row r="97" spans="1:15" ht="12.75" customHeight="1">
      <c r="A97" s="281">
        <f>MAX($A$11:A96)+1</f>
        <v>87</v>
      </c>
      <c r="B97" s="282" t="s">
        <v>70</v>
      </c>
      <c r="C97" s="283">
        <v>1</v>
      </c>
      <c r="D97" s="284" t="s">
        <v>786</v>
      </c>
      <c r="E97" s="282" t="s">
        <v>229</v>
      </c>
      <c r="F97" s="285" t="s">
        <v>75</v>
      </c>
      <c r="G97" s="286" t="s">
        <v>71</v>
      </c>
      <c r="H97" s="287" t="s">
        <v>82</v>
      </c>
      <c r="I97" s="288">
        <v>122.45</v>
      </c>
      <c r="J97" s="289">
        <v>1</v>
      </c>
      <c r="K97" s="25"/>
      <c r="L97" s="203">
        <f t="shared" si="4"/>
        <v>122.45</v>
      </c>
      <c r="M97" s="203">
        <f t="shared" si="5"/>
        <v>0</v>
      </c>
      <c r="N97" s="290">
        <f t="shared" si="6"/>
        <v>0</v>
      </c>
      <c r="O97" s="203">
        <f t="shared" si="7"/>
        <v>0</v>
      </c>
    </row>
    <row r="98" spans="1:15" ht="12.75" customHeight="1">
      <c r="A98" s="281">
        <f>MAX($A$11:A97)+1</f>
        <v>88</v>
      </c>
      <c r="B98" s="282" t="s">
        <v>70</v>
      </c>
      <c r="C98" s="283">
        <v>1</v>
      </c>
      <c r="D98" s="284" t="s">
        <v>788</v>
      </c>
      <c r="E98" s="282" t="s">
        <v>229</v>
      </c>
      <c r="F98" s="285" t="s">
        <v>75</v>
      </c>
      <c r="G98" s="286" t="s">
        <v>71</v>
      </c>
      <c r="H98" s="287" t="s">
        <v>82</v>
      </c>
      <c r="I98" s="288">
        <v>68.83</v>
      </c>
      <c r="J98" s="289">
        <v>1</v>
      </c>
      <c r="K98" s="25"/>
      <c r="L98" s="203">
        <f t="shared" si="4"/>
        <v>68.83</v>
      </c>
      <c r="M98" s="203">
        <f t="shared" si="5"/>
        <v>0</v>
      </c>
      <c r="N98" s="290">
        <f t="shared" si="6"/>
        <v>0</v>
      </c>
      <c r="O98" s="203">
        <f t="shared" si="7"/>
        <v>0</v>
      </c>
    </row>
    <row r="99" spans="1:15" ht="12.75" customHeight="1">
      <c r="A99" s="281">
        <f>MAX($A$11:A98)+1</f>
        <v>89</v>
      </c>
      <c r="B99" s="282" t="s">
        <v>70</v>
      </c>
      <c r="C99" s="283">
        <v>1</v>
      </c>
      <c r="D99" s="284" t="s">
        <v>789</v>
      </c>
      <c r="E99" s="282" t="s">
        <v>229</v>
      </c>
      <c r="F99" s="285" t="s">
        <v>75</v>
      </c>
      <c r="G99" s="286" t="s">
        <v>71</v>
      </c>
      <c r="H99" s="287" t="s">
        <v>82</v>
      </c>
      <c r="I99" s="288">
        <v>40.74</v>
      </c>
      <c r="J99" s="289">
        <v>1</v>
      </c>
      <c r="K99" s="25"/>
      <c r="L99" s="203">
        <f t="shared" si="4"/>
        <v>40.74</v>
      </c>
      <c r="M99" s="203">
        <f t="shared" si="5"/>
        <v>0</v>
      </c>
      <c r="N99" s="290">
        <f t="shared" si="6"/>
        <v>0</v>
      </c>
      <c r="O99" s="203">
        <f t="shared" si="7"/>
        <v>0</v>
      </c>
    </row>
    <row r="100" spans="1:15" ht="12.75" customHeight="1">
      <c r="A100" s="281">
        <f>MAX($A$11:A99)+1</f>
        <v>90</v>
      </c>
      <c r="B100" s="282" t="s">
        <v>70</v>
      </c>
      <c r="C100" s="283">
        <v>1</v>
      </c>
      <c r="D100" s="284" t="s">
        <v>791</v>
      </c>
      <c r="E100" s="282" t="s">
        <v>229</v>
      </c>
      <c r="F100" s="285" t="s">
        <v>75</v>
      </c>
      <c r="G100" s="286" t="s">
        <v>71</v>
      </c>
      <c r="H100" s="287" t="s">
        <v>82</v>
      </c>
      <c r="I100" s="288">
        <v>40.74</v>
      </c>
      <c r="J100" s="289">
        <v>1</v>
      </c>
      <c r="K100" s="25"/>
      <c r="L100" s="203">
        <f t="shared" si="4"/>
        <v>40.74</v>
      </c>
      <c r="M100" s="203">
        <f t="shared" si="5"/>
        <v>0</v>
      </c>
      <c r="N100" s="290">
        <f t="shared" si="6"/>
        <v>0</v>
      </c>
      <c r="O100" s="203">
        <f t="shared" si="7"/>
        <v>0</v>
      </c>
    </row>
    <row r="101" spans="1:15" ht="12.75" customHeight="1">
      <c r="A101" s="281">
        <f>MAX($A$11:A100)+1</f>
        <v>91</v>
      </c>
      <c r="B101" s="282" t="s">
        <v>70</v>
      </c>
      <c r="C101" s="283">
        <v>1</v>
      </c>
      <c r="D101" s="284" t="s">
        <v>795</v>
      </c>
      <c r="E101" s="282" t="s">
        <v>229</v>
      </c>
      <c r="F101" s="285" t="s">
        <v>75</v>
      </c>
      <c r="G101" s="286" t="s">
        <v>71</v>
      </c>
      <c r="H101" s="287" t="s">
        <v>82</v>
      </c>
      <c r="I101" s="288">
        <v>20.38</v>
      </c>
      <c r="J101" s="289">
        <v>1</v>
      </c>
      <c r="K101" s="25"/>
      <c r="L101" s="203">
        <f t="shared" si="4"/>
        <v>20.38</v>
      </c>
      <c r="M101" s="203">
        <f t="shared" si="5"/>
        <v>0</v>
      </c>
      <c r="N101" s="290">
        <f t="shared" si="6"/>
        <v>0</v>
      </c>
      <c r="O101" s="203">
        <f t="shared" si="7"/>
        <v>0</v>
      </c>
    </row>
    <row r="102" spans="1:15" ht="12.75" customHeight="1">
      <c r="A102" s="281">
        <f>MAX($A$11:A101)+1</f>
        <v>92</v>
      </c>
      <c r="B102" s="282" t="s">
        <v>70</v>
      </c>
      <c r="C102" s="283">
        <v>1</v>
      </c>
      <c r="D102" s="284" t="s">
        <v>809</v>
      </c>
      <c r="E102" s="282" t="s">
        <v>189</v>
      </c>
      <c r="F102" s="285" t="s">
        <v>75</v>
      </c>
      <c r="G102" s="286" t="s">
        <v>71</v>
      </c>
      <c r="H102" s="287" t="s">
        <v>83</v>
      </c>
      <c r="I102" s="288">
        <v>195.09</v>
      </c>
      <c r="J102" s="289">
        <v>1</v>
      </c>
      <c r="K102" s="25"/>
      <c r="L102" s="203">
        <f t="shared" si="4"/>
        <v>195.09</v>
      </c>
      <c r="M102" s="203">
        <f t="shared" si="5"/>
        <v>0</v>
      </c>
      <c r="N102" s="290">
        <f t="shared" si="6"/>
        <v>0</v>
      </c>
      <c r="O102" s="203">
        <f t="shared" si="7"/>
        <v>0</v>
      </c>
    </row>
    <row r="103" spans="1:15" ht="12.75" customHeight="1">
      <c r="A103" s="281">
        <f>MAX($A$11:A102)+1</f>
        <v>93</v>
      </c>
      <c r="B103" s="282" t="s">
        <v>70</v>
      </c>
      <c r="C103" s="283">
        <v>2</v>
      </c>
      <c r="D103" s="284" t="s">
        <v>578</v>
      </c>
      <c r="E103" s="282" t="s">
        <v>471</v>
      </c>
      <c r="F103" s="285" t="s">
        <v>75</v>
      </c>
      <c r="G103" s="286" t="s">
        <v>71</v>
      </c>
      <c r="H103" s="287" t="s">
        <v>94</v>
      </c>
      <c r="I103" s="288">
        <v>66.77</v>
      </c>
      <c r="J103" s="289">
        <v>1</v>
      </c>
      <c r="K103" s="25"/>
      <c r="L103" s="203">
        <f t="shared" si="4"/>
        <v>66.77</v>
      </c>
      <c r="M103" s="203">
        <f t="shared" si="5"/>
        <v>0</v>
      </c>
      <c r="N103" s="290">
        <f t="shared" si="6"/>
        <v>0</v>
      </c>
      <c r="O103" s="203">
        <f t="shared" si="7"/>
        <v>0</v>
      </c>
    </row>
    <row r="104" spans="1:15" ht="12.75" customHeight="1">
      <c r="A104" s="281">
        <f>MAX($A$11:A103)+1</f>
        <v>94</v>
      </c>
      <c r="B104" s="282" t="s">
        <v>70</v>
      </c>
      <c r="C104" s="283">
        <v>2</v>
      </c>
      <c r="D104" s="284" t="s">
        <v>580</v>
      </c>
      <c r="E104" s="282" t="s">
        <v>229</v>
      </c>
      <c r="F104" s="285" t="s">
        <v>75</v>
      </c>
      <c r="G104" s="286" t="s">
        <v>71</v>
      </c>
      <c r="H104" s="287" t="s">
        <v>82</v>
      </c>
      <c r="I104" s="288">
        <v>78.83</v>
      </c>
      <c r="J104" s="289">
        <v>1</v>
      </c>
      <c r="K104" s="25"/>
      <c r="L104" s="203">
        <f t="shared" si="4"/>
        <v>78.83</v>
      </c>
      <c r="M104" s="203">
        <f t="shared" si="5"/>
        <v>0</v>
      </c>
      <c r="N104" s="290">
        <f t="shared" si="6"/>
        <v>0</v>
      </c>
      <c r="O104" s="203">
        <f t="shared" si="7"/>
        <v>0</v>
      </c>
    </row>
    <row r="105" spans="1:15" ht="12.75" customHeight="1">
      <c r="A105" s="281">
        <f>MAX($A$11:A104)+1</f>
        <v>95</v>
      </c>
      <c r="B105" s="282" t="s">
        <v>70</v>
      </c>
      <c r="C105" s="283">
        <v>2</v>
      </c>
      <c r="D105" s="284" t="s">
        <v>582</v>
      </c>
      <c r="E105" s="282" t="s">
        <v>471</v>
      </c>
      <c r="F105" s="285" t="s">
        <v>75</v>
      </c>
      <c r="G105" s="286" t="s">
        <v>71</v>
      </c>
      <c r="H105" s="287" t="s">
        <v>94</v>
      </c>
      <c r="I105" s="288">
        <v>27.16</v>
      </c>
      <c r="J105" s="289">
        <v>1</v>
      </c>
      <c r="K105" s="25"/>
      <c r="L105" s="203">
        <f t="shared" si="4"/>
        <v>27.16</v>
      </c>
      <c r="M105" s="203">
        <f t="shared" si="5"/>
        <v>0</v>
      </c>
      <c r="N105" s="290">
        <f t="shared" si="6"/>
        <v>0</v>
      </c>
      <c r="O105" s="203">
        <f t="shared" si="7"/>
        <v>0</v>
      </c>
    </row>
    <row r="106" spans="1:15" ht="12.75" customHeight="1">
      <c r="A106" s="281">
        <f>MAX($A$11:A105)+1</f>
        <v>96</v>
      </c>
      <c r="B106" s="282" t="s">
        <v>70</v>
      </c>
      <c r="C106" s="283">
        <v>2</v>
      </c>
      <c r="D106" s="284" t="s">
        <v>583</v>
      </c>
      <c r="E106" s="282" t="s">
        <v>471</v>
      </c>
      <c r="F106" s="285" t="s">
        <v>75</v>
      </c>
      <c r="G106" s="286" t="s">
        <v>71</v>
      </c>
      <c r="H106" s="287" t="s">
        <v>94</v>
      </c>
      <c r="I106" s="288">
        <v>27.16</v>
      </c>
      <c r="J106" s="289">
        <v>1</v>
      </c>
      <c r="K106" s="25"/>
      <c r="L106" s="203">
        <f t="shared" si="4"/>
        <v>27.16</v>
      </c>
      <c r="M106" s="203">
        <f t="shared" si="5"/>
        <v>0</v>
      </c>
      <c r="N106" s="290">
        <f t="shared" si="6"/>
        <v>0</v>
      </c>
      <c r="O106" s="203">
        <f t="shared" si="7"/>
        <v>0</v>
      </c>
    </row>
    <row r="107" spans="1:15" ht="12.75" customHeight="1">
      <c r="A107" s="281">
        <f>MAX($A$11:A106)+1</f>
        <v>97</v>
      </c>
      <c r="B107" s="282" t="s">
        <v>70</v>
      </c>
      <c r="C107" s="283">
        <v>2</v>
      </c>
      <c r="D107" s="284" t="s">
        <v>584</v>
      </c>
      <c r="E107" s="282" t="s">
        <v>471</v>
      </c>
      <c r="F107" s="285" t="s">
        <v>75</v>
      </c>
      <c r="G107" s="286" t="s">
        <v>71</v>
      </c>
      <c r="H107" s="287" t="s">
        <v>94</v>
      </c>
      <c r="I107" s="288">
        <v>41.21</v>
      </c>
      <c r="J107" s="289">
        <v>1</v>
      </c>
      <c r="K107" s="25"/>
      <c r="L107" s="203">
        <f t="shared" si="4"/>
        <v>41.21</v>
      </c>
      <c r="M107" s="203">
        <f t="shared" si="5"/>
        <v>0</v>
      </c>
      <c r="N107" s="290">
        <f t="shared" si="6"/>
        <v>0</v>
      </c>
      <c r="O107" s="203">
        <f t="shared" si="7"/>
        <v>0</v>
      </c>
    </row>
    <row r="108" spans="1:15" ht="12.75" customHeight="1">
      <c r="A108" s="281">
        <f>MAX($A$11:A107)+1</f>
        <v>98</v>
      </c>
      <c r="B108" s="282" t="s">
        <v>70</v>
      </c>
      <c r="C108" s="283">
        <v>2</v>
      </c>
      <c r="D108" s="284" t="s">
        <v>594</v>
      </c>
      <c r="E108" s="282" t="s">
        <v>471</v>
      </c>
      <c r="F108" s="285" t="s">
        <v>75</v>
      </c>
      <c r="G108" s="286" t="s">
        <v>71</v>
      </c>
      <c r="H108" s="287" t="s">
        <v>94</v>
      </c>
      <c r="I108" s="288">
        <v>56.52</v>
      </c>
      <c r="J108" s="289">
        <v>1</v>
      </c>
      <c r="K108" s="25"/>
      <c r="L108" s="203">
        <f t="shared" si="4"/>
        <v>56.52</v>
      </c>
      <c r="M108" s="203">
        <f t="shared" si="5"/>
        <v>0</v>
      </c>
      <c r="N108" s="290">
        <f t="shared" si="6"/>
        <v>0</v>
      </c>
      <c r="O108" s="203">
        <f t="shared" si="7"/>
        <v>0</v>
      </c>
    </row>
    <row r="109" spans="1:15" ht="12.75" customHeight="1">
      <c r="A109" s="281">
        <f>MAX($A$11:A108)+1</f>
        <v>99</v>
      </c>
      <c r="B109" s="282" t="s">
        <v>70</v>
      </c>
      <c r="C109" s="283">
        <v>2</v>
      </c>
      <c r="D109" s="284" t="s">
        <v>598</v>
      </c>
      <c r="E109" s="282" t="s">
        <v>471</v>
      </c>
      <c r="F109" s="285" t="s">
        <v>75</v>
      </c>
      <c r="G109" s="286" t="s">
        <v>71</v>
      </c>
      <c r="H109" s="287" t="s">
        <v>94</v>
      </c>
      <c r="I109" s="288">
        <v>40.18</v>
      </c>
      <c r="J109" s="289">
        <v>1</v>
      </c>
      <c r="K109" s="25"/>
      <c r="L109" s="203">
        <f t="shared" si="4"/>
        <v>40.18</v>
      </c>
      <c r="M109" s="203">
        <f t="shared" si="5"/>
        <v>0</v>
      </c>
      <c r="N109" s="290">
        <f t="shared" si="6"/>
        <v>0</v>
      </c>
      <c r="O109" s="203">
        <f t="shared" si="7"/>
        <v>0</v>
      </c>
    </row>
    <row r="110" spans="1:15" ht="12.75" customHeight="1">
      <c r="A110" s="281">
        <f>MAX($A$11:A109)+1</f>
        <v>100</v>
      </c>
      <c r="B110" s="282" t="s">
        <v>70</v>
      </c>
      <c r="C110" s="283">
        <v>2</v>
      </c>
      <c r="D110" s="284" t="s">
        <v>599</v>
      </c>
      <c r="E110" s="282" t="s">
        <v>471</v>
      </c>
      <c r="F110" s="285" t="s">
        <v>75</v>
      </c>
      <c r="G110" s="286" t="s">
        <v>71</v>
      </c>
      <c r="H110" s="287" t="s">
        <v>94</v>
      </c>
      <c r="I110" s="288">
        <v>41.1</v>
      </c>
      <c r="J110" s="289">
        <v>1</v>
      </c>
      <c r="K110" s="25"/>
      <c r="L110" s="203">
        <f t="shared" si="4"/>
        <v>41.1</v>
      </c>
      <c r="M110" s="203">
        <f t="shared" si="5"/>
        <v>0</v>
      </c>
      <c r="N110" s="290">
        <f t="shared" si="6"/>
        <v>0</v>
      </c>
      <c r="O110" s="203">
        <f t="shared" si="7"/>
        <v>0</v>
      </c>
    </row>
    <row r="111" spans="1:15" ht="12.75" customHeight="1">
      <c r="A111" s="281">
        <f>MAX($A$11:A110)+1</f>
        <v>101</v>
      </c>
      <c r="B111" s="282" t="s">
        <v>70</v>
      </c>
      <c r="C111" s="283">
        <v>2</v>
      </c>
      <c r="D111" s="284" t="s">
        <v>605</v>
      </c>
      <c r="E111" s="282" t="s">
        <v>189</v>
      </c>
      <c r="F111" s="285" t="s">
        <v>75</v>
      </c>
      <c r="G111" s="286" t="s">
        <v>71</v>
      </c>
      <c r="H111" s="287" t="s">
        <v>83</v>
      </c>
      <c r="I111" s="288">
        <v>176.7</v>
      </c>
      <c r="J111" s="289">
        <v>1</v>
      </c>
      <c r="K111" s="25"/>
      <c r="L111" s="203">
        <f t="shared" si="4"/>
        <v>176.7</v>
      </c>
      <c r="M111" s="203">
        <f t="shared" si="5"/>
        <v>0</v>
      </c>
      <c r="N111" s="290">
        <f t="shared" si="6"/>
        <v>0</v>
      </c>
      <c r="O111" s="203">
        <f t="shared" si="7"/>
        <v>0</v>
      </c>
    </row>
    <row r="112" spans="1:15" ht="12.75" customHeight="1">
      <c r="A112" s="281">
        <f>MAX($A$11:A111)+1</f>
        <v>102</v>
      </c>
      <c r="B112" s="282" t="s">
        <v>70</v>
      </c>
      <c r="C112" s="283">
        <v>2</v>
      </c>
      <c r="D112" s="284" t="s">
        <v>697</v>
      </c>
      <c r="E112" s="282" t="s">
        <v>229</v>
      </c>
      <c r="F112" s="285" t="s">
        <v>75</v>
      </c>
      <c r="G112" s="286" t="s">
        <v>71</v>
      </c>
      <c r="H112" s="287" t="s">
        <v>82</v>
      </c>
      <c r="I112" s="288">
        <v>78.83</v>
      </c>
      <c r="J112" s="289">
        <v>1</v>
      </c>
      <c r="K112" s="25"/>
      <c r="L112" s="203">
        <f t="shared" si="4"/>
        <v>78.83</v>
      </c>
      <c r="M112" s="203">
        <f t="shared" si="5"/>
        <v>0</v>
      </c>
      <c r="N112" s="290">
        <f t="shared" si="6"/>
        <v>0</v>
      </c>
      <c r="O112" s="203">
        <f t="shared" si="7"/>
        <v>0</v>
      </c>
    </row>
    <row r="113" spans="1:15" ht="12.75" customHeight="1">
      <c r="A113" s="281">
        <f>MAX($A$11:A112)+1</f>
        <v>103</v>
      </c>
      <c r="B113" s="282" t="s">
        <v>70</v>
      </c>
      <c r="C113" s="283">
        <v>2</v>
      </c>
      <c r="D113" s="284" t="s">
        <v>698</v>
      </c>
      <c r="E113" s="282" t="s">
        <v>229</v>
      </c>
      <c r="F113" s="285" t="s">
        <v>75</v>
      </c>
      <c r="G113" s="286" t="s">
        <v>71</v>
      </c>
      <c r="H113" s="287" t="s">
        <v>82</v>
      </c>
      <c r="I113" s="288">
        <v>96.93</v>
      </c>
      <c r="J113" s="289">
        <v>1</v>
      </c>
      <c r="K113" s="25"/>
      <c r="L113" s="203">
        <f t="shared" si="4"/>
        <v>96.93</v>
      </c>
      <c r="M113" s="203">
        <f t="shared" si="5"/>
        <v>0</v>
      </c>
      <c r="N113" s="290">
        <f t="shared" si="6"/>
        <v>0</v>
      </c>
      <c r="O113" s="203">
        <f t="shared" si="7"/>
        <v>0</v>
      </c>
    </row>
    <row r="114" spans="1:15" ht="12.75" customHeight="1">
      <c r="A114" s="281">
        <f>MAX($A$11:A113)+1</f>
        <v>104</v>
      </c>
      <c r="B114" s="282" t="s">
        <v>70</v>
      </c>
      <c r="C114" s="283">
        <v>2</v>
      </c>
      <c r="D114" s="284" t="s">
        <v>699</v>
      </c>
      <c r="E114" s="282" t="s">
        <v>471</v>
      </c>
      <c r="F114" s="285" t="s">
        <v>75</v>
      </c>
      <c r="G114" s="286" t="s">
        <v>71</v>
      </c>
      <c r="H114" s="287" t="s">
        <v>94</v>
      </c>
      <c r="I114" s="288">
        <v>101.3</v>
      </c>
      <c r="J114" s="289">
        <v>1</v>
      </c>
      <c r="K114" s="25"/>
      <c r="L114" s="203">
        <f t="shared" si="4"/>
        <v>101.3</v>
      </c>
      <c r="M114" s="203">
        <f t="shared" si="5"/>
        <v>0</v>
      </c>
      <c r="N114" s="290">
        <f t="shared" si="6"/>
        <v>0</v>
      </c>
      <c r="O114" s="203">
        <f t="shared" si="7"/>
        <v>0</v>
      </c>
    </row>
    <row r="115" spans="1:15" ht="12.75" customHeight="1">
      <c r="A115" s="281">
        <f>MAX($A$11:A114)+1</f>
        <v>105</v>
      </c>
      <c r="B115" s="282" t="s">
        <v>70</v>
      </c>
      <c r="C115" s="283">
        <v>2</v>
      </c>
      <c r="D115" s="284" t="s">
        <v>700</v>
      </c>
      <c r="E115" s="282" t="s">
        <v>471</v>
      </c>
      <c r="F115" s="285" t="s">
        <v>75</v>
      </c>
      <c r="G115" s="286" t="s">
        <v>71</v>
      </c>
      <c r="H115" s="287" t="s">
        <v>94</v>
      </c>
      <c r="I115" s="288">
        <v>68.83</v>
      </c>
      <c r="J115" s="289">
        <v>1</v>
      </c>
      <c r="K115" s="25"/>
      <c r="L115" s="203">
        <f t="shared" si="4"/>
        <v>68.83</v>
      </c>
      <c r="M115" s="203">
        <f t="shared" si="5"/>
        <v>0</v>
      </c>
      <c r="N115" s="290">
        <f t="shared" si="6"/>
        <v>0</v>
      </c>
      <c r="O115" s="203">
        <f t="shared" si="7"/>
        <v>0</v>
      </c>
    </row>
    <row r="116" spans="1:15" ht="12.75" customHeight="1">
      <c r="A116" s="281">
        <f>MAX($A$11:A115)+1</f>
        <v>106</v>
      </c>
      <c r="B116" s="282" t="s">
        <v>70</v>
      </c>
      <c r="C116" s="283">
        <v>2</v>
      </c>
      <c r="D116" s="284" t="s">
        <v>702</v>
      </c>
      <c r="E116" s="282" t="s">
        <v>471</v>
      </c>
      <c r="F116" s="285" t="s">
        <v>75</v>
      </c>
      <c r="G116" s="286" t="s">
        <v>71</v>
      </c>
      <c r="H116" s="287" t="s">
        <v>94</v>
      </c>
      <c r="I116" s="288">
        <v>125.26</v>
      </c>
      <c r="J116" s="289">
        <v>1</v>
      </c>
      <c r="K116" s="25"/>
      <c r="L116" s="203">
        <f t="shared" si="4"/>
        <v>125.26</v>
      </c>
      <c r="M116" s="203">
        <f t="shared" si="5"/>
        <v>0</v>
      </c>
      <c r="N116" s="290">
        <f t="shared" si="6"/>
        <v>0</v>
      </c>
      <c r="O116" s="203">
        <f t="shared" si="7"/>
        <v>0</v>
      </c>
    </row>
    <row r="117" spans="1:15" ht="12.75" customHeight="1">
      <c r="A117" s="281">
        <f>MAX($A$11:A116)+1</f>
        <v>107</v>
      </c>
      <c r="B117" s="282" t="s">
        <v>70</v>
      </c>
      <c r="C117" s="283">
        <v>2</v>
      </c>
      <c r="D117" s="284" t="s">
        <v>706</v>
      </c>
      <c r="E117" s="282" t="s">
        <v>471</v>
      </c>
      <c r="F117" s="285" t="s">
        <v>75</v>
      </c>
      <c r="G117" s="286" t="s">
        <v>71</v>
      </c>
      <c r="H117" s="287" t="s">
        <v>94</v>
      </c>
      <c r="I117" s="288">
        <v>71.489999999999995</v>
      </c>
      <c r="J117" s="289">
        <v>1</v>
      </c>
      <c r="K117" s="25"/>
      <c r="L117" s="203">
        <f t="shared" si="4"/>
        <v>71.489999999999995</v>
      </c>
      <c r="M117" s="203">
        <f t="shared" si="5"/>
        <v>0</v>
      </c>
      <c r="N117" s="290">
        <f t="shared" si="6"/>
        <v>0</v>
      </c>
      <c r="O117" s="203">
        <f t="shared" si="7"/>
        <v>0</v>
      </c>
    </row>
    <row r="118" spans="1:15" ht="12.75" customHeight="1">
      <c r="A118" s="281">
        <f>MAX($A$11:A117)+1</f>
        <v>108</v>
      </c>
      <c r="B118" s="282" t="s">
        <v>70</v>
      </c>
      <c r="C118" s="283">
        <v>2</v>
      </c>
      <c r="D118" s="284" t="s">
        <v>708</v>
      </c>
      <c r="E118" s="282" t="s">
        <v>471</v>
      </c>
      <c r="F118" s="285" t="s">
        <v>75</v>
      </c>
      <c r="G118" s="286" t="s">
        <v>71</v>
      </c>
      <c r="H118" s="287" t="s">
        <v>94</v>
      </c>
      <c r="I118" s="288">
        <v>51.11</v>
      </c>
      <c r="J118" s="289">
        <v>1</v>
      </c>
      <c r="K118" s="25"/>
      <c r="L118" s="203">
        <f t="shared" si="4"/>
        <v>51.11</v>
      </c>
      <c r="M118" s="203">
        <f t="shared" si="5"/>
        <v>0</v>
      </c>
      <c r="N118" s="290">
        <f t="shared" si="6"/>
        <v>0</v>
      </c>
      <c r="O118" s="203">
        <f t="shared" si="7"/>
        <v>0</v>
      </c>
    </row>
    <row r="119" spans="1:15" ht="12.75" customHeight="1">
      <c r="A119" s="281">
        <f>MAX($A$11:A118)+1</f>
        <v>109</v>
      </c>
      <c r="B119" s="282" t="s">
        <v>70</v>
      </c>
      <c r="C119" s="283">
        <v>2</v>
      </c>
      <c r="D119" s="284" t="s">
        <v>710</v>
      </c>
      <c r="E119" s="282" t="s">
        <v>471</v>
      </c>
      <c r="F119" s="285" t="s">
        <v>75</v>
      </c>
      <c r="G119" s="286" t="s">
        <v>71</v>
      </c>
      <c r="H119" s="287" t="s">
        <v>94</v>
      </c>
      <c r="I119" s="288">
        <v>69.3</v>
      </c>
      <c r="J119" s="289">
        <v>1</v>
      </c>
      <c r="K119" s="25"/>
      <c r="L119" s="203">
        <f t="shared" si="4"/>
        <v>69.3</v>
      </c>
      <c r="M119" s="203">
        <f t="shared" si="5"/>
        <v>0</v>
      </c>
      <c r="N119" s="290">
        <f t="shared" si="6"/>
        <v>0</v>
      </c>
      <c r="O119" s="203">
        <f t="shared" si="7"/>
        <v>0</v>
      </c>
    </row>
    <row r="120" spans="1:15" ht="12.75" customHeight="1">
      <c r="A120" s="281">
        <f>MAX($A$11:A119)+1</f>
        <v>110</v>
      </c>
      <c r="B120" s="282" t="s">
        <v>70</v>
      </c>
      <c r="C120" s="283">
        <v>2</v>
      </c>
      <c r="D120" s="284" t="s">
        <v>712</v>
      </c>
      <c r="E120" s="282" t="s">
        <v>471</v>
      </c>
      <c r="F120" s="285" t="s">
        <v>75</v>
      </c>
      <c r="G120" s="286" t="s">
        <v>71</v>
      </c>
      <c r="H120" s="287" t="s">
        <v>94</v>
      </c>
      <c r="I120" s="288">
        <v>98.68</v>
      </c>
      <c r="J120" s="289">
        <v>1</v>
      </c>
      <c r="K120" s="25"/>
      <c r="L120" s="203">
        <f t="shared" si="4"/>
        <v>98.68</v>
      </c>
      <c r="M120" s="203">
        <f t="shared" si="5"/>
        <v>0</v>
      </c>
      <c r="N120" s="290">
        <f t="shared" si="6"/>
        <v>0</v>
      </c>
      <c r="O120" s="203">
        <f t="shared" si="7"/>
        <v>0</v>
      </c>
    </row>
    <row r="121" spans="1:15" ht="12.75" customHeight="1">
      <c r="A121" s="281">
        <f>MAX($A$11:A120)+1</f>
        <v>111</v>
      </c>
      <c r="B121" s="282" t="s">
        <v>70</v>
      </c>
      <c r="C121" s="283">
        <v>2</v>
      </c>
      <c r="D121" s="284" t="s">
        <v>714</v>
      </c>
      <c r="E121" s="282" t="s">
        <v>471</v>
      </c>
      <c r="F121" s="285" t="s">
        <v>75</v>
      </c>
      <c r="G121" s="286" t="s">
        <v>71</v>
      </c>
      <c r="H121" s="287" t="s">
        <v>94</v>
      </c>
      <c r="I121" s="288">
        <v>61.38</v>
      </c>
      <c r="J121" s="289">
        <v>1</v>
      </c>
      <c r="K121" s="25"/>
      <c r="L121" s="203">
        <f t="shared" si="4"/>
        <v>61.38</v>
      </c>
      <c r="M121" s="203">
        <f t="shared" si="5"/>
        <v>0</v>
      </c>
      <c r="N121" s="290">
        <f t="shared" si="6"/>
        <v>0</v>
      </c>
      <c r="O121" s="203">
        <f t="shared" si="7"/>
        <v>0</v>
      </c>
    </row>
    <row r="122" spans="1:15" ht="12.75" customHeight="1">
      <c r="A122" s="281">
        <f>MAX($A$11:A121)+1</f>
        <v>112</v>
      </c>
      <c r="B122" s="282" t="s">
        <v>70</v>
      </c>
      <c r="C122" s="283">
        <v>2</v>
      </c>
      <c r="D122" s="284" t="s">
        <v>721</v>
      </c>
      <c r="E122" s="282" t="s">
        <v>189</v>
      </c>
      <c r="F122" s="285" t="s">
        <v>75</v>
      </c>
      <c r="G122" s="286" t="s">
        <v>71</v>
      </c>
      <c r="H122" s="287" t="s">
        <v>83</v>
      </c>
      <c r="I122" s="288">
        <v>191.9</v>
      </c>
      <c r="J122" s="289">
        <v>1</v>
      </c>
      <c r="K122" s="25"/>
      <c r="L122" s="203">
        <f t="shared" si="4"/>
        <v>191.9</v>
      </c>
      <c r="M122" s="203">
        <f t="shared" si="5"/>
        <v>0</v>
      </c>
      <c r="N122" s="290">
        <f t="shared" si="6"/>
        <v>0</v>
      </c>
      <c r="O122" s="203">
        <f t="shared" si="7"/>
        <v>0</v>
      </c>
    </row>
    <row r="123" spans="1:15" ht="12.75" customHeight="1">
      <c r="A123" s="212"/>
      <c r="B123" s="213"/>
      <c r="C123" s="295"/>
      <c r="D123" s="296"/>
      <c r="E123" s="213"/>
      <c r="F123" s="215"/>
      <c r="G123" s="297"/>
      <c r="H123" s="298"/>
      <c r="I123" s="299"/>
      <c r="J123" s="300"/>
      <c r="K123" s="217"/>
      <c r="L123" s="301"/>
      <c r="M123" s="301"/>
      <c r="N123" s="302"/>
      <c r="O123" s="303"/>
    </row>
    <row r="124" spans="1:15" ht="12.75" customHeight="1">
      <c r="A124" s="281">
        <v>113</v>
      </c>
      <c r="B124" s="282" t="s">
        <v>59</v>
      </c>
      <c r="C124" s="283">
        <v>-2</v>
      </c>
      <c r="D124" s="284" t="s">
        <v>822</v>
      </c>
      <c r="E124" s="282" t="s">
        <v>189</v>
      </c>
      <c r="F124" s="285" t="s">
        <v>1759</v>
      </c>
      <c r="G124" s="286" t="s">
        <v>71</v>
      </c>
      <c r="H124" s="287" t="s">
        <v>83</v>
      </c>
      <c r="I124" s="288">
        <v>28.8</v>
      </c>
      <c r="J124" s="289">
        <v>1</v>
      </c>
      <c r="K124" s="25"/>
      <c r="L124" s="203">
        <f t="shared" si="4"/>
        <v>28.8</v>
      </c>
      <c r="M124" s="203">
        <f t="shared" si="5"/>
        <v>0</v>
      </c>
      <c r="N124" s="290">
        <f t="shared" si="6"/>
        <v>0</v>
      </c>
      <c r="O124" s="203">
        <f t="shared" si="7"/>
        <v>0</v>
      </c>
    </row>
    <row r="125" spans="1:15" ht="12.75" customHeight="1">
      <c r="A125" s="281">
        <f>MAX($A$11:A124)+1</f>
        <v>114</v>
      </c>
      <c r="B125" s="282" t="s">
        <v>59</v>
      </c>
      <c r="C125" s="283">
        <v>-2</v>
      </c>
      <c r="D125" s="284" t="s">
        <v>1150</v>
      </c>
      <c r="E125" s="282" t="s">
        <v>471</v>
      </c>
      <c r="F125" s="285" t="s">
        <v>1314</v>
      </c>
      <c r="G125" s="286" t="s">
        <v>71</v>
      </c>
      <c r="H125" s="287" t="s">
        <v>94</v>
      </c>
      <c r="I125" s="288">
        <v>11.01</v>
      </c>
      <c r="J125" s="289">
        <v>1</v>
      </c>
      <c r="K125" s="25"/>
      <c r="L125" s="203">
        <f t="shared" si="4"/>
        <v>11.01</v>
      </c>
      <c r="M125" s="203">
        <f t="shared" si="5"/>
        <v>0</v>
      </c>
      <c r="N125" s="290">
        <f t="shared" si="6"/>
        <v>0</v>
      </c>
      <c r="O125" s="203">
        <f t="shared" si="7"/>
        <v>0</v>
      </c>
    </row>
    <row r="126" spans="1:15" ht="12.75" customHeight="1">
      <c r="A126" s="281">
        <f>MAX($A$11:A125)+1</f>
        <v>115</v>
      </c>
      <c r="B126" s="282" t="s">
        <v>59</v>
      </c>
      <c r="C126" s="283">
        <v>-1</v>
      </c>
      <c r="D126" s="284" t="s">
        <v>833</v>
      </c>
      <c r="E126" s="282" t="s">
        <v>471</v>
      </c>
      <c r="F126" s="285" t="s">
        <v>75</v>
      </c>
      <c r="G126" s="286" t="s">
        <v>71</v>
      </c>
      <c r="H126" s="287" t="s">
        <v>94</v>
      </c>
      <c r="I126" s="288">
        <v>36.03</v>
      </c>
      <c r="J126" s="289">
        <v>1</v>
      </c>
      <c r="K126" s="25"/>
      <c r="L126" s="203">
        <f t="shared" si="4"/>
        <v>36.03</v>
      </c>
      <c r="M126" s="203">
        <f t="shared" si="5"/>
        <v>0</v>
      </c>
      <c r="N126" s="290">
        <f t="shared" si="6"/>
        <v>0</v>
      </c>
      <c r="O126" s="203">
        <f t="shared" si="7"/>
        <v>0</v>
      </c>
    </row>
    <row r="127" spans="1:15" ht="12.75" customHeight="1">
      <c r="A127" s="281">
        <f>MAX($A$11:A126)+1</f>
        <v>116</v>
      </c>
      <c r="B127" s="282" t="s">
        <v>59</v>
      </c>
      <c r="C127" s="283">
        <v>-1</v>
      </c>
      <c r="D127" s="284" t="s">
        <v>834</v>
      </c>
      <c r="E127" s="282" t="s">
        <v>471</v>
      </c>
      <c r="F127" s="285" t="s">
        <v>1314</v>
      </c>
      <c r="G127" s="286" t="s">
        <v>71</v>
      </c>
      <c r="H127" s="287" t="s">
        <v>94</v>
      </c>
      <c r="I127" s="288">
        <v>101.11</v>
      </c>
      <c r="J127" s="289">
        <v>1</v>
      </c>
      <c r="K127" s="25"/>
      <c r="L127" s="203">
        <f t="shared" si="4"/>
        <v>101.11</v>
      </c>
      <c r="M127" s="203">
        <f t="shared" si="5"/>
        <v>0</v>
      </c>
      <c r="N127" s="290">
        <f t="shared" si="6"/>
        <v>0</v>
      </c>
      <c r="O127" s="203">
        <f t="shared" si="7"/>
        <v>0</v>
      </c>
    </row>
    <row r="128" spans="1:15" ht="12.75" customHeight="1">
      <c r="A128" s="281">
        <f>MAX($A$11:A127)+1</f>
        <v>117</v>
      </c>
      <c r="B128" s="282" t="s">
        <v>59</v>
      </c>
      <c r="C128" s="283">
        <v>-1</v>
      </c>
      <c r="D128" s="284" t="s">
        <v>835</v>
      </c>
      <c r="E128" s="282" t="s">
        <v>471</v>
      </c>
      <c r="F128" s="285" t="s">
        <v>1314</v>
      </c>
      <c r="G128" s="286" t="s">
        <v>71</v>
      </c>
      <c r="H128" s="287" t="s">
        <v>94</v>
      </c>
      <c r="I128" s="288">
        <v>51.68</v>
      </c>
      <c r="J128" s="289">
        <v>1</v>
      </c>
      <c r="K128" s="25"/>
      <c r="L128" s="203">
        <f t="shared" si="4"/>
        <v>51.68</v>
      </c>
      <c r="M128" s="203">
        <f t="shared" si="5"/>
        <v>0</v>
      </c>
      <c r="N128" s="290">
        <f t="shared" si="6"/>
        <v>0</v>
      </c>
      <c r="O128" s="203">
        <f t="shared" si="7"/>
        <v>0</v>
      </c>
    </row>
    <row r="129" spans="1:15">
      <c r="A129" s="281">
        <f>MAX($A$11:A128)+1</f>
        <v>118</v>
      </c>
      <c r="B129" s="282" t="s">
        <v>59</v>
      </c>
      <c r="C129" s="283">
        <v>-1</v>
      </c>
      <c r="D129" s="284" t="s">
        <v>836</v>
      </c>
      <c r="E129" s="282" t="s">
        <v>471</v>
      </c>
      <c r="F129" s="198" t="s">
        <v>1314</v>
      </c>
      <c r="G129" s="286" t="s">
        <v>71</v>
      </c>
      <c r="H129" s="287" t="s">
        <v>94</v>
      </c>
      <c r="I129" s="288">
        <v>17.52</v>
      </c>
      <c r="J129" s="289">
        <v>1</v>
      </c>
      <c r="K129" s="25"/>
      <c r="L129" s="203">
        <f t="shared" si="4"/>
        <v>17.52</v>
      </c>
      <c r="M129" s="203">
        <f t="shared" si="5"/>
        <v>0</v>
      </c>
      <c r="N129" s="290">
        <f t="shared" si="6"/>
        <v>0</v>
      </c>
      <c r="O129" s="203">
        <f t="shared" si="7"/>
        <v>0</v>
      </c>
    </row>
    <row r="130" spans="1:15">
      <c r="A130" s="281">
        <f>MAX($A$11:A129)+1</f>
        <v>119</v>
      </c>
      <c r="B130" s="282" t="s">
        <v>59</v>
      </c>
      <c r="C130" s="283">
        <v>-1</v>
      </c>
      <c r="D130" s="284" t="s">
        <v>837</v>
      </c>
      <c r="E130" s="282" t="s">
        <v>471</v>
      </c>
      <c r="F130" s="198" t="s">
        <v>1314</v>
      </c>
      <c r="G130" s="286" t="s">
        <v>71</v>
      </c>
      <c r="H130" s="287" t="s">
        <v>94</v>
      </c>
      <c r="I130" s="288">
        <v>20.69</v>
      </c>
      <c r="J130" s="289">
        <v>1</v>
      </c>
      <c r="K130" s="25"/>
      <c r="L130" s="203">
        <f t="shared" si="4"/>
        <v>20.69</v>
      </c>
      <c r="M130" s="203">
        <f t="shared" si="5"/>
        <v>0</v>
      </c>
      <c r="N130" s="290">
        <f t="shared" si="6"/>
        <v>0</v>
      </c>
      <c r="O130" s="203">
        <f t="shared" si="7"/>
        <v>0</v>
      </c>
    </row>
    <row r="131" spans="1:15">
      <c r="A131" s="281">
        <f>MAX($A$11:A130)+1</f>
        <v>120</v>
      </c>
      <c r="B131" s="282" t="s">
        <v>59</v>
      </c>
      <c r="C131" s="283">
        <v>-1</v>
      </c>
      <c r="D131" s="284" t="s">
        <v>838</v>
      </c>
      <c r="E131" s="282" t="s">
        <v>471</v>
      </c>
      <c r="F131" s="198" t="s">
        <v>1314</v>
      </c>
      <c r="G131" s="286" t="s">
        <v>71</v>
      </c>
      <c r="H131" s="287" t="s">
        <v>94</v>
      </c>
      <c r="I131" s="288">
        <v>10.97</v>
      </c>
      <c r="J131" s="289">
        <v>1</v>
      </c>
      <c r="K131" s="25"/>
      <c r="L131" s="203">
        <f t="shared" si="4"/>
        <v>10.97</v>
      </c>
      <c r="M131" s="203">
        <f t="shared" si="5"/>
        <v>0</v>
      </c>
      <c r="N131" s="290">
        <f t="shared" si="6"/>
        <v>0</v>
      </c>
      <c r="O131" s="203">
        <f t="shared" si="7"/>
        <v>0</v>
      </c>
    </row>
    <row r="132" spans="1:15">
      <c r="A132" s="281">
        <f>MAX($A$11:A131)+1</f>
        <v>121</v>
      </c>
      <c r="B132" s="282" t="s">
        <v>59</v>
      </c>
      <c r="C132" s="283">
        <v>-1</v>
      </c>
      <c r="D132" s="284" t="s">
        <v>839</v>
      </c>
      <c r="E132" s="282" t="s">
        <v>471</v>
      </c>
      <c r="F132" s="198" t="s">
        <v>1314</v>
      </c>
      <c r="G132" s="286" t="s">
        <v>71</v>
      </c>
      <c r="H132" s="287" t="s">
        <v>94</v>
      </c>
      <c r="I132" s="288">
        <v>47.66</v>
      </c>
      <c r="J132" s="289">
        <v>1</v>
      </c>
      <c r="K132" s="25"/>
      <c r="L132" s="203">
        <f t="shared" si="4"/>
        <v>47.66</v>
      </c>
      <c r="M132" s="203">
        <f t="shared" si="5"/>
        <v>0</v>
      </c>
      <c r="N132" s="290">
        <f t="shared" si="6"/>
        <v>0</v>
      </c>
      <c r="O132" s="203">
        <f t="shared" si="7"/>
        <v>0</v>
      </c>
    </row>
    <row r="133" spans="1:15">
      <c r="A133" s="281">
        <f>MAX($A$11:A132)+1</f>
        <v>122</v>
      </c>
      <c r="B133" s="282" t="s">
        <v>59</v>
      </c>
      <c r="C133" s="283">
        <v>-1</v>
      </c>
      <c r="D133" s="284" t="s">
        <v>843</v>
      </c>
      <c r="E133" s="282" t="s">
        <v>189</v>
      </c>
      <c r="F133" s="198" t="s">
        <v>1759</v>
      </c>
      <c r="G133" s="286" t="s">
        <v>71</v>
      </c>
      <c r="H133" s="287" t="s">
        <v>83</v>
      </c>
      <c r="I133" s="288">
        <v>104.68</v>
      </c>
      <c r="J133" s="289">
        <v>1</v>
      </c>
      <c r="K133" s="25"/>
      <c r="L133" s="203">
        <f t="shared" si="4"/>
        <v>104.68</v>
      </c>
      <c r="M133" s="203">
        <f t="shared" si="5"/>
        <v>0</v>
      </c>
      <c r="N133" s="290">
        <f t="shared" si="6"/>
        <v>0</v>
      </c>
      <c r="O133" s="203">
        <f t="shared" si="7"/>
        <v>0</v>
      </c>
    </row>
    <row r="134" spans="1:15">
      <c r="A134" s="281">
        <f>MAX($A$11:A133)+1</f>
        <v>123</v>
      </c>
      <c r="B134" s="282" t="s">
        <v>59</v>
      </c>
      <c r="C134" s="283">
        <v>-1</v>
      </c>
      <c r="D134" s="284" t="s">
        <v>844</v>
      </c>
      <c r="E134" s="282" t="s">
        <v>189</v>
      </c>
      <c r="F134" s="198" t="s">
        <v>1759</v>
      </c>
      <c r="G134" s="286" t="s">
        <v>71</v>
      </c>
      <c r="H134" s="287" t="s">
        <v>83</v>
      </c>
      <c r="I134" s="288">
        <v>15.53</v>
      </c>
      <c r="J134" s="289">
        <v>1</v>
      </c>
      <c r="K134" s="25"/>
      <c r="L134" s="203">
        <f t="shared" si="4"/>
        <v>15.53</v>
      </c>
      <c r="M134" s="203">
        <f t="shared" si="5"/>
        <v>0</v>
      </c>
      <c r="N134" s="290">
        <f t="shared" si="6"/>
        <v>0</v>
      </c>
      <c r="O134" s="203">
        <f t="shared" si="7"/>
        <v>0</v>
      </c>
    </row>
    <row r="135" spans="1:15">
      <c r="A135" s="281">
        <f>MAX($A$11:A134)+1</f>
        <v>124</v>
      </c>
      <c r="B135" s="282" t="s">
        <v>59</v>
      </c>
      <c r="C135" s="283">
        <v>-1</v>
      </c>
      <c r="D135" s="284" t="s">
        <v>845</v>
      </c>
      <c r="E135" s="282" t="s">
        <v>189</v>
      </c>
      <c r="F135" s="198" t="s">
        <v>1759</v>
      </c>
      <c r="G135" s="286" t="s">
        <v>71</v>
      </c>
      <c r="H135" s="287" t="s">
        <v>83</v>
      </c>
      <c r="I135" s="288">
        <v>74.459999999999994</v>
      </c>
      <c r="J135" s="289">
        <v>1</v>
      </c>
      <c r="K135" s="25"/>
      <c r="L135" s="203">
        <f t="shared" si="4"/>
        <v>74.459999999999994</v>
      </c>
      <c r="M135" s="203">
        <f t="shared" si="5"/>
        <v>0</v>
      </c>
      <c r="N135" s="290">
        <f t="shared" si="6"/>
        <v>0</v>
      </c>
      <c r="O135" s="203">
        <f t="shared" si="7"/>
        <v>0</v>
      </c>
    </row>
    <row r="136" spans="1:15">
      <c r="A136" s="281">
        <f>MAX($A$11:A135)+1</f>
        <v>125</v>
      </c>
      <c r="B136" s="282" t="s">
        <v>59</v>
      </c>
      <c r="C136" s="283">
        <v>-1</v>
      </c>
      <c r="D136" s="284" t="s">
        <v>846</v>
      </c>
      <c r="E136" s="282" t="s">
        <v>189</v>
      </c>
      <c r="F136" s="198" t="s">
        <v>1759</v>
      </c>
      <c r="G136" s="286" t="s">
        <v>71</v>
      </c>
      <c r="H136" s="287" t="s">
        <v>83</v>
      </c>
      <c r="I136" s="288">
        <v>37.69</v>
      </c>
      <c r="J136" s="289">
        <v>1</v>
      </c>
      <c r="K136" s="25"/>
      <c r="L136" s="203">
        <f t="shared" si="4"/>
        <v>37.69</v>
      </c>
      <c r="M136" s="203">
        <f t="shared" si="5"/>
        <v>0</v>
      </c>
      <c r="N136" s="290">
        <f t="shared" si="6"/>
        <v>0</v>
      </c>
      <c r="O136" s="203">
        <f t="shared" si="7"/>
        <v>0</v>
      </c>
    </row>
    <row r="137" spans="1:15">
      <c r="A137" s="281">
        <f>MAX($A$11:A136)+1</f>
        <v>126</v>
      </c>
      <c r="B137" s="282" t="s">
        <v>59</v>
      </c>
      <c r="C137" s="283">
        <v>-1</v>
      </c>
      <c r="D137" s="284" t="s">
        <v>847</v>
      </c>
      <c r="E137" s="282" t="s">
        <v>189</v>
      </c>
      <c r="F137" s="285" t="s">
        <v>1759</v>
      </c>
      <c r="G137" s="286" t="s">
        <v>71</v>
      </c>
      <c r="H137" s="287" t="s">
        <v>83</v>
      </c>
      <c r="I137" s="288">
        <v>69.290000000000006</v>
      </c>
      <c r="J137" s="289">
        <v>1</v>
      </c>
      <c r="K137" s="25"/>
      <c r="L137" s="203">
        <f t="shared" si="4"/>
        <v>69.290000000000006</v>
      </c>
      <c r="M137" s="203">
        <f t="shared" si="5"/>
        <v>0</v>
      </c>
      <c r="N137" s="290">
        <f t="shared" si="6"/>
        <v>0</v>
      </c>
      <c r="O137" s="203">
        <f t="shared" si="7"/>
        <v>0</v>
      </c>
    </row>
    <row r="138" spans="1:15">
      <c r="A138" s="281">
        <f>MAX($A$11:A137)+1</f>
        <v>127</v>
      </c>
      <c r="B138" s="282" t="s">
        <v>59</v>
      </c>
      <c r="C138" s="283">
        <v>-1</v>
      </c>
      <c r="D138" s="284" t="s">
        <v>848</v>
      </c>
      <c r="E138" s="282" t="s">
        <v>189</v>
      </c>
      <c r="F138" s="285" t="s">
        <v>1759</v>
      </c>
      <c r="G138" s="286" t="s">
        <v>71</v>
      </c>
      <c r="H138" s="287" t="s">
        <v>83</v>
      </c>
      <c r="I138" s="288">
        <v>45.4</v>
      </c>
      <c r="J138" s="289">
        <v>1</v>
      </c>
      <c r="K138" s="25"/>
      <c r="L138" s="203">
        <f t="shared" si="4"/>
        <v>45.4</v>
      </c>
      <c r="M138" s="203">
        <f t="shared" si="5"/>
        <v>0</v>
      </c>
      <c r="N138" s="290">
        <f t="shared" si="6"/>
        <v>0</v>
      </c>
      <c r="O138" s="203">
        <f t="shared" si="7"/>
        <v>0</v>
      </c>
    </row>
    <row r="139" spans="1:15">
      <c r="A139" s="281">
        <f>MAX($A$11:A138)+1</f>
        <v>128</v>
      </c>
      <c r="B139" s="282" t="s">
        <v>59</v>
      </c>
      <c r="C139" s="283">
        <v>-1</v>
      </c>
      <c r="D139" s="284" t="s">
        <v>849</v>
      </c>
      <c r="E139" s="282" t="s">
        <v>189</v>
      </c>
      <c r="F139" s="285" t="s">
        <v>1759</v>
      </c>
      <c r="G139" s="286" t="s">
        <v>71</v>
      </c>
      <c r="H139" s="287" t="s">
        <v>83</v>
      </c>
      <c r="I139" s="288">
        <v>69.290000000000006</v>
      </c>
      <c r="J139" s="289">
        <v>1</v>
      </c>
      <c r="K139" s="25"/>
      <c r="L139" s="203">
        <f t="shared" si="4"/>
        <v>69.290000000000006</v>
      </c>
      <c r="M139" s="203">
        <f t="shared" si="5"/>
        <v>0</v>
      </c>
      <c r="N139" s="290">
        <f t="shared" si="6"/>
        <v>0</v>
      </c>
      <c r="O139" s="203">
        <f t="shared" si="7"/>
        <v>0</v>
      </c>
    </row>
    <row r="140" spans="1:15">
      <c r="A140" s="281">
        <f>MAX($A$11:A139)+1</f>
        <v>129</v>
      </c>
      <c r="B140" s="282" t="s">
        <v>59</v>
      </c>
      <c r="C140" s="283">
        <v>-1</v>
      </c>
      <c r="D140" s="284" t="s">
        <v>850</v>
      </c>
      <c r="E140" s="282" t="s">
        <v>189</v>
      </c>
      <c r="F140" s="285" t="s">
        <v>1759</v>
      </c>
      <c r="G140" s="286" t="s">
        <v>71</v>
      </c>
      <c r="H140" s="287" t="s">
        <v>83</v>
      </c>
      <c r="I140" s="288">
        <v>76.8</v>
      </c>
      <c r="J140" s="289">
        <v>1</v>
      </c>
      <c r="K140" s="25"/>
      <c r="L140" s="203">
        <f t="shared" ref="L140:L203" si="8">I140*J140</f>
        <v>76.8</v>
      </c>
      <c r="M140" s="203">
        <f t="shared" ref="M140:M203" si="9">IFERROR(L140/K140,0)</f>
        <v>0</v>
      </c>
      <c r="N140" s="290">
        <f t="shared" ref="N140:N203" si="10">IF(O140&gt;0,O140/J140,0)</f>
        <v>0</v>
      </c>
      <c r="O140" s="203">
        <f t="shared" ref="O140:O203" si="11">ROUND(M140*SVS_GrR_L_Wert,2)</f>
        <v>0</v>
      </c>
    </row>
    <row r="141" spans="1:15" ht="12.75" customHeight="1">
      <c r="A141" s="281">
        <f>MAX($A$11:A140)+1</f>
        <v>130</v>
      </c>
      <c r="B141" s="282" t="s">
        <v>59</v>
      </c>
      <c r="C141" s="283">
        <v>-1</v>
      </c>
      <c r="D141" s="284" t="s">
        <v>997</v>
      </c>
      <c r="E141" s="282" t="s">
        <v>189</v>
      </c>
      <c r="F141" s="285" t="s">
        <v>1759</v>
      </c>
      <c r="G141" s="286" t="s">
        <v>71</v>
      </c>
      <c r="H141" s="287" t="s">
        <v>83</v>
      </c>
      <c r="I141" s="288">
        <v>89.63</v>
      </c>
      <c r="J141" s="289">
        <v>1</v>
      </c>
      <c r="K141" s="25"/>
      <c r="L141" s="203">
        <f t="shared" si="8"/>
        <v>89.63</v>
      </c>
      <c r="M141" s="203">
        <f t="shared" si="9"/>
        <v>0</v>
      </c>
      <c r="N141" s="290">
        <f t="shared" si="10"/>
        <v>0</v>
      </c>
      <c r="O141" s="203">
        <f t="shared" si="11"/>
        <v>0</v>
      </c>
    </row>
    <row r="142" spans="1:15" ht="12.75" customHeight="1">
      <c r="A142" s="281">
        <f>MAX($A$11:A141)+1</f>
        <v>131</v>
      </c>
      <c r="B142" s="282" t="s">
        <v>59</v>
      </c>
      <c r="C142" s="283">
        <v>-1</v>
      </c>
      <c r="D142" s="284" t="s">
        <v>998</v>
      </c>
      <c r="E142" s="282" t="s">
        <v>189</v>
      </c>
      <c r="F142" s="285" t="s">
        <v>1759</v>
      </c>
      <c r="G142" s="286" t="s">
        <v>71</v>
      </c>
      <c r="H142" s="287" t="s">
        <v>83</v>
      </c>
      <c r="I142" s="288">
        <v>72.56</v>
      </c>
      <c r="J142" s="289">
        <v>1</v>
      </c>
      <c r="K142" s="25"/>
      <c r="L142" s="203">
        <f t="shared" si="8"/>
        <v>72.56</v>
      </c>
      <c r="M142" s="203">
        <f t="shared" si="9"/>
        <v>0</v>
      </c>
      <c r="N142" s="290">
        <f t="shared" si="10"/>
        <v>0</v>
      </c>
      <c r="O142" s="203">
        <f t="shared" si="11"/>
        <v>0</v>
      </c>
    </row>
    <row r="143" spans="1:15" ht="12.75" customHeight="1">
      <c r="A143" s="281">
        <f>MAX($A$11:A142)+1</f>
        <v>132</v>
      </c>
      <c r="B143" s="282" t="s">
        <v>59</v>
      </c>
      <c r="C143" s="283">
        <v>-1</v>
      </c>
      <c r="D143" s="284" t="s">
        <v>999</v>
      </c>
      <c r="E143" s="282" t="s">
        <v>189</v>
      </c>
      <c r="F143" s="285" t="s">
        <v>1759</v>
      </c>
      <c r="G143" s="286" t="s">
        <v>71</v>
      </c>
      <c r="H143" s="287" t="s">
        <v>83</v>
      </c>
      <c r="I143" s="288">
        <v>13.35</v>
      </c>
      <c r="J143" s="289">
        <v>1</v>
      </c>
      <c r="K143" s="25"/>
      <c r="L143" s="203">
        <f t="shared" si="8"/>
        <v>13.35</v>
      </c>
      <c r="M143" s="203">
        <f t="shared" si="9"/>
        <v>0</v>
      </c>
      <c r="N143" s="290">
        <f t="shared" si="10"/>
        <v>0</v>
      </c>
      <c r="O143" s="203">
        <f t="shared" si="11"/>
        <v>0</v>
      </c>
    </row>
    <row r="144" spans="1:15" ht="12.75" customHeight="1">
      <c r="A144" s="281">
        <f>MAX($A$11:A143)+1</f>
        <v>133</v>
      </c>
      <c r="B144" s="282" t="s">
        <v>59</v>
      </c>
      <c r="C144" s="283">
        <v>-1</v>
      </c>
      <c r="D144" s="284" t="s">
        <v>466</v>
      </c>
      <c r="E144" s="282" t="s">
        <v>471</v>
      </c>
      <c r="F144" s="285" t="s">
        <v>1759</v>
      </c>
      <c r="G144" s="286" t="s">
        <v>71</v>
      </c>
      <c r="H144" s="287" t="s">
        <v>94</v>
      </c>
      <c r="I144" s="288">
        <v>67.5</v>
      </c>
      <c r="J144" s="289">
        <v>1</v>
      </c>
      <c r="K144" s="25"/>
      <c r="L144" s="203">
        <f t="shared" si="8"/>
        <v>67.5</v>
      </c>
      <c r="M144" s="203">
        <f t="shared" si="9"/>
        <v>0</v>
      </c>
      <c r="N144" s="290">
        <f t="shared" si="10"/>
        <v>0</v>
      </c>
      <c r="O144" s="203">
        <f t="shared" si="11"/>
        <v>0</v>
      </c>
    </row>
    <row r="145" spans="1:15" ht="12.75" customHeight="1">
      <c r="A145" s="281">
        <f>MAX($A$11:A144)+1</f>
        <v>134</v>
      </c>
      <c r="B145" s="282" t="s">
        <v>59</v>
      </c>
      <c r="C145" s="283">
        <v>-1</v>
      </c>
      <c r="D145" s="284" t="s">
        <v>469</v>
      </c>
      <c r="E145" s="282" t="s">
        <v>471</v>
      </c>
      <c r="F145" s="285" t="s">
        <v>1759</v>
      </c>
      <c r="G145" s="286" t="s">
        <v>71</v>
      </c>
      <c r="H145" s="287" t="s">
        <v>94</v>
      </c>
      <c r="I145" s="288">
        <v>82.71</v>
      </c>
      <c r="J145" s="289">
        <v>1</v>
      </c>
      <c r="K145" s="25"/>
      <c r="L145" s="203">
        <f t="shared" si="8"/>
        <v>82.71</v>
      </c>
      <c r="M145" s="203">
        <f t="shared" si="9"/>
        <v>0</v>
      </c>
      <c r="N145" s="290">
        <f t="shared" si="10"/>
        <v>0</v>
      </c>
      <c r="O145" s="203">
        <f t="shared" si="11"/>
        <v>0</v>
      </c>
    </row>
    <row r="146" spans="1:15" ht="12.75" customHeight="1">
      <c r="A146" s="281">
        <f>MAX($A$11:A145)+1</f>
        <v>135</v>
      </c>
      <c r="B146" s="282" t="s">
        <v>59</v>
      </c>
      <c r="C146" s="283">
        <v>-1</v>
      </c>
      <c r="D146" s="284" t="s">
        <v>470</v>
      </c>
      <c r="E146" s="282" t="s">
        <v>471</v>
      </c>
      <c r="F146" s="285" t="s">
        <v>1759</v>
      </c>
      <c r="G146" s="286" t="s">
        <v>71</v>
      </c>
      <c r="H146" s="287" t="s">
        <v>94</v>
      </c>
      <c r="I146" s="288">
        <v>79.790000000000006</v>
      </c>
      <c r="J146" s="289">
        <v>1</v>
      </c>
      <c r="K146" s="25"/>
      <c r="L146" s="203">
        <f t="shared" si="8"/>
        <v>79.790000000000006</v>
      </c>
      <c r="M146" s="203">
        <f t="shared" si="9"/>
        <v>0</v>
      </c>
      <c r="N146" s="290">
        <f t="shared" si="10"/>
        <v>0</v>
      </c>
      <c r="O146" s="203">
        <f t="shared" si="11"/>
        <v>0</v>
      </c>
    </row>
    <row r="147" spans="1:15">
      <c r="A147" s="281">
        <f>MAX($A$11:A146)+1</f>
        <v>136</v>
      </c>
      <c r="B147" s="282" t="s">
        <v>59</v>
      </c>
      <c r="C147" s="283">
        <v>-1</v>
      </c>
      <c r="D147" s="284" t="s">
        <v>1052</v>
      </c>
      <c r="E147" s="282" t="s">
        <v>471</v>
      </c>
      <c r="F147" s="285" t="s">
        <v>1759</v>
      </c>
      <c r="G147" s="286" t="s">
        <v>71</v>
      </c>
      <c r="H147" s="287" t="s">
        <v>94</v>
      </c>
      <c r="I147" s="288">
        <v>49.47</v>
      </c>
      <c r="J147" s="289">
        <v>1</v>
      </c>
      <c r="K147" s="25"/>
      <c r="L147" s="203">
        <f t="shared" si="8"/>
        <v>49.47</v>
      </c>
      <c r="M147" s="203">
        <f t="shared" si="9"/>
        <v>0</v>
      </c>
      <c r="N147" s="290">
        <f t="shared" si="10"/>
        <v>0</v>
      </c>
      <c r="O147" s="203">
        <f t="shared" si="11"/>
        <v>0</v>
      </c>
    </row>
    <row r="148" spans="1:15" ht="12.75" customHeight="1">
      <c r="A148" s="281">
        <f>MAX($A$11:A147)+1</f>
        <v>137</v>
      </c>
      <c r="B148" s="282" t="s">
        <v>59</v>
      </c>
      <c r="C148" s="283">
        <v>-1</v>
      </c>
      <c r="D148" s="284" t="s">
        <v>474</v>
      </c>
      <c r="E148" s="282" t="s">
        <v>471</v>
      </c>
      <c r="F148" s="285" t="s">
        <v>75</v>
      </c>
      <c r="G148" s="286" t="s">
        <v>71</v>
      </c>
      <c r="H148" s="287" t="s">
        <v>94</v>
      </c>
      <c r="I148" s="288">
        <v>75.33</v>
      </c>
      <c r="J148" s="289">
        <v>1</v>
      </c>
      <c r="K148" s="25"/>
      <c r="L148" s="203">
        <f t="shared" si="8"/>
        <v>75.33</v>
      </c>
      <c r="M148" s="203">
        <f t="shared" si="9"/>
        <v>0</v>
      </c>
      <c r="N148" s="290">
        <f t="shared" si="10"/>
        <v>0</v>
      </c>
      <c r="O148" s="203">
        <f t="shared" si="11"/>
        <v>0</v>
      </c>
    </row>
    <row r="149" spans="1:15" ht="12.75" customHeight="1">
      <c r="A149" s="281">
        <f>MAX($A$11:A148)+1</f>
        <v>138</v>
      </c>
      <c r="B149" s="282" t="s">
        <v>59</v>
      </c>
      <c r="C149" s="283">
        <v>-1</v>
      </c>
      <c r="D149" s="284" t="s">
        <v>1055</v>
      </c>
      <c r="E149" s="282" t="s">
        <v>471</v>
      </c>
      <c r="F149" s="285" t="s">
        <v>75</v>
      </c>
      <c r="G149" s="286" t="s">
        <v>71</v>
      </c>
      <c r="H149" s="287" t="s">
        <v>94</v>
      </c>
      <c r="I149" s="288">
        <v>334.42</v>
      </c>
      <c r="J149" s="289">
        <v>1</v>
      </c>
      <c r="K149" s="25"/>
      <c r="L149" s="203">
        <f t="shared" si="8"/>
        <v>334.42</v>
      </c>
      <c r="M149" s="203">
        <f t="shared" si="9"/>
        <v>0</v>
      </c>
      <c r="N149" s="290">
        <f t="shared" si="10"/>
        <v>0</v>
      </c>
      <c r="O149" s="203">
        <f t="shared" si="11"/>
        <v>0</v>
      </c>
    </row>
    <row r="150" spans="1:15" ht="12.75" customHeight="1">
      <c r="A150" s="281">
        <f>MAX($A$11:A149)+1</f>
        <v>139</v>
      </c>
      <c r="B150" s="282" t="s">
        <v>59</v>
      </c>
      <c r="C150" s="283">
        <v>-1</v>
      </c>
      <c r="D150" s="284" t="s">
        <v>493</v>
      </c>
      <c r="E150" s="282" t="s">
        <v>471</v>
      </c>
      <c r="F150" s="285" t="s">
        <v>75</v>
      </c>
      <c r="G150" s="286" t="s">
        <v>71</v>
      </c>
      <c r="H150" s="287" t="s">
        <v>94</v>
      </c>
      <c r="I150" s="288">
        <v>16.61</v>
      </c>
      <c r="J150" s="289">
        <v>1</v>
      </c>
      <c r="K150" s="25"/>
      <c r="L150" s="203">
        <f t="shared" si="8"/>
        <v>16.61</v>
      </c>
      <c r="M150" s="203">
        <f t="shared" si="9"/>
        <v>0</v>
      </c>
      <c r="N150" s="290">
        <f t="shared" si="10"/>
        <v>0</v>
      </c>
      <c r="O150" s="203">
        <f t="shared" si="11"/>
        <v>0</v>
      </c>
    </row>
    <row r="151" spans="1:15" ht="12.75" customHeight="1">
      <c r="A151" s="281">
        <f>MAX($A$11:A150)+1</f>
        <v>140</v>
      </c>
      <c r="B151" s="282" t="s">
        <v>59</v>
      </c>
      <c r="C151" s="283">
        <v>-1</v>
      </c>
      <c r="D151" s="284" t="s">
        <v>1060</v>
      </c>
      <c r="E151" s="282" t="s">
        <v>189</v>
      </c>
      <c r="F151" s="285" t="s">
        <v>1320</v>
      </c>
      <c r="G151" s="286" t="s">
        <v>71</v>
      </c>
      <c r="H151" s="287" t="s">
        <v>83</v>
      </c>
      <c r="I151" s="288">
        <v>61.63</v>
      </c>
      <c r="J151" s="289">
        <v>1</v>
      </c>
      <c r="K151" s="25"/>
      <c r="L151" s="203">
        <f t="shared" si="8"/>
        <v>61.63</v>
      </c>
      <c r="M151" s="203">
        <f t="shared" si="9"/>
        <v>0</v>
      </c>
      <c r="N151" s="290">
        <f t="shared" si="10"/>
        <v>0</v>
      </c>
      <c r="O151" s="203">
        <f t="shared" si="11"/>
        <v>0</v>
      </c>
    </row>
    <row r="152" spans="1:15" ht="12.75" customHeight="1">
      <c r="A152" s="281">
        <f>MAX($A$11:A151)+1</f>
        <v>141</v>
      </c>
      <c r="B152" s="282" t="s">
        <v>59</v>
      </c>
      <c r="C152" s="283">
        <v>-1</v>
      </c>
      <c r="D152" s="284" t="s">
        <v>611</v>
      </c>
      <c r="E152" s="282" t="s">
        <v>471</v>
      </c>
      <c r="F152" s="285" t="s">
        <v>1314</v>
      </c>
      <c r="G152" s="286" t="s">
        <v>71</v>
      </c>
      <c r="H152" s="287" t="s">
        <v>94</v>
      </c>
      <c r="I152" s="288">
        <v>242.98</v>
      </c>
      <c r="J152" s="289">
        <v>1</v>
      </c>
      <c r="K152" s="25"/>
      <c r="L152" s="203">
        <f t="shared" si="8"/>
        <v>242.98</v>
      </c>
      <c r="M152" s="203">
        <f t="shared" si="9"/>
        <v>0</v>
      </c>
      <c r="N152" s="290">
        <f t="shared" si="10"/>
        <v>0</v>
      </c>
      <c r="O152" s="203">
        <f t="shared" si="11"/>
        <v>0</v>
      </c>
    </row>
    <row r="153" spans="1:15" ht="12.75" customHeight="1">
      <c r="A153" s="281">
        <f>MAX($A$11:A152)+1</f>
        <v>142</v>
      </c>
      <c r="B153" s="282" t="s">
        <v>59</v>
      </c>
      <c r="C153" s="283">
        <v>-1</v>
      </c>
      <c r="D153" s="284" t="s">
        <v>613</v>
      </c>
      <c r="E153" s="282" t="s">
        <v>471</v>
      </c>
      <c r="F153" s="285" t="s">
        <v>1314</v>
      </c>
      <c r="G153" s="286" t="s">
        <v>71</v>
      </c>
      <c r="H153" s="287" t="s">
        <v>94</v>
      </c>
      <c r="I153" s="288">
        <v>283.89999999999998</v>
      </c>
      <c r="J153" s="289">
        <v>1</v>
      </c>
      <c r="K153" s="25"/>
      <c r="L153" s="203">
        <f t="shared" si="8"/>
        <v>283.89999999999998</v>
      </c>
      <c r="M153" s="203">
        <f t="shared" si="9"/>
        <v>0</v>
      </c>
      <c r="N153" s="290">
        <f t="shared" si="10"/>
        <v>0</v>
      </c>
      <c r="O153" s="203">
        <f t="shared" si="11"/>
        <v>0</v>
      </c>
    </row>
    <row r="154" spans="1:15" ht="12.75" customHeight="1">
      <c r="A154" s="281">
        <f>MAX($A$11:A153)+1</f>
        <v>143</v>
      </c>
      <c r="B154" s="282" t="s">
        <v>59</v>
      </c>
      <c r="C154" s="283">
        <v>-1</v>
      </c>
      <c r="D154" s="284" t="s">
        <v>1116</v>
      </c>
      <c r="E154" s="282" t="s">
        <v>471</v>
      </c>
      <c r="F154" s="285" t="s">
        <v>1314</v>
      </c>
      <c r="G154" s="286" t="s">
        <v>71</v>
      </c>
      <c r="H154" s="287" t="s">
        <v>94</v>
      </c>
      <c r="I154" s="288">
        <v>29.23</v>
      </c>
      <c r="J154" s="289">
        <v>1</v>
      </c>
      <c r="K154" s="25"/>
      <c r="L154" s="203">
        <f t="shared" si="8"/>
        <v>29.23</v>
      </c>
      <c r="M154" s="203">
        <f t="shared" si="9"/>
        <v>0</v>
      </c>
      <c r="N154" s="290">
        <f t="shared" si="10"/>
        <v>0</v>
      </c>
      <c r="O154" s="203">
        <f t="shared" si="11"/>
        <v>0</v>
      </c>
    </row>
    <row r="155" spans="1:15" ht="12.75" customHeight="1">
      <c r="A155" s="281">
        <f>MAX($A$11:A154)+1</f>
        <v>144</v>
      </c>
      <c r="B155" s="282" t="s">
        <v>59</v>
      </c>
      <c r="C155" s="283">
        <v>-1</v>
      </c>
      <c r="D155" s="284" t="s">
        <v>727</v>
      </c>
      <c r="E155" s="282" t="s">
        <v>471</v>
      </c>
      <c r="F155" s="285" t="s">
        <v>1311</v>
      </c>
      <c r="G155" s="286" t="s">
        <v>71</v>
      </c>
      <c r="H155" s="287" t="s">
        <v>94</v>
      </c>
      <c r="I155" s="288">
        <v>143.18</v>
      </c>
      <c r="J155" s="289">
        <v>1</v>
      </c>
      <c r="K155" s="25"/>
      <c r="L155" s="203">
        <f t="shared" si="8"/>
        <v>143.18</v>
      </c>
      <c r="M155" s="203">
        <f t="shared" si="9"/>
        <v>0</v>
      </c>
      <c r="N155" s="290">
        <f t="shared" si="10"/>
        <v>0</v>
      </c>
      <c r="O155" s="203">
        <f t="shared" si="11"/>
        <v>0</v>
      </c>
    </row>
    <row r="156" spans="1:15" ht="12.75" customHeight="1">
      <c r="A156" s="281">
        <f>MAX($A$11:A155)+1</f>
        <v>145</v>
      </c>
      <c r="B156" s="282" t="s">
        <v>59</v>
      </c>
      <c r="C156" s="283">
        <v>-1</v>
      </c>
      <c r="D156" s="284" t="s">
        <v>728</v>
      </c>
      <c r="E156" s="282" t="s">
        <v>471</v>
      </c>
      <c r="F156" s="285" t="s">
        <v>1314</v>
      </c>
      <c r="G156" s="286" t="s">
        <v>71</v>
      </c>
      <c r="H156" s="287" t="s">
        <v>94</v>
      </c>
      <c r="I156" s="288">
        <v>236.09</v>
      </c>
      <c r="J156" s="289">
        <v>1</v>
      </c>
      <c r="K156" s="25"/>
      <c r="L156" s="203">
        <f t="shared" si="8"/>
        <v>236.09</v>
      </c>
      <c r="M156" s="203">
        <f t="shared" si="9"/>
        <v>0</v>
      </c>
      <c r="N156" s="290">
        <f t="shared" si="10"/>
        <v>0</v>
      </c>
      <c r="O156" s="203">
        <f t="shared" si="11"/>
        <v>0</v>
      </c>
    </row>
    <row r="157" spans="1:15" ht="12.75" customHeight="1">
      <c r="A157" s="281">
        <f>MAX($A$11:A156)+1</f>
        <v>146</v>
      </c>
      <c r="B157" s="282" t="s">
        <v>59</v>
      </c>
      <c r="C157" s="283">
        <v>-1</v>
      </c>
      <c r="D157" s="284" t="s">
        <v>729</v>
      </c>
      <c r="E157" s="282" t="s">
        <v>471</v>
      </c>
      <c r="F157" s="285" t="s">
        <v>1314</v>
      </c>
      <c r="G157" s="286" t="s">
        <v>71</v>
      </c>
      <c r="H157" s="287" t="s">
        <v>94</v>
      </c>
      <c r="I157" s="288">
        <v>15.47</v>
      </c>
      <c r="J157" s="289">
        <v>1</v>
      </c>
      <c r="K157" s="25"/>
      <c r="L157" s="203">
        <f t="shared" si="8"/>
        <v>15.47</v>
      </c>
      <c r="M157" s="203">
        <f t="shared" si="9"/>
        <v>0</v>
      </c>
      <c r="N157" s="290">
        <f t="shared" si="10"/>
        <v>0</v>
      </c>
      <c r="O157" s="203">
        <f t="shared" si="11"/>
        <v>0</v>
      </c>
    </row>
    <row r="158" spans="1:15" ht="12.75" customHeight="1">
      <c r="A158" s="281">
        <f>MAX($A$11:A157)+1</f>
        <v>147</v>
      </c>
      <c r="B158" s="282" t="s">
        <v>59</v>
      </c>
      <c r="C158" s="283">
        <v>0</v>
      </c>
      <c r="D158" s="284" t="s">
        <v>862</v>
      </c>
      <c r="E158" s="282" t="s">
        <v>471</v>
      </c>
      <c r="F158" s="285" t="s">
        <v>77</v>
      </c>
      <c r="G158" s="286" t="s">
        <v>71</v>
      </c>
      <c r="H158" s="287" t="s">
        <v>94</v>
      </c>
      <c r="I158" s="288">
        <v>30.45</v>
      </c>
      <c r="J158" s="289">
        <v>1</v>
      </c>
      <c r="K158" s="25"/>
      <c r="L158" s="203">
        <f t="shared" si="8"/>
        <v>30.45</v>
      </c>
      <c r="M158" s="203">
        <f t="shared" si="9"/>
        <v>0</v>
      </c>
      <c r="N158" s="290">
        <f t="shared" si="10"/>
        <v>0</v>
      </c>
      <c r="O158" s="203">
        <f t="shared" si="11"/>
        <v>0</v>
      </c>
    </row>
    <row r="159" spans="1:15" ht="12.75" customHeight="1">
      <c r="A159" s="281">
        <f>MAX($A$11:A158)+1</f>
        <v>148</v>
      </c>
      <c r="B159" s="282" t="s">
        <v>59</v>
      </c>
      <c r="C159" s="283">
        <v>0</v>
      </c>
      <c r="D159" s="284" t="s">
        <v>863</v>
      </c>
      <c r="E159" s="282" t="s">
        <v>471</v>
      </c>
      <c r="F159" s="285" t="s">
        <v>77</v>
      </c>
      <c r="G159" s="286" t="s">
        <v>71</v>
      </c>
      <c r="H159" s="287" t="s">
        <v>94</v>
      </c>
      <c r="I159" s="288">
        <v>11.5</v>
      </c>
      <c r="J159" s="289">
        <v>1</v>
      </c>
      <c r="K159" s="25"/>
      <c r="L159" s="203">
        <f t="shared" si="8"/>
        <v>11.5</v>
      </c>
      <c r="M159" s="203">
        <f t="shared" si="9"/>
        <v>0</v>
      </c>
      <c r="N159" s="290">
        <f t="shared" si="10"/>
        <v>0</v>
      </c>
      <c r="O159" s="203">
        <f t="shared" si="11"/>
        <v>0</v>
      </c>
    </row>
    <row r="160" spans="1:15" ht="12.75" customHeight="1">
      <c r="A160" s="281">
        <f>MAX($A$11:A159)+1</f>
        <v>149</v>
      </c>
      <c r="B160" s="282" t="s">
        <v>59</v>
      </c>
      <c r="C160" s="283">
        <v>0</v>
      </c>
      <c r="D160" s="284" t="s">
        <v>864</v>
      </c>
      <c r="E160" s="282" t="s">
        <v>471</v>
      </c>
      <c r="F160" s="285" t="s">
        <v>77</v>
      </c>
      <c r="G160" s="286" t="s">
        <v>71</v>
      </c>
      <c r="H160" s="287" t="s">
        <v>94</v>
      </c>
      <c r="I160" s="288">
        <v>29.41</v>
      </c>
      <c r="J160" s="289">
        <v>1</v>
      </c>
      <c r="K160" s="25"/>
      <c r="L160" s="203">
        <f t="shared" si="8"/>
        <v>29.41</v>
      </c>
      <c r="M160" s="203">
        <f t="shared" si="9"/>
        <v>0</v>
      </c>
      <c r="N160" s="290">
        <f t="shared" si="10"/>
        <v>0</v>
      </c>
      <c r="O160" s="203">
        <f t="shared" si="11"/>
        <v>0</v>
      </c>
    </row>
    <row r="161" spans="1:15" ht="12.75" customHeight="1">
      <c r="A161" s="281">
        <f>MAX($A$11:A160)+1</f>
        <v>150</v>
      </c>
      <c r="B161" s="282" t="s">
        <v>59</v>
      </c>
      <c r="C161" s="283">
        <v>0</v>
      </c>
      <c r="D161" s="284" t="s">
        <v>865</v>
      </c>
      <c r="E161" s="282" t="s">
        <v>471</v>
      </c>
      <c r="F161" s="285" t="s">
        <v>77</v>
      </c>
      <c r="G161" s="286" t="s">
        <v>71</v>
      </c>
      <c r="H161" s="287" t="s">
        <v>94</v>
      </c>
      <c r="I161" s="288">
        <v>26.73</v>
      </c>
      <c r="J161" s="289">
        <v>1</v>
      </c>
      <c r="K161" s="25"/>
      <c r="L161" s="203">
        <f t="shared" si="8"/>
        <v>26.73</v>
      </c>
      <c r="M161" s="203">
        <f t="shared" si="9"/>
        <v>0</v>
      </c>
      <c r="N161" s="290">
        <f t="shared" si="10"/>
        <v>0</v>
      </c>
      <c r="O161" s="203">
        <f t="shared" si="11"/>
        <v>0</v>
      </c>
    </row>
    <row r="162" spans="1:15" ht="12.75" customHeight="1">
      <c r="A162" s="281">
        <f>MAX($A$11:A161)+1</f>
        <v>151</v>
      </c>
      <c r="B162" s="282" t="s">
        <v>59</v>
      </c>
      <c r="C162" s="283">
        <v>0</v>
      </c>
      <c r="D162" s="284" t="s">
        <v>869</v>
      </c>
      <c r="E162" s="282" t="s">
        <v>189</v>
      </c>
      <c r="F162" s="285" t="s">
        <v>75</v>
      </c>
      <c r="G162" s="286" t="s">
        <v>71</v>
      </c>
      <c r="H162" s="287" t="s">
        <v>83</v>
      </c>
      <c r="I162" s="288">
        <v>792.55</v>
      </c>
      <c r="J162" s="289">
        <v>1</v>
      </c>
      <c r="K162" s="25"/>
      <c r="L162" s="203">
        <f t="shared" si="8"/>
        <v>792.55</v>
      </c>
      <c r="M162" s="203">
        <f t="shared" si="9"/>
        <v>0</v>
      </c>
      <c r="N162" s="290">
        <f t="shared" si="10"/>
        <v>0</v>
      </c>
      <c r="O162" s="203">
        <f t="shared" si="11"/>
        <v>0</v>
      </c>
    </row>
    <row r="163" spans="1:15" ht="12.75" customHeight="1">
      <c r="A163" s="281">
        <f>MAX($A$11:A162)+1</f>
        <v>152</v>
      </c>
      <c r="B163" s="282" t="s">
        <v>59</v>
      </c>
      <c r="C163" s="283">
        <v>0</v>
      </c>
      <c r="D163" s="284" t="s">
        <v>870</v>
      </c>
      <c r="E163" s="282" t="s">
        <v>189</v>
      </c>
      <c r="F163" s="285" t="s">
        <v>75</v>
      </c>
      <c r="G163" s="286" t="s">
        <v>71</v>
      </c>
      <c r="H163" s="287" t="s">
        <v>83</v>
      </c>
      <c r="I163" s="288">
        <v>124.42</v>
      </c>
      <c r="J163" s="289">
        <v>1</v>
      </c>
      <c r="K163" s="25"/>
      <c r="L163" s="203">
        <f t="shared" si="8"/>
        <v>124.42</v>
      </c>
      <c r="M163" s="203">
        <f t="shared" si="9"/>
        <v>0</v>
      </c>
      <c r="N163" s="290">
        <f t="shared" si="10"/>
        <v>0</v>
      </c>
      <c r="O163" s="203">
        <f t="shared" si="11"/>
        <v>0</v>
      </c>
    </row>
    <row r="164" spans="1:15" ht="12.75" customHeight="1">
      <c r="A164" s="281">
        <f>MAX($A$11:A163)+1</f>
        <v>153</v>
      </c>
      <c r="B164" s="282" t="s">
        <v>59</v>
      </c>
      <c r="C164" s="283">
        <v>0</v>
      </c>
      <c r="D164" s="284" t="s">
        <v>871</v>
      </c>
      <c r="E164" s="282" t="s">
        <v>189</v>
      </c>
      <c r="F164" s="285" t="s">
        <v>75</v>
      </c>
      <c r="G164" s="286" t="s">
        <v>71</v>
      </c>
      <c r="H164" s="287" t="s">
        <v>83</v>
      </c>
      <c r="I164" s="288">
        <v>59.73</v>
      </c>
      <c r="J164" s="289">
        <v>1</v>
      </c>
      <c r="K164" s="25"/>
      <c r="L164" s="203">
        <f t="shared" si="8"/>
        <v>59.73</v>
      </c>
      <c r="M164" s="203">
        <f t="shared" si="9"/>
        <v>0</v>
      </c>
      <c r="N164" s="290">
        <f t="shared" si="10"/>
        <v>0</v>
      </c>
      <c r="O164" s="203">
        <f t="shared" si="11"/>
        <v>0</v>
      </c>
    </row>
    <row r="165" spans="1:15" ht="12.75" customHeight="1">
      <c r="A165" s="281">
        <f>MAX($A$11:A164)+1</f>
        <v>154</v>
      </c>
      <c r="B165" s="282" t="s">
        <v>59</v>
      </c>
      <c r="C165" s="283">
        <v>0</v>
      </c>
      <c r="D165" s="284" t="s">
        <v>872</v>
      </c>
      <c r="E165" s="282" t="s">
        <v>189</v>
      </c>
      <c r="F165" s="285" t="s">
        <v>75</v>
      </c>
      <c r="G165" s="286" t="s">
        <v>71</v>
      </c>
      <c r="H165" s="287" t="s">
        <v>83</v>
      </c>
      <c r="I165" s="288">
        <v>35.979999999999997</v>
      </c>
      <c r="J165" s="289">
        <v>1</v>
      </c>
      <c r="K165" s="25"/>
      <c r="L165" s="203">
        <f t="shared" si="8"/>
        <v>35.979999999999997</v>
      </c>
      <c r="M165" s="203">
        <f t="shared" si="9"/>
        <v>0</v>
      </c>
      <c r="N165" s="290">
        <f t="shared" si="10"/>
        <v>0</v>
      </c>
      <c r="O165" s="203">
        <f t="shared" si="11"/>
        <v>0</v>
      </c>
    </row>
    <row r="166" spans="1:15" ht="12.75" customHeight="1">
      <c r="A166" s="281">
        <f>MAX($A$11:A165)+1</f>
        <v>155</v>
      </c>
      <c r="B166" s="282" t="s">
        <v>59</v>
      </c>
      <c r="C166" s="283">
        <v>0</v>
      </c>
      <c r="D166" s="284" t="s">
        <v>1010</v>
      </c>
      <c r="E166" s="282" t="s">
        <v>189</v>
      </c>
      <c r="F166" s="285" t="s">
        <v>75</v>
      </c>
      <c r="G166" s="286" t="s">
        <v>71</v>
      </c>
      <c r="H166" s="287" t="s">
        <v>83</v>
      </c>
      <c r="I166" s="288">
        <v>47.36</v>
      </c>
      <c r="J166" s="289">
        <v>1</v>
      </c>
      <c r="K166" s="25"/>
      <c r="L166" s="203">
        <f t="shared" si="8"/>
        <v>47.36</v>
      </c>
      <c r="M166" s="203">
        <f t="shared" si="9"/>
        <v>0</v>
      </c>
      <c r="N166" s="290">
        <f t="shared" si="10"/>
        <v>0</v>
      </c>
      <c r="O166" s="203">
        <f t="shared" si="11"/>
        <v>0</v>
      </c>
    </row>
    <row r="167" spans="1:15" ht="12.75" customHeight="1">
      <c r="A167" s="281">
        <f>MAX($A$11:A166)+1</f>
        <v>156</v>
      </c>
      <c r="B167" s="282" t="s">
        <v>59</v>
      </c>
      <c r="C167" s="283">
        <v>0</v>
      </c>
      <c r="D167" s="284" t="s">
        <v>1011</v>
      </c>
      <c r="E167" s="282" t="s">
        <v>189</v>
      </c>
      <c r="F167" s="285" t="s">
        <v>75</v>
      </c>
      <c r="G167" s="286" t="s">
        <v>71</v>
      </c>
      <c r="H167" s="287" t="s">
        <v>83</v>
      </c>
      <c r="I167" s="288">
        <v>14.55</v>
      </c>
      <c r="J167" s="289">
        <v>1</v>
      </c>
      <c r="K167" s="25"/>
      <c r="L167" s="203">
        <f t="shared" si="8"/>
        <v>14.55</v>
      </c>
      <c r="M167" s="203">
        <f t="shared" si="9"/>
        <v>0</v>
      </c>
      <c r="N167" s="290">
        <f t="shared" si="10"/>
        <v>0</v>
      </c>
      <c r="O167" s="203">
        <f t="shared" si="11"/>
        <v>0</v>
      </c>
    </row>
    <row r="168" spans="1:15" ht="12.75" customHeight="1">
      <c r="A168" s="281">
        <f>MAX($A$11:A167)+1</f>
        <v>157</v>
      </c>
      <c r="B168" s="282" t="s">
        <v>59</v>
      </c>
      <c r="C168" s="283">
        <v>0</v>
      </c>
      <c r="D168" s="284" t="s">
        <v>506</v>
      </c>
      <c r="E168" s="282" t="s">
        <v>1065</v>
      </c>
      <c r="F168" s="285" t="s">
        <v>1321</v>
      </c>
      <c r="G168" s="286" t="s">
        <v>71</v>
      </c>
      <c r="H168" s="287" t="s">
        <v>45</v>
      </c>
      <c r="I168" s="288">
        <v>98.39</v>
      </c>
      <c r="J168" s="289">
        <v>1</v>
      </c>
      <c r="K168" s="25"/>
      <c r="L168" s="203">
        <f t="shared" si="8"/>
        <v>98.39</v>
      </c>
      <c r="M168" s="203">
        <f t="shared" si="9"/>
        <v>0</v>
      </c>
      <c r="N168" s="290">
        <f t="shared" si="10"/>
        <v>0</v>
      </c>
      <c r="O168" s="203">
        <f t="shared" si="11"/>
        <v>0</v>
      </c>
    </row>
    <row r="169" spans="1:15" ht="12.75" customHeight="1">
      <c r="A169" s="281">
        <f>MAX($A$11:A168)+1</f>
        <v>158</v>
      </c>
      <c r="B169" s="282" t="s">
        <v>59</v>
      </c>
      <c r="C169" s="283">
        <v>0</v>
      </c>
      <c r="D169" s="284" t="s">
        <v>1069</v>
      </c>
      <c r="E169" s="282" t="s">
        <v>189</v>
      </c>
      <c r="F169" s="285" t="s">
        <v>75</v>
      </c>
      <c r="G169" s="286" t="s">
        <v>71</v>
      </c>
      <c r="H169" s="287" t="s">
        <v>83</v>
      </c>
      <c r="I169" s="288">
        <v>43.88</v>
      </c>
      <c r="J169" s="289">
        <v>1</v>
      </c>
      <c r="K169" s="25"/>
      <c r="L169" s="203">
        <f t="shared" si="8"/>
        <v>43.88</v>
      </c>
      <c r="M169" s="203">
        <f t="shared" si="9"/>
        <v>0</v>
      </c>
      <c r="N169" s="290">
        <f t="shared" si="10"/>
        <v>0</v>
      </c>
      <c r="O169" s="203">
        <f t="shared" si="11"/>
        <v>0</v>
      </c>
    </row>
    <row r="170" spans="1:15" ht="12.75" customHeight="1">
      <c r="A170" s="281">
        <f>MAX($A$11:A169)+1</f>
        <v>159</v>
      </c>
      <c r="B170" s="282" t="s">
        <v>59</v>
      </c>
      <c r="C170" s="283">
        <v>0</v>
      </c>
      <c r="D170" s="284" t="s">
        <v>1070</v>
      </c>
      <c r="E170" s="282" t="s">
        <v>189</v>
      </c>
      <c r="F170" s="285" t="s">
        <v>75</v>
      </c>
      <c r="G170" s="286" t="s">
        <v>71</v>
      </c>
      <c r="H170" s="287" t="s">
        <v>83</v>
      </c>
      <c r="I170" s="288">
        <v>86.22</v>
      </c>
      <c r="J170" s="289">
        <v>1</v>
      </c>
      <c r="K170" s="25"/>
      <c r="L170" s="203">
        <f t="shared" si="8"/>
        <v>86.22</v>
      </c>
      <c r="M170" s="203">
        <f t="shared" si="9"/>
        <v>0</v>
      </c>
      <c r="N170" s="290">
        <f t="shared" si="10"/>
        <v>0</v>
      </c>
      <c r="O170" s="203">
        <f t="shared" si="11"/>
        <v>0</v>
      </c>
    </row>
    <row r="171" spans="1:15">
      <c r="A171" s="281">
        <f>MAX($A$11:A170)+1</f>
        <v>160</v>
      </c>
      <c r="B171" s="282" t="s">
        <v>59</v>
      </c>
      <c r="C171" s="283">
        <v>0</v>
      </c>
      <c r="D171" s="284" t="s">
        <v>1071</v>
      </c>
      <c r="E171" s="282" t="s">
        <v>189</v>
      </c>
      <c r="F171" s="198" t="s">
        <v>75</v>
      </c>
      <c r="G171" s="286" t="s">
        <v>71</v>
      </c>
      <c r="H171" s="287" t="s">
        <v>83</v>
      </c>
      <c r="I171" s="288">
        <v>89.9</v>
      </c>
      <c r="J171" s="289">
        <v>1</v>
      </c>
      <c r="K171" s="25"/>
      <c r="L171" s="203">
        <f t="shared" si="8"/>
        <v>89.9</v>
      </c>
      <c r="M171" s="203">
        <f t="shared" si="9"/>
        <v>0</v>
      </c>
      <c r="N171" s="290">
        <f t="shared" si="10"/>
        <v>0</v>
      </c>
      <c r="O171" s="203">
        <f t="shared" si="11"/>
        <v>0</v>
      </c>
    </row>
    <row r="172" spans="1:15">
      <c r="A172" s="281">
        <f>MAX($A$11:A171)+1</f>
        <v>161</v>
      </c>
      <c r="B172" s="282" t="s">
        <v>59</v>
      </c>
      <c r="C172" s="283">
        <v>0</v>
      </c>
      <c r="D172" s="284" t="s">
        <v>633</v>
      </c>
      <c r="E172" s="282" t="s">
        <v>471</v>
      </c>
      <c r="F172" s="198" t="s">
        <v>1314</v>
      </c>
      <c r="G172" s="286" t="s">
        <v>71</v>
      </c>
      <c r="H172" s="287" t="s">
        <v>94</v>
      </c>
      <c r="I172" s="288">
        <v>108.65</v>
      </c>
      <c r="J172" s="289">
        <v>1</v>
      </c>
      <c r="K172" s="25"/>
      <c r="L172" s="203">
        <f t="shared" si="8"/>
        <v>108.65</v>
      </c>
      <c r="M172" s="203">
        <f t="shared" si="9"/>
        <v>0</v>
      </c>
      <c r="N172" s="290">
        <f t="shared" si="10"/>
        <v>0</v>
      </c>
      <c r="O172" s="203">
        <f t="shared" si="11"/>
        <v>0</v>
      </c>
    </row>
    <row r="173" spans="1:15" ht="12.75" customHeight="1">
      <c r="A173" s="281">
        <f>MAX($A$11:A172)+1</f>
        <v>162</v>
      </c>
      <c r="B173" s="282" t="s">
        <v>59</v>
      </c>
      <c r="C173" s="283">
        <v>0</v>
      </c>
      <c r="D173" s="284" t="s">
        <v>634</v>
      </c>
      <c r="E173" s="282" t="s">
        <v>471</v>
      </c>
      <c r="F173" s="285" t="s">
        <v>1314</v>
      </c>
      <c r="G173" s="286" t="s">
        <v>71</v>
      </c>
      <c r="H173" s="287" t="s">
        <v>94</v>
      </c>
      <c r="I173" s="288">
        <v>85.71</v>
      </c>
      <c r="J173" s="289">
        <v>1</v>
      </c>
      <c r="K173" s="25"/>
      <c r="L173" s="203">
        <f t="shared" si="8"/>
        <v>85.71</v>
      </c>
      <c r="M173" s="203">
        <f t="shared" si="9"/>
        <v>0</v>
      </c>
      <c r="N173" s="290">
        <f t="shared" si="10"/>
        <v>0</v>
      </c>
      <c r="O173" s="203">
        <f t="shared" si="11"/>
        <v>0</v>
      </c>
    </row>
    <row r="174" spans="1:15" ht="12.75" customHeight="1">
      <c r="A174" s="281">
        <f>MAX($A$11:A173)+1</f>
        <v>163</v>
      </c>
      <c r="B174" s="282" t="s">
        <v>59</v>
      </c>
      <c r="C174" s="283">
        <v>0</v>
      </c>
      <c r="D174" s="284" t="s">
        <v>1124</v>
      </c>
      <c r="E174" s="282" t="s">
        <v>189</v>
      </c>
      <c r="F174" s="285" t="s">
        <v>75</v>
      </c>
      <c r="G174" s="286" t="s">
        <v>71</v>
      </c>
      <c r="H174" s="287" t="s">
        <v>83</v>
      </c>
      <c r="I174" s="288">
        <v>59.3</v>
      </c>
      <c r="J174" s="289">
        <v>1</v>
      </c>
      <c r="K174" s="25"/>
      <c r="L174" s="203">
        <f t="shared" si="8"/>
        <v>59.3</v>
      </c>
      <c r="M174" s="203">
        <f t="shared" si="9"/>
        <v>0</v>
      </c>
      <c r="N174" s="290">
        <f t="shared" si="10"/>
        <v>0</v>
      </c>
      <c r="O174" s="203">
        <f t="shared" si="11"/>
        <v>0</v>
      </c>
    </row>
    <row r="175" spans="1:15" ht="12.75" customHeight="1">
      <c r="A175" s="281">
        <f>MAX($A$11:A174)+1</f>
        <v>164</v>
      </c>
      <c r="B175" s="282" t="s">
        <v>59</v>
      </c>
      <c r="C175" s="283">
        <v>0</v>
      </c>
      <c r="D175" s="284" t="s">
        <v>750</v>
      </c>
      <c r="E175" s="282" t="s">
        <v>471</v>
      </c>
      <c r="F175" s="285" t="s">
        <v>1314</v>
      </c>
      <c r="G175" s="286" t="s">
        <v>71</v>
      </c>
      <c r="H175" s="287" t="s">
        <v>94</v>
      </c>
      <c r="I175" s="288">
        <v>97.34</v>
      </c>
      <c r="J175" s="289">
        <v>1</v>
      </c>
      <c r="K175" s="25"/>
      <c r="L175" s="203">
        <f t="shared" si="8"/>
        <v>97.34</v>
      </c>
      <c r="M175" s="203">
        <f t="shared" si="9"/>
        <v>0</v>
      </c>
      <c r="N175" s="290">
        <f t="shared" si="10"/>
        <v>0</v>
      </c>
      <c r="O175" s="203">
        <f t="shared" si="11"/>
        <v>0</v>
      </c>
    </row>
    <row r="176" spans="1:15" ht="12.75" customHeight="1">
      <c r="A176" s="281">
        <f>MAX($A$11:A175)+1</f>
        <v>165</v>
      </c>
      <c r="B176" s="282" t="s">
        <v>59</v>
      </c>
      <c r="C176" s="283">
        <v>0</v>
      </c>
      <c r="D176" s="284" t="s">
        <v>1162</v>
      </c>
      <c r="E176" s="282" t="s">
        <v>189</v>
      </c>
      <c r="F176" s="285" t="s">
        <v>75</v>
      </c>
      <c r="G176" s="286" t="s">
        <v>71</v>
      </c>
      <c r="H176" s="287" t="s">
        <v>83</v>
      </c>
      <c r="I176" s="288">
        <v>37.590000000000003</v>
      </c>
      <c r="J176" s="289">
        <v>1</v>
      </c>
      <c r="K176" s="25"/>
      <c r="L176" s="203">
        <f t="shared" si="8"/>
        <v>37.590000000000003</v>
      </c>
      <c r="M176" s="203">
        <f t="shared" si="9"/>
        <v>0</v>
      </c>
      <c r="N176" s="290">
        <f t="shared" si="10"/>
        <v>0</v>
      </c>
      <c r="O176" s="203">
        <f t="shared" si="11"/>
        <v>0</v>
      </c>
    </row>
    <row r="177" spans="1:15" ht="12.75" customHeight="1">
      <c r="A177" s="281">
        <f>MAX($A$11:A176)+1</f>
        <v>166</v>
      </c>
      <c r="B177" s="282" t="s">
        <v>59</v>
      </c>
      <c r="C177" s="283">
        <v>0</v>
      </c>
      <c r="D177" s="284" t="s">
        <v>1192</v>
      </c>
      <c r="E177" s="282" t="s">
        <v>281</v>
      </c>
      <c r="F177" s="285" t="s">
        <v>1311</v>
      </c>
      <c r="G177" s="286" t="s">
        <v>71</v>
      </c>
      <c r="H177" s="287" t="s">
        <v>83</v>
      </c>
      <c r="I177" s="288">
        <v>507.06</v>
      </c>
      <c r="J177" s="289">
        <v>1</v>
      </c>
      <c r="K177" s="25"/>
      <c r="L177" s="203">
        <f t="shared" si="8"/>
        <v>507.06</v>
      </c>
      <c r="M177" s="203">
        <f t="shared" si="9"/>
        <v>0</v>
      </c>
      <c r="N177" s="290">
        <f t="shared" si="10"/>
        <v>0</v>
      </c>
      <c r="O177" s="203">
        <f t="shared" si="11"/>
        <v>0</v>
      </c>
    </row>
    <row r="178" spans="1:15" ht="12.75" customHeight="1">
      <c r="A178" s="281">
        <f>MAX($A$11:A177)+1</f>
        <v>167</v>
      </c>
      <c r="B178" s="282" t="s">
        <v>59</v>
      </c>
      <c r="C178" s="283">
        <v>0</v>
      </c>
      <c r="D178" s="284" t="s">
        <v>1193</v>
      </c>
      <c r="E178" s="282" t="s">
        <v>58</v>
      </c>
      <c r="F178" s="285" t="s">
        <v>1311</v>
      </c>
      <c r="G178" s="286" t="s">
        <v>71</v>
      </c>
      <c r="H178" s="287" t="s">
        <v>83</v>
      </c>
      <c r="I178" s="288">
        <v>18</v>
      </c>
      <c r="J178" s="289">
        <v>1</v>
      </c>
      <c r="K178" s="25"/>
      <c r="L178" s="203">
        <f t="shared" si="8"/>
        <v>18</v>
      </c>
      <c r="M178" s="203">
        <f t="shared" si="9"/>
        <v>0</v>
      </c>
      <c r="N178" s="290">
        <f t="shared" si="10"/>
        <v>0</v>
      </c>
      <c r="O178" s="203">
        <f t="shared" si="11"/>
        <v>0</v>
      </c>
    </row>
    <row r="179" spans="1:15" ht="12.75" customHeight="1">
      <c r="A179" s="281">
        <f>MAX($A$11:A178)+1</f>
        <v>168</v>
      </c>
      <c r="B179" s="282" t="s">
        <v>59</v>
      </c>
      <c r="C179" s="283">
        <v>1</v>
      </c>
      <c r="D179" s="284" t="s">
        <v>235</v>
      </c>
      <c r="E179" s="282" t="s">
        <v>229</v>
      </c>
      <c r="F179" s="285" t="s">
        <v>75</v>
      </c>
      <c r="G179" s="286" t="s">
        <v>71</v>
      </c>
      <c r="H179" s="287" t="s">
        <v>82</v>
      </c>
      <c r="I179" s="288">
        <v>40.090000000000003</v>
      </c>
      <c r="J179" s="289">
        <v>1</v>
      </c>
      <c r="K179" s="25"/>
      <c r="L179" s="203">
        <f t="shared" si="8"/>
        <v>40.090000000000003</v>
      </c>
      <c r="M179" s="203">
        <f t="shared" si="9"/>
        <v>0</v>
      </c>
      <c r="N179" s="290">
        <f t="shared" si="10"/>
        <v>0</v>
      </c>
      <c r="O179" s="203">
        <f t="shared" si="11"/>
        <v>0</v>
      </c>
    </row>
    <row r="180" spans="1:15" ht="12.75" customHeight="1">
      <c r="A180" s="281">
        <f>MAX($A$11:A179)+1</f>
        <v>169</v>
      </c>
      <c r="B180" s="282" t="s">
        <v>59</v>
      </c>
      <c r="C180" s="283">
        <v>1</v>
      </c>
      <c r="D180" s="284" t="s">
        <v>876</v>
      </c>
      <c r="E180" s="282" t="s">
        <v>229</v>
      </c>
      <c r="F180" s="285" t="s">
        <v>75</v>
      </c>
      <c r="G180" s="286" t="s">
        <v>71</v>
      </c>
      <c r="H180" s="287" t="s">
        <v>82</v>
      </c>
      <c r="I180" s="288">
        <v>40.090000000000003</v>
      </c>
      <c r="J180" s="289">
        <v>1</v>
      </c>
      <c r="K180" s="25"/>
      <c r="L180" s="203">
        <f t="shared" si="8"/>
        <v>40.090000000000003</v>
      </c>
      <c r="M180" s="203">
        <f t="shared" si="9"/>
        <v>0</v>
      </c>
      <c r="N180" s="290">
        <f t="shared" si="10"/>
        <v>0</v>
      </c>
      <c r="O180" s="203">
        <f t="shared" si="11"/>
        <v>0</v>
      </c>
    </row>
    <row r="181" spans="1:15" ht="12.75" customHeight="1">
      <c r="A181" s="281">
        <f>MAX($A$11:A180)+1</f>
        <v>170</v>
      </c>
      <c r="B181" s="282" t="s">
        <v>59</v>
      </c>
      <c r="C181" s="283">
        <v>1</v>
      </c>
      <c r="D181" s="284" t="s">
        <v>882</v>
      </c>
      <c r="E181" s="282" t="s">
        <v>229</v>
      </c>
      <c r="F181" s="285" t="s">
        <v>75</v>
      </c>
      <c r="G181" s="286" t="s">
        <v>71</v>
      </c>
      <c r="H181" s="287" t="s">
        <v>82</v>
      </c>
      <c r="I181" s="288">
        <v>39.97</v>
      </c>
      <c r="J181" s="289">
        <v>1</v>
      </c>
      <c r="K181" s="25"/>
      <c r="L181" s="203">
        <f t="shared" si="8"/>
        <v>39.97</v>
      </c>
      <c r="M181" s="203">
        <f t="shared" si="9"/>
        <v>0</v>
      </c>
      <c r="N181" s="290">
        <f t="shared" si="10"/>
        <v>0</v>
      </c>
      <c r="O181" s="203">
        <f t="shared" si="11"/>
        <v>0</v>
      </c>
    </row>
    <row r="182" spans="1:15" ht="12.75" customHeight="1">
      <c r="A182" s="281">
        <f>MAX($A$11:A181)+1</f>
        <v>171</v>
      </c>
      <c r="B182" s="282" t="s">
        <v>59</v>
      </c>
      <c r="C182" s="283">
        <v>1</v>
      </c>
      <c r="D182" s="284" t="s">
        <v>886</v>
      </c>
      <c r="E182" s="282" t="s">
        <v>471</v>
      </c>
      <c r="F182" s="285" t="s">
        <v>75</v>
      </c>
      <c r="G182" s="286" t="s">
        <v>71</v>
      </c>
      <c r="H182" s="287" t="s">
        <v>94</v>
      </c>
      <c r="I182" s="288">
        <v>52.22</v>
      </c>
      <c r="J182" s="289">
        <v>1</v>
      </c>
      <c r="K182" s="25"/>
      <c r="L182" s="203">
        <f t="shared" si="8"/>
        <v>52.22</v>
      </c>
      <c r="M182" s="203">
        <f t="shared" si="9"/>
        <v>0</v>
      </c>
      <c r="N182" s="290">
        <f t="shared" si="10"/>
        <v>0</v>
      </c>
      <c r="O182" s="203">
        <f t="shared" si="11"/>
        <v>0</v>
      </c>
    </row>
    <row r="183" spans="1:15" ht="12.75" customHeight="1">
      <c r="A183" s="281">
        <f>MAX($A$11:A182)+1</f>
        <v>172</v>
      </c>
      <c r="B183" s="282" t="s">
        <v>59</v>
      </c>
      <c r="C183" s="283">
        <v>1</v>
      </c>
      <c r="D183" s="284" t="s">
        <v>887</v>
      </c>
      <c r="E183" s="282" t="s">
        <v>471</v>
      </c>
      <c r="F183" s="285" t="s">
        <v>75</v>
      </c>
      <c r="G183" s="286" t="s">
        <v>71</v>
      </c>
      <c r="H183" s="287" t="s">
        <v>94</v>
      </c>
      <c r="I183" s="288">
        <v>60.84</v>
      </c>
      <c r="J183" s="289">
        <v>1</v>
      </c>
      <c r="K183" s="25"/>
      <c r="L183" s="203">
        <f t="shared" si="8"/>
        <v>60.84</v>
      </c>
      <c r="M183" s="203">
        <f t="shared" si="9"/>
        <v>0</v>
      </c>
      <c r="N183" s="290">
        <f t="shared" si="10"/>
        <v>0</v>
      </c>
      <c r="O183" s="203">
        <f t="shared" si="11"/>
        <v>0</v>
      </c>
    </row>
    <row r="184" spans="1:15" ht="12.75" customHeight="1">
      <c r="A184" s="281">
        <f>MAX($A$11:A183)+1</f>
        <v>173</v>
      </c>
      <c r="B184" s="282" t="s">
        <v>59</v>
      </c>
      <c r="C184" s="283">
        <v>1</v>
      </c>
      <c r="D184" s="284" t="s">
        <v>888</v>
      </c>
      <c r="E184" s="282" t="s">
        <v>273</v>
      </c>
      <c r="F184" s="285" t="s">
        <v>75</v>
      </c>
      <c r="G184" s="286" t="s">
        <v>71</v>
      </c>
      <c r="H184" s="287" t="s">
        <v>45</v>
      </c>
      <c r="I184" s="288">
        <v>67.44</v>
      </c>
      <c r="J184" s="289">
        <v>1</v>
      </c>
      <c r="K184" s="25"/>
      <c r="L184" s="203">
        <f t="shared" si="8"/>
        <v>67.44</v>
      </c>
      <c r="M184" s="203">
        <f t="shared" si="9"/>
        <v>0</v>
      </c>
      <c r="N184" s="290">
        <f t="shared" si="10"/>
        <v>0</v>
      </c>
      <c r="O184" s="203">
        <f t="shared" si="11"/>
        <v>0</v>
      </c>
    </row>
    <row r="185" spans="1:15" ht="12.75" customHeight="1">
      <c r="A185" s="281">
        <f>MAX($A$11:A184)+1</f>
        <v>174</v>
      </c>
      <c r="B185" s="282" t="s">
        <v>59</v>
      </c>
      <c r="C185" s="283">
        <v>1</v>
      </c>
      <c r="D185" s="284" t="s">
        <v>889</v>
      </c>
      <c r="E185" s="282" t="s">
        <v>271</v>
      </c>
      <c r="F185" s="285" t="s">
        <v>75</v>
      </c>
      <c r="G185" s="286" t="s">
        <v>71</v>
      </c>
      <c r="H185" s="287" t="s">
        <v>45</v>
      </c>
      <c r="I185" s="288">
        <v>67.010000000000005</v>
      </c>
      <c r="J185" s="289">
        <v>1</v>
      </c>
      <c r="K185" s="25"/>
      <c r="L185" s="203">
        <f t="shared" si="8"/>
        <v>67.010000000000005</v>
      </c>
      <c r="M185" s="203">
        <f t="shared" si="9"/>
        <v>0</v>
      </c>
      <c r="N185" s="290">
        <f t="shared" si="10"/>
        <v>0</v>
      </c>
      <c r="O185" s="203">
        <f t="shared" si="11"/>
        <v>0</v>
      </c>
    </row>
    <row r="186" spans="1:15" ht="12.75" customHeight="1">
      <c r="A186" s="281">
        <f>MAX($A$11:A185)+1</f>
        <v>175</v>
      </c>
      <c r="B186" s="282" t="s">
        <v>59</v>
      </c>
      <c r="C186" s="283">
        <v>1</v>
      </c>
      <c r="D186" s="284" t="s">
        <v>892</v>
      </c>
      <c r="E186" s="282" t="s">
        <v>189</v>
      </c>
      <c r="F186" s="285" t="s">
        <v>75</v>
      </c>
      <c r="G186" s="286" t="s">
        <v>71</v>
      </c>
      <c r="H186" s="287" t="s">
        <v>83</v>
      </c>
      <c r="I186" s="288">
        <v>322.76</v>
      </c>
      <c r="J186" s="289">
        <v>1</v>
      </c>
      <c r="K186" s="25"/>
      <c r="L186" s="203">
        <f t="shared" si="8"/>
        <v>322.76</v>
      </c>
      <c r="M186" s="203">
        <f t="shared" si="9"/>
        <v>0</v>
      </c>
      <c r="N186" s="290">
        <f t="shared" si="10"/>
        <v>0</v>
      </c>
      <c r="O186" s="203">
        <f t="shared" si="11"/>
        <v>0</v>
      </c>
    </row>
    <row r="187" spans="1:15" ht="12.75" customHeight="1">
      <c r="A187" s="281">
        <f>MAX($A$11:A186)+1</f>
        <v>176</v>
      </c>
      <c r="B187" s="282" t="s">
        <v>59</v>
      </c>
      <c r="C187" s="283">
        <v>1</v>
      </c>
      <c r="D187" s="284" t="s">
        <v>893</v>
      </c>
      <c r="E187" s="282" t="s">
        <v>189</v>
      </c>
      <c r="F187" s="285" t="s">
        <v>75</v>
      </c>
      <c r="G187" s="286" t="s">
        <v>71</v>
      </c>
      <c r="H187" s="287" t="s">
        <v>83</v>
      </c>
      <c r="I187" s="288">
        <v>164.09</v>
      </c>
      <c r="J187" s="289">
        <v>1</v>
      </c>
      <c r="K187" s="25"/>
      <c r="L187" s="203">
        <f t="shared" si="8"/>
        <v>164.09</v>
      </c>
      <c r="M187" s="203">
        <f t="shared" si="9"/>
        <v>0</v>
      </c>
      <c r="N187" s="290">
        <f t="shared" si="10"/>
        <v>0</v>
      </c>
      <c r="O187" s="203">
        <f t="shared" si="11"/>
        <v>0</v>
      </c>
    </row>
    <row r="188" spans="1:15" ht="12.75" customHeight="1">
      <c r="A188" s="281">
        <f>MAX($A$11:A187)+1</f>
        <v>177</v>
      </c>
      <c r="B188" s="282" t="s">
        <v>59</v>
      </c>
      <c r="C188" s="283">
        <v>1</v>
      </c>
      <c r="D188" s="284" t="s">
        <v>894</v>
      </c>
      <c r="E188" s="282" t="s">
        <v>189</v>
      </c>
      <c r="F188" s="285" t="s">
        <v>75</v>
      </c>
      <c r="G188" s="286" t="s">
        <v>71</v>
      </c>
      <c r="H188" s="287" t="s">
        <v>83</v>
      </c>
      <c r="I188" s="288">
        <v>126.8</v>
      </c>
      <c r="J188" s="289">
        <v>1</v>
      </c>
      <c r="K188" s="25"/>
      <c r="L188" s="203">
        <f t="shared" si="8"/>
        <v>126.8</v>
      </c>
      <c r="M188" s="203">
        <f t="shared" si="9"/>
        <v>0</v>
      </c>
      <c r="N188" s="290">
        <f t="shared" si="10"/>
        <v>0</v>
      </c>
      <c r="O188" s="203">
        <f t="shared" si="11"/>
        <v>0</v>
      </c>
    </row>
    <row r="189" spans="1:15" ht="12.75" customHeight="1">
      <c r="A189" s="281">
        <f>MAX($A$11:A188)+1</f>
        <v>178</v>
      </c>
      <c r="B189" s="282" t="s">
        <v>59</v>
      </c>
      <c r="C189" s="283">
        <v>1</v>
      </c>
      <c r="D189" s="284" t="s">
        <v>895</v>
      </c>
      <c r="E189" s="282" t="s">
        <v>189</v>
      </c>
      <c r="F189" s="285" t="s">
        <v>75</v>
      </c>
      <c r="G189" s="286" t="s">
        <v>71</v>
      </c>
      <c r="H189" s="287" t="s">
        <v>83</v>
      </c>
      <c r="I189" s="288">
        <v>83.17</v>
      </c>
      <c r="J189" s="289">
        <v>1</v>
      </c>
      <c r="K189" s="25"/>
      <c r="L189" s="203">
        <f t="shared" si="8"/>
        <v>83.17</v>
      </c>
      <c r="M189" s="203">
        <f t="shared" si="9"/>
        <v>0</v>
      </c>
      <c r="N189" s="290">
        <f t="shared" si="10"/>
        <v>0</v>
      </c>
      <c r="O189" s="203">
        <f t="shared" si="11"/>
        <v>0</v>
      </c>
    </row>
    <row r="190" spans="1:15" ht="12.75" customHeight="1">
      <c r="A190" s="281">
        <f>MAX($A$11:A189)+1</f>
        <v>179</v>
      </c>
      <c r="B190" s="282" t="s">
        <v>59</v>
      </c>
      <c r="C190" s="283">
        <v>1</v>
      </c>
      <c r="D190" s="284" t="s">
        <v>429</v>
      </c>
      <c r="E190" s="282" t="s">
        <v>471</v>
      </c>
      <c r="F190" s="285" t="s">
        <v>75</v>
      </c>
      <c r="G190" s="286" t="s">
        <v>71</v>
      </c>
      <c r="H190" s="287" t="s">
        <v>94</v>
      </c>
      <c r="I190" s="288">
        <v>12.28</v>
      </c>
      <c r="J190" s="289">
        <v>1</v>
      </c>
      <c r="K190" s="25"/>
      <c r="L190" s="203">
        <f t="shared" si="8"/>
        <v>12.28</v>
      </c>
      <c r="M190" s="203">
        <f t="shared" si="9"/>
        <v>0</v>
      </c>
      <c r="N190" s="290">
        <f t="shared" si="10"/>
        <v>0</v>
      </c>
      <c r="O190" s="203">
        <f t="shared" si="11"/>
        <v>0</v>
      </c>
    </row>
    <row r="191" spans="1:15" ht="12.75" customHeight="1">
      <c r="A191" s="281">
        <f>MAX($A$11:A190)+1</f>
        <v>180</v>
      </c>
      <c r="B191" s="282" t="s">
        <v>59</v>
      </c>
      <c r="C191" s="283">
        <v>1</v>
      </c>
      <c r="D191" s="284" t="s">
        <v>429</v>
      </c>
      <c r="E191" s="282" t="s">
        <v>471</v>
      </c>
      <c r="F191" s="285" t="s">
        <v>75</v>
      </c>
      <c r="G191" s="286" t="s">
        <v>71</v>
      </c>
      <c r="H191" s="287" t="s">
        <v>94</v>
      </c>
      <c r="I191" s="288">
        <v>12.28</v>
      </c>
      <c r="J191" s="289">
        <v>1</v>
      </c>
      <c r="K191" s="25"/>
      <c r="L191" s="203">
        <f t="shared" si="8"/>
        <v>12.28</v>
      </c>
      <c r="M191" s="203">
        <f t="shared" si="9"/>
        <v>0</v>
      </c>
      <c r="N191" s="290">
        <f t="shared" si="10"/>
        <v>0</v>
      </c>
      <c r="O191" s="203">
        <f t="shared" si="11"/>
        <v>0</v>
      </c>
    </row>
    <row r="192" spans="1:15" ht="12.75" customHeight="1">
      <c r="A192" s="281">
        <f>MAX($A$11:A191)+1</f>
        <v>181</v>
      </c>
      <c r="B192" s="282" t="s">
        <v>59</v>
      </c>
      <c r="C192" s="283">
        <v>1</v>
      </c>
      <c r="D192" s="284" t="s">
        <v>429</v>
      </c>
      <c r="E192" s="282" t="s">
        <v>471</v>
      </c>
      <c r="F192" s="285" t="s">
        <v>75</v>
      </c>
      <c r="G192" s="286" t="s">
        <v>71</v>
      </c>
      <c r="H192" s="287" t="s">
        <v>94</v>
      </c>
      <c r="I192" s="288">
        <v>12.28</v>
      </c>
      <c r="J192" s="289">
        <v>1</v>
      </c>
      <c r="K192" s="25"/>
      <c r="L192" s="203">
        <f t="shared" si="8"/>
        <v>12.28</v>
      </c>
      <c r="M192" s="203">
        <f t="shared" si="9"/>
        <v>0</v>
      </c>
      <c r="N192" s="290">
        <f t="shared" si="10"/>
        <v>0</v>
      </c>
      <c r="O192" s="203">
        <f t="shared" si="11"/>
        <v>0</v>
      </c>
    </row>
    <row r="193" spans="1:15" ht="12.75" customHeight="1">
      <c r="A193" s="281">
        <f>MAX($A$11:A192)+1</f>
        <v>182</v>
      </c>
      <c r="B193" s="282" t="s">
        <v>59</v>
      </c>
      <c r="C193" s="283">
        <v>1</v>
      </c>
      <c r="D193" s="284" t="s">
        <v>430</v>
      </c>
      <c r="E193" s="282" t="s">
        <v>471</v>
      </c>
      <c r="F193" s="285" t="s">
        <v>75</v>
      </c>
      <c r="G193" s="286" t="s">
        <v>71</v>
      </c>
      <c r="H193" s="287" t="s">
        <v>94</v>
      </c>
      <c r="I193" s="288">
        <v>6.07</v>
      </c>
      <c r="J193" s="289">
        <v>1</v>
      </c>
      <c r="K193" s="25"/>
      <c r="L193" s="203">
        <f t="shared" si="8"/>
        <v>6.07</v>
      </c>
      <c r="M193" s="203">
        <f t="shared" si="9"/>
        <v>0</v>
      </c>
      <c r="N193" s="290">
        <f t="shared" si="10"/>
        <v>0</v>
      </c>
      <c r="O193" s="203">
        <f t="shared" si="11"/>
        <v>0</v>
      </c>
    </row>
    <row r="194" spans="1:15" ht="12.75" customHeight="1">
      <c r="A194" s="281">
        <f>MAX($A$11:A193)+1</f>
        <v>183</v>
      </c>
      <c r="B194" s="282" t="s">
        <v>59</v>
      </c>
      <c r="C194" s="283">
        <v>1</v>
      </c>
      <c r="D194" s="284" t="s">
        <v>430</v>
      </c>
      <c r="E194" s="282" t="s">
        <v>471</v>
      </c>
      <c r="F194" s="285" t="s">
        <v>75</v>
      </c>
      <c r="G194" s="286" t="s">
        <v>71</v>
      </c>
      <c r="H194" s="287" t="s">
        <v>94</v>
      </c>
      <c r="I194" s="288">
        <v>6.07</v>
      </c>
      <c r="J194" s="289">
        <v>1</v>
      </c>
      <c r="K194" s="25"/>
      <c r="L194" s="203">
        <f t="shared" si="8"/>
        <v>6.07</v>
      </c>
      <c r="M194" s="203">
        <f t="shared" si="9"/>
        <v>0</v>
      </c>
      <c r="N194" s="290">
        <f t="shared" si="10"/>
        <v>0</v>
      </c>
      <c r="O194" s="203">
        <f t="shared" si="11"/>
        <v>0</v>
      </c>
    </row>
    <row r="195" spans="1:15" ht="12.75" customHeight="1">
      <c r="A195" s="281">
        <f>MAX($A$11:A194)+1</f>
        <v>184</v>
      </c>
      <c r="B195" s="282" t="s">
        <v>59</v>
      </c>
      <c r="C195" s="283">
        <v>1</v>
      </c>
      <c r="D195" s="284" t="s">
        <v>430</v>
      </c>
      <c r="E195" s="282" t="s">
        <v>471</v>
      </c>
      <c r="F195" s="285" t="s">
        <v>75</v>
      </c>
      <c r="G195" s="286" t="s">
        <v>71</v>
      </c>
      <c r="H195" s="287" t="s">
        <v>94</v>
      </c>
      <c r="I195" s="288">
        <v>6.07</v>
      </c>
      <c r="J195" s="289">
        <v>1</v>
      </c>
      <c r="K195" s="25"/>
      <c r="L195" s="203">
        <f t="shared" si="8"/>
        <v>6.07</v>
      </c>
      <c r="M195" s="203">
        <f t="shared" si="9"/>
        <v>0</v>
      </c>
      <c r="N195" s="290">
        <f t="shared" si="10"/>
        <v>0</v>
      </c>
      <c r="O195" s="203">
        <f t="shared" si="11"/>
        <v>0</v>
      </c>
    </row>
    <row r="196" spans="1:15" ht="12.75" customHeight="1">
      <c r="A196" s="281">
        <f>MAX($A$11:A195)+1</f>
        <v>185</v>
      </c>
      <c r="B196" s="282" t="s">
        <v>59</v>
      </c>
      <c r="C196" s="283">
        <v>1</v>
      </c>
      <c r="D196" s="284" t="s">
        <v>435</v>
      </c>
      <c r="E196" s="282" t="s">
        <v>471</v>
      </c>
      <c r="F196" s="285" t="s">
        <v>75</v>
      </c>
      <c r="G196" s="286" t="s">
        <v>71</v>
      </c>
      <c r="H196" s="287" t="s">
        <v>94</v>
      </c>
      <c r="I196" s="288">
        <v>32.700000000000003</v>
      </c>
      <c r="J196" s="289">
        <v>1</v>
      </c>
      <c r="K196" s="25"/>
      <c r="L196" s="203">
        <f t="shared" si="8"/>
        <v>32.700000000000003</v>
      </c>
      <c r="M196" s="203">
        <f t="shared" si="9"/>
        <v>0</v>
      </c>
      <c r="N196" s="290">
        <f t="shared" si="10"/>
        <v>0</v>
      </c>
      <c r="O196" s="203">
        <f t="shared" si="11"/>
        <v>0</v>
      </c>
    </row>
    <row r="197" spans="1:15" ht="12.75" customHeight="1">
      <c r="A197" s="281">
        <f>MAX($A$11:A196)+1</f>
        <v>186</v>
      </c>
      <c r="B197" s="282" t="s">
        <v>59</v>
      </c>
      <c r="C197" s="283">
        <v>1</v>
      </c>
      <c r="D197" s="284" t="s">
        <v>435</v>
      </c>
      <c r="E197" s="282" t="s">
        <v>471</v>
      </c>
      <c r="F197" s="285" t="s">
        <v>75</v>
      </c>
      <c r="G197" s="286" t="s">
        <v>71</v>
      </c>
      <c r="H197" s="287" t="s">
        <v>94</v>
      </c>
      <c r="I197" s="288">
        <v>32.700000000000003</v>
      </c>
      <c r="J197" s="289">
        <v>1</v>
      </c>
      <c r="K197" s="25"/>
      <c r="L197" s="203">
        <f t="shared" si="8"/>
        <v>32.700000000000003</v>
      </c>
      <c r="M197" s="203">
        <f t="shared" si="9"/>
        <v>0</v>
      </c>
      <c r="N197" s="290">
        <f t="shared" si="10"/>
        <v>0</v>
      </c>
      <c r="O197" s="203">
        <f t="shared" si="11"/>
        <v>0</v>
      </c>
    </row>
    <row r="198" spans="1:15" ht="12.75" customHeight="1">
      <c r="A198" s="281">
        <f>MAX($A$11:A197)+1</f>
        <v>187</v>
      </c>
      <c r="B198" s="282" t="s">
        <v>59</v>
      </c>
      <c r="C198" s="283">
        <v>1</v>
      </c>
      <c r="D198" s="284" t="s">
        <v>435</v>
      </c>
      <c r="E198" s="282" t="s">
        <v>471</v>
      </c>
      <c r="F198" s="285" t="s">
        <v>75</v>
      </c>
      <c r="G198" s="286" t="s">
        <v>71</v>
      </c>
      <c r="H198" s="287" t="s">
        <v>94</v>
      </c>
      <c r="I198" s="288">
        <v>32.700000000000003</v>
      </c>
      <c r="J198" s="289">
        <v>1</v>
      </c>
      <c r="K198" s="25"/>
      <c r="L198" s="203">
        <f t="shared" si="8"/>
        <v>32.700000000000003</v>
      </c>
      <c r="M198" s="203">
        <f t="shared" si="9"/>
        <v>0</v>
      </c>
      <c r="N198" s="290">
        <f t="shared" si="10"/>
        <v>0</v>
      </c>
      <c r="O198" s="203">
        <f t="shared" si="11"/>
        <v>0</v>
      </c>
    </row>
    <row r="199" spans="1:15" ht="12.75" customHeight="1">
      <c r="A199" s="281">
        <f>MAX($A$11:A198)+1</f>
        <v>188</v>
      </c>
      <c r="B199" s="282" t="s">
        <v>59</v>
      </c>
      <c r="C199" s="283">
        <v>1</v>
      </c>
      <c r="D199" s="284" t="s">
        <v>436</v>
      </c>
      <c r="E199" s="282" t="s">
        <v>471</v>
      </c>
      <c r="F199" s="285" t="s">
        <v>75</v>
      </c>
      <c r="G199" s="286" t="s">
        <v>71</v>
      </c>
      <c r="H199" s="287" t="s">
        <v>94</v>
      </c>
      <c r="I199" s="288">
        <v>9.8000000000000007</v>
      </c>
      <c r="J199" s="289">
        <v>1</v>
      </c>
      <c r="K199" s="25"/>
      <c r="L199" s="203">
        <f t="shared" si="8"/>
        <v>9.8000000000000007</v>
      </c>
      <c r="M199" s="203">
        <f t="shared" si="9"/>
        <v>0</v>
      </c>
      <c r="N199" s="290">
        <f t="shared" si="10"/>
        <v>0</v>
      </c>
      <c r="O199" s="203">
        <f t="shared" si="11"/>
        <v>0</v>
      </c>
    </row>
    <row r="200" spans="1:15" ht="12.75" customHeight="1">
      <c r="A200" s="281">
        <f>MAX($A$11:A199)+1</f>
        <v>189</v>
      </c>
      <c r="B200" s="282" t="s">
        <v>59</v>
      </c>
      <c r="C200" s="283">
        <v>1</v>
      </c>
      <c r="D200" s="284" t="s">
        <v>436</v>
      </c>
      <c r="E200" s="282" t="s">
        <v>471</v>
      </c>
      <c r="F200" s="285" t="s">
        <v>75</v>
      </c>
      <c r="G200" s="286" t="s">
        <v>71</v>
      </c>
      <c r="H200" s="287" t="s">
        <v>94</v>
      </c>
      <c r="I200" s="288">
        <v>9.8000000000000007</v>
      </c>
      <c r="J200" s="289">
        <v>1</v>
      </c>
      <c r="K200" s="25"/>
      <c r="L200" s="203">
        <f t="shared" si="8"/>
        <v>9.8000000000000007</v>
      </c>
      <c r="M200" s="203">
        <f t="shared" si="9"/>
        <v>0</v>
      </c>
      <c r="N200" s="290">
        <f t="shared" si="10"/>
        <v>0</v>
      </c>
      <c r="O200" s="203">
        <f t="shared" si="11"/>
        <v>0</v>
      </c>
    </row>
    <row r="201" spans="1:15" ht="12.75" customHeight="1">
      <c r="A201" s="281">
        <f>MAX($A$11:A200)+1</f>
        <v>190</v>
      </c>
      <c r="B201" s="282" t="s">
        <v>59</v>
      </c>
      <c r="C201" s="283">
        <v>1</v>
      </c>
      <c r="D201" s="284" t="s">
        <v>436</v>
      </c>
      <c r="E201" s="282" t="s">
        <v>471</v>
      </c>
      <c r="F201" s="285" t="s">
        <v>75</v>
      </c>
      <c r="G201" s="286" t="s">
        <v>71</v>
      </c>
      <c r="H201" s="287" t="s">
        <v>94</v>
      </c>
      <c r="I201" s="288">
        <v>9.8000000000000007</v>
      </c>
      <c r="J201" s="289">
        <v>1</v>
      </c>
      <c r="K201" s="25"/>
      <c r="L201" s="203">
        <f t="shared" si="8"/>
        <v>9.8000000000000007</v>
      </c>
      <c r="M201" s="203">
        <f t="shared" si="9"/>
        <v>0</v>
      </c>
      <c r="N201" s="290">
        <f t="shared" si="10"/>
        <v>0</v>
      </c>
      <c r="O201" s="203">
        <f t="shared" si="11"/>
        <v>0</v>
      </c>
    </row>
    <row r="202" spans="1:15">
      <c r="A202" s="281">
        <f>MAX($A$11:A201)+1</f>
        <v>191</v>
      </c>
      <c r="B202" s="282" t="s">
        <v>59</v>
      </c>
      <c r="C202" s="283">
        <v>1</v>
      </c>
      <c r="D202" s="284" t="s">
        <v>437</v>
      </c>
      <c r="E202" s="282" t="s">
        <v>471</v>
      </c>
      <c r="F202" s="285" t="s">
        <v>75</v>
      </c>
      <c r="G202" s="286" t="s">
        <v>71</v>
      </c>
      <c r="H202" s="287" t="s">
        <v>94</v>
      </c>
      <c r="I202" s="288">
        <v>5.09</v>
      </c>
      <c r="J202" s="289">
        <v>1</v>
      </c>
      <c r="K202" s="25"/>
      <c r="L202" s="203">
        <f t="shared" si="8"/>
        <v>5.09</v>
      </c>
      <c r="M202" s="203">
        <f t="shared" si="9"/>
        <v>0</v>
      </c>
      <c r="N202" s="290">
        <f t="shared" si="10"/>
        <v>0</v>
      </c>
      <c r="O202" s="203">
        <f t="shared" si="11"/>
        <v>0</v>
      </c>
    </row>
    <row r="203" spans="1:15" ht="12.75" customHeight="1">
      <c r="A203" s="281">
        <f>MAX($A$11:A202)+1</f>
        <v>192</v>
      </c>
      <c r="B203" s="282" t="s">
        <v>59</v>
      </c>
      <c r="C203" s="283">
        <v>1</v>
      </c>
      <c r="D203" s="284" t="s">
        <v>437</v>
      </c>
      <c r="E203" s="282" t="s">
        <v>471</v>
      </c>
      <c r="F203" s="285" t="s">
        <v>75</v>
      </c>
      <c r="G203" s="286" t="s">
        <v>71</v>
      </c>
      <c r="H203" s="287" t="s">
        <v>94</v>
      </c>
      <c r="I203" s="288">
        <v>5.09</v>
      </c>
      <c r="J203" s="289">
        <v>1</v>
      </c>
      <c r="K203" s="25"/>
      <c r="L203" s="203">
        <f t="shared" si="8"/>
        <v>5.09</v>
      </c>
      <c r="M203" s="203">
        <f t="shared" si="9"/>
        <v>0</v>
      </c>
      <c r="N203" s="290">
        <f t="shared" si="10"/>
        <v>0</v>
      </c>
      <c r="O203" s="203">
        <f t="shared" si="11"/>
        <v>0</v>
      </c>
    </row>
    <row r="204" spans="1:15" ht="12.75" customHeight="1">
      <c r="A204" s="281">
        <f>MAX($A$11:A203)+1</f>
        <v>193</v>
      </c>
      <c r="B204" s="282" t="s">
        <v>59</v>
      </c>
      <c r="C204" s="283">
        <v>1</v>
      </c>
      <c r="D204" s="284" t="s">
        <v>437</v>
      </c>
      <c r="E204" s="282" t="s">
        <v>471</v>
      </c>
      <c r="F204" s="285" t="s">
        <v>75</v>
      </c>
      <c r="G204" s="286" t="s">
        <v>71</v>
      </c>
      <c r="H204" s="287" t="s">
        <v>94</v>
      </c>
      <c r="I204" s="288">
        <v>5.09</v>
      </c>
      <c r="J204" s="289">
        <v>1</v>
      </c>
      <c r="K204" s="25"/>
      <c r="L204" s="203">
        <f t="shared" ref="L204:L267" si="12">I204*J204</f>
        <v>5.09</v>
      </c>
      <c r="M204" s="203">
        <f t="shared" ref="M204:M267" si="13">IFERROR(L204/K204,0)</f>
        <v>0</v>
      </c>
      <c r="N204" s="290">
        <f t="shared" ref="N204:N267" si="14">IF(O204&gt;0,O204/J204,0)</f>
        <v>0</v>
      </c>
      <c r="O204" s="203">
        <f t="shared" ref="O204:O267" si="15">ROUND(M204*SVS_GrR_L_Wert,2)</f>
        <v>0</v>
      </c>
    </row>
    <row r="205" spans="1:15" ht="12.75" customHeight="1">
      <c r="A205" s="281">
        <f>MAX($A$11:A204)+1</f>
        <v>194</v>
      </c>
      <c r="B205" s="282" t="s">
        <v>59</v>
      </c>
      <c r="C205" s="283">
        <v>1</v>
      </c>
      <c r="D205" s="284" t="s">
        <v>442</v>
      </c>
      <c r="E205" s="282" t="s">
        <v>229</v>
      </c>
      <c r="F205" s="285" t="s">
        <v>75</v>
      </c>
      <c r="G205" s="286" t="s">
        <v>71</v>
      </c>
      <c r="H205" s="287" t="s">
        <v>82</v>
      </c>
      <c r="I205" s="288">
        <v>62.39</v>
      </c>
      <c r="J205" s="289">
        <v>1</v>
      </c>
      <c r="K205" s="25"/>
      <c r="L205" s="203">
        <f t="shared" si="12"/>
        <v>62.39</v>
      </c>
      <c r="M205" s="203">
        <f t="shared" si="13"/>
        <v>0</v>
      </c>
      <c r="N205" s="290">
        <f t="shared" si="14"/>
        <v>0</v>
      </c>
      <c r="O205" s="203">
        <f t="shared" si="15"/>
        <v>0</v>
      </c>
    </row>
    <row r="206" spans="1:15" ht="12.75" customHeight="1">
      <c r="A206" s="281">
        <f>MAX($A$11:A205)+1</f>
        <v>195</v>
      </c>
      <c r="B206" s="282" t="s">
        <v>59</v>
      </c>
      <c r="C206" s="283">
        <v>1</v>
      </c>
      <c r="D206" s="284" t="s">
        <v>443</v>
      </c>
      <c r="E206" s="282" t="s">
        <v>930</v>
      </c>
      <c r="F206" s="285" t="s">
        <v>75</v>
      </c>
      <c r="G206" s="286" t="s">
        <v>71</v>
      </c>
      <c r="H206" s="287" t="s">
        <v>45</v>
      </c>
      <c r="I206" s="288">
        <v>110.42</v>
      </c>
      <c r="J206" s="289">
        <v>1</v>
      </c>
      <c r="K206" s="25"/>
      <c r="L206" s="203">
        <f t="shared" si="12"/>
        <v>110.42</v>
      </c>
      <c r="M206" s="203">
        <f t="shared" si="13"/>
        <v>0</v>
      </c>
      <c r="N206" s="290">
        <f t="shared" si="14"/>
        <v>0</v>
      </c>
      <c r="O206" s="203">
        <f t="shared" si="15"/>
        <v>0</v>
      </c>
    </row>
    <row r="207" spans="1:15" ht="12.75" customHeight="1">
      <c r="A207" s="281">
        <f>MAX($A$11:A206)+1</f>
        <v>196</v>
      </c>
      <c r="B207" s="282" t="s">
        <v>59</v>
      </c>
      <c r="C207" s="283">
        <v>1</v>
      </c>
      <c r="D207" s="284" t="s">
        <v>1017</v>
      </c>
      <c r="E207" s="282" t="s">
        <v>189</v>
      </c>
      <c r="F207" s="285" t="s">
        <v>75</v>
      </c>
      <c r="G207" s="286" t="s">
        <v>71</v>
      </c>
      <c r="H207" s="287" t="s">
        <v>83</v>
      </c>
      <c r="I207" s="288">
        <v>84.36</v>
      </c>
      <c r="J207" s="289">
        <v>1</v>
      </c>
      <c r="K207" s="25"/>
      <c r="L207" s="203">
        <f t="shared" si="12"/>
        <v>84.36</v>
      </c>
      <c r="M207" s="203">
        <f t="shared" si="13"/>
        <v>0</v>
      </c>
      <c r="N207" s="290">
        <f t="shared" si="14"/>
        <v>0</v>
      </c>
      <c r="O207" s="203">
        <f t="shared" si="15"/>
        <v>0</v>
      </c>
    </row>
    <row r="208" spans="1:15">
      <c r="A208" s="281">
        <f>MAX($A$11:A207)+1</f>
        <v>197</v>
      </c>
      <c r="B208" s="282" t="s">
        <v>59</v>
      </c>
      <c r="C208" s="283">
        <v>1</v>
      </c>
      <c r="D208" s="284" t="s">
        <v>543</v>
      </c>
      <c r="E208" s="282" t="s">
        <v>471</v>
      </c>
      <c r="F208" s="198" t="s">
        <v>75</v>
      </c>
      <c r="G208" s="286" t="s">
        <v>71</v>
      </c>
      <c r="H208" s="287" t="s">
        <v>94</v>
      </c>
      <c r="I208" s="288">
        <v>86.81</v>
      </c>
      <c r="J208" s="289">
        <v>1</v>
      </c>
      <c r="K208" s="25"/>
      <c r="L208" s="203">
        <f t="shared" si="12"/>
        <v>86.81</v>
      </c>
      <c r="M208" s="203">
        <f t="shared" si="13"/>
        <v>0</v>
      </c>
      <c r="N208" s="290">
        <f t="shared" si="14"/>
        <v>0</v>
      </c>
      <c r="O208" s="203">
        <f t="shared" si="15"/>
        <v>0</v>
      </c>
    </row>
    <row r="209" spans="1:15">
      <c r="A209" s="281">
        <f>MAX($A$11:A208)+1</f>
        <v>198</v>
      </c>
      <c r="B209" s="282" t="s">
        <v>59</v>
      </c>
      <c r="C209" s="283">
        <v>1</v>
      </c>
      <c r="D209" s="284" t="s">
        <v>544</v>
      </c>
      <c r="E209" s="282" t="s">
        <v>471</v>
      </c>
      <c r="F209" s="198" t="s">
        <v>75</v>
      </c>
      <c r="G209" s="286" t="s">
        <v>71</v>
      </c>
      <c r="H209" s="287" t="s">
        <v>94</v>
      </c>
      <c r="I209" s="288">
        <v>87.09</v>
      </c>
      <c r="J209" s="289">
        <v>1</v>
      </c>
      <c r="K209" s="25"/>
      <c r="L209" s="203">
        <f t="shared" si="12"/>
        <v>87.09</v>
      </c>
      <c r="M209" s="203">
        <f t="shared" si="13"/>
        <v>0</v>
      </c>
      <c r="N209" s="290">
        <f t="shared" si="14"/>
        <v>0</v>
      </c>
      <c r="O209" s="203">
        <f t="shared" si="15"/>
        <v>0</v>
      </c>
    </row>
    <row r="210" spans="1:15">
      <c r="A210" s="281">
        <f>MAX($A$11:A209)+1</f>
        <v>199</v>
      </c>
      <c r="B210" s="282" t="s">
        <v>59</v>
      </c>
      <c r="C210" s="283">
        <v>1</v>
      </c>
      <c r="D210" s="284" t="s">
        <v>553</v>
      </c>
      <c r="E210" s="282" t="s">
        <v>471</v>
      </c>
      <c r="F210" s="198" t="s">
        <v>75</v>
      </c>
      <c r="G210" s="286" t="s">
        <v>71</v>
      </c>
      <c r="H210" s="287" t="s">
        <v>94</v>
      </c>
      <c r="I210" s="288">
        <v>29.61</v>
      </c>
      <c r="J210" s="289">
        <v>1</v>
      </c>
      <c r="K210" s="25"/>
      <c r="L210" s="203">
        <f t="shared" si="12"/>
        <v>29.61</v>
      </c>
      <c r="M210" s="203">
        <f t="shared" si="13"/>
        <v>0</v>
      </c>
      <c r="N210" s="290">
        <f t="shared" si="14"/>
        <v>0</v>
      </c>
      <c r="O210" s="203">
        <f t="shared" si="15"/>
        <v>0</v>
      </c>
    </row>
    <row r="211" spans="1:15">
      <c r="A211" s="281">
        <f>MAX($A$11:A210)+1</f>
        <v>200</v>
      </c>
      <c r="B211" s="282" t="s">
        <v>59</v>
      </c>
      <c r="C211" s="283">
        <v>1</v>
      </c>
      <c r="D211" s="284" t="s">
        <v>554</v>
      </c>
      <c r="E211" s="282" t="s">
        <v>471</v>
      </c>
      <c r="F211" s="198" t="s">
        <v>75</v>
      </c>
      <c r="G211" s="286" t="s">
        <v>71</v>
      </c>
      <c r="H211" s="287" t="s">
        <v>94</v>
      </c>
      <c r="I211" s="288">
        <v>95.95</v>
      </c>
      <c r="J211" s="289">
        <v>1</v>
      </c>
      <c r="K211" s="25"/>
      <c r="L211" s="203">
        <f t="shared" si="12"/>
        <v>95.95</v>
      </c>
      <c r="M211" s="203">
        <f t="shared" si="13"/>
        <v>0</v>
      </c>
      <c r="N211" s="290">
        <f t="shared" si="14"/>
        <v>0</v>
      </c>
      <c r="O211" s="203">
        <f t="shared" si="15"/>
        <v>0</v>
      </c>
    </row>
    <row r="212" spans="1:15" ht="12.75" customHeight="1">
      <c r="A212" s="281">
        <f>MAX($A$11:A211)+1</f>
        <v>201</v>
      </c>
      <c r="B212" s="282" t="s">
        <v>59</v>
      </c>
      <c r="C212" s="283">
        <v>1</v>
      </c>
      <c r="D212" s="284" t="s">
        <v>556</v>
      </c>
      <c r="E212" s="282" t="s">
        <v>471</v>
      </c>
      <c r="F212" s="285" t="s">
        <v>75</v>
      </c>
      <c r="G212" s="286" t="s">
        <v>71</v>
      </c>
      <c r="H212" s="287" t="s">
        <v>94</v>
      </c>
      <c r="I212" s="288">
        <v>42.94</v>
      </c>
      <c r="J212" s="289">
        <v>1</v>
      </c>
      <c r="K212" s="25"/>
      <c r="L212" s="203">
        <f t="shared" si="12"/>
        <v>42.94</v>
      </c>
      <c r="M212" s="203">
        <f t="shared" si="13"/>
        <v>0</v>
      </c>
      <c r="N212" s="290">
        <f t="shared" si="14"/>
        <v>0</v>
      </c>
      <c r="O212" s="203">
        <f t="shared" si="15"/>
        <v>0</v>
      </c>
    </row>
    <row r="213" spans="1:15">
      <c r="A213" s="281">
        <f>MAX($A$11:A212)+1</f>
        <v>202</v>
      </c>
      <c r="B213" s="282" t="s">
        <v>59</v>
      </c>
      <c r="C213" s="283">
        <v>1</v>
      </c>
      <c r="D213" s="284" t="s">
        <v>1074</v>
      </c>
      <c r="E213" s="282" t="s">
        <v>471</v>
      </c>
      <c r="F213" s="285" t="s">
        <v>75</v>
      </c>
      <c r="G213" s="286" t="s">
        <v>71</v>
      </c>
      <c r="H213" s="287" t="s">
        <v>94</v>
      </c>
      <c r="I213" s="288">
        <v>86.45</v>
      </c>
      <c r="J213" s="289">
        <v>1</v>
      </c>
      <c r="K213" s="25"/>
      <c r="L213" s="203">
        <f t="shared" si="12"/>
        <v>86.45</v>
      </c>
      <c r="M213" s="203">
        <f t="shared" si="13"/>
        <v>0</v>
      </c>
      <c r="N213" s="290">
        <f t="shared" si="14"/>
        <v>0</v>
      </c>
      <c r="O213" s="203">
        <f t="shared" si="15"/>
        <v>0</v>
      </c>
    </row>
    <row r="214" spans="1:15">
      <c r="A214" s="281">
        <f>MAX($A$11:A213)+1</f>
        <v>203</v>
      </c>
      <c r="B214" s="282" t="s">
        <v>59</v>
      </c>
      <c r="C214" s="283">
        <v>1</v>
      </c>
      <c r="D214" s="284" t="s">
        <v>562</v>
      </c>
      <c r="E214" s="282" t="s">
        <v>471</v>
      </c>
      <c r="F214" s="285" t="s">
        <v>75</v>
      </c>
      <c r="G214" s="286" t="s">
        <v>71</v>
      </c>
      <c r="H214" s="287" t="s">
        <v>94</v>
      </c>
      <c r="I214" s="288">
        <v>20.59</v>
      </c>
      <c r="J214" s="289">
        <v>1</v>
      </c>
      <c r="K214" s="25"/>
      <c r="L214" s="203">
        <f t="shared" si="12"/>
        <v>20.59</v>
      </c>
      <c r="M214" s="203">
        <f t="shared" si="13"/>
        <v>0</v>
      </c>
      <c r="N214" s="290">
        <f t="shared" si="14"/>
        <v>0</v>
      </c>
      <c r="O214" s="203">
        <f t="shared" si="15"/>
        <v>0</v>
      </c>
    </row>
    <row r="215" spans="1:15" ht="12.75" customHeight="1">
      <c r="A215" s="281">
        <f>MAX($A$11:A214)+1</f>
        <v>204</v>
      </c>
      <c r="B215" s="282" t="s">
        <v>59</v>
      </c>
      <c r="C215" s="283">
        <v>1</v>
      </c>
      <c r="D215" s="284" t="s">
        <v>563</v>
      </c>
      <c r="E215" s="282" t="s">
        <v>471</v>
      </c>
      <c r="F215" s="285" t="s">
        <v>75</v>
      </c>
      <c r="G215" s="286" t="s">
        <v>71</v>
      </c>
      <c r="H215" s="287" t="s">
        <v>94</v>
      </c>
      <c r="I215" s="288">
        <v>21.87</v>
      </c>
      <c r="J215" s="289">
        <v>1</v>
      </c>
      <c r="K215" s="25"/>
      <c r="L215" s="203">
        <f t="shared" si="12"/>
        <v>21.87</v>
      </c>
      <c r="M215" s="203">
        <f t="shared" si="13"/>
        <v>0</v>
      </c>
      <c r="N215" s="290">
        <f t="shared" si="14"/>
        <v>0</v>
      </c>
      <c r="O215" s="203">
        <f t="shared" si="15"/>
        <v>0</v>
      </c>
    </row>
    <row r="216" spans="1:15" ht="12.75" customHeight="1">
      <c r="A216" s="281">
        <f>MAX($A$11:A215)+1</f>
        <v>205</v>
      </c>
      <c r="B216" s="282" t="s">
        <v>59</v>
      </c>
      <c r="C216" s="283">
        <v>1</v>
      </c>
      <c r="D216" s="284" t="s">
        <v>1079</v>
      </c>
      <c r="E216" s="282" t="s">
        <v>189</v>
      </c>
      <c r="F216" s="285" t="s">
        <v>75</v>
      </c>
      <c r="G216" s="286" t="s">
        <v>71</v>
      </c>
      <c r="H216" s="287" t="s">
        <v>83</v>
      </c>
      <c r="I216" s="288">
        <v>84.74</v>
      </c>
      <c r="J216" s="289">
        <v>1</v>
      </c>
      <c r="K216" s="25"/>
      <c r="L216" s="203">
        <f t="shared" si="12"/>
        <v>84.74</v>
      </c>
      <c r="M216" s="203">
        <f t="shared" si="13"/>
        <v>0</v>
      </c>
      <c r="N216" s="290">
        <f t="shared" si="14"/>
        <v>0</v>
      </c>
      <c r="O216" s="203">
        <f t="shared" si="15"/>
        <v>0</v>
      </c>
    </row>
    <row r="217" spans="1:15" ht="12.75" customHeight="1">
      <c r="A217" s="281">
        <f>MAX($A$11:A216)+1</f>
        <v>206</v>
      </c>
      <c r="B217" s="282" t="s">
        <v>59</v>
      </c>
      <c r="C217" s="283">
        <v>1</v>
      </c>
      <c r="D217" s="284" t="s">
        <v>663</v>
      </c>
      <c r="E217" s="282" t="s">
        <v>471</v>
      </c>
      <c r="F217" s="285" t="s">
        <v>1311</v>
      </c>
      <c r="G217" s="286" t="s">
        <v>71</v>
      </c>
      <c r="H217" s="287" t="s">
        <v>94</v>
      </c>
      <c r="I217" s="288">
        <v>24.83</v>
      </c>
      <c r="J217" s="289">
        <v>1</v>
      </c>
      <c r="K217" s="25"/>
      <c r="L217" s="203">
        <f t="shared" si="12"/>
        <v>24.83</v>
      </c>
      <c r="M217" s="203">
        <f t="shared" si="13"/>
        <v>0</v>
      </c>
      <c r="N217" s="290">
        <f t="shared" si="14"/>
        <v>0</v>
      </c>
      <c r="O217" s="203">
        <f t="shared" si="15"/>
        <v>0</v>
      </c>
    </row>
    <row r="218" spans="1:15" ht="12.75" customHeight="1">
      <c r="A218" s="281">
        <f>MAX($A$11:A217)+1</f>
        <v>207</v>
      </c>
      <c r="B218" s="282" t="s">
        <v>59</v>
      </c>
      <c r="C218" s="283">
        <v>1</v>
      </c>
      <c r="D218" s="284" t="s">
        <v>664</v>
      </c>
      <c r="E218" s="282" t="s">
        <v>471</v>
      </c>
      <c r="F218" s="285" t="s">
        <v>75</v>
      </c>
      <c r="G218" s="286" t="s">
        <v>71</v>
      </c>
      <c r="H218" s="287" t="s">
        <v>94</v>
      </c>
      <c r="I218" s="288">
        <v>51.03</v>
      </c>
      <c r="J218" s="289">
        <v>1</v>
      </c>
      <c r="K218" s="25"/>
      <c r="L218" s="203">
        <f t="shared" si="12"/>
        <v>51.03</v>
      </c>
      <c r="M218" s="203">
        <f t="shared" si="13"/>
        <v>0</v>
      </c>
      <c r="N218" s="290">
        <f t="shared" si="14"/>
        <v>0</v>
      </c>
      <c r="O218" s="203">
        <f t="shared" si="15"/>
        <v>0</v>
      </c>
    </row>
    <row r="219" spans="1:15" ht="12.75" customHeight="1">
      <c r="A219" s="281">
        <f>MAX($A$11:A218)+1</f>
        <v>208</v>
      </c>
      <c r="B219" s="282" t="s">
        <v>59</v>
      </c>
      <c r="C219" s="283">
        <v>1</v>
      </c>
      <c r="D219" s="284" t="s">
        <v>665</v>
      </c>
      <c r="E219" s="282" t="s">
        <v>471</v>
      </c>
      <c r="F219" s="285" t="s">
        <v>75</v>
      </c>
      <c r="G219" s="286" t="s">
        <v>71</v>
      </c>
      <c r="H219" s="287" t="s">
        <v>94</v>
      </c>
      <c r="I219" s="288">
        <v>67.930000000000007</v>
      </c>
      <c r="J219" s="289">
        <v>1</v>
      </c>
      <c r="K219" s="25"/>
      <c r="L219" s="203">
        <f t="shared" si="12"/>
        <v>67.930000000000007</v>
      </c>
      <c r="M219" s="203">
        <f t="shared" si="13"/>
        <v>0</v>
      </c>
      <c r="N219" s="290">
        <f t="shared" si="14"/>
        <v>0</v>
      </c>
      <c r="O219" s="203">
        <f t="shared" si="15"/>
        <v>0</v>
      </c>
    </row>
    <row r="220" spans="1:15" ht="12.75" customHeight="1">
      <c r="A220" s="281">
        <f>MAX($A$11:A219)+1</f>
        <v>209</v>
      </c>
      <c r="B220" s="282" t="s">
        <v>59</v>
      </c>
      <c r="C220" s="283">
        <v>1</v>
      </c>
      <c r="D220" s="284" t="s">
        <v>666</v>
      </c>
      <c r="E220" s="282" t="s">
        <v>471</v>
      </c>
      <c r="F220" s="285" t="s">
        <v>75</v>
      </c>
      <c r="G220" s="286" t="s">
        <v>71</v>
      </c>
      <c r="H220" s="287" t="s">
        <v>94</v>
      </c>
      <c r="I220" s="288">
        <v>86.31</v>
      </c>
      <c r="J220" s="289">
        <v>1</v>
      </c>
      <c r="K220" s="25"/>
      <c r="L220" s="203">
        <f t="shared" si="12"/>
        <v>86.31</v>
      </c>
      <c r="M220" s="203">
        <f t="shared" si="13"/>
        <v>0</v>
      </c>
      <c r="N220" s="290">
        <f t="shared" si="14"/>
        <v>0</v>
      </c>
      <c r="O220" s="203">
        <f t="shared" si="15"/>
        <v>0</v>
      </c>
    </row>
    <row r="221" spans="1:15" ht="12.75" customHeight="1">
      <c r="A221" s="281">
        <f>MAX($A$11:A220)+1</f>
        <v>210</v>
      </c>
      <c r="B221" s="282" t="s">
        <v>59</v>
      </c>
      <c r="C221" s="283">
        <v>1</v>
      </c>
      <c r="D221" s="284" t="s">
        <v>668</v>
      </c>
      <c r="E221" s="282" t="s">
        <v>471</v>
      </c>
      <c r="F221" s="285" t="s">
        <v>75</v>
      </c>
      <c r="G221" s="286" t="s">
        <v>71</v>
      </c>
      <c r="H221" s="287" t="s">
        <v>94</v>
      </c>
      <c r="I221" s="288">
        <v>34.22</v>
      </c>
      <c r="J221" s="289">
        <v>1</v>
      </c>
      <c r="K221" s="25"/>
      <c r="L221" s="203">
        <f t="shared" si="12"/>
        <v>34.22</v>
      </c>
      <c r="M221" s="203">
        <f t="shared" si="13"/>
        <v>0</v>
      </c>
      <c r="N221" s="290">
        <f t="shared" si="14"/>
        <v>0</v>
      </c>
      <c r="O221" s="203">
        <f t="shared" si="15"/>
        <v>0</v>
      </c>
    </row>
    <row r="222" spans="1:15" ht="12.75" customHeight="1">
      <c r="A222" s="281">
        <f>MAX($A$11:A221)+1</f>
        <v>211</v>
      </c>
      <c r="B222" s="282" t="s">
        <v>59</v>
      </c>
      <c r="C222" s="283">
        <v>1</v>
      </c>
      <c r="D222" s="284" t="s">
        <v>670</v>
      </c>
      <c r="E222" s="282" t="s">
        <v>471</v>
      </c>
      <c r="F222" s="285" t="s">
        <v>75</v>
      </c>
      <c r="G222" s="286" t="s">
        <v>71</v>
      </c>
      <c r="H222" s="287" t="s">
        <v>94</v>
      </c>
      <c r="I222" s="288">
        <v>34.1</v>
      </c>
      <c r="J222" s="289">
        <v>1</v>
      </c>
      <c r="K222" s="25"/>
      <c r="L222" s="203">
        <f t="shared" si="12"/>
        <v>34.1</v>
      </c>
      <c r="M222" s="203">
        <f t="shared" si="13"/>
        <v>0</v>
      </c>
      <c r="N222" s="290">
        <f t="shared" si="14"/>
        <v>0</v>
      </c>
      <c r="O222" s="203">
        <f t="shared" si="15"/>
        <v>0</v>
      </c>
    </row>
    <row r="223" spans="1:15" ht="12.75" customHeight="1">
      <c r="A223" s="281">
        <f>MAX($A$11:A222)+1</f>
        <v>212</v>
      </c>
      <c r="B223" s="282" t="s">
        <v>59</v>
      </c>
      <c r="C223" s="283">
        <v>1</v>
      </c>
      <c r="D223" s="284" t="s">
        <v>1129</v>
      </c>
      <c r="E223" s="282" t="s">
        <v>189</v>
      </c>
      <c r="F223" s="285" t="s">
        <v>75</v>
      </c>
      <c r="G223" s="286" t="s">
        <v>71</v>
      </c>
      <c r="H223" s="287" t="s">
        <v>83</v>
      </c>
      <c r="I223" s="288">
        <v>59.55</v>
      </c>
      <c r="J223" s="289">
        <v>1</v>
      </c>
      <c r="K223" s="25"/>
      <c r="L223" s="203">
        <f t="shared" si="12"/>
        <v>59.55</v>
      </c>
      <c r="M223" s="203">
        <f t="shared" si="13"/>
        <v>0</v>
      </c>
      <c r="N223" s="290">
        <f t="shared" si="14"/>
        <v>0</v>
      </c>
      <c r="O223" s="203">
        <f t="shared" si="15"/>
        <v>0</v>
      </c>
    </row>
    <row r="224" spans="1:15" ht="12.75" customHeight="1">
      <c r="A224" s="281">
        <f>MAX($A$11:A223)+1</f>
        <v>213</v>
      </c>
      <c r="B224" s="282" t="s">
        <v>59</v>
      </c>
      <c r="C224" s="283">
        <v>1</v>
      </c>
      <c r="D224" s="284" t="s">
        <v>784</v>
      </c>
      <c r="E224" s="282" t="s">
        <v>471</v>
      </c>
      <c r="F224" s="285" t="s">
        <v>75</v>
      </c>
      <c r="G224" s="286" t="s">
        <v>71</v>
      </c>
      <c r="H224" s="287" t="s">
        <v>94</v>
      </c>
      <c r="I224" s="288">
        <v>33.81</v>
      </c>
      <c r="J224" s="289">
        <v>1</v>
      </c>
      <c r="K224" s="25"/>
      <c r="L224" s="203">
        <f t="shared" si="12"/>
        <v>33.81</v>
      </c>
      <c r="M224" s="203">
        <f t="shared" si="13"/>
        <v>0</v>
      </c>
      <c r="N224" s="290">
        <f t="shared" si="14"/>
        <v>0</v>
      </c>
      <c r="O224" s="203">
        <f t="shared" si="15"/>
        <v>0</v>
      </c>
    </row>
    <row r="225" spans="1:15" ht="12.75" customHeight="1">
      <c r="A225" s="281">
        <f>MAX($A$11:A224)+1</f>
        <v>214</v>
      </c>
      <c r="B225" s="282" t="s">
        <v>59</v>
      </c>
      <c r="C225" s="283">
        <v>1</v>
      </c>
      <c r="D225" s="284" t="s">
        <v>786</v>
      </c>
      <c r="E225" s="282" t="s">
        <v>471</v>
      </c>
      <c r="F225" s="285" t="s">
        <v>75</v>
      </c>
      <c r="G225" s="286" t="s">
        <v>71</v>
      </c>
      <c r="H225" s="287" t="s">
        <v>94</v>
      </c>
      <c r="I225" s="288">
        <v>78.17</v>
      </c>
      <c r="J225" s="289">
        <v>1</v>
      </c>
      <c r="K225" s="25"/>
      <c r="L225" s="203">
        <f t="shared" si="12"/>
        <v>78.17</v>
      </c>
      <c r="M225" s="203">
        <f t="shared" si="13"/>
        <v>0</v>
      </c>
      <c r="N225" s="290">
        <f t="shared" si="14"/>
        <v>0</v>
      </c>
      <c r="O225" s="203">
        <f t="shared" si="15"/>
        <v>0</v>
      </c>
    </row>
    <row r="226" spans="1:15" ht="12.75" customHeight="1">
      <c r="A226" s="281">
        <f>MAX($A$11:A225)+1</f>
        <v>215</v>
      </c>
      <c r="B226" s="282" t="s">
        <v>59</v>
      </c>
      <c r="C226" s="283">
        <v>1</v>
      </c>
      <c r="D226" s="284" t="s">
        <v>785</v>
      </c>
      <c r="E226" s="282" t="s">
        <v>471</v>
      </c>
      <c r="F226" s="285" t="s">
        <v>75</v>
      </c>
      <c r="G226" s="286" t="s">
        <v>71</v>
      </c>
      <c r="H226" s="287" t="s">
        <v>94</v>
      </c>
      <c r="I226" s="288">
        <v>35.06</v>
      </c>
      <c r="J226" s="289">
        <v>1</v>
      </c>
      <c r="K226" s="25"/>
      <c r="L226" s="203">
        <f t="shared" si="12"/>
        <v>35.06</v>
      </c>
      <c r="M226" s="203">
        <f t="shared" si="13"/>
        <v>0</v>
      </c>
      <c r="N226" s="290">
        <f t="shared" si="14"/>
        <v>0</v>
      </c>
      <c r="O226" s="203">
        <f t="shared" si="15"/>
        <v>0</v>
      </c>
    </row>
    <row r="227" spans="1:15" ht="12.75" customHeight="1">
      <c r="A227" s="281">
        <f>MAX($A$11:A226)+1</f>
        <v>216</v>
      </c>
      <c r="B227" s="282" t="s">
        <v>59</v>
      </c>
      <c r="C227" s="283">
        <v>1</v>
      </c>
      <c r="D227" s="284" t="s">
        <v>788</v>
      </c>
      <c r="E227" s="282" t="s">
        <v>471</v>
      </c>
      <c r="F227" s="285" t="s">
        <v>75</v>
      </c>
      <c r="G227" s="286" t="s">
        <v>71</v>
      </c>
      <c r="H227" s="287" t="s">
        <v>94</v>
      </c>
      <c r="I227" s="288">
        <v>85.75</v>
      </c>
      <c r="J227" s="289">
        <v>1</v>
      </c>
      <c r="K227" s="25"/>
      <c r="L227" s="203">
        <f t="shared" si="12"/>
        <v>85.75</v>
      </c>
      <c r="M227" s="203">
        <f t="shared" si="13"/>
        <v>0</v>
      </c>
      <c r="N227" s="290">
        <f t="shared" si="14"/>
        <v>0</v>
      </c>
      <c r="O227" s="203">
        <f t="shared" si="15"/>
        <v>0</v>
      </c>
    </row>
    <row r="228" spans="1:15" ht="12.75" customHeight="1">
      <c r="A228" s="281">
        <f>MAX($A$11:A227)+1</f>
        <v>217</v>
      </c>
      <c r="B228" s="282" t="s">
        <v>59</v>
      </c>
      <c r="C228" s="283">
        <v>1</v>
      </c>
      <c r="D228" s="284" t="s">
        <v>787</v>
      </c>
      <c r="E228" s="282" t="s">
        <v>471</v>
      </c>
      <c r="F228" s="285" t="s">
        <v>75</v>
      </c>
      <c r="G228" s="286" t="s">
        <v>71</v>
      </c>
      <c r="H228" s="287" t="s">
        <v>94</v>
      </c>
      <c r="I228" s="288">
        <v>33.619999999999997</v>
      </c>
      <c r="J228" s="289">
        <v>1</v>
      </c>
      <c r="K228" s="25"/>
      <c r="L228" s="203">
        <f t="shared" si="12"/>
        <v>33.619999999999997</v>
      </c>
      <c r="M228" s="203">
        <f t="shared" si="13"/>
        <v>0</v>
      </c>
      <c r="N228" s="290">
        <f t="shared" si="14"/>
        <v>0</v>
      </c>
      <c r="O228" s="203">
        <f t="shared" si="15"/>
        <v>0</v>
      </c>
    </row>
    <row r="229" spans="1:15" ht="12.75" customHeight="1">
      <c r="A229" s="281">
        <f>MAX($A$11:A228)+1</f>
        <v>218</v>
      </c>
      <c r="B229" s="282" t="s">
        <v>59</v>
      </c>
      <c r="C229" s="283">
        <v>1</v>
      </c>
      <c r="D229" s="284" t="s">
        <v>1167</v>
      </c>
      <c r="E229" s="282" t="s">
        <v>189</v>
      </c>
      <c r="F229" s="285" t="s">
        <v>75</v>
      </c>
      <c r="G229" s="286" t="s">
        <v>71</v>
      </c>
      <c r="H229" s="287" t="s">
        <v>83</v>
      </c>
      <c r="I229" s="288">
        <v>52.75</v>
      </c>
      <c r="J229" s="289">
        <v>1</v>
      </c>
      <c r="K229" s="25"/>
      <c r="L229" s="203">
        <f t="shared" si="12"/>
        <v>52.75</v>
      </c>
      <c r="M229" s="203">
        <f t="shared" si="13"/>
        <v>0</v>
      </c>
      <c r="N229" s="290">
        <f t="shared" si="14"/>
        <v>0</v>
      </c>
      <c r="O229" s="203">
        <f t="shared" si="15"/>
        <v>0</v>
      </c>
    </row>
    <row r="230" spans="1:15" ht="12.75" customHeight="1">
      <c r="A230" s="281">
        <f>MAX($A$11:A229)+1</f>
        <v>219</v>
      </c>
      <c r="B230" s="282" t="s">
        <v>59</v>
      </c>
      <c r="C230" s="283">
        <v>2</v>
      </c>
      <c r="D230" s="284" t="s">
        <v>929</v>
      </c>
      <c r="E230" s="282" t="s">
        <v>930</v>
      </c>
      <c r="F230" s="285" t="s">
        <v>75</v>
      </c>
      <c r="G230" s="286" t="s">
        <v>71</v>
      </c>
      <c r="H230" s="287" t="s">
        <v>45</v>
      </c>
      <c r="I230" s="288">
        <v>67.44</v>
      </c>
      <c r="J230" s="289">
        <v>1</v>
      </c>
      <c r="K230" s="25"/>
      <c r="L230" s="203">
        <f t="shared" si="12"/>
        <v>67.44</v>
      </c>
      <c r="M230" s="203">
        <f t="shared" si="13"/>
        <v>0</v>
      </c>
      <c r="N230" s="290">
        <f t="shared" si="14"/>
        <v>0</v>
      </c>
      <c r="O230" s="203">
        <f t="shared" si="15"/>
        <v>0</v>
      </c>
    </row>
    <row r="231" spans="1:15" ht="12.75" customHeight="1">
      <c r="A231" s="281">
        <f>MAX($A$11:A230)+1</f>
        <v>220</v>
      </c>
      <c r="B231" s="282" t="s">
        <v>59</v>
      </c>
      <c r="C231" s="283">
        <v>2</v>
      </c>
      <c r="D231" s="284" t="s">
        <v>931</v>
      </c>
      <c r="E231" s="282" t="s">
        <v>229</v>
      </c>
      <c r="F231" s="285" t="s">
        <v>75</v>
      </c>
      <c r="G231" s="286" t="s">
        <v>71</v>
      </c>
      <c r="H231" s="287" t="s">
        <v>82</v>
      </c>
      <c r="I231" s="288">
        <v>67.44</v>
      </c>
      <c r="J231" s="289">
        <v>1</v>
      </c>
      <c r="K231" s="25"/>
      <c r="L231" s="203">
        <f t="shared" si="12"/>
        <v>67.44</v>
      </c>
      <c r="M231" s="203">
        <f t="shared" si="13"/>
        <v>0</v>
      </c>
      <c r="N231" s="290">
        <f t="shared" si="14"/>
        <v>0</v>
      </c>
      <c r="O231" s="203">
        <f t="shared" si="15"/>
        <v>0</v>
      </c>
    </row>
    <row r="232" spans="1:15" ht="12.75" customHeight="1">
      <c r="A232" s="281">
        <f>MAX($A$11:A231)+1</f>
        <v>221</v>
      </c>
      <c r="B232" s="282" t="s">
        <v>59</v>
      </c>
      <c r="C232" s="283">
        <v>2</v>
      </c>
      <c r="D232" s="284" t="s">
        <v>932</v>
      </c>
      <c r="E232" s="282" t="s">
        <v>229</v>
      </c>
      <c r="F232" s="285" t="s">
        <v>75</v>
      </c>
      <c r="G232" s="286" t="s">
        <v>71</v>
      </c>
      <c r="H232" s="287" t="s">
        <v>82</v>
      </c>
      <c r="I232" s="288">
        <v>67.44</v>
      </c>
      <c r="J232" s="289">
        <v>1</v>
      </c>
      <c r="K232" s="25"/>
      <c r="L232" s="203">
        <f t="shared" si="12"/>
        <v>67.44</v>
      </c>
      <c r="M232" s="203">
        <f t="shared" si="13"/>
        <v>0</v>
      </c>
      <c r="N232" s="290">
        <f t="shared" si="14"/>
        <v>0</v>
      </c>
      <c r="O232" s="203">
        <f t="shared" si="15"/>
        <v>0</v>
      </c>
    </row>
    <row r="233" spans="1:15" ht="12.75" customHeight="1">
      <c r="A233" s="281">
        <f>MAX($A$11:A232)+1</f>
        <v>222</v>
      </c>
      <c r="B233" s="282" t="s">
        <v>59</v>
      </c>
      <c r="C233" s="283">
        <v>2</v>
      </c>
      <c r="D233" s="284" t="s">
        <v>933</v>
      </c>
      <c r="E233" s="282" t="s">
        <v>189</v>
      </c>
      <c r="F233" s="285" t="s">
        <v>75</v>
      </c>
      <c r="G233" s="286" t="s">
        <v>71</v>
      </c>
      <c r="H233" s="287" t="s">
        <v>83</v>
      </c>
      <c r="I233" s="288">
        <v>137.61000000000001</v>
      </c>
      <c r="J233" s="289">
        <v>1</v>
      </c>
      <c r="K233" s="25"/>
      <c r="L233" s="203">
        <f t="shared" si="12"/>
        <v>137.61000000000001</v>
      </c>
      <c r="M233" s="203">
        <f t="shared" si="13"/>
        <v>0</v>
      </c>
      <c r="N233" s="290">
        <f t="shared" si="14"/>
        <v>0</v>
      </c>
      <c r="O233" s="203">
        <f t="shared" si="15"/>
        <v>0</v>
      </c>
    </row>
    <row r="234" spans="1:15" ht="12.75" customHeight="1">
      <c r="A234" s="281">
        <f>MAX($A$11:A233)+1</f>
        <v>223</v>
      </c>
      <c r="B234" s="282" t="s">
        <v>59</v>
      </c>
      <c r="C234" s="283">
        <v>2</v>
      </c>
      <c r="D234" s="284" t="s">
        <v>934</v>
      </c>
      <c r="E234" s="282" t="s">
        <v>189</v>
      </c>
      <c r="F234" s="285" t="s">
        <v>75</v>
      </c>
      <c r="G234" s="286" t="s">
        <v>71</v>
      </c>
      <c r="H234" s="287" t="s">
        <v>83</v>
      </c>
      <c r="I234" s="288">
        <v>102.82</v>
      </c>
      <c r="J234" s="289">
        <v>1</v>
      </c>
      <c r="K234" s="25"/>
      <c r="L234" s="203">
        <f t="shared" si="12"/>
        <v>102.82</v>
      </c>
      <c r="M234" s="203">
        <f t="shared" si="13"/>
        <v>0</v>
      </c>
      <c r="N234" s="290">
        <f t="shared" si="14"/>
        <v>0</v>
      </c>
      <c r="O234" s="203">
        <f t="shared" si="15"/>
        <v>0</v>
      </c>
    </row>
    <row r="235" spans="1:15" ht="12.75" customHeight="1">
      <c r="A235" s="281">
        <f>MAX($A$11:A234)+1</f>
        <v>224</v>
      </c>
      <c r="B235" s="282" t="s">
        <v>59</v>
      </c>
      <c r="C235" s="283">
        <v>2</v>
      </c>
      <c r="D235" s="284" t="s">
        <v>935</v>
      </c>
      <c r="E235" s="282" t="s">
        <v>189</v>
      </c>
      <c r="F235" s="285" t="s">
        <v>75</v>
      </c>
      <c r="G235" s="286" t="s">
        <v>71</v>
      </c>
      <c r="H235" s="287" t="s">
        <v>83</v>
      </c>
      <c r="I235" s="288">
        <v>144.46</v>
      </c>
      <c r="J235" s="289">
        <v>1</v>
      </c>
      <c r="K235" s="25"/>
      <c r="L235" s="203">
        <f t="shared" si="12"/>
        <v>144.46</v>
      </c>
      <c r="M235" s="203">
        <f t="shared" si="13"/>
        <v>0</v>
      </c>
      <c r="N235" s="290">
        <f t="shared" si="14"/>
        <v>0</v>
      </c>
      <c r="O235" s="203">
        <f t="shared" si="15"/>
        <v>0</v>
      </c>
    </row>
    <row r="236" spans="1:15" ht="12.75" customHeight="1">
      <c r="A236" s="281">
        <f>MAX($A$11:A235)+1</f>
        <v>225</v>
      </c>
      <c r="B236" s="282" t="s">
        <v>59</v>
      </c>
      <c r="C236" s="283">
        <v>2</v>
      </c>
      <c r="D236" s="284" t="s">
        <v>936</v>
      </c>
      <c r="E236" s="282" t="s">
        <v>189</v>
      </c>
      <c r="F236" s="285" t="s">
        <v>75</v>
      </c>
      <c r="G236" s="286" t="s">
        <v>71</v>
      </c>
      <c r="H236" s="287" t="s">
        <v>83</v>
      </c>
      <c r="I236" s="288">
        <v>145.04</v>
      </c>
      <c r="J236" s="289">
        <v>1</v>
      </c>
      <c r="K236" s="25"/>
      <c r="L236" s="203">
        <f t="shared" si="12"/>
        <v>145.04</v>
      </c>
      <c r="M236" s="203">
        <f t="shared" si="13"/>
        <v>0</v>
      </c>
      <c r="N236" s="290">
        <f t="shared" si="14"/>
        <v>0</v>
      </c>
      <c r="O236" s="203">
        <f t="shared" si="15"/>
        <v>0</v>
      </c>
    </row>
    <row r="237" spans="1:15" ht="12.75" customHeight="1">
      <c r="A237" s="281">
        <f>MAX($A$11:A236)+1</f>
        <v>226</v>
      </c>
      <c r="B237" s="282" t="s">
        <v>59</v>
      </c>
      <c r="C237" s="283">
        <v>2</v>
      </c>
      <c r="D237" s="284" t="s">
        <v>937</v>
      </c>
      <c r="E237" s="282" t="s">
        <v>189</v>
      </c>
      <c r="F237" s="285" t="s">
        <v>75</v>
      </c>
      <c r="G237" s="286" t="s">
        <v>71</v>
      </c>
      <c r="H237" s="287" t="s">
        <v>83</v>
      </c>
      <c r="I237" s="288">
        <v>83.09</v>
      </c>
      <c r="J237" s="289">
        <v>1</v>
      </c>
      <c r="K237" s="25"/>
      <c r="L237" s="203">
        <f t="shared" si="12"/>
        <v>83.09</v>
      </c>
      <c r="M237" s="203">
        <f t="shared" si="13"/>
        <v>0</v>
      </c>
      <c r="N237" s="290">
        <f t="shared" si="14"/>
        <v>0</v>
      </c>
      <c r="O237" s="203">
        <f t="shared" si="15"/>
        <v>0</v>
      </c>
    </row>
    <row r="238" spans="1:15" ht="12.75" customHeight="1">
      <c r="A238" s="281">
        <f>MAX($A$11:A237)+1</f>
        <v>227</v>
      </c>
      <c r="B238" s="282" t="s">
        <v>59</v>
      </c>
      <c r="C238" s="283">
        <v>2</v>
      </c>
      <c r="D238" s="284" t="s">
        <v>451</v>
      </c>
      <c r="E238" s="282" t="s">
        <v>229</v>
      </c>
      <c r="F238" s="285" t="s">
        <v>75</v>
      </c>
      <c r="G238" s="286" t="s">
        <v>71</v>
      </c>
      <c r="H238" s="287" t="s">
        <v>82</v>
      </c>
      <c r="I238" s="288">
        <v>58.77</v>
      </c>
      <c r="J238" s="289">
        <v>1</v>
      </c>
      <c r="K238" s="25"/>
      <c r="L238" s="203">
        <f t="shared" si="12"/>
        <v>58.77</v>
      </c>
      <c r="M238" s="203">
        <f t="shared" si="13"/>
        <v>0</v>
      </c>
      <c r="N238" s="290">
        <f t="shared" si="14"/>
        <v>0</v>
      </c>
      <c r="O238" s="203">
        <f t="shared" si="15"/>
        <v>0</v>
      </c>
    </row>
    <row r="239" spans="1:15" ht="12.75" customHeight="1">
      <c r="A239" s="281">
        <f>MAX($A$11:A238)+1</f>
        <v>228</v>
      </c>
      <c r="B239" s="282" t="s">
        <v>59</v>
      </c>
      <c r="C239" s="283">
        <v>2</v>
      </c>
      <c r="D239" s="284" t="s">
        <v>452</v>
      </c>
      <c r="E239" s="282" t="s">
        <v>229</v>
      </c>
      <c r="F239" s="285" t="s">
        <v>75</v>
      </c>
      <c r="G239" s="286" t="s">
        <v>71</v>
      </c>
      <c r="H239" s="287" t="s">
        <v>82</v>
      </c>
      <c r="I239" s="288">
        <v>60.03</v>
      </c>
      <c r="J239" s="289">
        <v>1</v>
      </c>
      <c r="K239" s="25"/>
      <c r="L239" s="203">
        <f t="shared" si="12"/>
        <v>60.03</v>
      </c>
      <c r="M239" s="203">
        <f t="shared" si="13"/>
        <v>0</v>
      </c>
      <c r="N239" s="290">
        <f t="shared" si="14"/>
        <v>0</v>
      </c>
      <c r="O239" s="203">
        <f t="shared" si="15"/>
        <v>0</v>
      </c>
    </row>
    <row r="240" spans="1:15" ht="12.75" customHeight="1">
      <c r="A240" s="281">
        <f>MAX($A$11:A239)+1</f>
        <v>229</v>
      </c>
      <c r="B240" s="282" t="s">
        <v>59</v>
      </c>
      <c r="C240" s="283">
        <v>2</v>
      </c>
      <c r="D240" s="284" t="s">
        <v>1021</v>
      </c>
      <c r="E240" s="282" t="s">
        <v>229</v>
      </c>
      <c r="F240" s="285" t="s">
        <v>75</v>
      </c>
      <c r="G240" s="286" t="s">
        <v>71</v>
      </c>
      <c r="H240" s="287" t="s">
        <v>82</v>
      </c>
      <c r="I240" s="288">
        <v>45.98</v>
      </c>
      <c r="J240" s="289">
        <v>1</v>
      </c>
      <c r="K240" s="25"/>
      <c r="L240" s="203">
        <f t="shared" si="12"/>
        <v>45.98</v>
      </c>
      <c r="M240" s="203">
        <f t="shared" si="13"/>
        <v>0</v>
      </c>
      <c r="N240" s="290">
        <f t="shared" si="14"/>
        <v>0</v>
      </c>
      <c r="O240" s="203">
        <f t="shared" si="15"/>
        <v>0</v>
      </c>
    </row>
    <row r="241" spans="1:15" ht="12.75" customHeight="1">
      <c r="A241" s="281">
        <f>MAX($A$11:A240)+1</f>
        <v>230</v>
      </c>
      <c r="B241" s="282" t="s">
        <v>59</v>
      </c>
      <c r="C241" s="283">
        <v>2</v>
      </c>
      <c r="D241" s="284" t="s">
        <v>1024</v>
      </c>
      <c r="E241" s="282" t="s">
        <v>189</v>
      </c>
      <c r="F241" s="285" t="s">
        <v>75</v>
      </c>
      <c r="G241" s="286" t="s">
        <v>71</v>
      </c>
      <c r="H241" s="287" t="s">
        <v>83</v>
      </c>
      <c r="I241" s="288">
        <v>85.45</v>
      </c>
      <c r="J241" s="289">
        <v>1</v>
      </c>
      <c r="K241" s="25"/>
      <c r="L241" s="203">
        <f t="shared" si="12"/>
        <v>85.45</v>
      </c>
      <c r="M241" s="203">
        <f t="shared" si="13"/>
        <v>0</v>
      </c>
      <c r="N241" s="290">
        <f t="shared" si="14"/>
        <v>0</v>
      </c>
      <c r="O241" s="203">
        <f t="shared" si="15"/>
        <v>0</v>
      </c>
    </row>
    <row r="242" spans="1:15">
      <c r="A242" s="281">
        <f>MAX($A$11:A241)+1</f>
        <v>231</v>
      </c>
      <c r="B242" s="282" t="s">
        <v>59</v>
      </c>
      <c r="C242" s="283">
        <v>2</v>
      </c>
      <c r="D242" s="284" t="s">
        <v>1083</v>
      </c>
      <c r="E242" s="282" t="s">
        <v>471</v>
      </c>
      <c r="F242" s="285" t="s">
        <v>75</v>
      </c>
      <c r="G242" s="286" t="s">
        <v>71</v>
      </c>
      <c r="H242" s="287" t="s">
        <v>94</v>
      </c>
      <c r="I242" s="288">
        <v>33.81</v>
      </c>
      <c r="J242" s="289">
        <v>1</v>
      </c>
      <c r="K242" s="25"/>
      <c r="L242" s="203">
        <f t="shared" si="12"/>
        <v>33.81</v>
      </c>
      <c r="M242" s="203">
        <f t="shared" si="13"/>
        <v>0</v>
      </c>
      <c r="N242" s="290">
        <f t="shared" si="14"/>
        <v>0</v>
      </c>
      <c r="O242" s="203">
        <f t="shared" si="15"/>
        <v>0</v>
      </c>
    </row>
    <row r="243" spans="1:15" ht="12.75" customHeight="1">
      <c r="A243" s="281">
        <f>MAX($A$11:A242)+1</f>
        <v>232</v>
      </c>
      <c r="B243" s="282" t="s">
        <v>59</v>
      </c>
      <c r="C243" s="283">
        <v>2</v>
      </c>
      <c r="D243" s="284" t="s">
        <v>580</v>
      </c>
      <c r="E243" s="282" t="s">
        <v>471</v>
      </c>
      <c r="F243" s="285" t="s">
        <v>75</v>
      </c>
      <c r="G243" s="286" t="s">
        <v>71</v>
      </c>
      <c r="H243" s="287" t="s">
        <v>94</v>
      </c>
      <c r="I243" s="288">
        <v>51.79</v>
      </c>
      <c r="J243" s="289">
        <v>1</v>
      </c>
      <c r="K243" s="25"/>
      <c r="L243" s="203">
        <f t="shared" si="12"/>
        <v>51.79</v>
      </c>
      <c r="M243" s="203">
        <f t="shared" si="13"/>
        <v>0</v>
      </c>
      <c r="N243" s="290">
        <f t="shared" si="14"/>
        <v>0</v>
      </c>
      <c r="O243" s="203">
        <f t="shared" si="15"/>
        <v>0</v>
      </c>
    </row>
    <row r="244" spans="1:15" ht="12.75" customHeight="1">
      <c r="A244" s="281">
        <f>MAX($A$11:A243)+1</f>
        <v>233</v>
      </c>
      <c r="B244" s="282" t="s">
        <v>59</v>
      </c>
      <c r="C244" s="283">
        <v>2</v>
      </c>
      <c r="D244" s="284" t="s">
        <v>1084</v>
      </c>
      <c r="E244" s="282" t="s">
        <v>471</v>
      </c>
      <c r="F244" s="285" t="s">
        <v>75</v>
      </c>
      <c r="G244" s="286" t="s">
        <v>71</v>
      </c>
      <c r="H244" s="287" t="s">
        <v>94</v>
      </c>
      <c r="I244" s="288">
        <v>29.68</v>
      </c>
      <c r="J244" s="289">
        <v>1</v>
      </c>
      <c r="K244" s="25"/>
      <c r="L244" s="203">
        <f t="shared" si="12"/>
        <v>29.68</v>
      </c>
      <c r="M244" s="203">
        <f t="shared" si="13"/>
        <v>0</v>
      </c>
      <c r="N244" s="290">
        <f t="shared" si="14"/>
        <v>0</v>
      </c>
      <c r="O244" s="203">
        <f t="shared" si="15"/>
        <v>0</v>
      </c>
    </row>
    <row r="245" spans="1:15" ht="12.75" customHeight="1">
      <c r="A245" s="281">
        <f>MAX($A$11:A244)+1</f>
        <v>234</v>
      </c>
      <c r="B245" s="282" t="s">
        <v>59</v>
      </c>
      <c r="C245" s="283">
        <v>2</v>
      </c>
      <c r="D245" s="284" t="s">
        <v>585</v>
      </c>
      <c r="E245" s="282" t="s">
        <v>471</v>
      </c>
      <c r="F245" s="285" t="s">
        <v>1314</v>
      </c>
      <c r="G245" s="286" t="s">
        <v>71</v>
      </c>
      <c r="H245" s="287" t="s">
        <v>94</v>
      </c>
      <c r="I245" s="288">
        <v>262.27999999999997</v>
      </c>
      <c r="J245" s="289">
        <v>1</v>
      </c>
      <c r="K245" s="25"/>
      <c r="L245" s="203">
        <f t="shared" si="12"/>
        <v>262.27999999999997</v>
      </c>
      <c r="M245" s="203">
        <f t="shared" si="13"/>
        <v>0</v>
      </c>
      <c r="N245" s="290">
        <f t="shared" si="14"/>
        <v>0</v>
      </c>
      <c r="O245" s="203">
        <f t="shared" si="15"/>
        <v>0</v>
      </c>
    </row>
    <row r="246" spans="1:15" ht="12.75" customHeight="1">
      <c r="A246" s="281">
        <f>MAX($A$11:A245)+1</f>
        <v>235</v>
      </c>
      <c r="B246" s="282" t="s">
        <v>59</v>
      </c>
      <c r="C246" s="283">
        <v>2</v>
      </c>
      <c r="D246" s="284" t="s">
        <v>586</v>
      </c>
      <c r="E246" s="282" t="s">
        <v>471</v>
      </c>
      <c r="F246" s="285" t="s">
        <v>1317</v>
      </c>
      <c r="G246" s="286" t="s">
        <v>71</v>
      </c>
      <c r="H246" s="287" t="s">
        <v>94</v>
      </c>
      <c r="I246" s="288">
        <v>39.159999999999997</v>
      </c>
      <c r="J246" s="289">
        <v>1</v>
      </c>
      <c r="K246" s="25"/>
      <c r="L246" s="203">
        <f t="shared" si="12"/>
        <v>39.159999999999997</v>
      </c>
      <c r="M246" s="203">
        <f t="shared" si="13"/>
        <v>0</v>
      </c>
      <c r="N246" s="290">
        <f t="shared" si="14"/>
        <v>0</v>
      </c>
      <c r="O246" s="203">
        <f t="shared" si="15"/>
        <v>0</v>
      </c>
    </row>
    <row r="247" spans="1:15" ht="12.75" customHeight="1">
      <c r="A247" s="281">
        <f>MAX($A$11:A246)+1</f>
        <v>236</v>
      </c>
      <c r="B247" s="282" t="s">
        <v>59</v>
      </c>
      <c r="C247" s="283">
        <v>2</v>
      </c>
      <c r="D247" s="284" t="s">
        <v>586</v>
      </c>
      <c r="E247" s="282" t="s">
        <v>471</v>
      </c>
      <c r="F247" s="285" t="s">
        <v>1317</v>
      </c>
      <c r="G247" s="286" t="s">
        <v>71</v>
      </c>
      <c r="H247" s="287" t="s">
        <v>94</v>
      </c>
      <c r="I247" s="288">
        <v>39.159999999999997</v>
      </c>
      <c r="J247" s="289">
        <v>1</v>
      </c>
      <c r="K247" s="25"/>
      <c r="L247" s="203">
        <f t="shared" si="12"/>
        <v>39.159999999999997</v>
      </c>
      <c r="M247" s="203">
        <f t="shared" si="13"/>
        <v>0</v>
      </c>
      <c r="N247" s="290">
        <f t="shared" si="14"/>
        <v>0</v>
      </c>
      <c r="O247" s="203">
        <f t="shared" si="15"/>
        <v>0</v>
      </c>
    </row>
    <row r="248" spans="1:15" ht="12.75" customHeight="1">
      <c r="A248" s="281">
        <f>MAX($A$11:A247)+1</f>
        <v>237</v>
      </c>
      <c r="B248" s="282" t="s">
        <v>59</v>
      </c>
      <c r="C248" s="283">
        <v>2</v>
      </c>
      <c r="D248" s="284" t="s">
        <v>587</v>
      </c>
      <c r="E248" s="282" t="s">
        <v>471</v>
      </c>
      <c r="F248" s="285" t="s">
        <v>1314</v>
      </c>
      <c r="G248" s="286" t="s">
        <v>71</v>
      </c>
      <c r="H248" s="287" t="s">
        <v>94</v>
      </c>
      <c r="I248" s="288">
        <v>148.91</v>
      </c>
      <c r="J248" s="289">
        <v>1</v>
      </c>
      <c r="K248" s="25"/>
      <c r="L248" s="203">
        <f t="shared" si="12"/>
        <v>148.91</v>
      </c>
      <c r="M248" s="203">
        <f t="shared" si="13"/>
        <v>0</v>
      </c>
      <c r="N248" s="290">
        <f t="shared" si="14"/>
        <v>0</v>
      </c>
      <c r="O248" s="203">
        <f t="shared" si="15"/>
        <v>0</v>
      </c>
    </row>
    <row r="249" spans="1:15" ht="12.75" customHeight="1">
      <c r="A249" s="281">
        <f>MAX($A$11:A248)+1</f>
        <v>238</v>
      </c>
      <c r="B249" s="282" t="s">
        <v>59</v>
      </c>
      <c r="C249" s="283">
        <v>2</v>
      </c>
      <c r="D249" s="284" t="s">
        <v>588</v>
      </c>
      <c r="E249" s="282" t="s">
        <v>471</v>
      </c>
      <c r="F249" s="285" t="s">
        <v>1314</v>
      </c>
      <c r="G249" s="286" t="s">
        <v>71</v>
      </c>
      <c r="H249" s="287" t="s">
        <v>94</v>
      </c>
      <c r="I249" s="288">
        <v>33.65</v>
      </c>
      <c r="J249" s="289">
        <v>1</v>
      </c>
      <c r="K249" s="25"/>
      <c r="L249" s="203">
        <f t="shared" si="12"/>
        <v>33.65</v>
      </c>
      <c r="M249" s="203">
        <f t="shared" si="13"/>
        <v>0</v>
      </c>
      <c r="N249" s="290">
        <f t="shared" si="14"/>
        <v>0</v>
      </c>
      <c r="O249" s="203">
        <f t="shared" si="15"/>
        <v>0</v>
      </c>
    </row>
    <row r="250" spans="1:15" ht="12.75" customHeight="1">
      <c r="A250" s="281">
        <f>MAX($A$11:A249)+1</f>
        <v>239</v>
      </c>
      <c r="B250" s="282" t="s">
        <v>59</v>
      </c>
      <c r="C250" s="283">
        <v>2</v>
      </c>
      <c r="D250" s="284" t="s">
        <v>1087</v>
      </c>
      <c r="E250" s="282" t="s">
        <v>189</v>
      </c>
      <c r="F250" s="285" t="s">
        <v>75</v>
      </c>
      <c r="G250" s="286" t="s">
        <v>71</v>
      </c>
      <c r="H250" s="287" t="s">
        <v>83</v>
      </c>
      <c r="I250" s="288">
        <v>54.48</v>
      </c>
      <c r="J250" s="289">
        <v>1</v>
      </c>
      <c r="K250" s="25"/>
      <c r="L250" s="203">
        <f t="shared" si="12"/>
        <v>54.48</v>
      </c>
      <c r="M250" s="203">
        <f t="shared" si="13"/>
        <v>0</v>
      </c>
      <c r="N250" s="290">
        <f t="shared" si="14"/>
        <v>0</v>
      </c>
      <c r="O250" s="203">
        <f t="shared" si="15"/>
        <v>0</v>
      </c>
    </row>
    <row r="251" spans="1:15" ht="12.75" customHeight="1">
      <c r="A251" s="281">
        <f>MAX($A$11:A250)+1</f>
        <v>240</v>
      </c>
      <c r="B251" s="282" t="s">
        <v>59</v>
      </c>
      <c r="C251" s="283">
        <v>2</v>
      </c>
      <c r="D251" s="284" t="s">
        <v>695</v>
      </c>
      <c r="E251" s="282" t="s">
        <v>471</v>
      </c>
      <c r="F251" s="285" t="s">
        <v>75</v>
      </c>
      <c r="G251" s="286" t="s">
        <v>71</v>
      </c>
      <c r="H251" s="287" t="s">
        <v>94</v>
      </c>
      <c r="I251" s="288">
        <v>130.94999999999999</v>
      </c>
      <c r="J251" s="289">
        <v>1</v>
      </c>
      <c r="K251" s="25"/>
      <c r="L251" s="203">
        <f t="shared" si="12"/>
        <v>130.94999999999999</v>
      </c>
      <c r="M251" s="203">
        <f t="shared" si="13"/>
        <v>0</v>
      </c>
      <c r="N251" s="290">
        <f t="shared" si="14"/>
        <v>0</v>
      </c>
      <c r="O251" s="203">
        <f t="shared" si="15"/>
        <v>0</v>
      </c>
    </row>
    <row r="252" spans="1:15" ht="12.75" customHeight="1">
      <c r="A252" s="281">
        <f>MAX($A$11:A251)+1</f>
        <v>241</v>
      </c>
      <c r="B252" s="282" t="s">
        <v>59</v>
      </c>
      <c r="C252" s="283">
        <v>2</v>
      </c>
      <c r="D252" s="284" t="s">
        <v>701</v>
      </c>
      <c r="E252" s="282" t="s">
        <v>471</v>
      </c>
      <c r="F252" s="285" t="s">
        <v>75</v>
      </c>
      <c r="G252" s="286" t="s">
        <v>71</v>
      </c>
      <c r="H252" s="287" t="s">
        <v>94</v>
      </c>
      <c r="I252" s="288">
        <v>78.319999999999993</v>
      </c>
      <c r="J252" s="289">
        <v>1</v>
      </c>
      <c r="K252" s="25"/>
      <c r="L252" s="203">
        <f t="shared" si="12"/>
        <v>78.319999999999993</v>
      </c>
      <c r="M252" s="203">
        <f t="shared" si="13"/>
        <v>0</v>
      </c>
      <c r="N252" s="290">
        <f t="shared" si="14"/>
        <v>0</v>
      </c>
      <c r="O252" s="203">
        <f t="shared" si="15"/>
        <v>0</v>
      </c>
    </row>
    <row r="253" spans="1:15" ht="12.75" customHeight="1">
      <c r="A253" s="281">
        <f>MAX($A$11:A252)+1</f>
        <v>242</v>
      </c>
      <c r="B253" s="282" t="s">
        <v>59</v>
      </c>
      <c r="C253" s="283">
        <v>2</v>
      </c>
      <c r="D253" s="284" t="s">
        <v>702</v>
      </c>
      <c r="E253" s="282" t="s">
        <v>471</v>
      </c>
      <c r="F253" s="285" t="s">
        <v>75</v>
      </c>
      <c r="G253" s="286" t="s">
        <v>71</v>
      </c>
      <c r="H253" s="287" t="s">
        <v>94</v>
      </c>
      <c r="I253" s="288">
        <v>139.93</v>
      </c>
      <c r="J253" s="289">
        <v>1</v>
      </c>
      <c r="K253" s="25"/>
      <c r="L253" s="203">
        <f t="shared" si="12"/>
        <v>139.93</v>
      </c>
      <c r="M253" s="203">
        <f t="shared" si="13"/>
        <v>0</v>
      </c>
      <c r="N253" s="290">
        <f t="shared" si="14"/>
        <v>0</v>
      </c>
      <c r="O253" s="203">
        <f t="shared" si="15"/>
        <v>0</v>
      </c>
    </row>
    <row r="254" spans="1:15" ht="12.75" customHeight="1">
      <c r="A254" s="281">
        <f>MAX($A$11:A253)+1</f>
        <v>243</v>
      </c>
      <c r="B254" s="282" t="s">
        <v>59</v>
      </c>
      <c r="C254" s="283">
        <v>2</v>
      </c>
      <c r="D254" s="284" t="s">
        <v>1135</v>
      </c>
      <c r="E254" s="282" t="s">
        <v>189</v>
      </c>
      <c r="F254" s="285" t="s">
        <v>75</v>
      </c>
      <c r="G254" s="286" t="s">
        <v>71</v>
      </c>
      <c r="H254" s="287" t="s">
        <v>83</v>
      </c>
      <c r="I254" s="288">
        <v>69.83</v>
      </c>
      <c r="J254" s="289">
        <v>1</v>
      </c>
      <c r="K254" s="25"/>
      <c r="L254" s="203">
        <f t="shared" si="12"/>
        <v>69.83</v>
      </c>
      <c r="M254" s="203">
        <f t="shared" si="13"/>
        <v>0</v>
      </c>
      <c r="N254" s="290">
        <f t="shared" si="14"/>
        <v>0</v>
      </c>
      <c r="O254" s="203">
        <f t="shared" si="15"/>
        <v>0</v>
      </c>
    </row>
    <row r="255" spans="1:15">
      <c r="A255" s="281">
        <f>MAX($A$11:A254)+1</f>
        <v>244</v>
      </c>
      <c r="B255" s="282" t="s">
        <v>59</v>
      </c>
      <c r="C255" s="283">
        <v>2</v>
      </c>
      <c r="D255" s="284" t="s">
        <v>1171</v>
      </c>
      <c r="E255" s="282" t="s">
        <v>229</v>
      </c>
      <c r="F255" s="285" t="s">
        <v>75</v>
      </c>
      <c r="G255" s="286" t="s">
        <v>71</v>
      </c>
      <c r="H255" s="287" t="s">
        <v>82</v>
      </c>
      <c r="I255" s="288">
        <v>50.31</v>
      </c>
      <c r="J255" s="289">
        <v>1</v>
      </c>
      <c r="K255" s="25"/>
      <c r="L255" s="203">
        <f t="shared" si="12"/>
        <v>50.31</v>
      </c>
      <c r="M255" s="203">
        <f t="shared" si="13"/>
        <v>0</v>
      </c>
      <c r="N255" s="290">
        <f t="shared" si="14"/>
        <v>0</v>
      </c>
      <c r="O255" s="203">
        <f t="shared" si="15"/>
        <v>0</v>
      </c>
    </row>
    <row r="256" spans="1:15">
      <c r="A256" s="281">
        <f>MAX($A$11:A255)+1</f>
        <v>245</v>
      </c>
      <c r="B256" s="282" t="s">
        <v>59</v>
      </c>
      <c r="C256" s="283">
        <v>2</v>
      </c>
      <c r="D256" s="284" t="s">
        <v>1173</v>
      </c>
      <c r="E256" s="282" t="s">
        <v>471</v>
      </c>
      <c r="F256" s="285" t="s">
        <v>75</v>
      </c>
      <c r="G256" s="286" t="s">
        <v>71</v>
      </c>
      <c r="H256" s="287" t="s">
        <v>94</v>
      </c>
      <c r="I256" s="288">
        <v>170.97</v>
      </c>
      <c r="J256" s="289">
        <v>1</v>
      </c>
      <c r="K256" s="25"/>
      <c r="L256" s="203">
        <f t="shared" si="12"/>
        <v>170.97</v>
      </c>
      <c r="M256" s="203">
        <f t="shared" si="13"/>
        <v>0</v>
      </c>
      <c r="N256" s="290">
        <f t="shared" si="14"/>
        <v>0</v>
      </c>
      <c r="O256" s="203">
        <f t="shared" si="15"/>
        <v>0</v>
      </c>
    </row>
    <row r="257" spans="1:15" ht="12.75" customHeight="1">
      <c r="A257" s="281">
        <f>MAX($A$11:A256)+1</f>
        <v>246</v>
      </c>
      <c r="B257" s="282" t="s">
        <v>59</v>
      </c>
      <c r="C257" s="283">
        <v>2</v>
      </c>
      <c r="D257" s="284" t="s">
        <v>1182</v>
      </c>
      <c r="E257" s="282" t="s">
        <v>189</v>
      </c>
      <c r="F257" s="285" t="s">
        <v>75</v>
      </c>
      <c r="G257" s="286" t="s">
        <v>71</v>
      </c>
      <c r="H257" s="287" t="s">
        <v>83</v>
      </c>
      <c r="I257" s="288">
        <v>53.84</v>
      </c>
      <c r="J257" s="289">
        <v>1</v>
      </c>
      <c r="K257" s="25"/>
      <c r="L257" s="203">
        <f t="shared" si="12"/>
        <v>53.84</v>
      </c>
      <c r="M257" s="203">
        <f t="shared" si="13"/>
        <v>0</v>
      </c>
      <c r="N257" s="290">
        <f t="shared" si="14"/>
        <v>0</v>
      </c>
      <c r="O257" s="203">
        <f t="shared" si="15"/>
        <v>0</v>
      </c>
    </row>
    <row r="258" spans="1:15" ht="12.75" customHeight="1">
      <c r="A258" s="281">
        <f>MAX($A$11:A257)+1</f>
        <v>247</v>
      </c>
      <c r="B258" s="282" t="s">
        <v>59</v>
      </c>
      <c r="C258" s="283">
        <v>3</v>
      </c>
      <c r="D258" s="284" t="s">
        <v>959</v>
      </c>
      <c r="E258" s="282" t="s">
        <v>471</v>
      </c>
      <c r="F258" s="285" t="s">
        <v>75</v>
      </c>
      <c r="G258" s="286" t="s">
        <v>71</v>
      </c>
      <c r="H258" s="287" t="s">
        <v>94</v>
      </c>
      <c r="I258" s="288">
        <v>42.69</v>
      </c>
      <c r="J258" s="289">
        <v>1</v>
      </c>
      <c r="K258" s="25"/>
      <c r="L258" s="203">
        <f t="shared" si="12"/>
        <v>42.69</v>
      </c>
      <c r="M258" s="203">
        <f t="shared" si="13"/>
        <v>0</v>
      </c>
      <c r="N258" s="290">
        <f t="shared" si="14"/>
        <v>0</v>
      </c>
      <c r="O258" s="203">
        <f t="shared" si="15"/>
        <v>0</v>
      </c>
    </row>
    <row r="259" spans="1:15" ht="12.75" customHeight="1">
      <c r="A259" s="281">
        <f>MAX($A$11:A258)+1</f>
        <v>248</v>
      </c>
      <c r="B259" s="282" t="s">
        <v>59</v>
      </c>
      <c r="C259" s="283">
        <v>3</v>
      </c>
      <c r="D259" s="284" t="s">
        <v>962</v>
      </c>
      <c r="E259" s="282" t="s">
        <v>229</v>
      </c>
      <c r="F259" s="285" t="s">
        <v>75</v>
      </c>
      <c r="G259" s="286" t="s">
        <v>71</v>
      </c>
      <c r="H259" s="287" t="s">
        <v>82</v>
      </c>
      <c r="I259" s="288">
        <v>40.090000000000003</v>
      </c>
      <c r="J259" s="289">
        <v>1</v>
      </c>
      <c r="K259" s="25"/>
      <c r="L259" s="203">
        <f t="shared" si="12"/>
        <v>40.090000000000003</v>
      </c>
      <c r="M259" s="203">
        <f t="shared" si="13"/>
        <v>0</v>
      </c>
      <c r="N259" s="290">
        <f t="shared" si="14"/>
        <v>0</v>
      </c>
      <c r="O259" s="203">
        <f t="shared" si="15"/>
        <v>0</v>
      </c>
    </row>
    <row r="260" spans="1:15" ht="12.75" customHeight="1">
      <c r="A260" s="281">
        <f>MAX($A$11:A259)+1</f>
        <v>249</v>
      </c>
      <c r="B260" s="282" t="s">
        <v>59</v>
      </c>
      <c r="C260" s="283">
        <v>3</v>
      </c>
      <c r="D260" s="284" t="s">
        <v>965</v>
      </c>
      <c r="E260" s="282" t="s">
        <v>930</v>
      </c>
      <c r="F260" s="285" t="s">
        <v>75</v>
      </c>
      <c r="G260" s="286" t="s">
        <v>71</v>
      </c>
      <c r="H260" s="287" t="s">
        <v>45</v>
      </c>
      <c r="I260" s="288">
        <v>114.63</v>
      </c>
      <c r="J260" s="289">
        <v>1</v>
      </c>
      <c r="K260" s="25"/>
      <c r="L260" s="203">
        <f t="shared" si="12"/>
        <v>114.63</v>
      </c>
      <c r="M260" s="203">
        <f t="shared" si="13"/>
        <v>0</v>
      </c>
      <c r="N260" s="290">
        <f t="shared" si="14"/>
        <v>0</v>
      </c>
      <c r="O260" s="203">
        <f t="shared" si="15"/>
        <v>0</v>
      </c>
    </row>
    <row r="261" spans="1:15" ht="12.75" customHeight="1">
      <c r="A261" s="281">
        <f>MAX($A$11:A260)+1</f>
        <v>250</v>
      </c>
      <c r="B261" s="282" t="s">
        <v>59</v>
      </c>
      <c r="C261" s="283">
        <v>3</v>
      </c>
      <c r="D261" s="284" t="s">
        <v>966</v>
      </c>
      <c r="E261" s="282" t="s">
        <v>229</v>
      </c>
      <c r="F261" s="285" t="s">
        <v>75</v>
      </c>
      <c r="G261" s="286" t="s">
        <v>71</v>
      </c>
      <c r="H261" s="287" t="s">
        <v>82</v>
      </c>
      <c r="I261" s="288">
        <v>67.44</v>
      </c>
      <c r="J261" s="289">
        <v>1</v>
      </c>
      <c r="K261" s="25"/>
      <c r="L261" s="203">
        <f t="shared" si="12"/>
        <v>67.44</v>
      </c>
      <c r="M261" s="203">
        <f t="shared" si="13"/>
        <v>0</v>
      </c>
      <c r="N261" s="290">
        <f t="shared" si="14"/>
        <v>0</v>
      </c>
      <c r="O261" s="203">
        <f t="shared" si="15"/>
        <v>0</v>
      </c>
    </row>
    <row r="262" spans="1:15" ht="12.75" customHeight="1">
      <c r="A262" s="281">
        <f>MAX($A$11:A261)+1</f>
        <v>251</v>
      </c>
      <c r="B262" s="282" t="s">
        <v>59</v>
      </c>
      <c r="C262" s="283">
        <v>3</v>
      </c>
      <c r="D262" s="284" t="s">
        <v>967</v>
      </c>
      <c r="E262" s="282" t="s">
        <v>930</v>
      </c>
      <c r="F262" s="285" t="s">
        <v>75</v>
      </c>
      <c r="G262" s="286" t="s">
        <v>71</v>
      </c>
      <c r="H262" s="287" t="s">
        <v>45</v>
      </c>
      <c r="I262" s="288">
        <v>67.44</v>
      </c>
      <c r="J262" s="289">
        <v>1</v>
      </c>
      <c r="K262" s="25"/>
      <c r="L262" s="203">
        <f t="shared" si="12"/>
        <v>67.44</v>
      </c>
      <c r="M262" s="203">
        <f t="shared" si="13"/>
        <v>0</v>
      </c>
      <c r="N262" s="290">
        <f t="shared" si="14"/>
        <v>0</v>
      </c>
      <c r="O262" s="203">
        <f t="shared" si="15"/>
        <v>0</v>
      </c>
    </row>
    <row r="263" spans="1:15" ht="12.75" customHeight="1">
      <c r="A263" s="281">
        <f>MAX($A$11:A262)+1</f>
        <v>252</v>
      </c>
      <c r="B263" s="282" t="s">
        <v>59</v>
      </c>
      <c r="C263" s="283">
        <v>3</v>
      </c>
      <c r="D263" s="284" t="s">
        <v>968</v>
      </c>
      <c r="E263" s="282" t="s">
        <v>229</v>
      </c>
      <c r="F263" s="285" t="s">
        <v>75</v>
      </c>
      <c r="G263" s="286" t="s">
        <v>71</v>
      </c>
      <c r="H263" s="287" t="s">
        <v>82</v>
      </c>
      <c r="I263" s="288">
        <v>67.44</v>
      </c>
      <c r="J263" s="289">
        <v>1</v>
      </c>
      <c r="K263" s="25"/>
      <c r="L263" s="203">
        <f t="shared" si="12"/>
        <v>67.44</v>
      </c>
      <c r="M263" s="203">
        <f t="shared" si="13"/>
        <v>0</v>
      </c>
      <c r="N263" s="290">
        <f t="shared" si="14"/>
        <v>0</v>
      </c>
      <c r="O263" s="203">
        <f t="shared" si="15"/>
        <v>0</v>
      </c>
    </row>
    <row r="264" spans="1:15" ht="12.75" customHeight="1">
      <c r="A264" s="281">
        <f>MAX($A$11:A263)+1</f>
        <v>253</v>
      </c>
      <c r="B264" s="282" t="s">
        <v>59</v>
      </c>
      <c r="C264" s="283">
        <v>3</v>
      </c>
      <c r="D264" s="284" t="s">
        <v>969</v>
      </c>
      <c r="E264" s="282" t="s">
        <v>189</v>
      </c>
      <c r="F264" s="285" t="s">
        <v>75</v>
      </c>
      <c r="G264" s="286" t="s">
        <v>71</v>
      </c>
      <c r="H264" s="287" t="s">
        <v>83</v>
      </c>
      <c r="I264" s="288">
        <v>137.52000000000001</v>
      </c>
      <c r="J264" s="289">
        <v>1</v>
      </c>
      <c r="K264" s="25"/>
      <c r="L264" s="203">
        <f t="shared" si="12"/>
        <v>137.52000000000001</v>
      </c>
      <c r="M264" s="203">
        <f t="shared" si="13"/>
        <v>0</v>
      </c>
      <c r="N264" s="290">
        <f t="shared" si="14"/>
        <v>0</v>
      </c>
      <c r="O264" s="203">
        <f t="shared" si="15"/>
        <v>0</v>
      </c>
    </row>
    <row r="265" spans="1:15" ht="12.75" customHeight="1">
      <c r="A265" s="281">
        <f>MAX($A$11:A264)+1</f>
        <v>254</v>
      </c>
      <c r="B265" s="282" t="s">
        <v>59</v>
      </c>
      <c r="C265" s="283">
        <v>3</v>
      </c>
      <c r="D265" s="284" t="s">
        <v>970</v>
      </c>
      <c r="E265" s="282" t="s">
        <v>189</v>
      </c>
      <c r="F265" s="285" t="s">
        <v>75</v>
      </c>
      <c r="G265" s="286" t="s">
        <v>71</v>
      </c>
      <c r="H265" s="287" t="s">
        <v>83</v>
      </c>
      <c r="I265" s="288">
        <v>102.83</v>
      </c>
      <c r="J265" s="289">
        <v>1</v>
      </c>
      <c r="K265" s="25"/>
      <c r="L265" s="203">
        <f t="shared" si="12"/>
        <v>102.83</v>
      </c>
      <c r="M265" s="203">
        <f t="shared" si="13"/>
        <v>0</v>
      </c>
      <c r="N265" s="290">
        <f t="shared" si="14"/>
        <v>0</v>
      </c>
      <c r="O265" s="203">
        <f t="shared" si="15"/>
        <v>0</v>
      </c>
    </row>
    <row r="266" spans="1:15" ht="12.75" customHeight="1">
      <c r="A266" s="281">
        <f>MAX($A$11:A265)+1</f>
        <v>255</v>
      </c>
      <c r="B266" s="282" t="s">
        <v>59</v>
      </c>
      <c r="C266" s="283">
        <v>3</v>
      </c>
      <c r="D266" s="284" t="s">
        <v>971</v>
      </c>
      <c r="E266" s="282" t="s">
        <v>189</v>
      </c>
      <c r="F266" s="285" t="s">
        <v>75</v>
      </c>
      <c r="G266" s="286" t="s">
        <v>71</v>
      </c>
      <c r="H266" s="287" t="s">
        <v>83</v>
      </c>
      <c r="I266" s="288">
        <v>144.47</v>
      </c>
      <c r="J266" s="289">
        <v>1</v>
      </c>
      <c r="K266" s="25"/>
      <c r="L266" s="203">
        <f t="shared" si="12"/>
        <v>144.47</v>
      </c>
      <c r="M266" s="203">
        <f t="shared" si="13"/>
        <v>0</v>
      </c>
      <c r="N266" s="290">
        <f t="shared" si="14"/>
        <v>0</v>
      </c>
      <c r="O266" s="203">
        <f t="shared" si="15"/>
        <v>0</v>
      </c>
    </row>
    <row r="267" spans="1:15" ht="12.75" customHeight="1">
      <c r="A267" s="281">
        <f>MAX($A$11:A266)+1</f>
        <v>256</v>
      </c>
      <c r="B267" s="282" t="s">
        <v>59</v>
      </c>
      <c r="C267" s="283">
        <v>3</v>
      </c>
      <c r="D267" s="284" t="s">
        <v>972</v>
      </c>
      <c r="E267" s="282" t="s">
        <v>189</v>
      </c>
      <c r="F267" s="285" t="s">
        <v>75</v>
      </c>
      <c r="G267" s="286" t="s">
        <v>71</v>
      </c>
      <c r="H267" s="287" t="s">
        <v>83</v>
      </c>
      <c r="I267" s="288">
        <v>144.47</v>
      </c>
      <c r="J267" s="289">
        <v>1</v>
      </c>
      <c r="K267" s="25"/>
      <c r="L267" s="203">
        <f t="shared" si="12"/>
        <v>144.47</v>
      </c>
      <c r="M267" s="203">
        <f t="shared" si="13"/>
        <v>0</v>
      </c>
      <c r="N267" s="290">
        <f t="shared" si="14"/>
        <v>0</v>
      </c>
      <c r="O267" s="203">
        <f t="shared" si="15"/>
        <v>0</v>
      </c>
    </row>
    <row r="268" spans="1:15" ht="12.75" customHeight="1">
      <c r="A268" s="281">
        <f>MAX($A$11:A267)+1</f>
        <v>257</v>
      </c>
      <c r="B268" s="282" t="s">
        <v>59</v>
      </c>
      <c r="C268" s="283">
        <v>3</v>
      </c>
      <c r="D268" s="284" t="s">
        <v>973</v>
      </c>
      <c r="E268" s="282" t="s">
        <v>189</v>
      </c>
      <c r="F268" s="285" t="s">
        <v>75</v>
      </c>
      <c r="G268" s="286" t="s">
        <v>71</v>
      </c>
      <c r="H268" s="287" t="s">
        <v>83</v>
      </c>
      <c r="I268" s="288">
        <v>52.45</v>
      </c>
      <c r="J268" s="289">
        <v>1</v>
      </c>
      <c r="K268" s="25"/>
      <c r="L268" s="203">
        <f t="shared" ref="L268:L325" si="16">I268*J268</f>
        <v>52.45</v>
      </c>
      <c r="M268" s="203">
        <f t="shared" ref="M268:M325" si="17">IFERROR(L268/K268,0)</f>
        <v>0</v>
      </c>
      <c r="N268" s="290">
        <f t="shared" ref="N268:N325" si="18">IF(O268&gt;0,O268/J268,0)</f>
        <v>0</v>
      </c>
      <c r="O268" s="203">
        <f t="shared" ref="O268:O325" si="19">ROUND(M268*SVS_GrR_L_Wert,2)</f>
        <v>0</v>
      </c>
    </row>
    <row r="269" spans="1:15" ht="12.75" customHeight="1">
      <c r="A269" s="281">
        <f>MAX($A$11:A268)+1</f>
        <v>258</v>
      </c>
      <c r="B269" s="282" t="s">
        <v>59</v>
      </c>
      <c r="C269" s="283">
        <v>3</v>
      </c>
      <c r="D269" s="284" t="s">
        <v>1028</v>
      </c>
      <c r="E269" s="282" t="s">
        <v>229</v>
      </c>
      <c r="F269" s="285" t="s">
        <v>75</v>
      </c>
      <c r="G269" s="286" t="s">
        <v>71</v>
      </c>
      <c r="H269" s="287" t="s">
        <v>82</v>
      </c>
      <c r="I269" s="288">
        <v>36.840000000000003</v>
      </c>
      <c r="J269" s="289">
        <v>1</v>
      </c>
      <c r="K269" s="25"/>
      <c r="L269" s="203">
        <f t="shared" si="16"/>
        <v>36.840000000000003</v>
      </c>
      <c r="M269" s="203">
        <f t="shared" si="17"/>
        <v>0</v>
      </c>
      <c r="N269" s="290">
        <f t="shared" si="18"/>
        <v>0</v>
      </c>
      <c r="O269" s="203">
        <f t="shared" si="19"/>
        <v>0</v>
      </c>
    </row>
    <row r="270" spans="1:15" ht="12.75" customHeight="1">
      <c r="A270" s="281">
        <f>MAX($A$11:A269)+1</f>
        <v>259</v>
      </c>
      <c r="B270" s="282" t="s">
        <v>59</v>
      </c>
      <c r="C270" s="283">
        <v>3</v>
      </c>
      <c r="D270" s="284" t="s">
        <v>1035</v>
      </c>
      <c r="E270" s="282" t="s">
        <v>471</v>
      </c>
      <c r="F270" s="285" t="s">
        <v>75</v>
      </c>
      <c r="G270" s="286" t="s">
        <v>71</v>
      </c>
      <c r="H270" s="287" t="s">
        <v>94</v>
      </c>
      <c r="I270" s="288">
        <v>43.75</v>
      </c>
      <c r="J270" s="289">
        <v>1</v>
      </c>
      <c r="K270" s="25"/>
      <c r="L270" s="203">
        <f t="shared" si="16"/>
        <v>43.75</v>
      </c>
      <c r="M270" s="203">
        <f t="shared" si="17"/>
        <v>0</v>
      </c>
      <c r="N270" s="290">
        <f t="shared" si="18"/>
        <v>0</v>
      </c>
      <c r="O270" s="203">
        <f t="shared" si="19"/>
        <v>0</v>
      </c>
    </row>
    <row r="271" spans="1:15" ht="12.75" customHeight="1">
      <c r="A271" s="281">
        <f>MAX($A$11:A270)+1</f>
        <v>260</v>
      </c>
      <c r="B271" s="282" t="s">
        <v>59</v>
      </c>
      <c r="C271" s="283">
        <v>3</v>
      </c>
      <c r="D271" s="284" t="s">
        <v>1037</v>
      </c>
      <c r="E271" s="282" t="s">
        <v>229</v>
      </c>
      <c r="F271" s="285" t="s">
        <v>75</v>
      </c>
      <c r="G271" s="286" t="s">
        <v>71</v>
      </c>
      <c r="H271" s="287" t="s">
        <v>82</v>
      </c>
      <c r="I271" s="288">
        <v>62.54</v>
      </c>
      <c r="J271" s="289">
        <v>1</v>
      </c>
      <c r="K271" s="25"/>
      <c r="L271" s="203">
        <f t="shared" si="16"/>
        <v>62.54</v>
      </c>
      <c r="M271" s="203">
        <f t="shared" si="17"/>
        <v>0</v>
      </c>
      <c r="N271" s="290">
        <f t="shared" si="18"/>
        <v>0</v>
      </c>
      <c r="O271" s="203">
        <f t="shared" si="19"/>
        <v>0</v>
      </c>
    </row>
    <row r="272" spans="1:15" ht="12.75" customHeight="1">
      <c r="A272" s="281">
        <f>MAX($A$11:A271)+1</f>
        <v>261</v>
      </c>
      <c r="B272" s="282" t="s">
        <v>59</v>
      </c>
      <c r="C272" s="283">
        <v>3</v>
      </c>
      <c r="D272" s="284" t="s">
        <v>1038</v>
      </c>
      <c r="E272" s="282" t="s">
        <v>1039</v>
      </c>
      <c r="F272" s="285" t="s">
        <v>75</v>
      </c>
      <c r="G272" s="286" t="s">
        <v>71</v>
      </c>
      <c r="H272" s="287" t="s">
        <v>45</v>
      </c>
      <c r="I272" s="288">
        <v>78.709999999999994</v>
      </c>
      <c r="J272" s="289">
        <v>1</v>
      </c>
      <c r="K272" s="25"/>
      <c r="L272" s="203">
        <f t="shared" si="16"/>
        <v>78.709999999999994</v>
      </c>
      <c r="M272" s="203">
        <f t="shared" si="17"/>
        <v>0</v>
      </c>
      <c r="N272" s="290">
        <f t="shared" si="18"/>
        <v>0</v>
      </c>
      <c r="O272" s="203">
        <f t="shared" si="19"/>
        <v>0</v>
      </c>
    </row>
    <row r="273" spans="1:15" ht="12.75" customHeight="1">
      <c r="A273" s="281">
        <f>MAX($A$11:A272)+1</f>
        <v>262</v>
      </c>
      <c r="B273" s="282" t="s">
        <v>59</v>
      </c>
      <c r="C273" s="283">
        <v>3</v>
      </c>
      <c r="D273" s="284" t="s">
        <v>1040</v>
      </c>
      <c r="E273" s="282" t="s">
        <v>229</v>
      </c>
      <c r="F273" s="285" t="s">
        <v>75</v>
      </c>
      <c r="G273" s="286" t="s">
        <v>71</v>
      </c>
      <c r="H273" s="287" t="s">
        <v>82</v>
      </c>
      <c r="I273" s="288">
        <v>62.04</v>
      </c>
      <c r="J273" s="289">
        <v>1</v>
      </c>
      <c r="K273" s="25"/>
      <c r="L273" s="203">
        <f t="shared" si="16"/>
        <v>62.04</v>
      </c>
      <c r="M273" s="203">
        <f t="shared" si="17"/>
        <v>0</v>
      </c>
      <c r="N273" s="290">
        <f t="shared" si="18"/>
        <v>0</v>
      </c>
      <c r="O273" s="203">
        <f t="shared" si="19"/>
        <v>0</v>
      </c>
    </row>
    <row r="274" spans="1:15" ht="12.75" customHeight="1">
      <c r="A274" s="281">
        <f>MAX($A$11:A273)+1</f>
        <v>263</v>
      </c>
      <c r="B274" s="282" t="s">
        <v>59</v>
      </c>
      <c r="C274" s="283">
        <v>3</v>
      </c>
      <c r="D274" s="284" t="s">
        <v>1043</v>
      </c>
      <c r="E274" s="282" t="s">
        <v>189</v>
      </c>
      <c r="F274" s="285" t="s">
        <v>75</v>
      </c>
      <c r="G274" s="286" t="s">
        <v>71</v>
      </c>
      <c r="H274" s="287" t="s">
        <v>83</v>
      </c>
      <c r="I274" s="288">
        <v>105.14</v>
      </c>
      <c r="J274" s="289">
        <v>1</v>
      </c>
      <c r="K274" s="25"/>
      <c r="L274" s="203">
        <f t="shared" si="16"/>
        <v>105.14</v>
      </c>
      <c r="M274" s="203">
        <f t="shared" si="17"/>
        <v>0</v>
      </c>
      <c r="N274" s="290">
        <f t="shared" si="18"/>
        <v>0</v>
      </c>
      <c r="O274" s="203">
        <f t="shared" si="19"/>
        <v>0</v>
      </c>
    </row>
    <row r="275" spans="1:15" ht="12.75" customHeight="1">
      <c r="A275" s="281">
        <f>MAX($A$11:A274)+1</f>
        <v>264</v>
      </c>
      <c r="B275" s="282" t="s">
        <v>59</v>
      </c>
      <c r="C275" s="283">
        <v>3</v>
      </c>
      <c r="D275" s="284" t="s">
        <v>1091</v>
      </c>
      <c r="E275" s="282" t="s">
        <v>229</v>
      </c>
      <c r="F275" s="285" t="s">
        <v>75</v>
      </c>
      <c r="G275" s="286" t="s">
        <v>71</v>
      </c>
      <c r="H275" s="287" t="s">
        <v>82</v>
      </c>
      <c r="I275" s="288">
        <v>50.31</v>
      </c>
      <c r="J275" s="289">
        <v>1</v>
      </c>
      <c r="K275" s="25"/>
      <c r="L275" s="203">
        <f t="shared" si="16"/>
        <v>50.31</v>
      </c>
      <c r="M275" s="203">
        <f t="shared" si="17"/>
        <v>0</v>
      </c>
      <c r="N275" s="290">
        <f t="shared" si="18"/>
        <v>0</v>
      </c>
      <c r="O275" s="203">
        <f t="shared" si="19"/>
        <v>0</v>
      </c>
    </row>
    <row r="276" spans="1:15" ht="12.75" customHeight="1">
      <c r="A276" s="281">
        <f>MAX($A$11:A275)+1</f>
        <v>265</v>
      </c>
      <c r="B276" s="282" t="s">
        <v>59</v>
      </c>
      <c r="C276" s="283">
        <v>3</v>
      </c>
      <c r="D276" s="284" t="s">
        <v>1092</v>
      </c>
      <c r="E276" s="282" t="s">
        <v>471</v>
      </c>
      <c r="F276" s="285" t="s">
        <v>75</v>
      </c>
      <c r="G276" s="286" t="s">
        <v>71</v>
      </c>
      <c r="H276" s="287" t="s">
        <v>94</v>
      </c>
      <c r="I276" s="288">
        <v>104.86</v>
      </c>
      <c r="J276" s="289">
        <v>1</v>
      </c>
      <c r="K276" s="25"/>
      <c r="L276" s="203">
        <f t="shared" si="16"/>
        <v>104.86</v>
      </c>
      <c r="M276" s="203">
        <f t="shared" si="17"/>
        <v>0</v>
      </c>
      <c r="N276" s="290">
        <f t="shared" si="18"/>
        <v>0</v>
      </c>
      <c r="O276" s="203">
        <f t="shared" si="19"/>
        <v>0</v>
      </c>
    </row>
    <row r="277" spans="1:15" ht="12.75" customHeight="1">
      <c r="A277" s="281">
        <f>MAX($A$11:A276)+1</f>
        <v>266</v>
      </c>
      <c r="B277" s="282" t="s">
        <v>59</v>
      </c>
      <c r="C277" s="283">
        <v>3</v>
      </c>
      <c r="D277" s="284" t="s">
        <v>1093</v>
      </c>
      <c r="E277" s="282" t="s">
        <v>471</v>
      </c>
      <c r="F277" s="285" t="s">
        <v>75</v>
      </c>
      <c r="G277" s="286" t="s">
        <v>71</v>
      </c>
      <c r="H277" s="287" t="s">
        <v>94</v>
      </c>
      <c r="I277" s="288">
        <v>8.76</v>
      </c>
      <c r="J277" s="289">
        <v>1</v>
      </c>
      <c r="K277" s="25"/>
      <c r="L277" s="203">
        <f t="shared" si="16"/>
        <v>8.76</v>
      </c>
      <c r="M277" s="203">
        <f t="shared" si="17"/>
        <v>0</v>
      </c>
      <c r="N277" s="290">
        <f t="shared" si="18"/>
        <v>0</v>
      </c>
      <c r="O277" s="203">
        <f t="shared" si="19"/>
        <v>0</v>
      </c>
    </row>
    <row r="278" spans="1:15" ht="12.75" customHeight="1">
      <c r="A278" s="281">
        <f>MAX($A$11:A277)+1</f>
        <v>267</v>
      </c>
      <c r="B278" s="282" t="s">
        <v>59</v>
      </c>
      <c r="C278" s="283">
        <v>3</v>
      </c>
      <c r="D278" s="284" t="s">
        <v>1094</v>
      </c>
      <c r="E278" s="282" t="s">
        <v>471</v>
      </c>
      <c r="F278" s="285" t="s">
        <v>75</v>
      </c>
      <c r="G278" s="286" t="s">
        <v>71</v>
      </c>
      <c r="H278" s="287" t="s">
        <v>94</v>
      </c>
      <c r="I278" s="288">
        <v>7.72</v>
      </c>
      <c r="J278" s="289">
        <v>1</v>
      </c>
      <c r="K278" s="25"/>
      <c r="L278" s="203">
        <f t="shared" si="16"/>
        <v>7.72</v>
      </c>
      <c r="M278" s="203">
        <f t="shared" si="17"/>
        <v>0</v>
      </c>
      <c r="N278" s="290">
        <f t="shared" si="18"/>
        <v>0</v>
      </c>
      <c r="O278" s="203">
        <f t="shared" si="19"/>
        <v>0</v>
      </c>
    </row>
    <row r="279" spans="1:15" ht="12.75" customHeight="1">
      <c r="A279" s="281">
        <f>MAX($A$11:A278)+1</f>
        <v>268</v>
      </c>
      <c r="B279" s="282" t="s">
        <v>59</v>
      </c>
      <c r="C279" s="283">
        <v>3</v>
      </c>
      <c r="D279" s="284" t="s">
        <v>1095</v>
      </c>
      <c r="E279" s="282" t="s">
        <v>471</v>
      </c>
      <c r="F279" s="285" t="s">
        <v>75</v>
      </c>
      <c r="G279" s="286" t="s">
        <v>71</v>
      </c>
      <c r="H279" s="287" t="s">
        <v>94</v>
      </c>
      <c r="I279" s="288">
        <v>62.32</v>
      </c>
      <c r="J279" s="289">
        <v>1</v>
      </c>
      <c r="K279" s="25"/>
      <c r="L279" s="203">
        <f t="shared" si="16"/>
        <v>62.32</v>
      </c>
      <c r="M279" s="203">
        <f t="shared" si="17"/>
        <v>0</v>
      </c>
      <c r="N279" s="290">
        <f t="shared" si="18"/>
        <v>0</v>
      </c>
      <c r="O279" s="203">
        <f t="shared" si="19"/>
        <v>0</v>
      </c>
    </row>
    <row r="280" spans="1:15" ht="12.75" customHeight="1">
      <c r="A280" s="281">
        <f>MAX($A$11:A279)+1</f>
        <v>269</v>
      </c>
      <c r="B280" s="282" t="s">
        <v>59</v>
      </c>
      <c r="C280" s="283">
        <v>3</v>
      </c>
      <c r="D280" s="284" t="s">
        <v>1099</v>
      </c>
      <c r="E280" s="282" t="s">
        <v>471</v>
      </c>
      <c r="F280" s="285" t="s">
        <v>75</v>
      </c>
      <c r="G280" s="286" t="s">
        <v>71</v>
      </c>
      <c r="H280" s="287" t="s">
        <v>94</v>
      </c>
      <c r="I280" s="288">
        <v>51.67</v>
      </c>
      <c r="J280" s="289">
        <v>1</v>
      </c>
      <c r="K280" s="25"/>
      <c r="L280" s="203">
        <f t="shared" si="16"/>
        <v>51.67</v>
      </c>
      <c r="M280" s="203">
        <f t="shared" si="17"/>
        <v>0</v>
      </c>
      <c r="N280" s="290">
        <f t="shared" si="18"/>
        <v>0</v>
      </c>
      <c r="O280" s="203">
        <f t="shared" si="19"/>
        <v>0</v>
      </c>
    </row>
    <row r="281" spans="1:15" ht="12.75" customHeight="1">
      <c r="A281" s="281">
        <f>MAX($A$11:A280)+1</f>
        <v>270</v>
      </c>
      <c r="B281" s="282" t="s">
        <v>59</v>
      </c>
      <c r="C281" s="283">
        <v>3</v>
      </c>
      <c r="D281" s="284" t="s">
        <v>1100</v>
      </c>
      <c r="E281" s="282" t="s">
        <v>471</v>
      </c>
      <c r="F281" s="285" t="s">
        <v>75</v>
      </c>
      <c r="G281" s="286" t="s">
        <v>71</v>
      </c>
      <c r="H281" s="287" t="s">
        <v>94</v>
      </c>
      <c r="I281" s="288">
        <v>60.65</v>
      </c>
      <c r="J281" s="289">
        <v>1</v>
      </c>
      <c r="K281" s="25"/>
      <c r="L281" s="203">
        <f t="shared" si="16"/>
        <v>60.65</v>
      </c>
      <c r="M281" s="203">
        <f t="shared" si="17"/>
        <v>0</v>
      </c>
      <c r="N281" s="290">
        <f t="shared" si="18"/>
        <v>0</v>
      </c>
      <c r="O281" s="203">
        <f t="shared" si="19"/>
        <v>0</v>
      </c>
    </row>
    <row r="282" spans="1:15" ht="12.75" customHeight="1">
      <c r="A282" s="281">
        <f>MAX($A$11:A281)+1</f>
        <v>271</v>
      </c>
      <c r="B282" s="282" t="s">
        <v>59</v>
      </c>
      <c r="C282" s="283">
        <v>3</v>
      </c>
      <c r="D282" s="284" t="s">
        <v>1108</v>
      </c>
      <c r="E282" s="282" t="s">
        <v>189</v>
      </c>
      <c r="F282" s="285" t="s">
        <v>75</v>
      </c>
      <c r="G282" s="286" t="s">
        <v>71</v>
      </c>
      <c r="H282" s="287" t="s">
        <v>83</v>
      </c>
      <c r="I282" s="288">
        <v>86.91</v>
      </c>
      <c r="J282" s="289">
        <v>1</v>
      </c>
      <c r="K282" s="25"/>
      <c r="L282" s="203">
        <f t="shared" si="16"/>
        <v>86.91</v>
      </c>
      <c r="M282" s="203">
        <f t="shared" si="17"/>
        <v>0</v>
      </c>
      <c r="N282" s="290">
        <f t="shared" si="18"/>
        <v>0</v>
      </c>
      <c r="O282" s="203">
        <f t="shared" si="19"/>
        <v>0</v>
      </c>
    </row>
    <row r="283" spans="1:15" ht="12.75" customHeight="1">
      <c r="A283" s="281">
        <f>MAX($A$11:A282)+1</f>
        <v>272</v>
      </c>
      <c r="B283" s="282" t="s">
        <v>59</v>
      </c>
      <c r="C283" s="283">
        <v>3</v>
      </c>
      <c r="D283" s="284" t="s">
        <v>1147</v>
      </c>
      <c r="E283" s="282" t="s">
        <v>189</v>
      </c>
      <c r="F283" s="285" t="s">
        <v>75</v>
      </c>
      <c r="G283" s="286" t="s">
        <v>71</v>
      </c>
      <c r="H283" s="287" t="s">
        <v>83</v>
      </c>
      <c r="I283" s="288">
        <v>14.96</v>
      </c>
      <c r="J283" s="289">
        <v>1</v>
      </c>
      <c r="K283" s="25"/>
      <c r="L283" s="203">
        <f t="shared" si="16"/>
        <v>14.96</v>
      </c>
      <c r="M283" s="203">
        <f t="shared" si="17"/>
        <v>0</v>
      </c>
      <c r="N283" s="290">
        <f t="shared" si="18"/>
        <v>0</v>
      </c>
      <c r="O283" s="203">
        <f t="shared" si="19"/>
        <v>0</v>
      </c>
    </row>
    <row r="284" spans="1:15" ht="12.75" customHeight="1">
      <c r="A284" s="281">
        <f>MAX($A$11:A283)+1</f>
        <v>273</v>
      </c>
      <c r="B284" s="282" t="s">
        <v>59</v>
      </c>
      <c r="C284" s="283">
        <v>3</v>
      </c>
      <c r="D284" s="284" t="s">
        <v>1186</v>
      </c>
      <c r="E284" s="282" t="s">
        <v>229</v>
      </c>
      <c r="F284" s="285" t="s">
        <v>75</v>
      </c>
      <c r="G284" s="286" t="s">
        <v>71</v>
      </c>
      <c r="H284" s="287" t="s">
        <v>82</v>
      </c>
      <c r="I284" s="288">
        <v>61.33</v>
      </c>
      <c r="J284" s="289">
        <v>1</v>
      </c>
      <c r="K284" s="25"/>
      <c r="L284" s="203">
        <f t="shared" si="16"/>
        <v>61.33</v>
      </c>
      <c r="M284" s="203">
        <f t="shared" si="17"/>
        <v>0</v>
      </c>
      <c r="N284" s="290">
        <f t="shared" si="18"/>
        <v>0</v>
      </c>
      <c r="O284" s="203">
        <f t="shared" si="19"/>
        <v>0</v>
      </c>
    </row>
    <row r="285" spans="1:15" ht="12.75" customHeight="1">
      <c r="A285" s="281">
        <f>MAX($A$11:A284)+1</f>
        <v>274</v>
      </c>
      <c r="B285" s="282" t="s">
        <v>59</v>
      </c>
      <c r="C285" s="283">
        <v>3</v>
      </c>
      <c r="D285" s="284" t="s">
        <v>1189</v>
      </c>
      <c r="E285" s="282" t="s">
        <v>189</v>
      </c>
      <c r="F285" s="285" t="s">
        <v>75</v>
      </c>
      <c r="G285" s="286" t="s">
        <v>71</v>
      </c>
      <c r="H285" s="287" t="s">
        <v>83</v>
      </c>
      <c r="I285" s="288">
        <v>14.96</v>
      </c>
      <c r="J285" s="289">
        <v>1</v>
      </c>
      <c r="K285" s="25"/>
      <c r="L285" s="203">
        <f t="shared" si="16"/>
        <v>14.96</v>
      </c>
      <c r="M285" s="203">
        <f t="shared" si="17"/>
        <v>0</v>
      </c>
      <c r="N285" s="290">
        <f t="shared" si="18"/>
        <v>0</v>
      </c>
      <c r="O285" s="203">
        <f t="shared" si="19"/>
        <v>0</v>
      </c>
    </row>
    <row r="286" spans="1:15" ht="12.75" customHeight="1">
      <c r="A286" s="212"/>
      <c r="B286" s="213"/>
      <c r="C286" s="295"/>
      <c r="D286" s="296"/>
      <c r="E286" s="213"/>
      <c r="F286" s="215"/>
      <c r="G286" s="297"/>
      <c r="H286" s="298"/>
      <c r="I286" s="299"/>
      <c r="J286" s="300"/>
      <c r="K286" s="217"/>
      <c r="L286" s="301"/>
      <c r="M286" s="301"/>
      <c r="N286" s="302"/>
      <c r="O286" s="303"/>
    </row>
    <row r="287" spans="1:15" ht="12.75" customHeight="1">
      <c r="A287" s="281">
        <f>MAX($A$11:A285)+1</f>
        <v>275</v>
      </c>
      <c r="B287" s="282" t="s">
        <v>1194</v>
      </c>
      <c r="C287" s="283">
        <v>-1</v>
      </c>
      <c r="D287" s="284" t="s">
        <v>1195</v>
      </c>
      <c r="E287" s="282" t="s">
        <v>471</v>
      </c>
      <c r="F287" s="285" t="s">
        <v>1320</v>
      </c>
      <c r="G287" s="286" t="s">
        <v>71</v>
      </c>
      <c r="H287" s="287" t="s">
        <v>94</v>
      </c>
      <c r="I287" s="288">
        <v>31.05</v>
      </c>
      <c r="J287" s="289">
        <v>1</v>
      </c>
      <c r="K287" s="25"/>
      <c r="L287" s="203">
        <f t="shared" si="16"/>
        <v>31.05</v>
      </c>
      <c r="M287" s="203">
        <f t="shared" si="17"/>
        <v>0</v>
      </c>
      <c r="N287" s="290">
        <f t="shared" si="18"/>
        <v>0</v>
      </c>
      <c r="O287" s="203">
        <f t="shared" si="19"/>
        <v>0</v>
      </c>
    </row>
    <row r="288" spans="1:15" ht="12.75" customHeight="1">
      <c r="A288" s="281">
        <f>MAX($A$11:A287)+1</f>
        <v>276</v>
      </c>
      <c r="B288" s="282" t="s">
        <v>1194</v>
      </c>
      <c r="C288" s="283">
        <v>-1</v>
      </c>
      <c r="D288" s="284" t="s">
        <v>1195</v>
      </c>
      <c r="E288" s="282" t="s">
        <v>471</v>
      </c>
      <c r="F288" s="285" t="s">
        <v>1320</v>
      </c>
      <c r="G288" s="286" t="s">
        <v>71</v>
      </c>
      <c r="H288" s="287" t="s">
        <v>94</v>
      </c>
      <c r="I288" s="288">
        <v>63.52</v>
      </c>
      <c r="J288" s="289">
        <v>1</v>
      </c>
      <c r="K288" s="25"/>
      <c r="L288" s="203">
        <f t="shared" si="16"/>
        <v>63.52</v>
      </c>
      <c r="M288" s="203">
        <f t="shared" si="17"/>
        <v>0</v>
      </c>
      <c r="N288" s="290">
        <f t="shared" si="18"/>
        <v>0</v>
      </c>
      <c r="O288" s="203">
        <f t="shared" si="19"/>
        <v>0</v>
      </c>
    </row>
    <row r="289" spans="1:15" ht="12.75" customHeight="1">
      <c r="A289" s="281">
        <f>MAX($A$11:A288)+1</f>
        <v>277</v>
      </c>
      <c r="B289" s="282" t="s">
        <v>1194</v>
      </c>
      <c r="C289" s="283">
        <v>-1</v>
      </c>
      <c r="D289" s="284" t="s">
        <v>1195</v>
      </c>
      <c r="E289" s="282" t="s">
        <v>189</v>
      </c>
      <c r="F289" s="285" t="s">
        <v>1320</v>
      </c>
      <c r="G289" s="286" t="s">
        <v>71</v>
      </c>
      <c r="H289" s="287" t="s">
        <v>83</v>
      </c>
      <c r="I289" s="288">
        <v>14.49</v>
      </c>
      <c r="J289" s="289">
        <v>1</v>
      </c>
      <c r="K289" s="25"/>
      <c r="L289" s="203">
        <f t="shared" si="16"/>
        <v>14.49</v>
      </c>
      <c r="M289" s="203">
        <f t="shared" si="17"/>
        <v>0</v>
      </c>
      <c r="N289" s="290">
        <f t="shared" si="18"/>
        <v>0</v>
      </c>
      <c r="O289" s="203">
        <f t="shared" si="19"/>
        <v>0</v>
      </c>
    </row>
    <row r="290" spans="1:15" ht="12.75" customHeight="1">
      <c r="A290" s="281">
        <f>MAX($A$11:A289)+1</f>
        <v>278</v>
      </c>
      <c r="B290" s="282" t="s">
        <v>1194</v>
      </c>
      <c r="C290" s="283">
        <v>0</v>
      </c>
      <c r="D290" s="284" t="s">
        <v>1196</v>
      </c>
      <c r="E290" s="282" t="s">
        <v>1197</v>
      </c>
      <c r="F290" s="285" t="s">
        <v>1320</v>
      </c>
      <c r="G290" s="286" t="s">
        <v>71</v>
      </c>
      <c r="H290" s="287" t="s">
        <v>94</v>
      </c>
      <c r="I290" s="288">
        <v>157.58000000000001</v>
      </c>
      <c r="J290" s="289">
        <v>1</v>
      </c>
      <c r="K290" s="25"/>
      <c r="L290" s="203">
        <f t="shared" si="16"/>
        <v>157.58000000000001</v>
      </c>
      <c r="M290" s="203">
        <f t="shared" si="17"/>
        <v>0</v>
      </c>
      <c r="N290" s="290">
        <f t="shared" si="18"/>
        <v>0</v>
      </c>
      <c r="O290" s="203">
        <f t="shared" si="19"/>
        <v>0</v>
      </c>
    </row>
    <row r="291" spans="1:15" ht="12.75" customHeight="1">
      <c r="A291" s="281">
        <f>MAX($A$11:A290)+1</f>
        <v>279</v>
      </c>
      <c r="B291" s="282" t="s">
        <v>1194</v>
      </c>
      <c r="C291" s="283">
        <v>0</v>
      </c>
      <c r="D291" s="284" t="s">
        <v>1196</v>
      </c>
      <c r="E291" s="282" t="s">
        <v>471</v>
      </c>
      <c r="F291" s="285" t="s">
        <v>1320</v>
      </c>
      <c r="G291" s="286" t="s">
        <v>71</v>
      </c>
      <c r="H291" s="287" t="s">
        <v>94</v>
      </c>
      <c r="I291" s="288">
        <v>15.58</v>
      </c>
      <c r="J291" s="289">
        <v>1</v>
      </c>
      <c r="K291" s="25"/>
      <c r="L291" s="203">
        <f t="shared" si="16"/>
        <v>15.58</v>
      </c>
      <c r="M291" s="203">
        <f t="shared" si="17"/>
        <v>0</v>
      </c>
      <c r="N291" s="290">
        <f t="shared" si="18"/>
        <v>0</v>
      </c>
      <c r="O291" s="203">
        <f t="shared" si="19"/>
        <v>0</v>
      </c>
    </row>
    <row r="292" spans="1:15" ht="12.75" customHeight="1">
      <c r="A292" s="281">
        <f>MAX($A$11:A291)+1</f>
        <v>280</v>
      </c>
      <c r="B292" s="282" t="s">
        <v>1194</v>
      </c>
      <c r="C292" s="283">
        <v>0</v>
      </c>
      <c r="D292" s="284" t="s">
        <v>1196</v>
      </c>
      <c r="E292" s="282" t="s">
        <v>471</v>
      </c>
      <c r="F292" s="285" t="s">
        <v>1320</v>
      </c>
      <c r="G292" s="286" t="s">
        <v>71</v>
      </c>
      <c r="H292" s="287" t="s">
        <v>94</v>
      </c>
      <c r="I292" s="288">
        <v>15.33</v>
      </c>
      <c r="J292" s="289">
        <v>1</v>
      </c>
      <c r="K292" s="25"/>
      <c r="L292" s="203">
        <f t="shared" si="16"/>
        <v>15.33</v>
      </c>
      <c r="M292" s="203">
        <f t="shared" si="17"/>
        <v>0</v>
      </c>
      <c r="N292" s="290">
        <f t="shared" si="18"/>
        <v>0</v>
      </c>
      <c r="O292" s="203">
        <f t="shared" si="19"/>
        <v>0</v>
      </c>
    </row>
    <row r="293" spans="1:15" ht="12.75" customHeight="1">
      <c r="A293" s="281">
        <f>MAX($A$11:A292)+1</f>
        <v>281</v>
      </c>
      <c r="B293" s="282" t="s">
        <v>1194</v>
      </c>
      <c r="C293" s="283">
        <v>0</v>
      </c>
      <c r="D293" s="284" t="s">
        <v>1196</v>
      </c>
      <c r="E293" s="282" t="s">
        <v>471</v>
      </c>
      <c r="F293" s="285" t="s">
        <v>1320</v>
      </c>
      <c r="G293" s="286" t="s">
        <v>71</v>
      </c>
      <c r="H293" s="287" t="s">
        <v>94</v>
      </c>
      <c r="I293" s="288">
        <v>15.7</v>
      </c>
      <c r="J293" s="289">
        <v>1</v>
      </c>
      <c r="K293" s="25"/>
      <c r="L293" s="203">
        <f t="shared" si="16"/>
        <v>15.7</v>
      </c>
      <c r="M293" s="203">
        <f t="shared" si="17"/>
        <v>0</v>
      </c>
      <c r="N293" s="290">
        <f t="shared" si="18"/>
        <v>0</v>
      </c>
      <c r="O293" s="203">
        <f t="shared" si="19"/>
        <v>0</v>
      </c>
    </row>
    <row r="294" spans="1:15" ht="12.75" customHeight="1">
      <c r="A294" s="281">
        <f>MAX($A$11:A293)+1</f>
        <v>282</v>
      </c>
      <c r="B294" s="282" t="s">
        <v>1194</v>
      </c>
      <c r="C294" s="283">
        <v>0</v>
      </c>
      <c r="D294" s="284" t="s">
        <v>1196</v>
      </c>
      <c r="E294" s="282" t="s">
        <v>471</v>
      </c>
      <c r="F294" s="285" t="s">
        <v>1320</v>
      </c>
      <c r="G294" s="286" t="s">
        <v>71</v>
      </c>
      <c r="H294" s="287" t="s">
        <v>94</v>
      </c>
      <c r="I294" s="288">
        <v>16</v>
      </c>
      <c r="J294" s="289">
        <v>1</v>
      </c>
      <c r="K294" s="25"/>
      <c r="L294" s="203">
        <f t="shared" si="16"/>
        <v>16</v>
      </c>
      <c r="M294" s="203">
        <f t="shared" si="17"/>
        <v>0</v>
      </c>
      <c r="N294" s="290">
        <f t="shared" si="18"/>
        <v>0</v>
      </c>
      <c r="O294" s="203">
        <f t="shared" si="19"/>
        <v>0</v>
      </c>
    </row>
    <row r="295" spans="1:15" ht="12.75" customHeight="1">
      <c r="A295" s="281">
        <f>MAX($A$11:A294)+1</f>
        <v>283</v>
      </c>
      <c r="B295" s="282" t="s">
        <v>1194</v>
      </c>
      <c r="C295" s="283">
        <v>0</v>
      </c>
      <c r="D295" s="284" t="s">
        <v>1196</v>
      </c>
      <c r="E295" s="282" t="s">
        <v>1198</v>
      </c>
      <c r="F295" s="285" t="s">
        <v>1317</v>
      </c>
      <c r="G295" s="286" t="s">
        <v>71</v>
      </c>
      <c r="H295" s="287" t="s">
        <v>83</v>
      </c>
      <c r="I295" s="288">
        <v>21.91</v>
      </c>
      <c r="J295" s="289">
        <v>1</v>
      </c>
      <c r="K295" s="25"/>
      <c r="L295" s="203">
        <f t="shared" si="16"/>
        <v>21.91</v>
      </c>
      <c r="M295" s="203">
        <f t="shared" si="17"/>
        <v>0</v>
      </c>
      <c r="N295" s="290">
        <f t="shared" si="18"/>
        <v>0</v>
      </c>
      <c r="O295" s="203">
        <f t="shared" si="19"/>
        <v>0</v>
      </c>
    </row>
    <row r="296" spans="1:15" ht="12.75" customHeight="1">
      <c r="A296" s="281">
        <f>MAX($A$11:A295)+1</f>
        <v>284</v>
      </c>
      <c r="B296" s="282" t="s">
        <v>1194</v>
      </c>
      <c r="C296" s="283">
        <v>1</v>
      </c>
      <c r="D296" s="284" t="s">
        <v>1199</v>
      </c>
      <c r="E296" s="282" t="s">
        <v>189</v>
      </c>
      <c r="F296" s="285" t="s">
        <v>1320</v>
      </c>
      <c r="G296" s="286" t="s">
        <v>71</v>
      </c>
      <c r="H296" s="287" t="s">
        <v>83</v>
      </c>
      <c r="I296" s="288">
        <v>15.19</v>
      </c>
      <c r="J296" s="289">
        <v>1</v>
      </c>
      <c r="K296" s="25"/>
      <c r="L296" s="203">
        <f t="shared" si="16"/>
        <v>15.19</v>
      </c>
      <c r="M296" s="203">
        <f t="shared" si="17"/>
        <v>0</v>
      </c>
      <c r="N296" s="290">
        <f t="shared" si="18"/>
        <v>0</v>
      </c>
      <c r="O296" s="203">
        <f t="shared" si="19"/>
        <v>0</v>
      </c>
    </row>
    <row r="297" spans="1:15" ht="12.75" customHeight="1">
      <c r="A297" s="212"/>
      <c r="B297" s="213"/>
      <c r="C297" s="295"/>
      <c r="D297" s="296"/>
      <c r="E297" s="213"/>
      <c r="F297" s="215"/>
      <c r="G297" s="297"/>
      <c r="H297" s="298"/>
      <c r="I297" s="299"/>
      <c r="J297" s="300"/>
      <c r="K297" s="217"/>
      <c r="L297" s="301"/>
      <c r="M297" s="301"/>
      <c r="N297" s="302"/>
      <c r="O297" s="303"/>
    </row>
    <row r="298" spans="1:15" ht="12.75" customHeight="1">
      <c r="A298" s="281">
        <f>MAX($A$11:A296)+1</f>
        <v>285</v>
      </c>
      <c r="B298" s="282" t="s">
        <v>40</v>
      </c>
      <c r="C298" s="283">
        <v>0</v>
      </c>
      <c r="D298" s="284" t="s">
        <v>270</v>
      </c>
      <c r="E298" s="282" t="s">
        <v>471</v>
      </c>
      <c r="F298" s="285" t="s">
        <v>1759</v>
      </c>
      <c r="G298" s="286" t="s">
        <v>71</v>
      </c>
      <c r="H298" s="287" t="s">
        <v>94</v>
      </c>
      <c r="I298" s="288">
        <v>255.1</v>
      </c>
      <c r="J298" s="289">
        <v>1</v>
      </c>
      <c r="K298" s="25"/>
      <c r="L298" s="203">
        <f t="shared" si="16"/>
        <v>255.1</v>
      </c>
      <c r="M298" s="203">
        <f t="shared" si="17"/>
        <v>0</v>
      </c>
      <c r="N298" s="290">
        <f t="shared" si="18"/>
        <v>0</v>
      </c>
      <c r="O298" s="203">
        <f t="shared" si="19"/>
        <v>0</v>
      </c>
    </row>
    <row r="299" spans="1:15" ht="12.75" customHeight="1">
      <c r="A299" s="212"/>
      <c r="B299" s="213"/>
      <c r="C299" s="295"/>
      <c r="D299" s="296"/>
      <c r="E299" s="213"/>
      <c r="F299" s="215"/>
      <c r="G299" s="297"/>
      <c r="H299" s="298"/>
      <c r="I299" s="299"/>
      <c r="J299" s="300"/>
      <c r="K299" s="217"/>
      <c r="L299" s="301"/>
      <c r="M299" s="301"/>
      <c r="N299" s="302"/>
      <c r="O299" s="303"/>
    </row>
    <row r="300" spans="1:15">
      <c r="A300" s="281">
        <f>MAX($A$11:A298)+1</f>
        <v>286</v>
      </c>
      <c r="B300" s="282" t="s">
        <v>83</v>
      </c>
      <c r="C300" s="283">
        <v>-1</v>
      </c>
      <c r="D300" s="284" t="s">
        <v>1201</v>
      </c>
      <c r="E300" s="282" t="s">
        <v>471</v>
      </c>
      <c r="F300" s="198" t="s">
        <v>1320</v>
      </c>
      <c r="G300" s="286" t="s">
        <v>71</v>
      </c>
      <c r="H300" s="287" t="s">
        <v>94</v>
      </c>
      <c r="I300" s="288">
        <v>55.9</v>
      </c>
      <c r="J300" s="289">
        <v>1</v>
      </c>
      <c r="K300" s="25"/>
      <c r="L300" s="203">
        <f t="shared" si="16"/>
        <v>55.9</v>
      </c>
      <c r="M300" s="203">
        <f t="shared" si="17"/>
        <v>0</v>
      </c>
      <c r="N300" s="290">
        <f t="shared" si="18"/>
        <v>0</v>
      </c>
      <c r="O300" s="203">
        <f t="shared" si="19"/>
        <v>0</v>
      </c>
    </row>
    <row r="301" spans="1:15" ht="12.75" customHeight="1">
      <c r="A301" s="281">
        <f>MAX($A$11:A300)+1</f>
        <v>287</v>
      </c>
      <c r="B301" s="282" t="s">
        <v>83</v>
      </c>
      <c r="C301" s="283">
        <v>-1</v>
      </c>
      <c r="D301" s="284" t="s">
        <v>1203</v>
      </c>
      <c r="E301" s="282" t="s">
        <v>471</v>
      </c>
      <c r="F301" s="285" t="s">
        <v>1320</v>
      </c>
      <c r="G301" s="286" t="s">
        <v>71</v>
      </c>
      <c r="H301" s="287" t="s">
        <v>94</v>
      </c>
      <c r="I301" s="288">
        <v>135.56</v>
      </c>
      <c r="J301" s="289">
        <v>1</v>
      </c>
      <c r="K301" s="25"/>
      <c r="L301" s="203">
        <f t="shared" si="16"/>
        <v>135.56</v>
      </c>
      <c r="M301" s="203">
        <f t="shared" si="17"/>
        <v>0</v>
      </c>
      <c r="N301" s="290">
        <f t="shared" si="18"/>
        <v>0</v>
      </c>
      <c r="O301" s="203">
        <f t="shared" si="19"/>
        <v>0</v>
      </c>
    </row>
    <row r="302" spans="1:15" ht="12.75" customHeight="1">
      <c r="A302" s="281">
        <f>MAX($A$11:A301)+1</f>
        <v>288</v>
      </c>
      <c r="B302" s="282" t="s">
        <v>83</v>
      </c>
      <c r="C302" s="283">
        <v>-1</v>
      </c>
      <c r="D302" s="284" t="s">
        <v>1212</v>
      </c>
      <c r="E302" s="282" t="s">
        <v>189</v>
      </c>
      <c r="F302" s="285" t="s">
        <v>1317</v>
      </c>
      <c r="G302" s="286" t="s">
        <v>71</v>
      </c>
      <c r="H302" s="287" t="s">
        <v>83</v>
      </c>
      <c r="I302" s="288">
        <v>190.7</v>
      </c>
      <c r="J302" s="289">
        <v>1</v>
      </c>
      <c r="K302" s="25"/>
      <c r="L302" s="203">
        <f t="shared" si="16"/>
        <v>190.7</v>
      </c>
      <c r="M302" s="203">
        <f t="shared" si="17"/>
        <v>0</v>
      </c>
      <c r="N302" s="290">
        <f t="shared" si="18"/>
        <v>0</v>
      </c>
      <c r="O302" s="203">
        <f t="shared" si="19"/>
        <v>0</v>
      </c>
    </row>
    <row r="303" spans="1:15" ht="12.75" customHeight="1">
      <c r="A303" s="281">
        <f>MAX($A$11:A302)+1</f>
        <v>289</v>
      </c>
      <c r="B303" s="282" t="s">
        <v>83</v>
      </c>
      <c r="C303" s="283">
        <v>-1</v>
      </c>
      <c r="D303" s="284" t="s">
        <v>1227</v>
      </c>
      <c r="E303" s="282" t="s">
        <v>471</v>
      </c>
      <c r="F303" s="285" t="s">
        <v>1320</v>
      </c>
      <c r="G303" s="286" t="s">
        <v>71</v>
      </c>
      <c r="H303" s="287" t="s">
        <v>94</v>
      </c>
      <c r="I303" s="288">
        <v>103.66</v>
      </c>
      <c r="J303" s="289">
        <v>1</v>
      </c>
      <c r="K303" s="25"/>
      <c r="L303" s="203">
        <f t="shared" si="16"/>
        <v>103.66</v>
      </c>
      <c r="M303" s="203">
        <f t="shared" si="17"/>
        <v>0</v>
      </c>
      <c r="N303" s="290">
        <f t="shared" si="18"/>
        <v>0</v>
      </c>
      <c r="O303" s="203">
        <f t="shared" si="19"/>
        <v>0</v>
      </c>
    </row>
    <row r="304" spans="1:15" ht="12.75" customHeight="1">
      <c r="A304" s="281">
        <f>MAX($A$11:A303)+1</f>
        <v>290</v>
      </c>
      <c r="B304" s="282" t="s">
        <v>83</v>
      </c>
      <c r="C304" s="283">
        <v>0</v>
      </c>
      <c r="D304" s="284" t="s">
        <v>286</v>
      </c>
      <c r="E304" s="282" t="s">
        <v>471</v>
      </c>
      <c r="F304" s="285" t="s">
        <v>1320</v>
      </c>
      <c r="G304" s="286" t="s">
        <v>71</v>
      </c>
      <c r="H304" s="287" t="s">
        <v>94</v>
      </c>
      <c r="I304" s="288">
        <v>69.37</v>
      </c>
      <c r="J304" s="289">
        <v>1</v>
      </c>
      <c r="K304" s="25"/>
      <c r="L304" s="203">
        <f t="shared" si="16"/>
        <v>69.37</v>
      </c>
      <c r="M304" s="203">
        <f t="shared" si="17"/>
        <v>0</v>
      </c>
      <c r="N304" s="290">
        <f t="shared" si="18"/>
        <v>0</v>
      </c>
      <c r="O304" s="203">
        <f t="shared" si="19"/>
        <v>0</v>
      </c>
    </row>
    <row r="305" spans="1:15" ht="12.75" customHeight="1">
      <c r="A305" s="281">
        <f>MAX($A$11:A304)+1</f>
        <v>291</v>
      </c>
      <c r="B305" s="282" t="s">
        <v>83</v>
      </c>
      <c r="C305" s="283">
        <v>0</v>
      </c>
      <c r="D305" s="284" t="s">
        <v>1232</v>
      </c>
      <c r="E305" s="282" t="s">
        <v>471</v>
      </c>
      <c r="F305" s="285" t="s">
        <v>1320</v>
      </c>
      <c r="G305" s="286" t="s">
        <v>71</v>
      </c>
      <c r="H305" s="287" t="s">
        <v>94</v>
      </c>
      <c r="I305" s="288">
        <v>91.7</v>
      </c>
      <c r="J305" s="289">
        <v>1</v>
      </c>
      <c r="K305" s="25"/>
      <c r="L305" s="203">
        <f t="shared" si="16"/>
        <v>91.7</v>
      </c>
      <c r="M305" s="203">
        <f t="shared" si="17"/>
        <v>0</v>
      </c>
      <c r="N305" s="290">
        <f t="shared" si="18"/>
        <v>0</v>
      </c>
      <c r="O305" s="203">
        <f t="shared" si="19"/>
        <v>0</v>
      </c>
    </row>
    <row r="306" spans="1:15" ht="12.75" customHeight="1">
      <c r="A306" s="281">
        <f>MAX($A$11:A305)+1</f>
        <v>292</v>
      </c>
      <c r="B306" s="282" t="s">
        <v>83</v>
      </c>
      <c r="C306" s="283">
        <v>0</v>
      </c>
      <c r="D306" s="284" t="s">
        <v>1239</v>
      </c>
      <c r="E306" s="282" t="s">
        <v>471</v>
      </c>
      <c r="F306" s="285" t="s">
        <v>1320</v>
      </c>
      <c r="G306" s="286" t="s">
        <v>71</v>
      </c>
      <c r="H306" s="287" t="s">
        <v>94</v>
      </c>
      <c r="I306" s="288">
        <v>151.09</v>
      </c>
      <c r="J306" s="289">
        <v>1</v>
      </c>
      <c r="K306" s="25"/>
      <c r="L306" s="203">
        <f t="shared" si="16"/>
        <v>151.09</v>
      </c>
      <c r="M306" s="203">
        <f t="shared" si="17"/>
        <v>0</v>
      </c>
      <c r="N306" s="290">
        <f t="shared" si="18"/>
        <v>0</v>
      </c>
      <c r="O306" s="203">
        <f t="shared" si="19"/>
        <v>0</v>
      </c>
    </row>
    <row r="307" spans="1:15" ht="12.75" customHeight="1">
      <c r="A307" s="281">
        <f>MAX($A$11:A306)+1</f>
        <v>293</v>
      </c>
      <c r="B307" s="282" t="s">
        <v>83</v>
      </c>
      <c r="C307" s="283">
        <v>0</v>
      </c>
      <c r="D307" s="284" t="s">
        <v>1240</v>
      </c>
      <c r="E307" s="282" t="s">
        <v>471</v>
      </c>
      <c r="F307" s="285" t="s">
        <v>1320</v>
      </c>
      <c r="G307" s="286" t="s">
        <v>71</v>
      </c>
      <c r="H307" s="287" t="s">
        <v>94</v>
      </c>
      <c r="I307" s="288">
        <v>16.739999999999998</v>
      </c>
      <c r="J307" s="289">
        <v>1</v>
      </c>
      <c r="K307" s="25"/>
      <c r="L307" s="203">
        <f t="shared" si="16"/>
        <v>16.739999999999998</v>
      </c>
      <c r="M307" s="203">
        <f t="shared" si="17"/>
        <v>0</v>
      </c>
      <c r="N307" s="290">
        <f t="shared" si="18"/>
        <v>0</v>
      </c>
      <c r="O307" s="203">
        <f t="shared" si="19"/>
        <v>0</v>
      </c>
    </row>
    <row r="308" spans="1:15" ht="12.75" customHeight="1">
      <c r="A308" s="281">
        <f>MAX($A$11:A307)+1</f>
        <v>294</v>
      </c>
      <c r="B308" s="282" t="s">
        <v>83</v>
      </c>
      <c r="C308" s="283">
        <v>0</v>
      </c>
      <c r="D308" s="284" t="s">
        <v>1192</v>
      </c>
      <c r="E308" s="282" t="s">
        <v>189</v>
      </c>
      <c r="F308" s="285" t="s">
        <v>1317</v>
      </c>
      <c r="G308" s="286" t="s">
        <v>71</v>
      </c>
      <c r="H308" s="287" t="s">
        <v>83</v>
      </c>
      <c r="I308" s="288">
        <v>8.0299999999999994</v>
      </c>
      <c r="J308" s="289">
        <v>1</v>
      </c>
      <c r="K308" s="25"/>
      <c r="L308" s="203">
        <f t="shared" si="16"/>
        <v>8.0299999999999994</v>
      </c>
      <c r="M308" s="203">
        <f t="shared" si="17"/>
        <v>0</v>
      </c>
      <c r="N308" s="290">
        <f t="shared" si="18"/>
        <v>0</v>
      </c>
      <c r="O308" s="203">
        <f t="shared" si="19"/>
        <v>0</v>
      </c>
    </row>
    <row r="309" spans="1:15" ht="12.75" customHeight="1">
      <c r="A309" s="281">
        <f>MAX($A$11:A308)+1</f>
        <v>295</v>
      </c>
      <c r="B309" s="282" t="s">
        <v>83</v>
      </c>
      <c r="C309" s="283">
        <v>0</v>
      </c>
      <c r="D309" s="284" t="s">
        <v>1192</v>
      </c>
      <c r="E309" s="282" t="s">
        <v>189</v>
      </c>
      <c r="F309" s="285" t="s">
        <v>1317</v>
      </c>
      <c r="G309" s="286" t="s">
        <v>71</v>
      </c>
      <c r="H309" s="287" t="s">
        <v>83</v>
      </c>
      <c r="I309" s="288">
        <v>461.07</v>
      </c>
      <c r="J309" s="289">
        <v>1</v>
      </c>
      <c r="K309" s="25"/>
      <c r="L309" s="203">
        <f t="shared" si="16"/>
        <v>461.07</v>
      </c>
      <c r="M309" s="203">
        <f t="shared" si="17"/>
        <v>0</v>
      </c>
      <c r="N309" s="290">
        <f t="shared" si="18"/>
        <v>0</v>
      </c>
      <c r="O309" s="203">
        <f t="shared" si="19"/>
        <v>0</v>
      </c>
    </row>
    <row r="310" spans="1:15" ht="12.75" customHeight="1">
      <c r="A310" s="281">
        <f>MAX($A$11:A309)+1</f>
        <v>296</v>
      </c>
      <c r="B310" s="282" t="s">
        <v>83</v>
      </c>
      <c r="C310" s="283">
        <v>0</v>
      </c>
      <c r="D310" s="284" t="s">
        <v>284</v>
      </c>
      <c r="E310" s="282" t="s">
        <v>930</v>
      </c>
      <c r="F310" s="285" t="s">
        <v>75</v>
      </c>
      <c r="G310" s="286" t="s">
        <v>71</v>
      </c>
      <c r="H310" s="287" t="s">
        <v>45</v>
      </c>
      <c r="I310" s="288">
        <v>204.66</v>
      </c>
      <c r="J310" s="289">
        <v>1</v>
      </c>
      <c r="K310" s="25"/>
      <c r="L310" s="203">
        <f t="shared" si="16"/>
        <v>204.66</v>
      </c>
      <c r="M310" s="203">
        <f t="shared" si="17"/>
        <v>0</v>
      </c>
      <c r="N310" s="290">
        <f t="shared" si="18"/>
        <v>0</v>
      </c>
      <c r="O310" s="203">
        <f t="shared" si="19"/>
        <v>0</v>
      </c>
    </row>
    <row r="311" spans="1:15" ht="12.75" customHeight="1">
      <c r="A311" s="281">
        <f>MAX($A$11:A310)+1</f>
        <v>297</v>
      </c>
      <c r="B311" s="282" t="s">
        <v>83</v>
      </c>
      <c r="C311" s="283">
        <v>0</v>
      </c>
      <c r="D311" s="284" t="s">
        <v>282</v>
      </c>
      <c r="E311" s="282" t="s">
        <v>930</v>
      </c>
      <c r="F311" s="285" t="s">
        <v>75</v>
      </c>
      <c r="G311" s="286" t="s">
        <v>71</v>
      </c>
      <c r="H311" s="287" t="s">
        <v>45</v>
      </c>
      <c r="I311" s="288">
        <v>207.79</v>
      </c>
      <c r="J311" s="289">
        <v>1</v>
      </c>
      <c r="K311" s="25"/>
      <c r="L311" s="203">
        <f t="shared" si="16"/>
        <v>207.79</v>
      </c>
      <c r="M311" s="203">
        <f t="shared" si="17"/>
        <v>0</v>
      </c>
      <c r="N311" s="290">
        <f t="shared" si="18"/>
        <v>0</v>
      </c>
      <c r="O311" s="203">
        <f t="shared" si="19"/>
        <v>0</v>
      </c>
    </row>
    <row r="312" spans="1:15" ht="12.75" customHeight="1">
      <c r="A312" s="281">
        <f>MAX($A$11:A311)+1</f>
        <v>298</v>
      </c>
      <c r="B312" s="282" t="s">
        <v>83</v>
      </c>
      <c r="C312" s="283">
        <v>0</v>
      </c>
      <c r="D312" s="284" t="s">
        <v>280</v>
      </c>
      <c r="E312" s="282" t="s">
        <v>930</v>
      </c>
      <c r="F312" s="285" t="s">
        <v>75</v>
      </c>
      <c r="G312" s="286" t="s">
        <v>71</v>
      </c>
      <c r="H312" s="287" t="s">
        <v>45</v>
      </c>
      <c r="I312" s="288">
        <v>158.93</v>
      </c>
      <c r="J312" s="289">
        <v>1</v>
      </c>
      <c r="K312" s="25"/>
      <c r="L312" s="203">
        <f t="shared" si="16"/>
        <v>158.93</v>
      </c>
      <c r="M312" s="203">
        <f t="shared" si="17"/>
        <v>0</v>
      </c>
      <c r="N312" s="290">
        <f t="shared" si="18"/>
        <v>0</v>
      </c>
      <c r="O312" s="203">
        <f t="shared" si="19"/>
        <v>0</v>
      </c>
    </row>
    <row r="313" spans="1:15" ht="12.75" customHeight="1">
      <c r="A313" s="281">
        <f>MAX($A$11:A312)+1</f>
        <v>299</v>
      </c>
      <c r="B313" s="282" t="s">
        <v>83</v>
      </c>
      <c r="C313" s="283">
        <v>1</v>
      </c>
      <c r="D313" s="284" t="s">
        <v>287</v>
      </c>
      <c r="E313" s="282" t="s">
        <v>471</v>
      </c>
      <c r="F313" s="285" t="s">
        <v>1320</v>
      </c>
      <c r="G313" s="286" t="s">
        <v>71</v>
      </c>
      <c r="H313" s="287" t="s">
        <v>94</v>
      </c>
      <c r="I313" s="288">
        <v>11.24</v>
      </c>
      <c r="J313" s="289">
        <v>1</v>
      </c>
      <c r="K313" s="25"/>
      <c r="L313" s="203">
        <f t="shared" si="16"/>
        <v>11.24</v>
      </c>
      <c r="M313" s="203">
        <f t="shared" si="17"/>
        <v>0</v>
      </c>
      <c r="N313" s="290">
        <f t="shared" si="18"/>
        <v>0</v>
      </c>
      <c r="O313" s="203">
        <f t="shared" si="19"/>
        <v>0</v>
      </c>
    </row>
    <row r="314" spans="1:15" ht="12.75" customHeight="1">
      <c r="A314" s="281">
        <f>MAX($A$11:A313)+1</f>
        <v>300</v>
      </c>
      <c r="B314" s="282" t="s">
        <v>83</v>
      </c>
      <c r="C314" s="283">
        <v>1</v>
      </c>
      <c r="D314" s="284" t="s">
        <v>287</v>
      </c>
      <c r="E314" s="282" t="s">
        <v>471</v>
      </c>
      <c r="F314" s="285" t="s">
        <v>1320</v>
      </c>
      <c r="G314" s="286" t="s">
        <v>71</v>
      </c>
      <c r="H314" s="287" t="s">
        <v>94</v>
      </c>
      <c r="I314" s="288">
        <v>11.18</v>
      </c>
      <c r="J314" s="289">
        <v>1</v>
      </c>
      <c r="K314" s="25"/>
      <c r="L314" s="203">
        <f t="shared" si="16"/>
        <v>11.18</v>
      </c>
      <c r="M314" s="203">
        <f t="shared" si="17"/>
        <v>0</v>
      </c>
      <c r="N314" s="290">
        <f t="shared" si="18"/>
        <v>0</v>
      </c>
      <c r="O314" s="203">
        <f t="shared" si="19"/>
        <v>0</v>
      </c>
    </row>
    <row r="315" spans="1:15" ht="12.75" customHeight="1">
      <c r="A315" s="281">
        <f>MAX($A$11:A314)+1</f>
        <v>301</v>
      </c>
      <c r="B315" s="282" t="s">
        <v>83</v>
      </c>
      <c r="C315" s="283">
        <v>1</v>
      </c>
      <c r="D315" s="284" t="s">
        <v>287</v>
      </c>
      <c r="E315" s="282" t="s">
        <v>471</v>
      </c>
      <c r="F315" s="285" t="s">
        <v>1320</v>
      </c>
      <c r="G315" s="286" t="s">
        <v>71</v>
      </c>
      <c r="H315" s="287" t="s">
        <v>94</v>
      </c>
      <c r="I315" s="288">
        <v>129.82</v>
      </c>
      <c r="J315" s="289">
        <v>1</v>
      </c>
      <c r="K315" s="25"/>
      <c r="L315" s="203">
        <f t="shared" si="16"/>
        <v>129.82</v>
      </c>
      <c r="M315" s="203">
        <f t="shared" si="17"/>
        <v>0</v>
      </c>
      <c r="N315" s="290">
        <f t="shared" si="18"/>
        <v>0</v>
      </c>
      <c r="O315" s="203">
        <f t="shared" si="19"/>
        <v>0</v>
      </c>
    </row>
    <row r="316" spans="1:15" ht="12.75" customHeight="1">
      <c r="A316" s="281">
        <f>MAX($A$11:A315)+1</f>
        <v>302</v>
      </c>
      <c r="B316" s="282" t="s">
        <v>83</v>
      </c>
      <c r="C316" s="283">
        <v>1</v>
      </c>
      <c r="D316" s="284" t="s">
        <v>1255</v>
      </c>
      <c r="E316" s="282" t="s">
        <v>471</v>
      </c>
      <c r="F316" s="285" t="s">
        <v>1320</v>
      </c>
      <c r="G316" s="286" t="s">
        <v>71</v>
      </c>
      <c r="H316" s="287" t="s">
        <v>94</v>
      </c>
      <c r="I316" s="288">
        <v>93.51</v>
      </c>
      <c r="J316" s="289">
        <v>1</v>
      </c>
      <c r="K316" s="25"/>
      <c r="L316" s="203">
        <f t="shared" si="16"/>
        <v>93.51</v>
      </c>
      <c r="M316" s="203">
        <f t="shared" si="17"/>
        <v>0</v>
      </c>
      <c r="N316" s="290">
        <f t="shared" si="18"/>
        <v>0</v>
      </c>
      <c r="O316" s="203">
        <f t="shared" si="19"/>
        <v>0</v>
      </c>
    </row>
    <row r="317" spans="1:15" ht="12.75" customHeight="1">
      <c r="A317" s="281">
        <f>MAX($A$11:A316)+1</f>
        <v>303</v>
      </c>
      <c r="B317" s="282" t="s">
        <v>83</v>
      </c>
      <c r="C317" s="283">
        <v>1</v>
      </c>
      <c r="D317" s="284" t="s">
        <v>1256</v>
      </c>
      <c r="E317" s="282" t="s">
        <v>471</v>
      </c>
      <c r="F317" s="285" t="s">
        <v>1320</v>
      </c>
      <c r="G317" s="286" t="s">
        <v>71</v>
      </c>
      <c r="H317" s="287" t="s">
        <v>94</v>
      </c>
      <c r="I317" s="288">
        <v>69.56</v>
      </c>
      <c r="J317" s="289">
        <v>1</v>
      </c>
      <c r="K317" s="25"/>
      <c r="L317" s="203">
        <f t="shared" si="16"/>
        <v>69.56</v>
      </c>
      <c r="M317" s="203">
        <f t="shared" si="17"/>
        <v>0</v>
      </c>
      <c r="N317" s="290">
        <f t="shared" si="18"/>
        <v>0</v>
      </c>
      <c r="O317" s="203">
        <f t="shared" si="19"/>
        <v>0</v>
      </c>
    </row>
    <row r="318" spans="1:15" ht="12.75" customHeight="1">
      <c r="A318" s="281">
        <f>MAX($A$11:A317)+1</f>
        <v>304</v>
      </c>
      <c r="B318" s="282" t="s">
        <v>83</v>
      </c>
      <c r="C318" s="283">
        <v>1</v>
      </c>
      <c r="D318" s="284" t="s">
        <v>1267</v>
      </c>
      <c r="E318" s="282" t="s">
        <v>189</v>
      </c>
      <c r="F318" s="285" t="s">
        <v>1317</v>
      </c>
      <c r="G318" s="286" t="s">
        <v>71</v>
      </c>
      <c r="H318" s="287" t="s">
        <v>83</v>
      </c>
      <c r="I318" s="288">
        <v>133.11000000000001</v>
      </c>
      <c r="J318" s="289">
        <v>1</v>
      </c>
      <c r="K318" s="25"/>
      <c r="L318" s="203">
        <f t="shared" si="16"/>
        <v>133.11000000000001</v>
      </c>
      <c r="M318" s="203">
        <f t="shared" si="17"/>
        <v>0</v>
      </c>
      <c r="N318" s="290">
        <f t="shared" si="18"/>
        <v>0</v>
      </c>
      <c r="O318" s="203">
        <f t="shared" si="19"/>
        <v>0</v>
      </c>
    </row>
    <row r="319" spans="1:15" ht="12.75" customHeight="1">
      <c r="A319" s="281">
        <f>MAX($A$11:A318)+1</f>
        <v>305</v>
      </c>
      <c r="B319" s="282" t="s">
        <v>83</v>
      </c>
      <c r="C319" s="283">
        <v>2</v>
      </c>
      <c r="D319" s="284" t="s">
        <v>1278</v>
      </c>
      <c r="E319" s="282" t="s">
        <v>189</v>
      </c>
      <c r="F319" s="285" t="s">
        <v>1317</v>
      </c>
      <c r="G319" s="286" t="s">
        <v>71</v>
      </c>
      <c r="H319" s="287" t="s">
        <v>83</v>
      </c>
      <c r="I319" s="288">
        <v>112.59</v>
      </c>
      <c r="J319" s="289">
        <v>1</v>
      </c>
      <c r="K319" s="25"/>
      <c r="L319" s="203">
        <f t="shared" si="16"/>
        <v>112.59</v>
      </c>
      <c r="M319" s="203">
        <f t="shared" si="17"/>
        <v>0</v>
      </c>
      <c r="N319" s="290">
        <f t="shared" si="18"/>
        <v>0</v>
      </c>
      <c r="O319" s="203">
        <f t="shared" si="19"/>
        <v>0</v>
      </c>
    </row>
    <row r="320" spans="1:15" ht="12.75" customHeight="1">
      <c r="A320" s="281">
        <f>MAX($A$11:A319)+1</f>
        <v>306</v>
      </c>
      <c r="B320" s="282" t="s">
        <v>83</v>
      </c>
      <c r="C320" s="283">
        <v>2</v>
      </c>
      <c r="D320" s="284" t="s">
        <v>1287</v>
      </c>
      <c r="E320" s="282" t="s">
        <v>229</v>
      </c>
      <c r="F320" s="285" t="s">
        <v>75</v>
      </c>
      <c r="G320" s="286" t="s">
        <v>71</v>
      </c>
      <c r="H320" s="287" t="s">
        <v>82</v>
      </c>
      <c r="I320" s="288">
        <v>137.66</v>
      </c>
      <c r="J320" s="289">
        <v>1</v>
      </c>
      <c r="K320" s="25"/>
      <c r="L320" s="203">
        <f t="shared" si="16"/>
        <v>137.66</v>
      </c>
      <c r="M320" s="203">
        <f t="shared" si="17"/>
        <v>0</v>
      </c>
      <c r="N320" s="290">
        <f t="shared" si="18"/>
        <v>0</v>
      </c>
      <c r="O320" s="203">
        <f t="shared" si="19"/>
        <v>0</v>
      </c>
    </row>
    <row r="321" spans="1:15" ht="12.75" customHeight="1">
      <c r="A321" s="281">
        <f>MAX($A$11:A320)+1</f>
        <v>307</v>
      </c>
      <c r="B321" s="282" t="s">
        <v>83</v>
      </c>
      <c r="C321" s="283">
        <v>3</v>
      </c>
      <c r="D321" s="284" t="s">
        <v>1290</v>
      </c>
      <c r="E321" s="282" t="s">
        <v>189</v>
      </c>
      <c r="F321" s="285" t="s">
        <v>1317</v>
      </c>
      <c r="G321" s="286" t="s">
        <v>71</v>
      </c>
      <c r="H321" s="287" t="s">
        <v>83</v>
      </c>
      <c r="I321" s="288">
        <v>17.39</v>
      </c>
      <c r="J321" s="289">
        <v>1</v>
      </c>
      <c r="K321" s="25"/>
      <c r="L321" s="203">
        <f t="shared" si="16"/>
        <v>17.39</v>
      </c>
      <c r="M321" s="203">
        <f t="shared" si="17"/>
        <v>0</v>
      </c>
      <c r="N321" s="290">
        <f t="shared" si="18"/>
        <v>0</v>
      </c>
      <c r="O321" s="203">
        <f t="shared" si="19"/>
        <v>0</v>
      </c>
    </row>
    <row r="322" spans="1:15" ht="12.75" customHeight="1">
      <c r="A322" s="212"/>
      <c r="B322" s="213"/>
      <c r="C322" s="295"/>
      <c r="D322" s="296"/>
      <c r="E322" s="213"/>
      <c r="F322" s="215"/>
      <c r="G322" s="297"/>
      <c r="H322" s="298"/>
      <c r="I322" s="299"/>
      <c r="J322" s="300"/>
      <c r="K322" s="217"/>
      <c r="L322" s="301"/>
      <c r="M322" s="301"/>
      <c r="N322" s="302"/>
      <c r="O322" s="303"/>
    </row>
    <row r="323" spans="1:15" ht="12.75" customHeight="1">
      <c r="A323" s="281">
        <f>MAX($A$11:A321)+1</f>
        <v>308</v>
      </c>
      <c r="B323" s="282" t="s">
        <v>85</v>
      </c>
      <c r="C323" s="283">
        <v>-1</v>
      </c>
      <c r="D323" s="284" t="s">
        <v>1298</v>
      </c>
      <c r="E323" s="282" t="s">
        <v>84</v>
      </c>
      <c r="F323" s="285" t="s">
        <v>75</v>
      </c>
      <c r="G323" s="286" t="s">
        <v>71</v>
      </c>
      <c r="H323" s="287" t="s">
        <v>83</v>
      </c>
      <c r="I323" s="288">
        <v>12.8</v>
      </c>
      <c r="J323" s="289">
        <v>1</v>
      </c>
      <c r="K323" s="25"/>
      <c r="L323" s="203">
        <f t="shared" si="16"/>
        <v>12.8</v>
      </c>
      <c r="M323" s="203">
        <f t="shared" si="17"/>
        <v>0</v>
      </c>
      <c r="N323" s="290">
        <f t="shared" si="18"/>
        <v>0</v>
      </c>
      <c r="O323" s="203">
        <f t="shared" si="19"/>
        <v>0</v>
      </c>
    </row>
    <row r="324" spans="1:15" ht="12.75" customHeight="1">
      <c r="A324" s="281">
        <f>MAX($A$11:A323)+1</f>
        <v>309</v>
      </c>
      <c r="B324" s="282" t="s">
        <v>85</v>
      </c>
      <c r="C324" s="283">
        <v>0</v>
      </c>
      <c r="D324" s="284" t="s">
        <v>869</v>
      </c>
      <c r="E324" s="282" t="s">
        <v>189</v>
      </c>
      <c r="F324" s="285" t="s">
        <v>75</v>
      </c>
      <c r="G324" s="286" t="s">
        <v>71</v>
      </c>
      <c r="H324" s="287" t="s">
        <v>83</v>
      </c>
      <c r="I324" s="288">
        <v>12.8</v>
      </c>
      <c r="J324" s="289">
        <v>1</v>
      </c>
      <c r="K324" s="25"/>
      <c r="L324" s="203">
        <f t="shared" si="16"/>
        <v>12.8</v>
      </c>
      <c r="M324" s="203">
        <f t="shared" si="17"/>
        <v>0</v>
      </c>
      <c r="N324" s="290">
        <f t="shared" si="18"/>
        <v>0</v>
      </c>
      <c r="O324" s="203">
        <f t="shared" si="19"/>
        <v>0</v>
      </c>
    </row>
    <row r="325" spans="1:15" ht="12.75" customHeight="1">
      <c r="A325" s="281">
        <f>MAX($A$11:A324)+1</f>
        <v>310</v>
      </c>
      <c r="B325" s="282" t="s">
        <v>85</v>
      </c>
      <c r="C325" s="283">
        <v>0</v>
      </c>
      <c r="D325" s="284" t="s">
        <v>870</v>
      </c>
      <c r="E325" s="282" t="s">
        <v>189</v>
      </c>
      <c r="F325" s="285" t="s">
        <v>75</v>
      </c>
      <c r="G325" s="286" t="s">
        <v>71</v>
      </c>
      <c r="H325" s="287" t="s">
        <v>83</v>
      </c>
      <c r="I325" s="288">
        <v>12.8</v>
      </c>
      <c r="J325" s="289">
        <v>1</v>
      </c>
      <c r="K325" s="25"/>
      <c r="L325" s="203">
        <f t="shared" si="16"/>
        <v>12.8</v>
      </c>
      <c r="M325" s="203">
        <f t="shared" si="17"/>
        <v>0</v>
      </c>
      <c r="N325" s="290">
        <f t="shared" si="18"/>
        <v>0</v>
      </c>
      <c r="O325" s="203">
        <f t="shared" si="19"/>
        <v>0</v>
      </c>
    </row>
    <row r="326" spans="1:15" ht="12.75" customHeight="1">
      <c r="A326" s="304" t="s">
        <v>5</v>
      </c>
      <c r="B326" s="305" t="s">
        <v>64</v>
      </c>
      <c r="C326" s="306"/>
      <c r="D326" s="306"/>
      <c r="E326" s="307"/>
      <c r="F326" s="307"/>
      <c r="G326" s="306"/>
      <c r="H326" s="306"/>
      <c r="I326" s="308">
        <f>SUM(I11:I325)</f>
        <v>26161.230000000003</v>
      </c>
      <c r="J326" s="306"/>
      <c r="K326" s="309">
        <f>IFERROR(L326/M326,0)</f>
        <v>0</v>
      </c>
      <c r="L326" s="308">
        <f>SUM(L11:L325)</f>
        <v>26161.230000000003</v>
      </c>
      <c r="M326" s="308">
        <f>SUM(M11:M325)</f>
        <v>0</v>
      </c>
      <c r="N326" s="310"/>
      <c r="O326" s="311">
        <f>SUM(O11:O325)</f>
        <v>0</v>
      </c>
    </row>
    <row r="327" spans="1:15">
      <c r="E327" s="4"/>
      <c r="F327" s="4"/>
      <c r="L327" s="3"/>
    </row>
    <row r="328" spans="1:15" customFormat="1">
      <c r="A328" s="312"/>
      <c r="B328" s="313"/>
      <c r="C328" s="314" t="str">
        <f>"weil "&amp;COUNTA($A:$A)-SUBTOTAL(103,$A:$A)&amp;" Zeile(n) Ausgeblendet"</f>
        <v>weil 0 Zeile(n) Ausgeblendet</v>
      </c>
      <c r="D328" s="313" t="str">
        <f>"oder Abgefiltert sind, Teilsummen:"</f>
        <v>oder Abgefiltert sind, Teilsummen:</v>
      </c>
      <c r="E328" s="314"/>
      <c r="F328" s="314"/>
      <c r="G328" s="314" t="str">
        <f>"zu reinigende Räume:  "</f>
        <v xml:space="preserve">zu reinigende Räume:  </v>
      </c>
      <c r="H328" s="315">
        <f>SUBTOTAL(103,F11:F326)</f>
        <v>310</v>
      </c>
      <c r="I328" s="314"/>
      <c r="J328" s="314"/>
      <c r="K328" s="314"/>
      <c r="L328" s="316">
        <f>SUBTOTAL(109,L11:L326)</f>
        <v>52322.460000000006</v>
      </c>
      <c r="M328" s="316">
        <f>SUBTOTAL(109,M11:M326)</f>
        <v>0</v>
      </c>
      <c r="N328" s="317"/>
      <c r="O328" s="316">
        <f>SUBTOTAL(109,O11:O326)</f>
        <v>0</v>
      </c>
    </row>
    <row r="329" spans="1:15">
      <c r="E329" s="4"/>
      <c r="F329" s="4"/>
      <c r="L329" s="3"/>
    </row>
    <row r="330" spans="1:15">
      <c r="A330" s="318" t="s">
        <v>26</v>
      </c>
      <c r="B330" s="318"/>
      <c r="C330" s="319"/>
      <c r="D330" s="319"/>
      <c r="E330" s="319"/>
      <c r="F330" s="320"/>
      <c r="G330" s="321"/>
      <c r="H330" s="322"/>
      <c r="I330" s="322"/>
      <c r="J330" s="322"/>
      <c r="K330" s="322"/>
      <c r="L330" s="322"/>
      <c r="M330" s="322"/>
      <c r="N330" s="322"/>
      <c r="O330" s="322"/>
    </row>
    <row r="331" spans="1:15" ht="6" customHeight="1">
      <c r="A331" s="318"/>
      <c r="B331" s="318"/>
      <c r="C331" s="319"/>
      <c r="D331" s="319"/>
      <c r="E331" s="319"/>
      <c r="F331" s="320"/>
      <c r="G331" s="321"/>
      <c r="H331" s="322"/>
      <c r="I331" s="323"/>
      <c r="J331" s="323"/>
      <c r="K331" s="322"/>
      <c r="L331" s="322"/>
      <c r="M331" s="322"/>
      <c r="N331" s="322"/>
      <c r="O331" s="322"/>
    </row>
    <row r="332" spans="1:15">
      <c r="A332" s="1" t="s">
        <v>27</v>
      </c>
      <c r="B332" s="1" t="s">
        <v>28</v>
      </c>
      <c r="D332" s="1" t="s">
        <v>29</v>
      </c>
      <c r="E332" s="324" t="s">
        <v>30</v>
      </c>
      <c r="F332" s="4"/>
      <c r="J332" s="5"/>
      <c r="K332" s="3"/>
      <c r="L332" s="3"/>
      <c r="M332" s="3"/>
      <c r="N332" s="3"/>
      <c r="O332" s="3"/>
    </row>
    <row r="333" spans="1:15">
      <c r="A333" s="1" t="s">
        <v>13</v>
      </c>
      <c r="B333" s="1" t="s">
        <v>31</v>
      </c>
      <c r="D333" s="1" t="s">
        <v>32</v>
      </c>
      <c r="E333" s="324" t="s">
        <v>33</v>
      </c>
      <c r="F333" s="4"/>
      <c r="J333" s="5"/>
      <c r="K333" s="3"/>
      <c r="L333" s="3"/>
      <c r="M333" s="3"/>
      <c r="N333" s="3"/>
      <c r="O333" s="3"/>
    </row>
    <row r="334" spans="1:15">
      <c r="A334" s="1" t="s">
        <v>167</v>
      </c>
      <c r="B334" s="1" t="s">
        <v>35</v>
      </c>
      <c r="D334" s="318" t="s">
        <v>52</v>
      </c>
      <c r="E334" s="325" t="s">
        <v>53</v>
      </c>
      <c r="F334" s="4"/>
      <c r="J334" s="5"/>
      <c r="K334" s="3"/>
      <c r="L334" s="3"/>
      <c r="M334" s="3"/>
      <c r="N334" s="3"/>
      <c r="O334" s="3"/>
    </row>
    <row r="335" spans="1:15">
      <c r="A335" s="1" t="s">
        <v>36</v>
      </c>
      <c r="B335" s="1" t="s">
        <v>37</v>
      </c>
      <c r="D335" s="324" t="s">
        <v>38</v>
      </c>
      <c r="E335" s="7" t="s">
        <v>39</v>
      </c>
      <c r="J335" s="5"/>
      <c r="K335" s="3"/>
      <c r="L335" s="3"/>
      <c r="M335" s="3"/>
      <c r="N335" s="3"/>
      <c r="O335" s="3"/>
    </row>
    <row r="336" spans="1:15">
      <c r="J336" s="5"/>
      <c r="K336" s="3"/>
      <c r="L336" s="3"/>
      <c r="M336" s="3"/>
      <c r="N336" s="3"/>
      <c r="O336" s="3"/>
    </row>
    <row r="337" spans="10:15">
      <c r="J337" s="5"/>
      <c r="K337" s="3"/>
      <c r="L337" s="3"/>
      <c r="M337" s="3"/>
      <c r="N337" s="3"/>
      <c r="O337" s="3"/>
    </row>
  </sheetData>
  <sheetProtection algorithmName="SHA-512" hashValue="begVNcCo7ahcwB1X55iAvrk9hWv1qMrjBYPthImvQAQ4QhBUtrH7Eh6UrRAoLDeJEdHohupQAjfIKOmxgSbSCQ==" saltValue="4KTAZx4Xdkn2dvNqfX0b1g==" spinCount="100000" sheet="1" objects="1" scenarios="1" formatColumns="0" formatRows="0" autoFilter="0"/>
  <autoFilter ref="A10:O326" xr:uid="{A2D47FAE-0A62-452B-9B8B-76FE9BEAAB42}"/>
  <mergeCells count="3">
    <mergeCell ref="G1:K4"/>
    <mergeCell ref="G5:K6"/>
    <mergeCell ref="B7:D8"/>
  </mergeCells>
  <conditionalFormatting sqref="A328:O328">
    <cfRule type="expression" dxfId="61" priority="4">
      <formula>IF(SUBTOTAL(103,$A:$A)=COUNTA($A:$A),TRUE,FALSE)</formula>
    </cfRule>
  </conditionalFormatting>
  <conditionalFormatting sqref="B7">
    <cfRule type="expression" dxfId="60" priority="6">
      <formula>B7&lt;&gt;""</formula>
    </cfRule>
  </conditionalFormatting>
  <conditionalFormatting sqref="B11:I20 B21:E21 G21:I21 B22:I124 D125:I128 B125:C136 D129:E136 G129:I136 B137:I170 B171:E171 G171:I172 D172:E172 B172:C173 D173:I173 B174:I207 B208:E208 G208:I211 D209:E211 B209:C216 D212:I216 B217:I299 B300:E300 G300:I300 B301:I326">
    <cfRule type="expression" dxfId="59" priority="1">
      <formula>AND(NOT(ISBLANK($E$9)),SEARCH($E$9,$B11&amp;$C11&amp;$D11&amp;$E11&amp;$F11&amp;$G11&amp;$H11&amp;$I11))</formula>
    </cfRule>
  </conditionalFormatting>
  <conditionalFormatting sqref="F21 F129:F136 F171:F172 F208:F211 F300">
    <cfRule type="expression" dxfId="58" priority="2">
      <formula>AND(NOT(ISBLANK($E$9)),SEARCH($E$9,$B21&amp;$C21&amp;$D21&amp;$E21&amp;$F21&amp;$G21&amp;$H21))</formula>
    </cfRule>
  </conditionalFormatting>
  <conditionalFormatting sqref="G5">
    <cfRule type="expression" dxfId="57" priority="7">
      <formula>$G$5&lt;&gt;""</formula>
    </cfRule>
  </conditionalFormatting>
  <conditionalFormatting sqref="L1:O1">
    <cfRule type="expression" dxfId="56" priority="5">
      <formula>$L$1&lt;&gt;""</formula>
    </cfRule>
  </conditionalFormatting>
  <pageMargins left="0.70866141732283472" right="0.70866141732283472" top="0.78740157480314965" bottom="0.78740157480314965" header="0" footer="0.31496062992125984"/>
  <pageSetup paperSize="9" scale="64" fitToHeight="0" orientation="landscape" r:id="rId1"/>
  <headerFooter>
    <oddFooter>&amp;LPreisblätter&amp;C&amp;A&amp;R&amp;P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8EE4-5446-4EFB-9896-886832B18AEA}">
  <sheetPr>
    <tabColor rgb="FFC6EFCE"/>
  </sheetPr>
  <dimension ref="A1:L25"/>
  <sheetViews>
    <sheetView showGridLines="0" zoomScaleNormal="100" workbookViewId="0">
      <pane ySplit="13" topLeftCell="A14" activePane="bottomLeft" state="frozen"/>
      <selection activeCell="M1341" sqref="M1341"/>
      <selection pane="bottomLeft" activeCell="J17" sqref="J17"/>
    </sheetView>
  </sheetViews>
  <sheetFormatPr baseColWidth="10" defaultColWidth="11.42578125" defaultRowHeight="15"/>
  <cols>
    <col min="1" max="1" width="11.42578125" style="34"/>
    <col min="2" max="2" width="30.7109375" style="34" customWidth="1"/>
    <col min="3" max="3" width="14.7109375" style="34" customWidth="1"/>
    <col min="4" max="5" width="11.42578125" style="34"/>
    <col min="6" max="6" width="11.85546875" style="34" customWidth="1"/>
    <col min="7" max="8" width="11.42578125" style="34"/>
    <col min="9" max="9" width="12.7109375" style="34" customWidth="1"/>
    <col min="10" max="10" width="17.140625" style="34" bestFit="1" customWidth="1"/>
    <col min="11" max="11" width="12.7109375" style="34" customWidth="1"/>
    <col min="12" max="12" width="18.7109375" style="34" bestFit="1" customWidth="1"/>
    <col min="13" max="16384" width="11.42578125" style="34"/>
  </cols>
  <sheetData>
    <row r="1" spans="1:12" ht="15.75" customHeight="1">
      <c r="A1" s="40"/>
      <c r="B1" s="41" t="str">
        <f>HYPERLINK("#'Zusammenfassung'"&amp;"!A10","Zurück")</f>
        <v>Zurück</v>
      </c>
      <c r="C1" s="326" t="s">
        <v>76</v>
      </c>
      <c r="D1" s="327" t="s">
        <v>39</v>
      </c>
      <c r="E1" s="19"/>
      <c r="F1" s="19"/>
      <c r="G1" s="328" t="str">
        <f>IF(COUNTIF(I15:I16,"&gt;0")&lt;&gt;COUNTIF(J15:J16,"&gt;0")=TRUE,"Das Preisblatt ist nicht vollständig ausgefüllt!","")</f>
        <v>Das Preisblatt ist nicht vollständig ausgefüllt!</v>
      </c>
      <c r="H1" s="329"/>
      <c r="I1" s="329"/>
      <c r="J1" s="329"/>
      <c r="K1" s="330"/>
    </row>
    <row r="2" spans="1:12">
      <c r="A2" s="331" t="s">
        <v>17</v>
      </c>
      <c r="B2" s="332" t="str">
        <f>Kunde</f>
        <v>Westfälische Hochschule</v>
      </c>
      <c r="C2" s="326" t="s">
        <v>16</v>
      </c>
      <c r="D2" s="333" t="s">
        <v>6</v>
      </c>
      <c r="E2" s="333"/>
      <c r="F2" s="334"/>
      <c r="G2" s="676"/>
      <c r="H2" s="677"/>
      <c r="I2" s="677"/>
      <c r="J2" s="335" t="s">
        <v>12</v>
      </c>
      <c r="K2" s="53">
        <f>K17</f>
        <v>0</v>
      </c>
    </row>
    <row r="3" spans="1:12">
      <c r="A3" s="336"/>
      <c r="B3" s="54" t="s">
        <v>1322</v>
      </c>
      <c r="C3" s="326" t="s">
        <v>18</v>
      </c>
      <c r="D3" s="337">
        <f>Datum</f>
        <v>46225</v>
      </c>
      <c r="E3" s="333"/>
      <c r="F3" s="334"/>
      <c r="G3" s="678"/>
      <c r="H3" s="679"/>
      <c r="I3" s="679"/>
      <c r="J3" s="335" t="s">
        <v>10</v>
      </c>
      <c r="K3" s="43">
        <f>J17</f>
        <v>1440</v>
      </c>
      <c r="L3" s="244"/>
    </row>
    <row r="4" spans="1:12">
      <c r="A4" s="336"/>
      <c r="B4" s="242" t="s">
        <v>39</v>
      </c>
      <c r="C4" s="326" t="s">
        <v>126</v>
      </c>
      <c r="D4" s="337" t="s">
        <v>127</v>
      </c>
      <c r="E4" s="333"/>
      <c r="F4" s="334"/>
      <c r="G4" s="678"/>
      <c r="H4" s="679"/>
      <c r="I4" s="679"/>
      <c r="J4" s="55"/>
      <c r="K4" s="56"/>
      <c r="L4" s="244"/>
    </row>
    <row r="5" spans="1:12">
      <c r="A5" s="336"/>
      <c r="B5" s="338" t="s">
        <v>135</v>
      </c>
      <c r="C5" s="326" t="s">
        <v>128</v>
      </c>
      <c r="D5" s="337" t="s">
        <v>129</v>
      </c>
      <c r="E5" s="333"/>
      <c r="F5" s="334"/>
      <c r="G5" s="678"/>
      <c r="H5" s="679"/>
      <c r="I5" s="679"/>
      <c r="J5" s="57"/>
      <c r="K5" s="58"/>
      <c r="L5" s="244"/>
    </row>
    <row r="6" spans="1:12">
      <c r="A6" s="336"/>
      <c r="B6" s="338" t="s">
        <v>1681</v>
      </c>
      <c r="C6" s="326" t="s">
        <v>14</v>
      </c>
      <c r="D6" s="339" t="str" cm="1">
        <f t="array" aca="1" ref="D6" ca="1">MID(CELL("dateiname",A2),FIND("]",CELL("dateiname",A2))+5,3)</f>
        <v>1.3</v>
      </c>
      <c r="E6" s="340"/>
      <c r="F6" s="341"/>
      <c r="G6" s="678"/>
      <c r="H6" s="679"/>
      <c r="I6" s="679"/>
      <c r="J6" s="57"/>
      <c r="K6" s="58"/>
      <c r="L6" s="244"/>
    </row>
    <row r="7" spans="1:12">
      <c r="A7" s="342"/>
      <c r="B7" s="343" t="s">
        <v>1738</v>
      </c>
      <c r="C7" s="326" t="s">
        <v>133</v>
      </c>
      <c r="D7" s="339" t="str" cm="1">
        <f t="array" aca="1" ref="D7" ca="1">MID(CELL("dateiname",A1),FIND("]",CELL("dateiname",A1))+8,255)</f>
        <v xml:space="preserve"> SR</v>
      </c>
      <c r="E7" s="340"/>
      <c r="F7" s="341"/>
      <c r="G7" s="680"/>
      <c r="H7" s="681"/>
      <c r="I7" s="681"/>
      <c r="J7" s="59"/>
      <c r="K7" s="60"/>
      <c r="L7" s="244"/>
    </row>
    <row r="8" spans="1:12">
      <c r="A8" s="344" t="s">
        <v>1719</v>
      </c>
      <c r="B8" s="345"/>
      <c r="C8" s="346"/>
      <c r="D8" s="346"/>
      <c r="E8" s="347"/>
      <c r="F8" s="346"/>
      <c r="G8" s="346"/>
      <c r="H8" s="347"/>
      <c r="I8" s="347"/>
      <c r="J8" s="347"/>
      <c r="K8" s="348"/>
      <c r="L8" s="244"/>
    </row>
    <row r="9" spans="1:12">
      <c r="A9" s="344" t="s">
        <v>1720</v>
      </c>
      <c r="B9" s="345"/>
      <c r="C9" s="244"/>
      <c r="D9" s="244"/>
      <c r="E9" s="349"/>
      <c r="F9" s="244"/>
      <c r="G9" s="244"/>
      <c r="H9" s="349"/>
      <c r="I9" s="349"/>
      <c r="J9" s="349"/>
      <c r="K9" s="350"/>
      <c r="L9" s="244"/>
    </row>
    <row r="10" spans="1:12">
      <c r="A10" s="344" t="s">
        <v>1721</v>
      </c>
      <c r="B10" s="345"/>
      <c r="C10" s="244"/>
      <c r="D10" s="244"/>
      <c r="E10" s="349"/>
      <c r="F10" s="244"/>
      <c r="G10" s="244"/>
      <c r="H10" s="349"/>
      <c r="I10" s="349"/>
      <c r="J10" s="349"/>
      <c r="K10" s="350"/>
      <c r="L10" s="244"/>
    </row>
    <row r="11" spans="1:12">
      <c r="A11" s="344"/>
      <c r="B11" s="345"/>
      <c r="C11" s="244"/>
      <c r="D11" s="244"/>
      <c r="E11" s="349"/>
      <c r="F11" s="244"/>
      <c r="G11" s="244"/>
      <c r="H11" s="349"/>
      <c r="I11" s="349"/>
      <c r="J11" s="349"/>
      <c r="K11" s="350"/>
      <c r="L11" s="244"/>
    </row>
    <row r="12" spans="1:12">
      <c r="A12" s="344"/>
      <c r="B12" s="345"/>
      <c r="C12" s="244"/>
      <c r="D12" s="244"/>
      <c r="E12" s="349"/>
      <c r="F12" s="244"/>
      <c r="G12" s="244"/>
      <c r="H12" s="349"/>
      <c r="I12" s="349"/>
      <c r="J12" s="349"/>
      <c r="K12" s="350"/>
      <c r="L12" s="244"/>
    </row>
    <row r="13" spans="1:12" ht="36">
      <c r="A13" s="351" t="s">
        <v>1</v>
      </c>
      <c r="B13" s="351" t="s">
        <v>130</v>
      </c>
      <c r="C13" s="351" t="s">
        <v>136</v>
      </c>
      <c r="D13" s="352"/>
      <c r="E13" s="353" t="s">
        <v>4</v>
      </c>
      <c r="F13" s="354" t="s">
        <v>137</v>
      </c>
      <c r="G13" s="354" t="s">
        <v>1722</v>
      </c>
      <c r="H13" s="354" t="s">
        <v>103</v>
      </c>
      <c r="I13" s="355" t="s">
        <v>138</v>
      </c>
      <c r="J13" s="354" t="s">
        <v>1723</v>
      </c>
      <c r="K13" s="354" t="s">
        <v>139</v>
      </c>
      <c r="L13" s="345"/>
    </row>
    <row r="14" spans="1:12">
      <c r="A14" s="356"/>
      <c r="B14" s="357" t="s">
        <v>140</v>
      </c>
      <c r="C14" s="358" t="s">
        <v>141</v>
      </c>
      <c r="D14" s="359"/>
      <c r="E14" s="359"/>
      <c r="F14" s="359"/>
      <c r="G14" s="359"/>
      <c r="H14" s="359"/>
      <c r="I14" s="359"/>
      <c r="J14" s="359"/>
      <c r="K14" s="360"/>
      <c r="L14" s="345"/>
    </row>
    <row r="15" spans="1:12" ht="33" customHeight="1">
      <c r="A15" s="361">
        <v>1</v>
      </c>
      <c r="B15" s="362" t="s">
        <v>1752</v>
      </c>
      <c r="C15" s="674" t="s">
        <v>142</v>
      </c>
      <c r="D15" s="675"/>
      <c r="E15" s="363" t="s">
        <v>1726</v>
      </c>
      <c r="F15" s="364">
        <v>1</v>
      </c>
      <c r="G15" s="364">
        <v>1</v>
      </c>
      <c r="H15" s="364">
        <v>200</v>
      </c>
      <c r="I15" s="17"/>
      <c r="J15" s="365">
        <f>F15*G15*H15</f>
        <v>200</v>
      </c>
      <c r="K15" s="365">
        <f>ROUND(I15*J15,2)</f>
        <v>0</v>
      </c>
      <c r="L15" s="345"/>
    </row>
    <row r="16" spans="1:12" s="65" customFormat="1" ht="33" customHeight="1">
      <c r="A16" s="361">
        <v>2</v>
      </c>
      <c r="B16" s="362" t="s">
        <v>1865</v>
      </c>
      <c r="C16" s="674" t="s">
        <v>1866</v>
      </c>
      <c r="D16" s="675"/>
      <c r="E16" s="366" t="s">
        <v>1867</v>
      </c>
      <c r="F16" s="364">
        <v>5</v>
      </c>
      <c r="G16" s="364">
        <v>1</v>
      </c>
      <c r="H16" s="364">
        <v>248</v>
      </c>
      <c r="I16" s="17"/>
      <c r="J16" s="365">
        <v>1240</v>
      </c>
      <c r="K16" s="365">
        <f>ROUND(I16*J16,2)</f>
        <v>0</v>
      </c>
      <c r="L16" s="345"/>
    </row>
    <row r="17" spans="1:12" ht="14.45" customHeight="1">
      <c r="A17" s="367" t="s">
        <v>5</v>
      </c>
      <c r="B17" s="368" t="s">
        <v>110</v>
      </c>
      <c r="C17" s="369"/>
      <c r="D17" s="369"/>
      <c r="E17" s="370"/>
      <c r="F17" s="370"/>
      <c r="G17" s="370"/>
      <c r="H17" s="370"/>
      <c r="I17" s="370"/>
      <c r="J17" s="371">
        <f>SUM(J15:J16)</f>
        <v>1440</v>
      </c>
      <c r="K17" s="372">
        <f>SUM(K15:K16)</f>
        <v>0</v>
      </c>
      <c r="L17" s="244"/>
    </row>
    <row r="18" spans="1:12">
      <c r="A18" s="373"/>
      <c r="B18" s="242"/>
      <c r="C18" s="244"/>
      <c r="D18" s="246"/>
      <c r="E18" s="247"/>
      <c r="F18" s="247"/>
      <c r="G18" s="247"/>
      <c r="H18" s="247"/>
      <c r="I18" s="374"/>
      <c r="J18" s="374"/>
      <c r="K18" s="247"/>
      <c r="L18" s="375"/>
    </row>
    <row r="19" spans="1:12">
      <c r="A19" s="242" t="s">
        <v>143</v>
      </c>
      <c r="B19" s="242"/>
      <c r="C19" s="244"/>
      <c r="D19" s="246"/>
      <c r="E19" s="247"/>
      <c r="F19" s="247"/>
      <c r="G19" s="247"/>
      <c r="H19" s="247"/>
      <c r="I19" s="374"/>
      <c r="J19" s="374"/>
      <c r="K19" s="247"/>
      <c r="L19" s="244"/>
    </row>
    <row r="20" spans="1:12">
      <c r="A20" s="373"/>
      <c r="B20" s="242"/>
      <c r="C20" s="244"/>
      <c r="D20" s="246"/>
      <c r="E20" s="247"/>
      <c r="F20" s="247"/>
      <c r="G20" s="247"/>
      <c r="H20" s="247"/>
      <c r="I20" s="374"/>
      <c r="J20" s="374"/>
      <c r="K20" s="247"/>
      <c r="L20" s="244"/>
    </row>
    <row r="21" spans="1:12">
      <c r="A21" s="376" t="s">
        <v>144</v>
      </c>
      <c r="B21" s="377" t="s">
        <v>35</v>
      </c>
      <c r="C21" s="376" t="s">
        <v>145</v>
      </c>
      <c r="D21" s="377" t="s">
        <v>146</v>
      </c>
      <c r="E21" s="377"/>
      <c r="F21" s="374"/>
      <c r="G21" s="374"/>
      <c r="H21" s="377"/>
      <c r="I21" s="377"/>
      <c r="J21" s="374"/>
      <c r="K21" s="247"/>
      <c r="L21" s="244"/>
    </row>
    <row r="22" spans="1:12">
      <c r="A22" s="376" t="s">
        <v>1724</v>
      </c>
      <c r="B22" s="377" t="s">
        <v>1725</v>
      </c>
      <c r="C22" s="376" t="s">
        <v>147</v>
      </c>
      <c r="D22" s="377" t="s">
        <v>148</v>
      </c>
      <c r="E22" s="377"/>
      <c r="F22" s="374"/>
      <c r="G22" s="374"/>
      <c r="H22" s="377"/>
      <c r="I22" s="377"/>
      <c r="J22" s="374"/>
      <c r="K22" s="247"/>
      <c r="L22" s="244"/>
    </row>
    <row r="23" spans="1:12">
      <c r="A23" s="373" t="s">
        <v>131</v>
      </c>
      <c r="B23" s="252" t="s">
        <v>132</v>
      </c>
      <c r="C23" s="376"/>
      <c r="D23" s="246"/>
      <c r="E23" s="247"/>
      <c r="F23" s="247"/>
      <c r="G23" s="247"/>
      <c r="H23" s="247"/>
      <c r="I23" s="374"/>
      <c r="J23" s="374"/>
      <c r="K23" s="247"/>
      <c r="L23" s="244"/>
    </row>
    <row r="25" spans="1:12">
      <c r="A25" s="19"/>
      <c r="B25" s="19"/>
      <c r="C25" s="19"/>
    </row>
  </sheetData>
  <sheetProtection algorithmName="SHA-512" hashValue="KF2ZCLQlpxIxEnM1/z5t9EXpTihnzOI+H3BR2U/XrEWz9w7R7ekwArVaPNJMzcMKwkHXegpRJsyy088L77Rvnw==" saltValue="Bc0Bx7d7qv+b14rwhEUFtQ==" spinCount="100000" sheet="1" objects="1" scenarios="1" formatColumns="0" formatRows="0" autoFilter="0"/>
  <mergeCells count="3">
    <mergeCell ref="C15:D15"/>
    <mergeCell ref="G2:I7"/>
    <mergeCell ref="C16:D16"/>
  </mergeCells>
  <conditionalFormatting sqref="G1:K1">
    <cfRule type="expression" dxfId="55" priority="1">
      <formula>$G$1&lt;&gt;""</formula>
    </cfRule>
  </conditionalFormatting>
  <pageMargins left="0.7" right="0.7" top="0.78740157499999996" bottom="0.78740157499999996" header="0.3" footer="0.3"/>
  <pageSetup paperSize="9" scale="56" orientation="portrait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4397-6837-4A98-BC02-E3DBC0FCD7AE}">
  <sheetPr>
    <tabColor rgb="FFC6EFCE"/>
  </sheetPr>
  <dimension ref="A1:K31"/>
  <sheetViews>
    <sheetView showGridLines="0" zoomScaleNormal="100" workbookViewId="0">
      <selection activeCell="M19" sqref="M19"/>
    </sheetView>
  </sheetViews>
  <sheetFormatPr baseColWidth="10" defaultColWidth="11.42578125" defaultRowHeight="15"/>
  <cols>
    <col min="1" max="1" width="11.42578125" style="65"/>
    <col min="2" max="2" width="18.7109375" style="65" customWidth="1"/>
    <col min="3" max="3" width="17.7109375" style="65" customWidth="1"/>
    <col min="4" max="4" width="14.28515625" style="65" customWidth="1"/>
    <col min="5" max="5" width="12.5703125" style="65" customWidth="1"/>
    <col min="6" max="6" width="14.85546875" style="65" customWidth="1"/>
    <col min="7" max="7" width="10.5703125" style="67" customWidth="1"/>
    <col min="8" max="8" width="11.42578125" style="65"/>
    <col min="9" max="9" width="17.140625" style="65" bestFit="1" customWidth="1"/>
    <col min="10" max="10" width="16.28515625" style="65" customWidth="1"/>
    <col min="11" max="16384" width="11.42578125" style="65"/>
  </cols>
  <sheetData>
    <row r="1" spans="1:10" ht="15.75" customHeight="1">
      <c r="A1" s="40"/>
      <c r="B1" s="41" t="str">
        <f>HYPERLINK("#'Zusammenfassung'"&amp;"!A10","Zurück")</f>
        <v>Zurück</v>
      </c>
      <c r="C1" s="42"/>
      <c r="D1" s="378" t="s">
        <v>76</v>
      </c>
      <c r="E1" s="379" t="s">
        <v>1847</v>
      </c>
      <c r="F1" s="380"/>
      <c r="G1" s="381" t="str">
        <f>IF(COUNTIF(G22,"&gt;0")&lt;&gt;COUNTIF(H22,"&gt;0"),"Das Preisblatt ist nicht vollständig ausgefüllt!","")</f>
        <v>Das Preisblatt ist nicht vollständig ausgefüllt!</v>
      </c>
      <c r="H1" s="380"/>
      <c r="I1" s="382"/>
      <c r="J1" s="383"/>
    </row>
    <row r="2" spans="1:10">
      <c r="A2" s="331" t="s">
        <v>17</v>
      </c>
      <c r="B2" s="332" t="str">
        <f>Kunde</f>
        <v>Westfälische Hochschule</v>
      </c>
      <c r="D2" s="378" t="s">
        <v>16</v>
      </c>
      <c r="E2" s="384" t="s">
        <v>6</v>
      </c>
      <c r="F2" s="333"/>
      <c r="G2" s="335"/>
      <c r="H2" s="385"/>
      <c r="I2" s="386" t="s">
        <v>12</v>
      </c>
      <c r="J2" s="53">
        <f>SUM(J25)</f>
        <v>0</v>
      </c>
    </row>
    <row r="3" spans="1:10">
      <c r="A3" s="336"/>
      <c r="B3" s="54" t="s">
        <v>1323</v>
      </c>
      <c r="D3" s="378" t="s">
        <v>18</v>
      </c>
      <c r="E3" s="387">
        <f>Datum</f>
        <v>46225</v>
      </c>
      <c r="F3" s="333"/>
      <c r="G3" s="682"/>
      <c r="H3" s="677"/>
      <c r="I3" s="677"/>
      <c r="J3" s="683"/>
    </row>
    <row r="4" spans="1:10">
      <c r="A4" s="336"/>
      <c r="B4" s="242"/>
      <c r="D4" s="378" t="s">
        <v>126</v>
      </c>
      <c r="E4" s="387" t="s">
        <v>127</v>
      </c>
      <c r="F4" s="333"/>
      <c r="G4" s="678"/>
      <c r="H4" s="679"/>
      <c r="I4" s="679"/>
      <c r="J4" s="684"/>
    </row>
    <row r="5" spans="1:10">
      <c r="A5" s="336"/>
      <c r="B5" s="54" t="s">
        <v>135</v>
      </c>
      <c r="D5" s="378" t="s">
        <v>128</v>
      </c>
      <c r="E5" s="387" t="s">
        <v>129</v>
      </c>
      <c r="F5" s="333"/>
      <c r="G5" s="678"/>
      <c r="H5" s="679"/>
      <c r="I5" s="679"/>
      <c r="J5" s="684"/>
    </row>
    <row r="6" spans="1:10">
      <c r="A6" s="336"/>
      <c r="B6" s="338" t="s">
        <v>1681</v>
      </c>
      <c r="D6" s="378" t="s">
        <v>14</v>
      </c>
      <c r="E6" s="388" t="str" cm="1">
        <f t="array" aca="1" ref="E6" ca="1">MID(CELL("dateiname",A1),FIND("]",CELL("dateiname",A1))+5,3)</f>
        <v>1.4</v>
      </c>
      <c r="F6" s="340"/>
      <c r="G6" s="678"/>
      <c r="H6" s="679"/>
      <c r="I6" s="679"/>
      <c r="J6" s="684"/>
    </row>
    <row r="7" spans="1:10">
      <c r="A7" s="342"/>
      <c r="B7" s="343" t="s">
        <v>1738</v>
      </c>
      <c r="D7" s="378" t="s">
        <v>133</v>
      </c>
      <c r="E7" s="388" t="str" cm="1">
        <f t="array" aca="1" ref="E7" ca="1">MID(CELL("dateiname",A2),FIND("]",CELL("dateiname",A2))+9,3)</f>
        <v xml:space="preserve">SR </v>
      </c>
      <c r="F7" s="340"/>
      <c r="G7" s="680"/>
      <c r="H7" s="681"/>
      <c r="I7" s="681"/>
      <c r="J7" s="685"/>
    </row>
    <row r="8" spans="1:10">
      <c r="A8" s="344"/>
      <c r="B8" s="345"/>
      <c r="C8" s="346"/>
      <c r="D8" s="346"/>
      <c r="E8" s="347"/>
      <c r="F8" s="346"/>
      <c r="G8" s="389"/>
      <c r="H8" s="347"/>
      <c r="I8" s="347"/>
      <c r="J8" s="348"/>
    </row>
    <row r="9" spans="1:10">
      <c r="A9" s="390" t="s">
        <v>1848</v>
      </c>
      <c r="B9" s="391"/>
      <c r="C9" s="244"/>
      <c r="D9" s="244"/>
      <c r="E9" s="349"/>
      <c r="F9" s="244"/>
      <c r="G9" s="246"/>
      <c r="H9" s="349"/>
      <c r="I9" s="349"/>
      <c r="J9" s="350"/>
    </row>
    <row r="10" spans="1:10">
      <c r="A10" s="390" t="s">
        <v>1849</v>
      </c>
      <c r="B10" s="391"/>
      <c r="C10" s="244"/>
      <c r="D10" s="244"/>
      <c r="E10" s="349"/>
      <c r="F10" s="244"/>
      <c r="G10" s="246"/>
      <c r="H10" s="349"/>
      <c r="I10" s="349"/>
      <c r="J10" s="350"/>
    </row>
    <row r="11" spans="1:10">
      <c r="A11" s="390"/>
      <c r="B11" s="391"/>
      <c r="C11" s="244"/>
      <c r="D11" s="244"/>
      <c r="E11" s="349"/>
      <c r="F11" s="244"/>
      <c r="G11" s="246"/>
      <c r="H11" s="349"/>
      <c r="I11" s="349"/>
      <c r="J11" s="350"/>
    </row>
    <row r="12" spans="1:10">
      <c r="A12" s="390" t="s">
        <v>1850</v>
      </c>
      <c r="B12" s="392"/>
      <c r="C12" s="244"/>
      <c r="D12" s="244"/>
      <c r="E12" s="349"/>
      <c r="F12" s="244"/>
      <c r="G12" s="246"/>
      <c r="H12" s="349"/>
      <c r="I12" s="349"/>
      <c r="J12" s="350"/>
    </row>
    <row r="13" spans="1:10">
      <c r="A13" s="390" t="s">
        <v>1880</v>
      </c>
      <c r="B13" s="393"/>
      <c r="C13" s="244"/>
      <c r="D13" s="244"/>
      <c r="E13" s="349"/>
      <c r="F13" s="244"/>
      <c r="G13" s="246"/>
      <c r="H13" s="349"/>
      <c r="I13" s="349"/>
      <c r="J13" s="350"/>
    </row>
    <row r="14" spans="1:10">
      <c r="A14" s="390" t="s">
        <v>1889</v>
      </c>
      <c r="B14" s="393"/>
      <c r="C14" s="244"/>
      <c r="D14" s="244"/>
      <c r="E14" s="349"/>
      <c r="F14" s="244"/>
      <c r="G14" s="246"/>
      <c r="H14" s="349"/>
      <c r="I14" s="349"/>
      <c r="J14" s="350"/>
    </row>
    <row r="15" spans="1:10">
      <c r="A15" s="390" t="s">
        <v>1888</v>
      </c>
      <c r="B15" s="393"/>
      <c r="C15" s="244"/>
      <c r="D15" s="244"/>
      <c r="E15" s="349"/>
      <c r="F15" s="244"/>
      <c r="G15" s="246"/>
      <c r="H15" s="349"/>
      <c r="I15" s="349"/>
      <c r="J15" s="350"/>
    </row>
    <row r="16" spans="1:10">
      <c r="A16" s="390" t="s">
        <v>1873</v>
      </c>
      <c r="B16" s="391"/>
      <c r="C16" s="244"/>
      <c r="D16" s="244"/>
      <c r="E16" s="349"/>
      <c r="F16" s="244"/>
      <c r="G16" s="246"/>
      <c r="H16" s="349"/>
      <c r="I16" s="349"/>
      <c r="J16" s="350"/>
    </row>
    <row r="17" spans="1:11">
      <c r="A17" s="390" t="s">
        <v>1881</v>
      </c>
      <c r="B17" s="391"/>
      <c r="C17" s="244"/>
      <c r="D17" s="244"/>
      <c r="E17" s="349"/>
      <c r="F17" s="244"/>
      <c r="G17" s="246"/>
      <c r="H17" s="349"/>
      <c r="I17" s="349"/>
      <c r="J17" s="350"/>
    </row>
    <row r="18" spans="1:11">
      <c r="A18" s="390" t="s">
        <v>1884</v>
      </c>
      <c r="B18" s="391"/>
      <c r="C18" s="244"/>
      <c r="D18" s="244"/>
      <c r="E18" s="349"/>
      <c r="F18" s="244"/>
      <c r="G18" s="246"/>
      <c r="H18" s="349"/>
      <c r="I18" s="349"/>
      <c r="J18" s="350"/>
    </row>
    <row r="19" spans="1:11" ht="15.6" customHeight="1">
      <c r="A19" s="394"/>
      <c r="B19" s="15"/>
      <c r="C19" s="15"/>
      <c r="D19" s="15"/>
      <c r="E19" s="15"/>
      <c r="F19" s="15"/>
      <c r="G19" s="15"/>
      <c r="H19" s="15"/>
      <c r="I19" s="15"/>
      <c r="J19" s="395"/>
    </row>
    <row r="20" spans="1:11" ht="33" customHeight="1">
      <c r="A20" s="396"/>
      <c r="B20" s="397" t="s">
        <v>1851</v>
      </c>
      <c r="C20" s="397"/>
      <c r="D20" s="397"/>
      <c r="E20" s="397"/>
      <c r="F20" s="397"/>
      <c r="G20" s="397"/>
      <c r="H20" s="397"/>
      <c r="I20" s="397"/>
      <c r="J20" s="398"/>
    </row>
    <row r="21" spans="1:11" ht="49.9" customHeight="1">
      <c r="A21" s="399" t="s">
        <v>1</v>
      </c>
      <c r="B21" s="686" t="s">
        <v>130</v>
      </c>
      <c r="C21" s="686"/>
      <c r="D21" s="400" t="s">
        <v>1852</v>
      </c>
      <c r="E21" s="401" t="s">
        <v>1853</v>
      </c>
      <c r="F21" s="402"/>
      <c r="G21" s="403" t="s">
        <v>1854</v>
      </c>
      <c r="H21" s="403" t="s">
        <v>1855</v>
      </c>
      <c r="I21" s="403" t="s">
        <v>1856</v>
      </c>
      <c r="J21" s="404" t="s">
        <v>1857</v>
      </c>
    </row>
    <row r="22" spans="1:11" ht="50.1" customHeight="1">
      <c r="A22" s="405">
        <v>4</v>
      </c>
      <c r="B22" s="687" t="s">
        <v>1858</v>
      </c>
      <c r="C22" s="687"/>
      <c r="D22" s="183" t="s">
        <v>74</v>
      </c>
      <c r="E22" s="688" t="s">
        <v>1859</v>
      </c>
      <c r="F22" s="689"/>
      <c r="G22" s="66"/>
      <c r="H22" s="406">
        <v>4396</v>
      </c>
      <c r="I22" s="407" t="s">
        <v>1860</v>
      </c>
      <c r="J22" s="206">
        <f>G22*H22</f>
        <v>0</v>
      </c>
    </row>
    <row r="23" spans="1:11" ht="16.5" customHeight="1">
      <c r="A23" s="408"/>
      <c r="B23" s="409" t="s">
        <v>1861</v>
      </c>
      <c r="C23" s="409"/>
      <c r="D23" s="409"/>
      <c r="E23" s="409"/>
      <c r="F23" s="409"/>
      <c r="G23" s="409"/>
      <c r="H23" s="410">
        <f>SUM(H22:H22)</f>
        <v>4396</v>
      </c>
      <c r="I23" s="411" t="s">
        <v>1862</v>
      </c>
      <c r="J23" s="412">
        <f>SUM(J22:J22)</f>
        <v>0</v>
      </c>
    </row>
    <row r="24" spans="1:11">
      <c r="A24" s="394"/>
      <c r="B24" s="15"/>
      <c r="C24" s="15"/>
      <c r="D24" s="15"/>
      <c r="E24" s="15"/>
      <c r="F24" s="15"/>
      <c r="G24" s="15"/>
      <c r="H24" s="15"/>
      <c r="I24" s="15"/>
      <c r="J24" s="395"/>
    </row>
    <row r="25" spans="1:11">
      <c r="A25" s="413" t="s">
        <v>5</v>
      </c>
      <c r="B25" s="414" t="s">
        <v>110</v>
      </c>
      <c r="C25" s="414"/>
      <c r="D25" s="415"/>
      <c r="E25" s="415"/>
      <c r="F25" s="415"/>
      <c r="G25" s="415"/>
      <c r="H25" s="415"/>
      <c r="I25" s="415"/>
      <c r="J25" s="166">
        <f>J23</f>
        <v>0</v>
      </c>
    </row>
    <row r="26" spans="1:11" ht="16.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1" ht="16.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1" s="54" customFormat="1" ht="12">
      <c r="A28" s="416" t="s">
        <v>26</v>
      </c>
      <c r="B28" s="416"/>
      <c r="C28" s="417"/>
      <c r="D28" s="417"/>
      <c r="E28" s="417"/>
      <c r="F28" s="418"/>
      <c r="G28" s="417"/>
      <c r="H28" s="417"/>
      <c r="I28" s="418"/>
      <c r="J28" s="419"/>
      <c r="K28" s="418"/>
    </row>
    <row r="29" spans="1:11" s="54" customFormat="1" ht="5.25" customHeight="1">
      <c r="A29" s="416"/>
      <c r="B29" s="416"/>
      <c r="C29" s="417"/>
      <c r="D29" s="417"/>
      <c r="E29" s="417"/>
      <c r="F29" s="418"/>
      <c r="G29" s="417"/>
      <c r="H29" s="417"/>
      <c r="I29" s="418"/>
    </row>
    <row r="30" spans="1:11" s="54" customFormat="1" ht="12">
      <c r="A30" s="16" t="s">
        <v>27</v>
      </c>
      <c r="B30" s="16" t="s">
        <v>28</v>
      </c>
      <c r="D30" s="416" t="s">
        <v>145</v>
      </c>
      <c r="E30" s="416" t="s">
        <v>1863</v>
      </c>
      <c r="F30" s="418"/>
      <c r="G30" s="417"/>
      <c r="H30" s="417"/>
      <c r="I30" s="418"/>
      <c r="J30" s="419"/>
      <c r="K30" s="418"/>
    </row>
    <row r="31" spans="1:11" s="54" customFormat="1" ht="12">
      <c r="A31" s="416" t="s">
        <v>52</v>
      </c>
      <c r="B31" s="420" t="s">
        <v>1864</v>
      </c>
      <c r="D31" s="416" t="s">
        <v>144</v>
      </c>
      <c r="E31" s="416" t="s">
        <v>35</v>
      </c>
      <c r="F31" s="418"/>
      <c r="G31" s="417"/>
      <c r="H31" s="417"/>
      <c r="I31" s="418"/>
      <c r="J31" s="419"/>
      <c r="K31" s="418"/>
    </row>
  </sheetData>
  <sheetProtection algorithmName="SHA-512" hashValue="tEYZDVALQBzPA1NTQzMRhPnHRqLymRA+3gBS3F2EpfjuhrZOzE/IZWoQPqCMyQAf2UWnFAy6luYHatEBdHNMBQ==" saltValue="B8ofp+gZpRpWNzJhwH1Xlw==" spinCount="100000" sheet="1" objects="1" scenarios="1" formatColumns="0" formatRows="0" autoFilter="0"/>
  <mergeCells count="4">
    <mergeCell ref="G3:J7"/>
    <mergeCell ref="B21:C21"/>
    <mergeCell ref="B22:C22"/>
    <mergeCell ref="E22:F22"/>
  </mergeCells>
  <conditionalFormatting sqref="G1:J1">
    <cfRule type="expression" dxfId="54" priority="1">
      <formula>$G$1&lt;&gt;""</formula>
    </cfRule>
  </conditionalFormatting>
  <pageMargins left="0.7" right="0.7" top="0.78740157499999996" bottom="0.78740157499999996" header="0.3" footer="0.3"/>
  <pageSetup paperSize="9" scale="58" orientation="portrait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757DB-BFF7-4867-A984-A25A67127451}">
  <sheetPr>
    <tabColor theme="3" tint="0.59999389629810485"/>
    <pageSetUpPr fitToPage="1"/>
  </sheetPr>
  <dimension ref="A1:S435"/>
  <sheetViews>
    <sheetView showGridLines="0" zoomScaleNormal="100" workbookViewId="0">
      <pane ySplit="10" topLeftCell="A109" activePane="bottomLeft" state="frozen"/>
      <selection activeCell="M1341" sqref="M1341"/>
      <selection pane="bottomLeft" activeCell="O116" sqref="O116"/>
    </sheetView>
  </sheetViews>
  <sheetFormatPr baseColWidth="10" defaultColWidth="11.42578125" defaultRowHeight="12.75"/>
  <cols>
    <col min="1" max="1" width="5.140625" style="16" customWidth="1"/>
    <col min="2" max="2" width="9.7109375" style="22" customWidth="1"/>
    <col min="3" max="3" width="10.42578125" style="23" customWidth="1"/>
    <col min="4" max="4" width="22.28515625" style="36" customWidth="1"/>
    <col min="5" max="5" width="21.5703125" style="18" customWidth="1"/>
    <col min="6" max="6" width="19.140625" style="18" customWidth="1"/>
    <col min="7" max="7" width="45.140625" style="18" bestFit="1" customWidth="1"/>
    <col min="8" max="8" width="13" style="22" bestFit="1" customWidth="1"/>
    <col min="9" max="9" width="10.42578125" style="20" customWidth="1"/>
    <col min="10" max="10" width="11.5703125" style="21" customWidth="1"/>
    <col min="11" max="11" width="11" style="20" customWidth="1"/>
    <col min="12" max="13" width="12.7109375" style="18" customWidth="1"/>
    <col min="14" max="14" width="11" style="20" customWidth="1"/>
    <col min="15" max="16" width="12.7109375" style="18" customWidth="1"/>
    <col min="17" max="18" width="14.28515625" style="18" customWidth="1"/>
    <col min="19" max="19" width="14.28515625" style="24" customWidth="1"/>
  </cols>
  <sheetData>
    <row r="1" spans="1:19" ht="16.5" customHeight="1">
      <c r="A1" s="40"/>
      <c r="B1" s="41" t="str">
        <f>HYPERLINK("#'Zusammenfassung'"&amp;"!A10","Zurück")</f>
        <v>Zurück</v>
      </c>
      <c r="C1" s="42"/>
      <c r="D1" s="147"/>
      <c r="E1" s="148" t="s">
        <v>76</v>
      </c>
      <c r="F1" s="149" t="s">
        <v>0</v>
      </c>
      <c r="G1" s="643"/>
      <c r="H1" s="638"/>
      <c r="I1" s="638"/>
      <c r="J1" s="639"/>
      <c r="K1" s="650" t="s">
        <v>150</v>
      </c>
      <c r="L1" s="651"/>
      <c r="M1" s="652"/>
      <c r="N1" s="656" t="s">
        <v>151</v>
      </c>
      <c r="O1" s="651"/>
      <c r="P1" s="652"/>
      <c r="Q1" s="150" t="str">
        <f>IF(OR(COUNTIF(J12:J421,"&gt;0")&lt;&gt;COUNT(Q12:Q421)-COUNTIF(A11:A1346,"ZS"),$K$7="",$N$7=""),"Das Preisblatt ist nicht vollständig ausgefüllt!","")</f>
        <v>Das Preisblatt ist nicht vollständig ausgefüllt!</v>
      </c>
      <c r="R1" s="151"/>
      <c r="S1" s="152"/>
    </row>
    <row r="2" spans="1:19">
      <c r="A2" s="153" t="s">
        <v>17</v>
      </c>
      <c r="B2" s="154" t="str" cm="1">
        <f t="array" ref="B2">Kunde</f>
        <v>Westfälische Hochschule</v>
      </c>
      <c r="C2" s="155"/>
      <c r="E2" s="156" t="s">
        <v>16</v>
      </c>
      <c r="F2" s="157" t="s">
        <v>6</v>
      </c>
      <c r="G2" s="644"/>
      <c r="H2" s="645"/>
      <c r="I2" s="645"/>
      <c r="J2" s="646"/>
      <c r="K2" s="653"/>
      <c r="L2" s="654"/>
      <c r="M2" s="655"/>
      <c r="N2" s="653"/>
      <c r="O2" s="654"/>
      <c r="P2" s="655"/>
      <c r="Q2" s="158" t="str" cm="1">
        <f t="array" aca="1" ref="Q2" ca="1">IFERROR(HYPERLINK("#"&amp;"A"&amp;MATCH("GS",INDIRECT("'"&amp;LEFT(MID(CELL("dateiname",F1),FIND("]",CELL("dateiname",F1))+1,255),255)&amp;"'"&amp;"!$A:$A"),0)+10,
"Angebotswert:"),"Angebotswert:")</f>
        <v>Angebotswert:</v>
      </c>
      <c r="R2" s="159"/>
      <c r="S2" s="160" t="e">
        <f>S421</f>
        <v>#DIV/0!</v>
      </c>
    </row>
    <row r="3" spans="1:19">
      <c r="A3" s="153"/>
      <c r="B3" s="161" t="s">
        <v>1629</v>
      </c>
      <c r="C3" s="162"/>
      <c r="D3" s="163"/>
      <c r="E3" s="156" t="s">
        <v>18</v>
      </c>
      <c r="F3" s="164">
        <f>Datum</f>
        <v>46225</v>
      </c>
      <c r="G3" s="644"/>
      <c r="H3" s="645"/>
      <c r="I3" s="645"/>
      <c r="J3" s="646"/>
      <c r="K3" s="653"/>
      <c r="L3" s="654"/>
      <c r="M3" s="655"/>
      <c r="N3" s="653"/>
      <c r="O3" s="654"/>
      <c r="P3" s="655"/>
      <c r="Q3" s="165" t="s">
        <v>10</v>
      </c>
      <c r="R3" s="159"/>
      <c r="S3" s="43">
        <f>R421</f>
        <v>0</v>
      </c>
    </row>
    <row r="4" spans="1:19">
      <c r="A4" s="153"/>
      <c r="B4" s="161"/>
      <c r="C4" s="162"/>
      <c r="D4" s="163"/>
      <c r="E4" s="148" t="s">
        <v>79</v>
      </c>
      <c r="F4" s="149" t="str" cm="1">
        <f t="array" aca="1" ref="F4" ca="1">LEFT(MID(CELL( "dateiname",A1), FIND("]", CELL("dateiname", A1))+5, 1),1)</f>
        <v>2</v>
      </c>
      <c r="G4" s="644"/>
      <c r="H4" s="645"/>
      <c r="I4" s="645"/>
      <c r="J4" s="646"/>
      <c r="K4" s="653"/>
      <c r="L4" s="654"/>
      <c r="M4" s="655"/>
      <c r="N4" s="653"/>
      <c r="O4" s="654"/>
      <c r="P4" s="655"/>
      <c r="Q4" s="165" t="s">
        <v>11</v>
      </c>
      <c r="R4" s="159"/>
      <c r="S4" s="166">
        <f>J421</f>
        <v>0</v>
      </c>
    </row>
    <row r="5" spans="1:19">
      <c r="A5" s="153"/>
      <c r="B5" s="167" t="s">
        <v>1682</v>
      </c>
      <c r="C5" s="162"/>
      <c r="E5" s="148" t="s">
        <v>49</v>
      </c>
      <c r="F5" s="44" t="str" cm="1">
        <f t="array" aca="1" ref="F5" ca="1">LEFT(MID(CELL( "dateiname",A2), FIND("]", CELL("dateiname", A2))+7,1),1)</f>
        <v>1</v>
      </c>
      <c r="G5" s="644"/>
      <c r="H5" s="645"/>
      <c r="I5" s="645"/>
      <c r="J5" s="646"/>
      <c r="K5" s="653"/>
      <c r="L5" s="654"/>
      <c r="M5" s="655"/>
      <c r="N5" s="653"/>
      <c r="O5" s="654"/>
      <c r="P5" s="655"/>
      <c r="Q5" s="168" t="s">
        <v>7</v>
      </c>
      <c r="R5" s="169"/>
      <c r="S5" s="170">
        <f>I421</f>
        <v>16979.600000000013</v>
      </c>
    </row>
    <row r="6" spans="1:19">
      <c r="A6" s="171"/>
      <c r="B6" s="172">
        <v>45665</v>
      </c>
      <c r="C6" s="173" t="s">
        <v>1630</v>
      </c>
      <c r="D6" s="174"/>
      <c r="E6" s="148" t="s">
        <v>76</v>
      </c>
      <c r="F6" s="44" t="str" cm="1">
        <f t="array" aca="1" ref="F6" ca="1">(MID(CELL("dateiname",A3),FIND("]",CELL("dateiname",A3))+9,255))</f>
        <v>UR</v>
      </c>
      <c r="G6" s="644"/>
      <c r="H6" s="645"/>
      <c r="I6" s="645"/>
      <c r="J6" s="646"/>
      <c r="K6" s="634" t="s">
        <v>98</v>
      </c>
      <c r="L6" s="635"/>
      <c r="M6" s="635"/>
      <c r="N6" s="635"/>
      <c r="O6" s="635"/>
      <c r="P6" s="636"/>
      <c r="Q6" s="168" t="s">
        <v>8</v>
      </c>
      <c r="R6" s="169"/>
      <c r="S6" s="170">
        <f>Q421</f>
        <v>2888050.9334999961</v>
      </c>
    </row>
    <row r="7" spans="1:19" ht="12.75" customHeight="1">
      <c r="A7" s="175"/>
      <c r="B7" s="637" t="e">
        <f>IF(AND(ROUND(SUM(I11:I421)/2,2)=ROUND(I421,2),ROUND(SUM(Q11:Q421)/2,2)=ROUND(Q421,2),ROUND(SUM(R11:R421)/2,2)=ROUND(R421,2),ROUND(SUM(S11:S421)/2,2)=ROUND(S421,2)),"","SUMMENFEHLER")</f>
        <v>#DIV/0!</v>
      </c>
      <c r="C7" s="638"/>
      <c r="D7" s="639"/>
      <c r="E7" s="176" t="s">
        <v>66</v>
      </c>
      <c r="F7" s="177" t="s">
        <v>1324</v>
      </c>
      <c r="G7" s="647"/>
      <c r="H7" s="648"/>
      <c r="I7" s="648"/>
      <c r="J7" s="649"/>
      <c r="K7" s="657"/>
      <c r="L7" s="658"/>
      <c r="M7" s="659"/>
      <c r="N7" s="657"/>
      <c r="O7" s="658"/>
      <c r="P7" s="659"/>
      <c r="Q7" s="168" t="s">
        <v>9</v>
      </c>
      <c r="R7" s="169"/>
      <c r="S7" s="45">
        <f>IFERROR(S2/S6,0)</f>
        <v>0</v>
      </c>
    </row>
    <row r="8" spans="1:19" ht="12.75" customHeight="1">
      <c r="A8" s="640" t="str">
        <f>IF(Q1="",IF(S4&gt;J8,"Die angebotene Durchschnittsleistung überschreitet die zulässige Obergrenze der Reinigungsleistung",""),"")</f>
        <v/>
      </c>
      <c r="B8" s="641"/>
      <c r="C8" s="641"/>
      <c r="D8" s="641"/>
      <c r="E8" s="642"/>
      <c r="F8" s="178"/>
      <c r="G8" s="179"/>
      <c r="H8" s="180"/>
      <c r="I8" s="181" t="s">
        <v>60</v>
      </c>
      <c r="J8" s="182">
        <v>280</v>
      </c>
      <c r="K8" s="660"/>
      <c r="L8" s="661"/>
      <c r="M8" s="662"/>
      <c r="N8" s="660"/>
      <c r="O8" s="661"/>
      <c r="P8" s="662"/>
      <c r="Q8" s="168" t="s">
        <v>41</v>
      </c>
      <c r="R8" s="169"/>
      <c r="S8" s="46">
        <f>COUNTA(K12:K421)</f>
        <v>320</v>
      </c>
    </row>
    <row r="9" spans="1:19" ht="12.75" customHeight="1">
      <c r="A9" s="183"/>
      <c r="B9" s="184"/>
      <c r="C9" s="185"/>
      <c r="D9" s="186" t="s">
        <v>154</v>
      </c>
      <c r="E9" s="187"/>
      <c r="F9" s="188"/>
      <c r="G9" s="188"/>
      <c r="H9" s="188"/>
      <c r="I9" s="188"/>
      <c r="J9" s="189"/>
      <c r="K9" s="47"/>
      <c r="L9" s="47"/>
      <c r="M9" s="47"/>
      <c r="N9" s="47"/>
      <c r="O9" s="47"/>
      <c r="P9" s="47"/>
      <c r="Q9" s="189"/>
      <c r="R9" s="189"/>
      <c r="S9" s="48"/>
    </row>
    <row r="10" spans="1:19" ht="27" customHeight="1">
      <c r="A10" s="190" t="s">
        <v>1</v>
      </c>
      <c r="B10" s="191" t="s">
        <v>65</v>
      </c>
      <c r="C10" s="192" t="s">
        <v>3</v>
      </c>
      <c r="D10" s="193" t="s">
        <v>125</v>
      </c>
      <c r="E10" s="194" t="s">
        <v>2</v>
      </c>
      <c r="F10" s="194" t="s">
        <v>67</v>
      </c>
      <c r="G10" s="194" t="s">
        <v>19</v>
      </c>
      <c r="H10" s="194" t="s">
        <v>4</v>
      </c>
      <c r="I10" s="194" t="s">
        <v>20</v>
      </c>
      <c r="J10" s="194" t="s">
        <v>149</v>
      </c>
      <c r="K10" s="194" t="s">
        <v>152</v>
      </c>
      <c r="L10" s="194" t="s">
        <v>21</v>
      </c>
      <c r="M10" s="194" t="s">
        <v>153</v>
      </c>
      <c r="N10" s="194" t="s">
        <v>152</v>
      </c>
      <c r="O10" s="194" t="s">
        <v>21</v>
      </c>
      <c r="P10" s="194" t="s">
        <v>153</v>
      </c>
      <c r="Q10" s="194" t="s">
        <v>23</v>
      </c>
      <c r="R10" s="194" t="s">
        <v>15</v>
      </c>
      <c r="S10" s="194" t="s">
        <v>25</v>
      </c>
    </row>
    <row r="11" spans="1:19">
      <c r="A11" s="281">
        <v>1</v>
      </c>
      <c r="B11" s="421" t="s">
        <v>1670</v>
      </c>
      <c r="C11" s="422">
        <v>0</v>
      </c>
      <c r="D11" s="422">
        <v>101</v>
      </c>
      <c r="E11" s="423" t="s">
        <v>1671</v>
      </c>
      <c r="F11" s="424" t="s">
        <v>172</v>
      </c>
      <c r="G11" s="424" t="s">
        <v>75</v>
      </c>
      <c r="H11" s="424" t="s">
        <v>70</v>
      </c>
      <c r="I11" s="424">
        <v>102.35</v>
      </c>
      <c r="J11" s="64"/>
      <c r="K11" s="210">
        <v>2</v>
      </c>
      <c r="L11" s="211">
        <v>58.64</v>
      </c>
      <c r="M11" s="211" t="e" cm="1">
        <f t="array" ref="M11">IF($K11&gt;0,SVS_UR_VZ*$I11/$J11,0)</f>
        <v>#DIV/0!</v>
      </c>
      <c r="N11" s="204">
        <v>2</v>
      </c>
      <c r="O11" s="205">
        <v>40.5</v>
      </c>
      <c r="P11" s="205" t="e" cm="1">
        <f t="array" ref="P11">IF($K11&gt;0,SVS_UR_VFZ*$I11/$J11,0)</f>
        <v>#DIV/0!</v>
      </c>
      <c r="Q11" s="206">
        <f>I11*SUM(L11,O11)</f>
        <v>10146.978999999999</v>
      </c>
      <c r="R11" s="206">
        <f>IFERROR(Q11/J11,0)</f>
        <v>0</v>
      </c>
      <c r="S11" s="425" t="e">
        <f>ROUND(SUM(L11*M11,O11*P11),2)</f>
        <v>#DIV/0!</v>
      </c>
    </row>
    <row r="12" spans="1:19" s="11" customFormat="1">
      <c r="A12" s="195">
        <f>MAX($A$11:A11)+1</f>
        <v>2</v>
      </c>
      <c r="B12" s="196" t="s">
        <v>1670</v>
      </c>
      <c r="C12" s="197">
        <v>0</v>
      </c>
      <c r="D12" s="197">
        <v>103</v>
      </c>
      <c r="E12" s="196" t="s">
        <v>229</v>
      </c>
      <c r="F12" s="198" t="s">
        <v>171</v>
      </c>
      <c r="G12" s="198" t="s">
        <v>1313</v>
      </c>
      <c r="H12" s="198" t="s">
        <v>70</v>
      </c>
      <c r="I12" s="198">
        <v>72.16</v>
      </c>
      <c r="J12" s="64"/>
      <c r="K12" s="210">
        <v>5</v>
      </c>
      <c r="L12" s="211">
        <v>146.6</v>
      </c>
      <c r="M12" s="211" t="e" cm="1">
        <f t="array" ref="M12">IF($K12&gt;0,SVS_UR_VZ*$I12/$J12,0)</f>
        <v>#DIV/0!</v>
      </c>
      <c r="N12" s="204">
        <v>5</v>
      </c>
      <c r="O12" s="205">
        <v>101.25</v>
      </c>
      <c r="P12" s="205" t="e" cm="1">
        <f t="array" ref="P12">IF($K12&gt;0,SVS_UR_VFZ*$I12/$J12,0)</f>
        <v>#DIV/0!</v>
      </c>
      <c r="Q12" s="206">
        <f>I12*SUM(L12,O12)</f>
        <v>17884.856</v>
      </c>
      <c r="R12" s="206">
        <f>IFERROR(Q12/J12,0)</f>
        <v>0</v>
      </c>
      <c r="S12" s="206" t="e">
        <f>ROUND(SUM(L12*M12,O12*P12),2)</f>
        <v>#DIV/0!</v>
      </c>
    </row>
    <row r="13" spans="1:19" s="11" customFormat="1">
      <c r="A13" s="195">
        <f>MAX($A$11:A12)+1</f>
        <v>3</v>
      </c>
      <c r="B13" s="196" t="s">
        <v>1670</v>
      </c>
      <c r="C13" s="197">
        <v>0</v>
      </c>
      <c r="D13" s="197">
        <v>104</v>
      </c>
      <c r="E13" s="196" t="s">
        <v>192</v>
      </c>
      <c r="F13" s="198" t="s">
        <v>37</v>
      </c>
      <c r="G13" s="198" t="s">
        <v>1314</v>
      </c>
      <c r="H13" s="198" t="s">
        <v>78</v>
      </c>
      <c r="I13" s="198">
        <v>11.05</v>
      </c>
      <c r="J13" s="202"/>
      <c r="K13" s="222"/>
      <c r="L13" s="426"/>
      <c r="M13" s="426"/>
      <c r="N13" s="222"/>
      <c r="O13" s="426"/>
      <c r="P13" s="426"/>
      <c r="Q13" s="219"/>
      <c r="R13" s="219"/>
      <c r="S13" s="219"/>
    </row>
    <row r="14" spans="1:19" s="11" customFormat="1" ht="12" customHeight="1">
      <c r="A14" s="195">
        <f>MAX($A$11:A13)+1</f>
        <v>4</v>
      </c>
      <c r="B14" s="196" t="s">
        <v>1670</v>
      </c>
      <c r="C14" s="197">
        <v>0</v>
      </c>
      <c r="D14" s="197">
        <v>108</v>
      </c>
      <c r="E14" s="196" t="s">
        <v>192</v>
      </c>
      <c r="F14" s="198" t="s">
        <v>37</v>
      </c>
      <c r="G14" s="198" t="s">
        <v>1314</v>
      </c>
      <c r="H14" s="198" t="s">
        <v>78</v>
      </c>
      <c r="I14" s="198">
        <v>88.41</v>
      </c>
      <c r="J14" s="202"/>
      <c r="K14" s="222"/>
      <c r="L14" s="426"/>
      <c r="M14" s="426"/>
      <c r="N14" s="222"/>
      <c r="O14" s="426"/>
      <c r="P14" s="426"/>
      <c r="Q14" s="219"/>
      <c r="R14" s="219"/>
      <c r="S14" s="219"/>
    </row>
    <row r="15" spans="1:19" s="11" customFormat="1">
      <c r="A15" s="195">
        <f>MAX($A$11:A14)+1</f>
        <v>5</v>
      </c>
      <c r="B15" s="196" t="s">
        <v>1670</v>
      </c>
      <c r="C15" s="197">
        <v>0</v>
      </c>
      <c r="D15" s="197">
        <v>109</v>
      </c>
      <c r="E15" s="196" t="s">
        <v>192</v>
      </c>
      <c r="F15" s="198" t="s">
        <v>37</v>
      </c>
      <c r="G15" s="198" t="s">
        <v>1314</v>
      </c>
      <c r="H15" s="198" t="s">
        <v>78</v>
      </c>
      <c r="I15" s="198">
        <v>20.79</v>
      </c>
      <c r="J15" s="202"/>
      <c r="K15" s="222"/>
      <c r="L15" s="426"/>
      <c r="M15" s="426"/>
      <c r="N15" s="222"/>
      <c r="O15" s="426"/>
      <c r="P15" s="426"/>
      <c r="Q15" s="219"/>
      <c r="R15" s="219"/>
      <c r="S15" s="219"/>
    </row>
    <row r="16" spans="1:19" s="11" customFormat="1">
      <c r="A16" s="195">
        <f>MAX($A$11:A15)+1</f>
        <v>6</v>
      </c>
      <c r="B16" s="196" t="s">
        <v>1670</v>
      </c>
      <c r="C16" s="197">
        <v>0</v>
      </c>
      <c r="D16" s="197">
        <v>110</v>
      </c>
      <c r="E16" s="196" t="s">
        <v>1007</v>
      </c>
      <c r="F16" s="198" t="s">
        <v>37</v>
      </c>
      <c r="G16" s="198" t="s">
        <v>1314</v>
      </c>
      <c r="H16" s="198" t="s">
        <v>78</v>
      </c>
      <c r="I16" s="198">
        <v>14.68</v>
      </c>
      <c r="J16" s="202"/>
      <c r="K16" s="222"/>
      <c r="L16" s="426"/>
      <c r="M16" s="426"/>
      <c r="N16" s="222"/>
      <c r="O16" s="426"/>
      <c r="P16" s="426"/>
      <c r="Q16" s="219"/>
      <c r="R16" s="219"/>
      <c r="S16" s="219"/>
    </row>
    <row r="17" spans="1:19" s="11" customFormat="1">
      <c r="A17" s="195">
        <f>MAX($A$11:A16)+1</f>
        <v>7</v>
      </c>
      <c r="B17" s="196" t="s">
        <v>1670</v>
      </c>
      <c r="C17" s="197">
        <v>0</v>
      </c>
      <c r="D17" s="197">
        <v>111</v>
      </c>
      <c r="E17" s="196" t="s">
        <v>192</v>
      </c>
      <c r="F17" s="198" t="s">
        <v>37</v>
      </c>
      <c r="G17" s="198" t="s">
        <v>1314</v>
      </c>
      <c r="H17" s="198" t="s">
        <v>78</v>
      </c>
      <c r="I17" s="198">
        <v>86.37</v>
      </c>
      <c r="J17" s="202"/>
      <c r="K17" s="222"/>
      <c r="L17" s="426"/>
      <c r="M17" s="426"/>
      <c r="N17" s="222"/>
      <c r="O17" s="426"/>
      <c r="P17" s="426"/>
      <c r="Q17" s="219"/>
      <c r="R17" s="219"/>
      <c r="S17" s="219"/>
    </row>
    <row r="18" spans="1:19" s="11" customFormat="1">
      <c r="A18" s="195">
        <f>MAX($A$11:A17)+1</f>
        <v>8</v>
      </c>
      <c r="B18" s="196" t="s">
        <v>1670</v>
      </c>
      <c r="C18" s="197">
        <v>0</v>
      </c>
      <c r="D18" s="197">
        <v>170</v>
      </c>
      <c r="E18" s="196" t="s">
        <v>1637</v>
      </c>
      <c r="F18" s="198" t="s">
        <v>171</v>
      </c>
      <c r="G18" s="198" t="s">
        <v>1314</v>
      </c>
      <c r="H18" s="198" t="s">
        <v>85</v>
      </c>
      <c r="I18" s="198">
        <v>24.78</v>
      </c>
      <c r="J18" s="64"/>
      <c r="K18" s="210">
        <v>5</v>
      </c>
      <c r="L18" s="211">
        <v>146.6</v>
      </c>
      <c r="M18" s="211" t="e" cm="1">
        <f t="array" ref="M18">IF($K18&gt;0,SVS_UR_VZ*$I18/$J18,0)</f>
        <v>#DIV/0!</v>
      </c>
      <c r="N18" s="204">
        <v>5</v>
      </c>
      <c r="O18" s="205">
        <v>101.25</v>
      </c>
      <c r="P18" s="205" t="e" cm="1">
        <f t="array" ref="P18">IF($K18&gt;0,SVS_UR_VFZ*$I18/$J18,0)</f>
        <v>#DIV/0!</v>
      </c>
      <c r="Q18" s="206">
        <f t="shared" ref="Q18:Q36" si="0">I18*SUM(L18,O18)</f>
        <v>6141.723</v>
      </c>
      <c r="R18" s="206">
        <f t="shared" ref="R18:R36" si="1">IFERROR(Q18/J18,0)</f>
        <v>0</v>
      </c>
      <c r="S18" s="206" t="e">
        <f t="shared" ref="S18:S36" si="2">ROUND(SUM(L18*M18,O18*P18),2)</f>
        <v>#DIV/0!</v>
      </c>
    </row>
    <row r="19" spans="1:19" s="11" customFormat="1">
      <c r="A19" s="195">
        <f>MAX($A$11:A18)+1</f>
        <v>9</v>
      </c>
      <c r="B19" s="196" t="s">
        <v>1670</v>
      </c>
      <c r="C19" s="197">
        <v>0</v>
      </c>
      <c r="D19" s="197">
        <v>171</v>
      </c>
      <c r="E19" s="196" t="s">
        <v>84</v>
      </c>
      <c r="F19" s="198" t="s">
        <v>171</v>
      </c>
      <c r="G19" s="198" t="s">
        <v>1312</v>
      </c>
      <c r="H19" s="198" t="s">
        <v>83</v>
      </c>
      <c r="I19" s="198">
        <v>15.25</v>
      </c>
      <c r="J19" s="64"/>
      <c r="K19" s="210">
        <v>5</v>
      </c>
      <c r="L19" s="211">
        <v>146.6</v>
      </c>
      <c r="M19" s="211" t="e" cm="1">
        <f t="array" ref="M19">IF($K19&gt;0,SVS_UR_VZ*$I19/$J19,0)</f>
        <v>#DIV/0!</v>
      </c>
      <c r="N19" s="204">
        <v>5</v>
      </c>
      <c r="O19" s="205">
        <v>101.25</v>
      </c>
      <c r="P19" s="205" t="e" cm="1">
        <f t="array" ref="P19">IF($K19&gt;0,SVS_UR_VFZ*$I19/$J19,0)</f>
        <v>#DIV/0!</v>
      </c>
      <c r="Q19" s="206">
        <f t="shared" si="0"/>
        <v>3779.7125000000001</v>
      </c>
      <c r="R19" s="206">
        <f t="shared" si="1"/>
        <v>0</v>
      </c>
      <c r="S19" s="206" t="e">
        <f t="shared" si="2"/>
        <v>#DIV/0!</v>
      </c>
    </row>
    <row r="20" spans="1:19" s="11" customFormat="1">
      <c r="A20" s="195">
        <f>MAX($A$11:A19)+1</f>
        <v>10</v>
      </c>
      <c r="B20" s="196" t="s">
        <v>1670</v>
      </c>
      <c r="C20" s="197">
        <v>0</v>
      </c>
      <c r="D20" s="197">
        <v>172</v>
      </c>
      <c r="E20" s="196" t="s">
        <v>84</v>
      </c>
      <c r="F20" s="198" t="s">
        <v>171</v>
      </c>
      <c r="G20" s="198" t="s">
        <v>1312</v>
      </c>
      <c r="H20" s="198" t="s">
        <v>83</v>
      </c>
      <c r="I20" s="198">
        <v>67.25</v>
      </c>
      <c r="J20" s="64"/>
      <c r="K20" s="210">
        <v>5</v>
      </c>
      <c r="L20" s="211">
        <v>146.6</v>
      </c>
      <c r="M20" s="211" t="e" cm="1">
        <f t="array" ref="M20">IF($K20&gt;0,SVS_UR_VZ*$I20/$J20,0)</f>
        <v>#DIV/0!</v>
      </c>
      <c r="N20" s="204">
        <v>5</v>
      </c>
      <c r="O20" s="205">
        <v>101.25</v>
      </c>
      <c r="P20" s="205" t="e" cm="1">
        <f t="array" ref="P20">IF($K20&gt;0,SVS_UR_VFZ*$I20/$J20,0)</f>
        <v>#DIV/0!</v>
      </c>
      <c r="Q20" s="206">
        <f t="shared" si="0"/>
        <v>16667.912499999999</v>
      </c>
      <c r="R20" s="206">
        <f t="shared" si="1"/>
        <v>0</v>
      </c>
      <c r="S20" s="206" t="e">
        <f t="shared" si="2"/>
        <v>#DIV/0!</v>
      </c>
    </row>
    <row r="21" spans="1:19" s="11" customFormat="1">
      <c r="A21" s="195">
        <f>MAX($A$11:A20)+1</f>
        <v>11</v>
      </c>
      <c r="B21" s="196" t="s">
        <v>1670</v>
      </c>
      <c r="C21" s="197">
        <v>0</v>
      </c>
      <c r="D21" s="197">
        <v>173</v>
      </c>
      <c r="E21" s="196" t="s">
        <v>84</v>
      </c>
      <c r="F21" s="198" t="s">
        <v>171</v>
      </c>
      <c r="G21" s="198" t="s">
        <v>1312</v>
      </c>
      <c r="H21" s="198" t="s">
        <v>83</v>
      </c>
      <c r="I21" s="198">
        <v>162.33000000000001</v>
      </c>
      <c r="J21" s="64"/>
      <c r="K21" s="210">
        <v>5</v>
      </c>
      <c r="L21" s="211">
        <v>146.6</v>
      </c>
      <c r="M21" s="211" t="e" cm="1">
        <f t="array" ref="M21">IF($K21&gt;0,SVS_UR_VZ*$I21/$J21,0)</f>
        <v>#DIV/0!</v>
      </c>
      <c r="N21" s="204">
        <v>5</v>
      </c>
      <c r="O21" s="205">
        <v>101.25</v>
      </c>
      <c r="P21" s="205" t="e" cm="1">
        <f t="array" ref="P21">IF($K21&gt;0,SVS_UR_VFZ*$I21/$J21,0)</f>
        <v>#DIV/0!</v>
      </c>
      <c r="Q21" s="206">
        <f t="shared" si="0"/>
        <v>40233.4905</v>
      </c>
      <c r="R21" s="206">
        <f t="shared" si="1"/>
        <v>0</v>
      </c>
      <c r="S21" s="206" t="e">
        <f t="shared" si="2"/>
        <v>#DIV/0!</v>
      </c>
    </row>
    <row r="22" spans="1:19" s="11" customFormat="1">
      <c r="A22" s="195">
        <f>MAX($A$11:A21)+1</f>
        <v>12</v>
      </c>
      <c r="B22" s="196" t="s">
        <v>1670</v>
      </c>
      <c r="C22" s="197">
        <v>0</v>
      </c>
      <c r="D22" s="197">
        <v>174</v>
      </c>
      <c r="E22" s="196" t="s">
        <v>84</v>
      </c>
      <c r="F22" s="198" t="s">
        <v>171</v>
      </c>
      <c r="G22" s="198" t="s">
        <v>1312</v>
      </c>
      <c r="H22" s="198" t="s">
        <v>83</v>
      </c>
      <c r="I22" s="198">
        <v>22.21</v>
      </c>
      <c r="J22" s="64"/>
      <c r="K22" s="210">
        <v>5</v>
      </c>
      <c r="L22" s="211">
        <v>146.6</v>
      </c>
      <c r="M22" s="211" t="e" cm="1">
        <f t="array" ref="M22">IF($K22&gt;0,SVS_UR_VZ*$I22/$J22,0)</f>
        <v>#DIV/0!</v>
      </c>
      <c r="N22" s="204">
        <v>5</v>
      </c>
      <c r="O22" s="205">
        <v>101.25</v>
      </c>
      <c r="P22" s="205" t="e" cm="1">
        <f t="array" ref="P22">IF($K22&gt;0,SVS_UR_VFZ*$I22/$J22,0)</f>
        <v>#DIV/0!</v>
      </c>
      <c r="Q22" s="206">
        <f t="shared" si="0"/>
        <v>5504.7484999999997</v>
      </c>
      <c r="R22" s="206">
        <f t="shared" si="1"/>
        <v>0</v>
      </c>
      <c r="S22" s="206" t="e">
        <f t="shared" si="2"/>
        <v>#DIV/0!</v>
      </c>
    </row>
    <row r="23" spans="1:19" s="11" customFormat="1">
      <c r="A23" s="195">
        <f>MAX($A$11:A22)+1</f>
        <v>13</v>
      </c>
      <c r="B23" s="196" t="s">
        <v>1670</v>
      </c>
      <c r="C23" s="197">
        <v>0</v>
      </c>
      <c r="D23" s="197">
        <v>175</v>
      </c>
      <c r="E23" s="196" t="s">
        <v>1637</v>
      </c>
      <c r="F23" s="198" t="s">
        <v>172</v>
      </c>
      <c r="G23" s="198" t="s">
        <v>1314</v>
      </c>
      <c r="H23" s="198" t="s">
        <v>85</v>
      </c>
      <c r="I23" s="198">
        <v>18.93</v>
      </c>
      <c r="J23" s="64"/>
      <c r="K23" s="210">
        <v>2</v>
      </c>
      <c r="L23" s="211">
        <v>58.64</v>
      </c>
      <c r="M23" s="211" t="e" cm="1">
        <f t="array" ref="M23">IF($K23&gt;0,SVS_UR_VZ*$I23/$J23,0)</f>
        <v>#DIV/0!</v>
      </c>
      <c r="N23" s="204">
        <v>2</v>
      </c>
      <c r="O23" s="205">
        <v>40.5</v>
      </c>
      <c r="P23" s="205" t="e" cm="1">
        <f t="array" ref="P23">IF($K23&gt;0,SVS_UR_VFZ*$I23/$J23,0)</f>
        <v>#DIV/0!</v>
      </c>
      <c r="Q23" s="206">
        <f t="shared" si="0"/>
        <v>1876.7202</v>
      </c>
      <c r="R23" s="206">
        <f t="shared" si="1"/>
        <v>0</v>
      </c>
      <c r="S23" s="206" t="e">
        <f t="shared" si="2"/>
        <v>#DIV/0!</v>
      </c>
    </row>
    <row r="24" spans="1:19" s="11" customFormat="1">
      <c r="A24" s="195">
        <f>MAX($A$11:A23)+1</f>
        <v>14</v>
      </c>
      <c r="B24" s="196" t="s">
        <v>1670</v>
      </c>
      <c r="C24" s="197">
        <v>0</v>
      </c>
      <c r="D24" s="197">
        <v>176</v>
      </c>
      <c r="E24" s="196" t="s">
        <v>84</v>
      </c>
      <c r="F24" s="198" t="s">
        <v>171</v>
      </c>
      <c r="G24" s="198" t="s">
        <v>1312</v>
      </c>
      <c r="H24" s="198" t="s">
        <v>83</v>
      </c>
      <c r="I24" s="198">
        <v>63.23</v>
      </c>
      <c r="J24" s="64"/>
      <c r="K24" s="210">
        <v>5</v>
      </c>
      <c r="L24" s="211">
        <v>146.6</v>
      </c>
      <c r="M24" s="211" t="e" cm="1">
        <f t="array" ref="M24">IF($K24&gt;0,SVS_UR_VZ*$I24/$J24,0)</f>
        <v>#DIV/0!</v>
      </c>
      <c r="N24" s="204">
        <v>5</v>
      </c>
      <c r="O24" s="205">
        <v>101.25</v>
      </c>
      <c r="P24" s="205" t="e" cm="1">
        <f t="array" ref="P24">IF($K24&gt;0,SVS_UR_VFZ*$I24/$J24,0)</f>
        <v>#DIV/0!</v>
      </c>
      <c r="Q24" s="206">
        <f t="shared" si="0"/>
        <v>15671.555499999999</v>
      </c>
      <c r="R24" s="206">
        <f t="shared" si="1"/>
        <v>0</v>
      </c>
      <c r="S24" s="206" t="e">
        <f t="shared" si="2"/>
        <v>#DIV/0!</v>
      </c>
    </row>
    <row r="25" spans="1:19" s="11" customFormat="1">
      <c r="A25" s="195">
        <f>MAX($A$11:A24)+1</f>
        <v>15</v>
      </c>
      <c r="B25" s="196" t="s">
        <v>1670</v>
      </c>
      <c r="C25" s="197">
        <v>0</v>
      </c>
      <c r="D25" s="197">
        <v>177</v>
      </c>
      <c r="E25" s="196" t="s">
        <v>84</v>
      </c>
      <c r="F25" s="198" t="s">
        <v>171</v>
      </c>
      <c r="G25" s="198" t="s">
        <v>1312</v>
      </c>
      <c r="H25" s="198" t="s">
        <v>83</v>
      </c>
      <c r="I25" s="198">
        <v>5.05</v>
      </c>
      <c r="J25" s="64"/>
      <c r="K25" s="210">
        <v>5</v>
      </c>
      <c r="L25" s="211">
        <v>146.6</v>
      </c>
      <c r="M25" s="211" t="e" cm="1">
        <f t="array" ref="M25">IF($K25&gt;0,SVS_UR_VZ*$I25/$J25,0)</f>
        <v>#DIV/0!</v>
      </c>
      <c r="N25" s="204">
        <v>5</v>
      </c>
      <c r="O25" s="205">
        <v>101.25</v>
      </c>
      <c r="P25" s="205" t="e" cm="1">
        <f t="array" ref="P25">IF($K25&gt;0,SVS_UR_VFZ*$I25/$J25,0)</f>
        <v>#DIV/0!</v>
      </c>
      <c r="Q25" s="206">
        <f t="shared" si="0"/>
        <v>1251.6424999999999</v>
      </c>
      <c r="R25" s="206">
        <f t="shared" si="1"/>
        <v>0</v>
      </c>
      <c r="S25" s="206" t="e">
        <f t="shared" si="2"/>
        <v>#DIV/0!</v>
      </c>
    </row>
    <row r="26" spans="1:19" s="11" customFormat="1">
      <c r="A26" s="195">
        <f>MAX($A$11:A25)+1</f>
        <v>16</v>
      </c>
      <c r="B26" s="196" t="s">
        <v>1670</v>
      </c>
      <c r="C26" s="197">
        <v>0</v>
      </c>
      <c r="D26" s="197">
        <v>201</v>
      </c>
      <c r="E26" s="196" t="s">
        <v>81</v>
      </c>
      <c r="F26" s="198" t="s">
        <v>1375</v>
      </c>
      <c r="G26" s="198" t="s">
        <v>1313</v>
      </c>
      <c r="H26" s="198" t="s">
        <v>80</v>
      </c>
      <c r="I26" s="198">
        <v>16.350000000000001</v>
      </c>
      <c r="J26" s="64"/>
      <c r="K26" s="210">
        <v>3</v>
      </c>
      <c r="L26" s="211">
        <v>87.96</v>
      </c>
      <c r="M26" s="211" t="e" cm="1">
        <f t="array" ref="M26">IF($K26&gt;0,SVS_UR_VZ*$I26/$J26,0)</f>
        <v>#DIV/0!</v>
      </c>
      <c r="N26" s="204">
        <v>3</v>
      </c>
      <c r="O26" s="205">
        <v>60.75</v>
      </c>
      <c r="P26" s="205" t="e" cm="1">
        <f t="array" ref="P26">IF($K26&gt;0,SVS_UR_VFZ*$I26/$J26,0)</f>
        <v>#DIV/0!</v>
      </c>
      <c r="Q26" s="206">
        <f t="shared" si="0"/>
        <v>2431.4085</v>
      </c>
      <c r="R26" s="206">
        <f t="shared" si="1"/>
        <v>0</v>
      </c>
      <c r="S26" s="206" t="e">
        <f t="shared" si="2"/>
        <v>#DIV/0!</v>
      </c>
    </row>
    <row r="27" spans="1:19" s="11" customFormat="1">
      <c r="A27" s="195">
        <f>MAX($A$11:A26)+1</f>
        <v>17</v>
      </c>
      <c r="B27" s="196" t="s">
        <v>1670</v>
      </c>
      <c r="C27" s="197">
        <v>0</v>
      </c>
      <c r="D27" s="197">
        <v>202</v>
      </c>
      <c r="E27" s="196" t="s">
        <v>81</v>
      </c>
      <c r="F27" s="198" t="s">
        <v>1375</v>
      </c>
      <c r="G27" s="198" t="s">
        <v>1313</v>
      </c>
      <c r="H27" s="198" t="s">
        <v>80</v>
      </c>
      <c r="I27" s="198">
        <v>15.65</v>
      </c>
      <c r="J27" s="64"/>
      <c r="K27" s="210">
        <v>3</v>
      </c>
      <c r="L27" s="211">
        <v>87.96</v>
      </c>
      <c r="M27" s="211" t="e" cm="1">
        <f t="array" ref="M27">IF($K27&gt;0,SVS_UR_VZ*$I27/$J27,0)</f>
        <v>#DIV/0!</v>
      </c>
      <c r="N27" s="204">
        <v>3</v>
      </c>
      <c r="O27" s="205">
        <v>60.75</v>
      </c>
      <c r="P27" s="205" t="e" cm="1">
        <f t="array" ref="P27">IF($K27&gt;0,SVS_UR_VFZ*$I27/$J27,0)</f>
        <v>#DIV/0!</v>
      </c>
      <c r="Q27" s="206">
        <f t="shared" si="0"/>
        <v>2327.3114999999998</v>
      </c>
      <c r="R27" s="206">
        <f t="shared" si="1"/>
        <v>0</v>
      </c>
      <c r="S27" s="206" t="e">
        <f t="shared" si="2"/>
        <v>#DIV/0!</v>
      </c>
    </row>
    <row r="28" spans="1:19" s="11" customFormat="1">
      <c r="A28" s="195">
        <f>MAX($A$11:A27)+1</f>
        <v>18</v>
      </c>
      <c r="B28" s="196" t="s">
        <v>1670</v>
      </c>
      <c r="C28" s="197">
        <v>0</v>
      </c>
      <c r="D28" s="197">
        <v>203</v>
      </c>
      <c r="E28" s="196" t="s">
        <v>81</v>
      </c>
      <c r="F28" s="198" t="s">
        <v>1375</v>
      </c>
      <c r="G28" s="198" t="s">
        <v>1313</v>
      </c>
      <c r="H28" s="198" t="s">
        <v>80</v>
      </c>
      <c r="I28" s="198">
        <v>16.350000000000001</v>
      </c>
      <c r="J28" s="64"/>
      <c r="K28" s="210">
        <v>3</v>
      </c>
      <c r="L28" s="211">
        <v>87.96</v>
      </c>
      <c r="M28" s="211" t="e" cm="1">
        <f t="array" ref="M28">IF($K28&gt;0,SVS_UR_VZ*$I28/$J28,0)</f>
        <v>#DIV/0!</v>
      </c>
      <c r="N28" s="204">
        <v>3</v>
      </c>
      <c r="O28" s="205">
        <v>60.75</v>
      </c>
      <c r="P28" s="205" t="e" cm="1">
        <f t="array" ref="P28">IF($K28&gt;0,SVS_UR_VFZ*$I28/$J28,0)</f>
        <v>#DIV/0!</v>
      </c>
      <c r="Q28" s="206">
        <f t="shared" si="0"/>
        <v>2431.4085</v>
      </c>
      <c r="R28" s="206">
        <f t="shared" si="1"/>
        <v>0</v>
      </c>
      <c r="S28" s="206" t="e">
        <f t="shared" si="2"/>
        <v>#DIV/0!</v>
      </c>
    </row>
    <row r="29" spans="1:19" s="11" customFormat="1">
      <c r="A29" s="195">
        <f>MAX($A$11:A28)+1</f>
        <v>19</v>
      </c>
      <c r="B29" s="196" t="s">
        <v>1670</v>
      </c>
      <c r="C29" s="197">
        <v>0</v>
      </c>
      <c r="D29" s="197">
        <v>204</v>
      </c>
      <c r="E29" s="196" t="s">
        <v>81</v>
      </c>
      <c r="F29" s="198" t="s">
        <v>1375</v>
      </c>
      <c r="G29" s="198" t="s">
        <v>1313</v>
      </c>
      <c r="H29" s="198" t="s">
        <v>80</v>
      </c>
      <c r="I29" s="198">
        <v>16.350000000000001</v>
      </c>
      <c r="J29" s="64"/>
      <c r="K29" s="210">
        <v>3</v>
      </c>
      <c r="L29" s="211">
        <v>87.96</v>
      </c>
      <c r="M29" s="211" t="e" cm="1">
        <f t="array" ref="M29">IF($K29&gt;0,SVS_UR_VZ*$I29/$J29,0)</f>
        <v>#DIV/0!</v>
      </c>
      <c r="N29" s="204">
        <v>3</v>
      </c>
      <c r="O29" s="205">
        <v>60.75</v>
      </c>
      <c r="P29" s="205" t="e" cm="1">
        <f t="array" ref="P29">IF($K29&gt;0,SVS_UR_VFZ*$I29/$J29,0)</f>
        <v>#DIV/0!</v>
      </c>
      <c r="Q29" s="206">
        <f t="shared" si="0"/>
        <v>2431.4085</v>
      </c>
      <c r="R29" s="206">
        <f t="shared" si="1"/>
        <v>0</v>
      </c>
      <c r="S29" s="206" t="e">
        <f t="shared" si="2"/>
        <v>#DIV/0!</v>
      </c>
    </row>
    <row r="30" spans="1:19" s="11" customFormat="1">
      <c r="A30" s="195">
        <f>MAX($A$11:A29)+1</f>
        <v>20</v>
      </c>
      <c r="B30" s="196" t="s">
        <v>1670</v>
      </c>
      <c r="C30" s="197">
        <v>0</v>
      </c>
      <c r="D30" s="197">
        <v>205</v>
      </c>
      <c r="E30" s="196" t="s">
        <v>81</v>
      </c>
      <c r="F30" s="198" t="s">
        <v>1375</v>
      </c>
      <c r="G30" s="198" t="s">
        <v>1313</v>
      </c>
      <c r="H30" s="198" t="s">
        <v>80</v>
      </c>
      <c r="I30" s="198">
        <v>16.350000000000001</v>
      </c>
      <c r="J30" s="64"/>
      <c r="K30" s="210">
        <v>3</v>
      </c>
      <c r="L30" s="211">
        <v>87.96</v>
      </c>
      <c r="M30" s="211" t="e" cm="1">
        <f t="array" ref="M30">IF($K30&gt;0,SVS_UR_VZ*$I30/$J30,0)</f>
        <v>#DIV/0!</v>
      </c>
      <c r="N30" s="204">
        <v>3</v>
      </c>
      <c r="O30" s="205">
        <v>60.75</v>
      </c>
      <c r="P30" s="205" t="e" cm="1">
        <f t="array" ref="P30">IF($K30&gt;0,SVS_UR_VFZ*$I30/$J30,0)</f>
        <v>#DIV/0!</v>
      </c>
      <c r="Q30" s="206">
        <f t="shared" si="0"/>
        <v>2431.4085</v>
      </c>
      <c r="R30" s="206">
        <f t="shared" si="1"/>
        <v>0</v>
      </c>
      <c r="S30" s="206" t="e">
        <f t="shared" si="2"/>
        <v>#DIV/0!</v>
      </c>
    </row>
    <row r="31" spans="1:19" s="11" customFormat="1">
      <c r="A31" s="195">
        <f>MAX($A$11:A30)+1</f>
        <v>21</v>
      </c>
      <c r="B31" s="196" t="s">
        <v>1670</v>
      </c>
      <c r="C31" s="197">
        <v>0</v>
      </c>
      <c r="D31" s="197">
        <v>206</v>
      </c>
      <c r="E31" s="196" t="s">
        <v>81</v>
      </c>
      <c r="F31" s="198" t="s">
        <v>1375</v>
      </c>
      <c r="G31" s="198" t="s">
        <v>1313</v>
      </c>
      <c r="H31" s="198" t="s">
        <v>80</v>
      </c>
      <c r="I31" s="198">
        <v>16.350000000000001</v>
      </c>
      <c r="J31" s="64"/>
      <c r="K31" s="210">
        <v>3</v>
      </c>
      <c r="L31" s="211">
        <v>87.96</v>
      </c>
      <c r="M31" s="211" t="e" cm="1">
        <f t="array" ref="M31">IF($K31&gt;0,SVS_UR_VZ*$I31/$J31,0)</f>
        <v>#DIV/0!</v>
      </c>
      <c r="N31" s="204">
        <v>3</v>
      </c>
      <c r="O31" s="205">
        <v>60.75</v>
      </c>
      <c r="P31" s="205" t="e" cm="1">
        <f t="array" ref="P31">IF($K31&gt;0,SVS_UR_VFZ*$I31/$J31,0)</f>
        <v>#DIV/0!</v>
      </c>
      <c r="Q31" s="206">
        <f t="shared" si="0"/>
        <v>2431.4085</v>
      </c>
      <c r="R31" s="206">
        <f t="shared" si="1"/>
        <v>0</v>
      </c>
      <c r="S31" s="206" t="e">
        <f t="shared" si="2"/>
        <v>#DIV/0!</v>
      </c>
    </row>
    <row r="32" spans="1:19" s="11" customFormat="1">
      <c r="A32" s="195">
        <f>MAX($A$11:A31)+1</f>
        <v>22</v>
      </c>
      <c r="B32" s="196" t="s">
        <v>1670</v>
      </c>
      <c r="C32" s="197">
        <v>0</v>
      </c>
      <c r="D32" s="197">
        <v>210</v>
      </c>
      <c r="E32" s="196" t="s">
        <v>1672</v>
      </c>
      <c r="F32" s="198" t="s">
        <v>1375</v>
      </c>
      <c r="G32" s="198" t="s">
        <v>75</v>
      </c>
      <c r="H32" s="198" t="s">
        <v>80</v>
      </c>
      <c r="I32" s="198">
        <v>21.94</v>
      </c>
      <c r="J32" s="64"/>
      <c r="K32" s="210">
        <v>3</v>
      </c>
      <c r="L32" s="211">
        <v>87.96</v>
      </c>
      <c r="M32" s="211" t="e" cm="1">
        <f t="array" ref="M32">IF($K32&gt;0,SVS_UR_VZ*$I32/$J32,0)</f>
        <v>#DIV/0!</v>
      </c>
      <c r="N32" s="204">
        <v>3</v>
      </c>
      <c r="O32" s="205">
        <v>60.75</v>
      </c>
      <c r="P32" s="205" t="e" cm="1">
        <f t="array" ref="P32">IF($K32&gt;0,SVS_UR_VFZ*$I32/$J32,0)</f>
        <v>#DIV/0!</v>
      </c>
      <c r="Q32" s="206">
        <f t="shared" si="0"/>
        <v>3262.6973999999996</v>
      </c>
      <c r="R32" s="206">
        <f t="shared" si="1"/>
        <v>0</v>
      </c>
      <c r="S32" s="206" t="e">
        <f t="shared" si="2"/>
        <v>#DIV/0!</v>
      </c>
    </row>
    <row r="33" spans="1:19" s="11" customFormat="1">
      <c r="A33" s="195">
        <f>MAX($A$11:A32)+1</f>
        <v>23</v>
      </c>
      <c r="B33" s="196" t="s">
        <v>1670</v>
      </c>
      <c r="C33" s="197">
        <v>0</v>
      </c>
      <c r="D33" s="197">
        <v>211</v>
      </c>
      <c r="E33" s="196" t="s">
        <v>81</v>
      </c>
      <c r="F33" s="198" t="s">
        <v>1375</v>
      </c>
      <c r="G33" s="198" t="s">
        <v>75</v>
      </c>
      <c r="H33" s="198" t="s">
        <v>80</v>
      </c>
      <c r="I33" s="198">
        <v>16.350000000000001</v>
      </c>
      <c r="J33" s="64"/>
      <c r="K33" s="210">
        <v>3</v>
      </c>
      <c r="L33" s="211">
        <v>87.96</v>
      </c>
      <c r="M33" s="211" t="e" cm="1">
        <f t="array" ref="M33">IF($K33&gt;0,SVS_UR_VZ*$I33/$J33,0)</f>
        <v>#DIV/0!</v>
      </c>
      <c r="N33" s="204">
        <v>3</v>
      </c>
      <c r="O33" s="205">
        <v>60.75</v>
      </c>
      <c r="P33" s="205" t="e" cm="1">
        <f t="array" ref="P33">IF($K33&gt;0,SVS_UR_VFZ*$I33/$J33,0)</f>
        <v>#DIV/0!</v>
      </c>
      <c r="Q33" s="206">
        <f t="shared" si="0"/>
        <v>2431.4085</v>
      </c>
      <c r="R33" s="206">
        <f t="shared" si="1"/>
        <v>0</v>
      </c>
      <c r="S33" s="206" t="e">
        <f t="shared" si="2"/>
        <v>#DIV/0!</v>
      </c>
    </row>
    <row r="34" spans="1:19" s="11" customFormat="1">
      <c r="A34" s="195">
        <f>MAX($A$11:A33)+1</f>
        <v>24</v>
      </c>
      <c r="B34" s="196" t="s">
        <v>1670</v>
      </c>
      <c r="C34" s="197">
        <v>0</v>
      </c>
      <c r="D34" s="197">
        <v>212</v>
      </c>
      <c r="E34" s="196" t="s">
        <v>81</v>
      </c>
      <c r="F34" s="198" t="s">
        <v>1375</v>
      </c>
      <c r="G34" s="198" t="s">
        <v>1313</v>
      </c>
      <c r="H34" s="198" t="s">
        <v>80</v>
      </c>
      <c r="I34" s="198">
        <v>21.95</v>
      </c>
      <c r="J34" s="64"/>
      <c r="K34" s="210">
        <v>3</v>
      </c>
      <c r="L34" s="211">
        <v>87.96</v>
      </c>
      <c r="M34" s="211" t="e" cm="1">
        <f t="array" ref="M34">IF($K34&gt;0,SVS_UR_VZ*$I34/$J34,0)</f>
        <v>#DIV/0!</v>
      </c>
      <c r="N34" s="204">
        <v>3</v>
      </c>
      <c r="O34" s="205">
        <v>60.75</v>
      </c>
      <c r="P34" s="205" t="e" cm="1">
        <f t="array" ref="P34">IF($K34&gt;0,SVS_UR_VFZ*$I34/$J34,0)</f>
        <v>#DIV/0!</v>
      </c>
      <c r="Q34" s="206">
        <f t="shared" si="0"/>
        <v>3264.1844999999994</v>
      </c>
      <c r="R34" s="206">
        <f t="shared" si="1"/>
        <v>0</v>
      </c>
      <c r="S34" s="206" t="e">
        <f t="shared" si="2"/>
        <v>#DIV/0!</v>
      </c>
    </row>
    <row r="35" spans="1:19" s="11" customFormat="1">
      <c r="A35" s="195">
        <f>MAX($A$11:A34)+1</f>
        <v>25</v>
      </c>
      <c r="B35" s="196" t="s">
        <v>1670</v>
      </c>
      <c r="C35" s="197">
        <v>0</v>
      </c>
      <c r="D35" s="197">
        <v>213</v>
      </c>
      <c r="E35" s="196" t="s">
        <v>1462</v>
      </c>
      <c r="F35" s="198" t="s">
        <v>1375</v>
      </c>
      <c r="G35" s="198" t="s">
        <v>75</v>
      </c>
      <c r="H35" s="198" t="s">
        <v>161</v>
      </c>
      <c r="I35" s="198">
        <v>10.74</v>
      </c>
      <c r="J35" s="64"/>
      <c r="K35" s="210">
        <v>3</v>
      </c>
      <c r="L35" s="211">
        <v>87.96</v>
      </c>
      <c r="M35" s="211" t="e" cm="1">
        <f t="array" ref="M35">IF($K35&gt;0,SVS_UR_VZ*$I35/$J35,0)</f>
        <v>#DIV/0!</v>
      </c>
      <c r="N35" s="204">
        <v>3</v>
      </c>
      <c r="O35" s="205">
        <v>60.75</v>
      </c>
      <c r="P35" s="205" t="e" cm="1">
        <f t="array" ref="P35">IF($K35&gt;0,SVS_UR_VFZ*$I35/$J35,0)</f>
        <v>#DIV/0!</v>
      </c>
      <c r="Q35" s="206">
        <f t="shared" si="0"/>
        <v>1597.1453999999999</v>
      </c>
      <c r="R35" s="206">
        <f t="shared" si="1"/>
        <v>0</v>
      </c>
      <c r="S35" s="206" t="e">
        <f t="shared" si="2"/>
        <v>#DIV/0!</v>
      </c>
    </row>
    <row r="36" spans="1:19" s="11" customFormat="1">
      <c r="A36" s="195">
        <f>MAX($A$11:A35)+1</f>
        <v>26</v>
      </c>
      <c r="B36" s="196" t="s">
        <v>1670</v>
      </c>
      <c r="C36" s="197">
        <v>0</v>
      </c>
      <c r="D36" s="197">
        <v>214</v>
      </c>
      <c r="E36" s="196" t="s">
        <v>81</v>
      </c>
      <c r="F36" s="198" t="s">
        <v>1375</v>
      </c>
      <c r="G36" s="198" t="s">
        <v>75</v>
      </c>
      <c r="H36" s="198" t="s">
        <v>80</v>
      </c>
      <c r="I36" s="198">
        <v>16.350000000000001</v>
      </c>
      <c r="J36" s="64"/>
      <c r="K36" s="210">
        <v>3</v>
      </c>
      <c r="L36" s="211">
        <v>87.96</v>
      </c>
      <c r="M36" s="211" t="e" cm="1">
        <f t="array" ref="M36">IF($K36&gt;0,SVS_UR_VZ*$I36/$J36,0)</f>
        <v>#DIV/0!</v>
      </c>
      <c r="N36" s="204">
        <v>3</v>
      </c>
      <c r="O36" s="205">
        <v>60.75</v>
      </c>
      <c r="P36" s="205" t="e" cm="1">
        <f t="array" ref="P36">IF($K36&gt;0,SVS_UR_VFZ*$I36/$J36,0)</f>
        <v>#DIV/0!</v>
      </c>
      <c r="Q36" s="206">
        <f t="shared" si="0"/>
        <v>2431.4085</v>
      </c>
      <c r="R36" s="206">
        <f t="shared" si="1"/>
        <v>0</v>
      </c>
      <c r="S36" s="206" t="e">
        <f t="shared" si="2"/>
        <v>#DIV/0!</v>
      </c>
    </row>
    <row r="37" spans="1:19" s="11" customFormat="1">
      <c r="A37" s="195">
        <f>MAX($A$11:A36)+1</f>
        <v>27</v>
      </c>
      <c r="B37" s="196" t="s">
        <v>1670</v>
      </c>
      <c r="C37" s="197">
        <v>0</v>
      </c>
      <c r="D37" s="197">
        <v>215</v>
      </c>
      <c r="E37" s="196" t="s">
        <v>179</v>
      </c>
      <c r="F37" s="198" t="s">
        <v>37</v>
      </c>
      <c r="G37" s="198" t="s">
        <v>75</v>
      </c>
      <c r="H37" s="198" t="s">
        <v>78</v>
      </c>
      <c r="I37" s="198">
        <v>22.09</v>
      </c>
      <c r="J37" s="202"/>
      <c r="K37" s="202"/>
      <c r="L37" s="202"/>
      <c r="M37" s="202"/>
      <c r="N37" s="202"/>
      <c r="O37" s="202"/>
      <c r="P37" s="202"/>
      <c r="Q37" s="202"/>
      <c r="R37" s="202"/>
      <c r="S37" s="202"/>
    </row>
    <row r="38" spans="1:19" s="11" customFormat="1">
      <c r="A38" s="195">
        <f>MAX($A$11:A37)+1</f>
        <v>28</v>
      </c>
      <c r="B38" s="196" t="s">
        <v>1670</v>
      </c>
      <c r="C38" s="197">
        <v>0</v>
      </c>
      <c r="D38" s="197">
        <v>218</v>
      </c>
      <c r="E38" s="196" t="s">
        <v>1007</v>
      </c>
      <c r="F38" s="198" t="s">
        <v>37</v>
      </c>
      <c r="G38" s="198" t="s">
        <v>1314</v>
      </c>
      <c r="H38" s="198" t="s">
        <v>78</v>
      </c>
      <c r="I38" s="198">
        <v>21.96</v>
      </c>
      <c r="J38" s="202"/>
      <c r="K38" s="202"/>
      <c r="L38" s="202"/>
      <c r="M38" s="202"/>
      <c r="N38" s="202"/>
      <c r="O38" s="202"/>
      <c r="P38" s="202"/>
      <c r="Q38" s="202"/>
      <c r="R38" s="202"/>
      <c r="S38" s="202"/>
    </row>
    <row r="39" spans="1:19" s="11" customFormat="1">
      <c r="A39" s="195">
        <f>MAX($A$11:A38)+1</f>
        <v>29</v>
      </c>
      <c r="B39" s="196" t="s">
        <v>1670</v>
      </c>
      <c r="C39" s="197">
        <v>0</v>
      </c>
      <c r="D39" s="197">
        <v>219</v>
      </c>
      <c r="E39" s="196" t="s">
        <v>179</v>
      </c>
      <c r="F39" s="198" t="s">
        <v>37</v>
      </c>
      <c r="G39" s="198" t="s">
        <v>1314</v>
      </c>
      <c r="H39" s="198" t="s">
        <v>78</v>
      </c>
      <c r="I39" s="198">
        <v>37.770000000000003</v>
      </c>
      <c r="J39" s="202"/>
      <c r="K39" s="202"/>
      <c r="L39" s="202"/>
      <c r="M39" s="202"/>
      <c r="N39" s="202"/>
      <c r="O39" s="202"/>
      <c r="P39" s="202"/>
      <c r="Q39" s="202"/>
      <c r="R39" s="202"/>
      <c r="S39" s="202"/>
    </row>
    <row r="40" spans="1:19" s="11" customFormat="1">
      <c r="A40" s="195">
        <f>MAX($A$11:A39)+1</f>
        <v>30</v>
      </c>
      <c r="B40" s="196" t="s">
        <v>1670</v>
      </c>
      <c r="C40" s="197">
        <v>0</v>
      </c>
      <c r="D40" s="197">
        <v>220</v>
      </c>
      <c r="E40" s="196" t="s">
        <v>184</v>
      </c>
      <c r="F40" s="198" t="s">
        <v>37</v>
      </c>
      <c r="G40" s="198" t="s">
        <v>1314</v>
      </c>
      <c r="H40" s="198" t="s">
        <v>78</v>
      </c>
      <c r="I40" s="198">
        <v>16.45</v>
      </c>
      <c r="J40" s="202"/>
      <c r="K40" s="202"/>
      <c r="L40" s="202"/>
      <c r="M40" s="202"/>
      <c r="N40" s="202"/>
      <c r="O40" s="202"/>
      <c r="P40" s="202"/>
      <c r="Q40" s="202"/>
      <c r="R40" s="202"/>
      <c r="S40" s="202"/>
    </row>
    <row r="41" spans="1:19" s="11" customFormat="1">
      <c r="A41" s="195">
        <f>MAX($A$11:A40)+1</f>
        <v>31</v>
      </c>
      <c r="B41" s="196" t="s">
        <v>1670</v>
      </c>
      <c r="C41" s="197">
        <v>0</v>
      </c>
      <c r="D41" s="197">
        <v>290</v>
      </c>
      <c r="E41" s="196" t="s">
        <v>217</v>
      </c>
      <c r="F41" s="198" t="s">
        <v>221</v>
      </c>
      <c r="G41" s="198" t="s">
        <v>1311</v>
      </c>
      <c r="H41" s="198" t="s">
        <v>89</v>
      </c>
      <c r="I41" s="198">
        <v>10.83</v>
      </c>
      <c r="J41" s="64"/>
      <c r="K41" s="210">
        <v>10</v>
      </c>
      <c r="L41" s="211">
        <v>293.2</v>
      </c>
      <c r="M41" s="211" t="e" cm="1">
        <f t="array" ref="M41">IF($K41&gt;0,SVS_UR_VZ*$I41/$J41,0)</f>
        <v>#DIV/0!</v>
      </c>
      <c r="N41" s="204">
        <v>5</v>
      </c>
      <c r="O41" s="205">
        <v>101.25</v>
      </c>
      <c r="P41" s="205" t="e">
        <f>IF($K41&gt;0,SVS_UR_VZ*$I41/$J41,0)</f>
        <v>#DIV/0!</v>
      </c>
      <c r="Q41" s="206">
        <f>I41*SUM(L41,O41)</f>
        <v>4271.8935000000001</v>
      </c>
      <c r="R41" s="206">
        <f>IFERROR(Q41/J41,0)</f>
        <v>0</v>
      </c>
      <c r="S41" s="206" t="e">
        <f>ROUND(SUM(L41*M41,O41*P41),2)</f>
        <v>#DIV/0!</v>
      </c>
    </row>
    <row r="42" spans="1:19" s="11" customFormat="1">
      <c r="A42" s="195">
        <f>MAX($A$11:A41)+1</f>
        <v>32</v>
      </c>
      <c r="B42" s="196" t="s">
        <v>1670</v>
      </c>
      <c r="C42" s="197">
        <v>0</v>
      </c>
      <c r="D42" s="197">
        <v>291</v>
      </c>
      <c r="E42" s="196" t="s">
        <v>182</v>
      </c>
      <c r="F42" s="198" t="s">
        <v>221</v>
      </c>
      <c r="G42" s="198" t="s">
        <v>1311</v>
      </c>
      <c r="H42" s="198" t="s">
        <v>89</v>
      </c>
      <c r="I42" s="198">
        <v>13.05</v>
      </c>
      <c r="J42" s="64"/>
      <c r="K42" s="210">
        <v>10</v>
      </c>
      <c r="L42" s="211">
        <v>293.2</v>
      </c>
      <c r="M42" s="211" t="e" cm="1">
        <f t="array" ref="M42">IF($K42&gt;0,SVS_UR_VZ*$I42/$J42,0)</f>
        <v>#DIV/0!</v>
      </c>
      <c r="N42" s="204">
        <v>5</v>
      </c>
      <c r="O42" s="205">
        <v>101.25</v>
      </c>
      <c r="P42" s="205" t="e">
        <f>IF($K42&gt;0,SVS_UR_VZ*$I42/$J42,0)</f>
        <v>#DIV/0!</v>
      </c>
      <c r="Q42" s="206">
        <f>I42*SUM(L42,O42)</f>
        <v>5147.5725000000002</v>
      </c>
      <c r="R42" s="206">
        <f>IFERROR(Q42/J42,0)</f>
        <v>0</v>
      </c>
      <c r="S42" s="206" t="e">
        <f>ROUND(SUM(L42*M42,O42*P42),2)</f>
        <v>#DIV/0!</v>
      </c>
    </row>
    <row r="43" spans="1:19" s="11" customFormat="1">
      <c r="A43" s="195">
        <f>MAX($A$11:A42)+1</f>
        <v>33</v>
      </c>
      <c r="B43" s="196" t="s">
        <v>1670</v>
      </c>
      <c r="C43" s="197">
        <v>0</v>
      </c>
      <c r="D43" s="197">
        <v>292</v>
      </c>
      <c r="E43" s="196" t="s">
        <v>219</v>
      </c>
      <c r="F43" s="198" t="s">
        <v>169</v>
      </c>
      <c r="G43" s="198" t="s">
        <v>1311</v>
      </c>
      <c r="H43" s="198" t="s">
        <v>89</v>
      </c>
      <c r="I43" s="198">
        <v>4.1100000000000003</v>
      </c>
      <c r="J43" s="64"/>
      <c r="K43" s="210">
        <v>1</v>
      </c>
      <c r="L43" s="211">
        <v>30.4</v>
      </c>
      <c r="M43" s="211" t="e" cm="1">
        <f t="array" ref="M43">IF($K43&gt;0,SVS_UR_VZ*$I43/$J43,0)</f>
        <v>#DIV/0!</v>
      </c>
      <c r="N43" s="204">
        <v>1</v>
      </c>
      <c r="O43" s="205">
        <v>21.68</v>
      </c>
      <c r="P43" s="205" t="e" cm="1">
        <f t="array" ref="P43">IF($K43&gt;0,SVS_UR_VFZ*$I43/$J43,0)</f>
        <v>#DIV/0!</v>
      </c>
      <c r="Q43" s="206">
        <f>I43*SUM(L43,O43)</f>
        <v>214.0488</v>
      </c>
      <c r="R43" s="206">
        <f>IFERROR(Q43/J43,0)</f>
        <v>0</v>
      </c>
      <c r="S43" s="206" t="e">
        <f>ROUND(SUM(L43*M43,O43*P43),2)</f>
        <v>#DIV/0!</v>
      </c>
    </row>
    <row r="44" spans="1:19" s="11" customFormat="1">
      <c r="A44" s="195">
        <f>MAX($A$11:A43)+1</f>
        <v>34</v>
      </c>
      <c r="B44" s="196" t="s">
        <v>1670</v>
      </c>
      <c r="C44" s="197">
        <v>0</v>
      </c>
      <c r="D44" s="197">
        <v>293</v>
      </c>
      <c r="E44" s="196" t="s">
        <v>192</v>
      </c>
      <c r="F44" s="198" t="s">
        <v>37</v>
      </c>
      <c r="G44" s="198" t="s">
        <v>1314</v>
      </c>
      <c r="H44" s="198" t="s">
        <v>78</v>
      </c>
      <c r="I44" s="198">
        <v>10.73</v>
      </c>
      <c r="J44" s="202"/>
      <c r="K44" s="202"/>
      <c r="L44" s="202"/>
      <c r="M44" s="202"/>
      <c r="N44" s="202"/>
      <c r="O44" s="202"/>
      <c r="P44" s="202"/>
      <c r="Q44" s="202"/>
      <c r="R44" s="202"/>
      <c r="S44" s="202"/>
    </row>
    <row r="45" spans="1:19" s="11" customFormat="1">
      <c r="A45" s="195">
        <f>MAX($A$11:A44)+1</f>
        <v>35</v>
      </c>
      <c r="B45" s="196" t="s">
        <v>1670</v>
      </c>
      <c r="C45" s="197">
        <v>0</v>
      </c>
      <c r="D45" s="197" t="s">
        <v>1673</v>
      </c>
      <c r="E45" s="196" t="s">
        <v>179</v>
      </c>
      <c r="F45" s="198" t="s">
        <v>37</v>
      </c>
      <c r="G45" s="198" t="s">
        <v>1314</v>
      </c>
      <c r="H45" s="198" t="s">
        <v>78</v>
      </c>
      <c r="I45" s="198">
        <v>33.369999999999997</v>
      </c>
      <c r="J45" s="202"/>
      <c r="K45" s="202"/>
      <c r="L45" s="202"/>
      <c r="M45" s="202"/>
      <c r="N45" s="202"/>
      <c r="O45" s="202"/>
      <c r="P45" s="202"/>
      <c r="Q45" s="202"/>
      <c r="R45" s="202"/>
      <c r="S45" s="202"/>
    </row>
    <row r="46" spans="1:19" s="11" customFormat="1">
      <c r="A46" s="195">
        <f>MAX($A$11:A45)+1</f>
        <v>36</v>
      </c>
      <c r="B46" s="196" t="s">
        <v>1670</v>
      </c>
      <c r="C46" s="197">
        <v>1</v>
      </c>
      <c r="D46" s="197">
        <v>101</v>
      </c>
      <c r="E46" s="196" t="s">
        <v>229</v>
      </c>
      <c r="F46" s="198" t="s">
        <v>171</v>
      </c>
      <c r="G46" s="198" t="s">
        <v>1316</v>
      </c>
      <c r="H46" s="198" t="s">
        <v>70</v>
      </c>
      <c r="I46" s="198">
        <v>85.32</v>
      </c>
      <c r="J46" s="64"/>
      <c r="K46" s="210">
        <v>5</v>
      </c>
      <c r="L46" s="211">
        <v>146.6</v>
      </c>
      <c r="M46" s="211" t="e" cm="1">
        <f t="array" ref="M46">IF($K46&gt;0,SVS_UR_VZ*$I46/$J46,0)</f>
        <v>#DIV/0!</v>
      </c>
      <c r="N46" s="204">
        <v>5</v>
      </c>
      <c r="O46" s="205">
        <v>101.25</v>
      </c>
      <c r="P46" s="205" t="e" cm="1">
        <f t="array" ref="P46">IF($K46&gt;0,SVS_UR_VFZ*$I46/$J46,0)</f>
        <v>#DIV/0!</v>
      </c>
      <c r="Q46" s="206">
        <f t="shared" ref="Q46:Q78" si="3">I46*SUM(L46,O46)</f>
        <v>21146.561999999998</v>
      </c>
      <c r="R46" s="206">
        <f t="shared" ref="R46:R78" si="4">IFERROR(Q46/J46,0)</f>
        <v>0</v>
      </c>
      <c r="S46" s="206" t="e">
        <f t="shared" ref="S46:S78" si="5">ROUND(SUM(L46*M46,O46*P46),2)</f>
        <v>#DIV/0!</v>
      </c>
    </row>
    <row r="47" spans="1:19" s="11" customFormat="1">
      <c r="A47" s="195">
        <f>MAX($A$11:A46)+1</f>
        <v>37</v>
      </c>
      <c r="B47" s="196" t="s">
        <v>1670</v>
      </c>
      <c r="C47" s="197">
        <v>1</v>
      </c>
      <c r="D47" s="197">
        <v>103</v>
      </c>
      <c r="E47" s="196" t="s">
        <v>229</v>
      </c>
      <c r="F47" s="198" t="s">
        <v>171</v>
      </c>
      <c r="G47" s="198" t="s">
        <v>1316</v>
      </c>
      <c r="H47" s="198" t="s">
        <v>70</v>
      </c>
      <c r="I47" s="198">
        <v>102.05</v>
      </c>
      <c r="J47" s="64"/>
      <c r="K47" s="210">
        <v>5</v>
      </c>
      <c r="L47" s="211">
        <v>146.6</v>
      </c>
      <c r="M47" s="211" t="e" cm="1">
        <f t="array" ref="M47">IF($K47&gt;0,SVS_UR_VZ*$I47/$J47,0)</f>
        <v>#DIV/0!</v>
      </c>
      <c r="N47" s="204">
        <v>5</v>
      </c>
      <c r="O47" s="205">
        <v>101.25</v>
      </c>
      <c r="P47" s="205" t="e" cm="1">
        <f t="array" ref="P47">IF($K47&gt;0,SVS_UR_VFZ*$I47/$J47,0)</f>
        <v>#DIV/0!</v>
      </c>
      <c r="Q47" s="206">
        <f t="shared" si="3"/>
        <v>25293.092499999999</v>
      </c>
      <c r="R47" s="206">
        <f t="shared" si="4"/>
        <v>0</v>
      </c>
      <c r="S47" s="206" t="e">
        <f t="shared" si="5"/>
        <v>#DIV/0!</v>
      </c>
    </row>
    <row r="48" spans="1:19" s="11" customFormat="1">
      <c r="A48" s="195">
        <f>MAX($A$11:A47)+1</f>
        <v>38</v>
      </c>
      <c r="B48" s="196" t="s">
        <v>1670</v>
      </c>
      <c r="C48" s="197">
        <v>1</v>
      </c>
      <c r="D48" s="197">
        <v>105</v>
      </c>
      <c r="E48" s="196" t="s">
        <v>930</v>
      </c>
      <c r="F48" s="198" t="s">
        <v>171</v>
      </c>
      <c r="G48" s="198" t="s">
        <v>1316</v>
      </c>
      <c r="H48" s="198" t="s">
        <v>45</v>
      </c>
      <c r="I48" s="198">
        <v>122.78</v>
      </c>
      <c r="J48" s="64"/>
      <c r="K48" s="200">
        <v>5</v>
      </c>
      <c r="L48" s="201">
        <v>146.6</v>
      </c>
      <c r="M48" s="201" t="e" cm="1">
        <f t="array" ref="M48">IF($K48&gt;0,SVS_UR_VZ*$I48/$J48,0)</f>
        <v>#DIV/0!</v>
      </c>
      <c r="N48" s="208">
        <v>5</v>
      </c>
      <c r="O48" s="209">
        <v>101.25</v>
      </c>
      <c r="P48" s="209" t="e" cm="1">
        <f t="array" ref="P48">IF($K48&gt;0,SVS_UR_VFZ*$I48/$J48,0)</f>
        <v>#DIV/0!</v>
      </c>
      <c r="Q48" s="203">
        <f t="shared" si="3"/>
        <v>30431.023000000001</v>
      </c>
      <c r="R48" s="203">
        <f t="shared" si="4"/>
        <v>0</v>
      </c>
      <c r="S48" s="203" t="e">
        <f t="shared" si="5"/>
        <v>#DIV/0!</v>
      </c>
    </row>
    <row r="49" spans="1:19" s="11" customFormat="1">
      <c r="A49" s="195">
        <f>MAX($A$11:A48)+1</f>
        <v>39</v>
      </c>
      <c r="B49" s="196" t="s">
        <v>1670</v>
      </c>
      <c r="C49" s="197">
        <v>1</v>
      </c>
      <c r="D49" s="197">
        <v>110</v>
      </c>
      <c r="E49" s="196" t="s">
        <v>229</v>
      </c>
      <c r="F49" s="198" t="s">
        <v>171</v>
      </c>
      <c r="G49" s="198" t="s">
        <v>1316</v>
      </c>
      <c r="H49" s="198" t="s">
        <v>70</v>
      </c>
      <c r="I49" s="198">
        <v>102.53</v>
      </c>
      <c r="J49" s="64"/>
      <c r="K49" s="200">
        <v>5</v>
      </c>
      <c r="L49" s="201">
        <v>146.6</v>
      </c>
      <c r="M49" s="201" t="e" cm="1">
        <f t="array" ref="M49">IF($K49&gt;0,SVS_UR_VZ*$I49/$J49,0)</f>
        <v>#DIV/0!</v>
      </c>
      <c r="N49" s="208">
        <v>5</v>
      </c>
      <c r="O49" s="209">
        <v>101.25</v>
      </c>
      <c r="P49" s="209" t="e" cm="1">
        <f t="array" ref="P49">IF($K49&gt;0,SVS_UR_VFZ*$I49/$J49,0)</f>
        <v>#DIV/0!</v>
      </c>
      <c r="Q49" s="203">
        <f t="shared" si="3"/>
        <v>25412.0605</v>
      </c>
      <c r="R49" s="203">
        <f t="shared" si="4"/>
        <v>0</v>
      </c>
      <c r="S49" s="203" t="e">
        <f t="shared" si="5"/>
        <v>#DIV/0!</v>
      </c>
    </row>
    <row r="50" spans="1:19" s="11" customFormat="1">
      <c r="A50" s="195">
        <f>MAX($A$11:A49)+1</f>
        <v>40</v>
      </c>
      <c r="B50" s="196" t="s">
        <v>1670</v>
      </c>
      <c r="C50" s="197">
        <v>1</v>
      </c>
      <c r="D50" s="197">
        <v>170</v>
      </c>
      <c r="E50" s="196" t="s">
        <v>1637</v>
      </c>
      <c r="F50" s="198" t="s">
        <v>171</v>
      </c>
      <c r="G50" s="198" t="s">
        <v>1314</v>
      </c>
      <c r="H50" s="198" t="s">
        <v>85</v>
      </c>
      <c r="I50" s="198">
        <v>21.54</v>
      </c>
      <c r="J50" s="64"/>
      <c r="K50" s="200">
        <v>5</v>
      </c>
      <c r="L50" s="201">
        <v>146.6</v>
      </c>
      <c r="M50" s="201" t="e" cm="1">
        <f t="array" ref="M50">IF($K50&gt;0,SVS_UR_VZ*$I50/$J50,0)</f>
        <v>#DIV/0!</v>
      </c>
      <c r="N50" s="208">
        <v>5</v>
      </c>
      <c r="O50" s="209">
        <v>101.25</v>
      </c>
      <c r="P50" s="209" t="e" cm="1">
        <f t="array" ref="P50">IF($K50&gt;0,SVS_UR_VFZ*$I50/$J50,0)</f>
        <v>#DIV/0!</v>
      </c>
      <c r="Q50" s="203">
        <f t="shared" si="3"/>
        <v>5338.6889999999994</v>
      </c>
      <c r="R50" s="203">
        <f t="shared" si="4"/>
        <v>0</v>
      </c>
      <c r="S50" s="203" t="e">
        <f t="shared" si="5"/>
        <v>#DIV/0!</v>
      </c>
    </row>
    <row r="51" spans="1:19" s="11" customFormat="1">
      <c r="A51" s="195">
        <f>MAX($A$11:A50)+1</f>
        <v>41</v>
      </c>
      <c r="B51" s="196" t="s">
        <v>1670</v>
      </c>
      <c r="C51" s="197">
        <v>1</v>
      </c>
      <c r="D51" s="197">
        <v>171</v>
      </c>
      <c r="E51" s="196" t="s">
        <v>84</v>
      </c>
      <c r="F51" s="198" t="s">
        <v>171</v>
      </c>
      <c r="G51" s="198" t="s">
        <v>75</v>
      </c>
      <c r="H51" s="198" t="s">
        <v>83</v>
      </c>
      <c r="I51" s="198">
        <v>19.739999999999998</v>
      </c>
      <c r="J51" s="64"/>
      <c r="K51" s="200">
        <v>5</v>
      </c>
      <c r="L51" s="201">
        <v>146.6</v>
      </c>
      <c r="M51" s="201" t="e" cm="1">
        <f t="array" ref="M51">IF($K51&gt;0,SVS_UR_VZ*$I51/$J51,0)</f>
        <v>#DIV/0!</v>
      </c>
      <c r="N51" s="208">
        <v>5</v>
      </c>
      <c r="O51" s="209">
        <v>101.25</v>
      </c>
      <c r="P51" s="209" t="e" cm="1">
        <f t="array" ref="P51">IF($K51&gt;0,SVS_UR_VFZ*$I51/$J51,0)</f>
        <v>#DIV/0!</v>
      </c>
      <c r="Q51" s="203">
        <f t="shared" si="3"/>
        <v>4892.5589999999993</v>
      </c>
      <c r="R51" s="203">
        <f t="shared" si="4"/>
        <v>0</v>
      </c>
      <c r="S51" s="203" t="e">
        <f t="shared" si="5"/>
        <v>#DIV/0!</v>
      </c>
    </row>
    <row r="52" spans="1:19" s="11" customFormat="1">
      <c r="A52" s="195">
        <f>MAX($A$11:A51)+1</f>
        <v>42</v>
      </c>
      <c r="B52" s="196" t="s">
        <v>1670</v>
      </c>
      <c r="C52" s="197">
        <v>1</v>
      </c>
      <c r="D52" s="197">
        <v>172</v>
      </c>
      <c r="E52" s="196" t="s">
        <v>84</v>
      </c>
      <c r="F52" s="198" t="s">
        <v>171</v>
      </c>
      <c r="G52" s="198" t="s">
        <v>75</v>
      </c>
      <c r="H52" s="198" t="s">
        <v>83</v>
      </c>
      <c r="I52" s="198">
        <v>62.07</v>
      </c>
      <c r="J52" s="64"/>
      <c r="K52" s="200">
        <v>5</v>
      </c>
      <c r="L52" s="201">
        <v>146.6</v>
      </c>
      <c r="M52" s="201" t="e" cm="1">
        <f t="array" ref="M52">IF($K52&gt;0,SVS_UR_VZ*$I52/$J52,0)</f>
        <v>#DIV/0!</v>
      </c>
      <c r="N52" s="208">
        <v>5</v>
      </c>
      <c r="O52" s="209">
        <v>101.25</v>
      </c>
      <c r="P52" s="209" t="e" cm="1">
        <f t="array" ref="P52">IF($K52&gt;0,SVS_UR_VFZ*$I52/$J52,0)</f>
        <v>#DIV/0!</v>
      </c>
      <c r="Q52" s="203">
        <f t="shared" si="3"/>
        <v>15384.049499999999</v>
      </c>
      <c r="R52" s="203">
        <f t="shared" si="4"/>
        <v>0</v>
      </c>
      <c r="S52" s="203" t="e">
        <f t="shared" si="5"/>
        <v>#DIV/0!</v>
      </c>
    </row>
    <row r="53" spans="1:19" s="11" customFormat="1">
      <c r="A53" s="195">
        <f>MAX($A$11:A52)+1</f>
        <v>43</v>
      </c>
      <c r="B53" s="196" t="s">
        <v>1670</v>
      </c>
      <c r="C53" s="197">
        <v>1</v>
      </c>
      <c r="D53" s="197">
        <v>173</v>
      </c>
      <c r="E53" s="196" t="s">
        <v>84</v>
      </c>
      <c r="F53" s="198" t="s">
        <v>171</v>
      </c>
      <c r="G53" s="198" t="s">
        <v>75</v>
      </c>
      <c r="H53" s="198" t="s">
        <v>83</v>
      </c>
      <c r="I53" s="198">
        <v>96.28</v>
      </c>
      <c r="J53" s="64"/>
      <c r="K53" s="200">
        <v>5</v>
      </c>
      <c r="L53" s="201">
        <v>146.6</v>
      </c>
      <c r="M53" s="201" t="e" cm="1">
        <f t="array" ref="M53">IF($K53&gt;0,SVS_UR_VZ*$I53/$J53,0)</f>
        <v>#DIV/0!</v>
      </c>
      <c r="N53" s="208">
        <v>5</v>
      </c>
      <c r="O53" s="209">
        <v>101.25</v>
      </c>
      <c r="P53" s="209" t="e" cm="1">
        <f t="array" ref="P53">IF($K53&gt;0,SVS_UR_VFZ*$I53/$J53,0)</f>
        <v>#DIV/0!</v>
      </c>
      <c r="Q53" s="203">
        <f t="shared" si="3"/>
        <v>23862.998</v>
      </c>
      <c r="R53" s="203">
        <f t="shared" si="4"/>
        <v>0</v>
      </c>
      <c r="S53" s="203" t="e">
        <f t="shared" si="5"/>
        <v>#DIV/0!</v>
      </c>
    </row>
    <row r="54" spans="1:19" s="11" customFormat="1">
      <c r="A54" s="195">
        <f>MAX($A$11:A53)+1</f>
        <v>44</v>
      </c>
      <c r="B54" s="196" t="s">
        <v>1670</v>
      </c>
      <c r="C54" s="197">
        <v>1</v>
      </c>
      <c r="D54" s="197">
        <v>174</v>
      </c>
      <c r="E54" s="196" t="s">
        <v>84</v>
      </c>
      <c r="F54" s="198" t="s">
        <v>171</v>
      </c>
      <c r="G54" s="198" t="s">
        <v>75</v>
      </c>
      <c r="H54" s="198" t="s">
        <v>83</v>
      </c>
      <c r="I54" s="198">
        <v>22.81</v>
      </c>
      <c r="J54" s="64"/>
      <c r="K54" s="210">
        <v>5</v>
      </c>
      <c r="L54" s="211">
        <v>146.6</v>
      </c>
      <c r="M54" s="211" t="e" cm="1">
        <f t="array" ref="M54">IF($K54&gt;0,SVS_UR_VZ*$I54/$J54,0)</f>
        <v>#DIV/0!</v>
      </c>
      <c r="N54" s="204">
        <v>5</v>
      </c>
      <c r="O54" s="205">
        <v>101.25</v>
      </c>
      <c r="P54" s="205" t="e" cm="1">
        <f t="array" ref="P54">IF($K54&gt;0,SVS_UR_VFZ*$I54/$J54,0)</f>
        <v>#DIV/0!</v>
      </c>
      <c r="Q54" s="206">
        <f t="shared" si="3"/>
        <v>5653.4584999999997</v>
      </c>
      <c r="R54" s="206">
        <f t="shared" si="4"/>
        <v>0</v>
      </c>
      <c r="S54" s="206" t="e">
        <f t="shared" si="5"/>
        <v>#DIV/0!</v>
      </c>
    </row>
    <row r="55" spans="1:19" s="11" customFormat="1">
      <c r="A55" s="195">
        <f>MAX($A$11:A54)+1</f>
        <v>45</v>
      </c>
      <c r="B55" s="196" t="s">
        <v>1670</v>
      </c>
      <c r="C55" s="197">
        <v>1</v>
      </c>
      <c r="D55" s="197">
        <v>175</v>
      </c>
      <c r="E55" s="196" t="s">
        <v>1637</v>
      </c>
      <c r="F55" s="198" t="s">
        <v>172</v>
      </c>
      <c r="G55" s="198" t="s">
        <v>1314</v>
      </c>
      <c r="H55" s="198" t="s">
        <v>85</v>
      </c>
      <c r="I55" s="198">
        <v>16.829999999999998</v>
      </c>
      <c r="J55" s="64"/>
      <c r="K55" s="210">
        <v>2</v>
      </c>
      <c r="L55" s="211">
        <v>58.64</v>
      </c>
      <c r="M55" s="211" t="e" cm="1">
        <f t="array" ref="M55">IF($K55&gt;0,SVS_UR_VZ*$I55/$J55,0)</f>
        <v>#DIV/0!</v>
      </c>
      <c r="N55" s="204">
        <v>2</v>
      </c>
      <c r="O55" s="205">
        <v>40.5</v>
      </c>
      <c r="P55" s="205" t="e" cm="1">
        <f t="array" ref="P55">IF($K55&gt;0,SVS_UR_VFZ*$I55/$J55,0)</f>
        <v>#DIV/0!</v>
      </c>
      <c r="Q55" s="206">
        <f t="shared" si="3"/>
        <v>1668.5261999999998</v>
      </c>
      <c r="R55" s="206">
        <f t="shared" si="4"/>
        <v>0</v>
      </c>
      <c r="S55" s="206" t="e">
        <f t="shared" si="5"/>
        <v>#DIV/0!</v>
      </c>
    </row>
    <row r="56" spans="1:19" s="11" customFormat="1">
      <c r="A56" s="195">
        <f>MAX($A$11:A55)+1</f>
        <v>46</v>
      </c>
      <c r="B56" s="196" t="s">
        <v>1670</v>
      </c>
      <c r="C56" s="197">
        <v>1</v>
      </c>
      <c r="D56" s="197">
        <v>176</v>
      </c>
      <c r="E56" s="196" t="s">
        <v>86</v>
      </c>
      <c r="F56" s="198" t="s">
        <v>172</v>
      </c>
      <c r="G56" s="198" t="s">
        <v>75</v>
      </c>
      <c r="H56" s="198" t="s">
        <v>85</v>
      </c>
      <c r="I56" s="198">
        <v>14.89</v>
      </c>
      <c r="J56" s="64"/>
      <c r="K56" s="210">
        <v>2</v>
      </c>
      <c r="L56" s="211">
        <v>58.64</v>
      </c>
      <c r="M56" s="211" t="e" cm="1">
        <f t="array" ref="M56">IF($K56&gt;0,SVS_UR_VZ*$I56/$J56,0)</f>
        <v>#DIV/0!</v>
      </c>
      <c r="N56" s="204">
        <v>2</v>
      </c>
      <c r="O56" s="205">
        <v>40.5</v>
      </c>
      <c r="P56" s="205" t="e" cm="1">
        <f t="array" ref="P56">IF($K56&gt;0,SVS_UR_VFZ*$I56/$J56,0)</f>
        <v>#DIV/0!</v>
      </c>
      <c r="Q56" s="206">
        <f t="shared" si="3"/>
        <v>1476.1946</v>
      </c>
      <c r="R56" s="206">
        <f t="shared" si="4"/>
        <v>0</v>
      </c>
      <c r="S56" s="206" t="e">
        <f t="shared" si="5"/>
        <v>#DIV/0!</v>
      </c>
    </row>
    <row r="57" spans="1:19" s="11" customFormat="1">
      <c r="A57" s="195">
        <f>MAX($A$11:A56)+1</f>
        <v>47</v>
      </c>
      <c r="B57" s="196" t="s">
        <v>1670</v>
      </c>
      <c r="C57" s="197">
        <v>1</v>
      </c>
      <c r="D57" s="197">
        <v>177</v>
      </c>
      <c r="E57" s="196" t="s">
        <v>84</v>
      </c>
      <c r="F57" s="198" t="s">
        <v>171</v>
      </c>
      <c r="G57" s="198" t="s">
        <v>75</v>
      </c>
      <c r="H57" s="198" t="s">
        <v>83</v>
      </c>
      <c r="I57" s="198">
        <v>27.01</v>
      </c>
      <c r="J57" s="64"/>
      <c r="K57" s="210">
        <v>5</v>
      </c>
      <c r="L57" s="211">
        <v>146.6</v>
      </c>
      <c r="M57" s="211" t="e" cm="1">
        <f t="array" ref="M57">IF($K57&gt;0,SVS_UR_VZ*$I57/$J57,0)</f>
        <v>#DIV/0!</v>
      </c>
      <c r="N57" s="204">
        <v>5</v>
      </c>
      <c r="O57" s="205">
        <v>101.25</v>
      </c>
      <c r="P57" s="205" t="e" cm="1">
        <f t="array" ref="P57">IF($K57&gt;0,SVS_UR_VFZ*$I57/$J57,0)</f>
        <v>#DIV/0!</v>
      </c>
      <c r="Q57" s="206">
        <f t="shared" si="3"/>
        <v>6694.4285</v>
      </c>
      <c r="R57" s="206">
        <f t="shared" si="4"/>
        <v>0</v>
      </c>
      <c r="S57" s="206" t="e">
        <f t="shared" si="5"/>
        <v>#DIV/0!</v>
      </c>
    </row>
    <row r="58" spans="1:19" s="11" customFormat="1">
      <c r="A58" s="195">
        <f>MAX($A$11:A57)+1</f>
        <v>48</v>
      </c>
      <c r="B58" s="196" t="s">
        <v>1670</v>
      </c>
      <c r="C58" s="197">
        <v>1</v>
      </c>
      <c r="D58" s="197">
        <v>201</v>
      </c>
      <c r="E58" s="196" t="s">
        <v>81</v>
      </c>
      <c r="F58" s="198" t="s">
        <v>1375</v>
      </c>
      <c r="G58" s="198" t="s">
        <v>1313</v>
      </c>
      <c r="H58" s="198" t="s">
        <v>80</v>
      </c>
      <c r="I58" s="198">
        <v>16.350000000000001</v>
      </c>
      <c r="J58" s="64"/>
      <c r="K58" s="210">
        <v>3</v>
      </c>
      <c r="L58" s="211">
        <v>87.96</v>
      </c>
      <c r="M58" s="211" t="e" cm="1">
        <f t="array" ref="M58">IF($K58&gt;0,SVS_UR_VZ*$I58/$J58,0)</f>
        <v>#DIV/0!</v>
      </c>
      <c r="N58" s="204">
        <v>3</v>
      </c>
      <c r="O58" s="205">
        <v>60.75</v>
      </c>
      <c r="P58" s="205" t="e" cm="1">
        <f t="array" ref="P58">IF($K58&gt;0,SVS_UR_VFZ*$I58/$J58,0)</f>
        <v>#DIV/0!</v>
      </c>
      <c r="Q58" s="206">
        <f t="shared" si="3"/>
        <v>2431.4085</v>
      </c>
      <c r="R58" s="206">
        <f t="shared" si="4"/>
        <v>0</v>
      </c>
      <c r="S58" s="206" t="e">
        <f t="shared" si="5"/>
        <v>#DIV/0!</v>
      </c>
    </row>
    <row r="59" spans="1:19" s="11" customFormat="1">
      <c r="A59" s="195">
        <f>MAX($A$11:A58)+1</f>
        <v>49</v>
      </c>
      <c r="B59" s="196" t="s">
        <v>1670</v>
      </c>
      <c r="C59" s="197">
        <v>1</v>
      </c>
      <c r="D59" s="197">
        <v>202</v>
      </c>
      <c r="E59" s="196" t="s">
        <v>81</v>
      </c>
      <c r="F59" s="198" t="s">
        <v>1375</v>
      </c>
      <c r="G59" s="198" t="s">
        <v>1313</v>
      </c>
      <c r="H59" s="198" t="s">
        <v>80</v>
      </c>
      <c r="I59" s="198">
        <v>15.65</v>
      </c>
      <c r="J59" s="64"/>
      <c r="K59" s="210">
        <v>3</v>
      </c>
      <c r="L59" s="211">
        <v>87.96</v>
      </c>
      <c r="M59" s="211" t="e" cm="1">
        <f t="array" ref="M59">IF($K59&gt;0,SVS_UR_VZ*$I59/$J59,0)</f>
        <v>#DIV/0!</v>
      </c>
      <c r="N59" s="204">
        <v>3</v>
      </c>
      <c r="O59" s="205">
        <v>60.75</v>
      </c>
      <c r="P59" s="205" t="e" cm="1">
        <f t="array" ref="P59">IF($K59&gt;0,SVS_UR_VFZ*$I59/$J59,0)</f>
        <v>#DIV/0!</v>
      </c>
      <c r="Q59" s="206">
        <f t="shared" si="3"/>
        <v>2327.3114999999998</v>
      </c>
      <c r="R59" s="206">
        <f t="shared" si="4"/>
        <v>0</v>
      </c>
      <c r="S59" s="206" t="e">
        <f t="shared" si="5"/>
        <v>#DIV/0!</v>
      </c>
    </row>
    <row r="60" spans="1:19" s="11" customFormat="1">
      <c r="A60" s="195">
        <f>MAX($A$11:A59)+1</f>
        <v>50</v>
      </c>
      <c r="B60" s="196" t="s">
        <v>1670</v>
      </c>
      <c r="C60" s="197">
        <v>1</v>
      </c>
      <c r="D60" s="197">
        <v>203</v>
      </c>
      <c r="E60" s="196" t="s">
        <v>81</v>
      </c>
      <c r="F60" s="198" t="s">
        <v>1375</v>
      </c>
      <c r="G60" s="198" t="s">
        <v>1313</v>
      </c>
      <c r="H60" s="198" t="s">
        <v>80</v>
      </c>
      <c r="I60" s="198">
        <v>16.350000000000001</v>
      </c>
      <c r="J60" s="64"/>
      <c r="K60" s="210">
        <v>3</v>
      </c>
      <c r="L60" s="211">
        <v>87.96</v>
      </c>
      <c r="M60" s="211" t="e" cm="1">
        <f t="array" ref="M60">IF($K60&gt;0,SVS_UR_VZ*$I60/$J60,0)</f>
        <v>#DIV/0!</v>
      </c>
      <c r="N60" s="204">
        <v>3</v>
      </c>
      <c r="O60" s="205">
        <v>60.75</v>
      </c>
      <c r="P60" s="205" t="e" cm="1">
        <f t="array" ref="P60">IF($K60&gt;0,SVS_UR_VFZ*$I60/$J60,0)</f>
        <v>#DIV/0!</v>
      </c>
      <c r="Q60" s="206">
        <f t="shared" si="3"/>
        <v>2431.4085</v>
      </c>
      <c r="R60" s="206">
        <f t="shared" si="4"/>
        <v>0</v>
      </c>
      <c r="S60" s="206" t="e">
        <f t="shared" si="5"/>
        <v>#DIV/0!</v>
      </c>
    </row>
    <row r="61" spans="1:19" s="11" customFormat="1">
      <c r="A61" s="195">
        <f>MAX($A$11:A60)+1</f>
        <v>51</v>
      </c>
      <c r="B61" s="196" t="s">
        <v>1670</v>
      </c>
      <c r="C61" s="197">
        <v>1</v>
      </c>
      <c r="D61" s="197">
        <v>204</v>
      </c>
      <c r="E61" s="196" t="s">
        <v>81</v>
      </c>
      <c r="F61" s="198" t="s">
        <v>1375</v>
      </c>
      <c r="G61" s="198" t="s">
        <v>1313</v>
      </c>
      <c r="H61" s="198" t="s">
        <v>80</v>
      </c>
      <c r="I61" s="198">
        <v>16.350000000000001</v>
      </c>
      <c r="J61" s="64"/>
      <c r="K61" s="210">
        <v>3</v>
      </c>
      <c r="L61" s="211">
        <v>87.96</v>
      </c>
      <c r="M61" s="211" t="e" cm="1">
        <f t="array" ref="M61">IF($K61&gt;0,SVS_UR_VZ*$I61/$J61,0)</f>
        <v>#DIV/0!</v>
      </c>
      <c r="N61" s="204">
        <v>3</v>
      </c>
      <c r="O61" s="205">
        <v>60.75</v>
      </c>
      <c r="P61" s="205" t="e" cm="1">
        <f t="array" ref="P61">IF($K61&gt;0,SVS_UR_VFZ*$I61/$J61,0)</f>
        <v>#DIV/0!</v>
      </c>
      <c r="Q61" s="206">
        <f t="shared" si="3"/>
        <v>2431.4085</v>
      </c>
      <c r="R61" s="206">
        <f t="shared" si="4"/>
        <v>0</v>
      </c>
      <c r="S61" s="206" t="e">
        <f t="shared" si="5"/>
        <v>#DIV/0!</v>
      </c>
    </row>
    <row r="62" spans="1:19" s="11" customFormat="1">
      <c r="A62" s="195">
        <f>MAX($A$11:A61)+1</f>
        <v>52</v>
      </c>
      <c r="B62" s="196" t="s">
        <v>1670</v>
      </c>
      <c r="C62" s="197">
        <v>1</v>
      </c>
      <c r="D62" s="197">
        <v>205</v>
      </c>
      <c r="E62" s="196" t="s">
        <v>81</v>
      </c>
      <c r="F62" s="198" t="s">
        <v>1375</v>
      </c>
      <c r="G62" s="198" t="s">
        <v>1313</v>
      </c>
      <c r="H62" s="198" t="s">
        <v>80</v>
      </c>
      <c r="I62" s="198">
        <v>16.350000000000001</v>
      </c>
      <c r="J62" s="64"/>
      <c r="K62" s="200">
        <v>3</v>
      </c>
      <c r="L62" s="201">
        <v>87.96</v>
      </c>
      <c r="M62" s="201" t="e" cm="1">
        <f t="array" ref="M62">IF($K62&gt;0,SVS_UR_VZ*$I62/$J62,0)</f>
        <v>#DIV/0!</v>
      </c>
      <c r="N62" s="208">
        <v>3</v>
      </c>
      <c r="O62" s="209">
        <v>60.75</v>
      </c>
      <c r="P62" s="209" t="e" cm="1">
        <f t="array" ref="P62">IF($K62&gt;0,SVS_UR_VFZ*$I62/$J62,0)</f>
        <v>#DIV/0!</v>
      </c>
      <c r="Q62" s="203">
        <f t="shared" si="3"/>
        <v>2431.4085</v>
      </c>
      <c r="R62" s="203">
        <f t="shared" si="4"/>
        <v>0</v>
      </c>
      <c r="S62" s="203" t="e">
        <f t="shared" si="5"/>
        <v>#DIV/0!</v>
      </c>
    </row>
    <row r="63" spans="1:19" s="11" customFormat="1">
      <c r="A63" s="195">
        <f>MAX($A$11:A62)+1</f>
        <v>53</v>
      </c>
      <c r="B63" s="196" t="s">
        <v>1670</v>
      </c>
      <c r="C63" s="197">
        <v>1</v>
      </c>
      <c r="D63" s="197">
        <v>206</v>
      </c>
      <c r="E63" s="196" t="s">
        <v>81</v>
      </c>
      <c r="F63" s="198" t="s">
        <v>1375</v>
      </c>
      <c r="G63" s="198" t="s">
        <v>1313</v>
      </c>
      <c r="H63" s="198" t="s">
        <v>80</v>
      </c>
      <c r="I63" s="198">
        <v>16.350000000000001</v>
      </c>
      <c r="J63" s="64"/>
      <c r="K63" s="200">
        <v>3</v>
      </c>
      <c r="L63" s="201">
        <v>87.96</v>
      </c>
      <c r="M63" s="201" t="e" cm="1">
        <f t="array" ref="M63">IF($K63&gt;0,SVS_UR_VZ*$I63/$J63,0)</f>
        <v>#DIV/0!</v>
      </c>
      <c r="N63" s="208">
        <v>3</v>
      </c>
      <c r="O63" s="209">
        <v>60.75</v>
      </c>
      <c r="P63" s="209" t="e" cm="1">
        <f t="array" ref="P63">IF($K63&gt;0,SVS_UR_VFZ*$I63/$J63,0)</f>
        <v>#DIV/0!</v>
      </c>
      <c r="Q63" s="203">
        <f t="shared" si="3"/>
        <v>2431.4085</v>
      </c>
      <c r="R63" s="203">
        <f t="shared" si="4"/>
        <v>0</v>
      </c>
      <c r="S63" s="203" t="e">
        <f t="shared" si="5"/>
        <v>#DIV/0!</v>
      </c>
    </row>
    <row r="64" spans="1:19" s="11" customFormat="1">
      <c r="A64" s="195">
        <f>MAX($A$11:A63)+1</f>
        <v>54</v>
      </c>
      <c r="B64" s="196" t="s">
        <v>1670</v>
      </c>
      <c r="C64" s="197">
        <v>1</v>
      </c>
      <c r="D64" s="197">
        <v>207</v>
      </c>
      <c r="E64" s="196" t="s">
        <v>394</v>
      </c>
      <c r="F64" s="198" t="s">
        <v>171</v>
      </c>
      <c r="G64" s="198" t="s">
        <v>1313</v>
      </c>
      <c r="H64" s="198" t="s">
        <v>92</v>
      </c>
      <c r="I64" s="198">
        <v>10.73</v>
      </c>
      <c r="J64" s="64"/>
      <c r="K64" s="200">
        <v>5</v>
      </c>
      <c r="L64" s="201">
        <v>146.6</v>
      </c>
      <c r="M64" s="201" t="e" cm="1">
        <f t="array" ref="M64">IF($K64&gt;0,SVS_UR_VZ*$I64/$J64,0)</f>
        <v>#DIV/0!</v>
      </c>
      <c r="N64" s="208">
        <v>5</v>
      </c>
      <c r="O64" s="209">
        <v>101.25</v>
      </c>
      <c r="P64" s="209" t="e" cm="1">
        <f t="array" ref="P64">IF($K64&gt;0,SVS_UR_VFZ*$I64/$J64,0)</f>
        <v>#DIV/0!</v>
      </c>
      <c r="Q64" s="203">
        <f t="shared" si="3"/>
        <v>2659.4304999999999</v>
      </c>
      <c r="R64" s="203">
        <f t="shared" si="4"/>
        <v>0</v>
      </c>
      <c r="S64" s="203" t="e">
        <f t="shared" si="5"/>
        <v>#DIV/0!</v>
      </c>
    </row>
    <row r="65" spans="1:19" s="11" customFormat="1">
      <c r="A65" s="195">
        <f>MAX($A$11:A64)+1</f>
        <v>55</v>
      </c>
      <c r="B65" s="196" t="s">
        <v>1670</v>
      </c>
      <c r="C65" s="197">
        <v>1</v>
      </c>
      <c r="D65" s="197">
        <v>210</v>
      </c>
      <c r="E65" s="196" t="s">
        <v>81</v>
      </c>
      <c r="F65" s="198" t="s">
        <v>1375</v>
      </c>
      <c r="G65" s="198" t="s">
        <v>1313</v>
      </c>
      <c r="H65" s="198" t="s">
        <v>80</v>
      </c>
      <c r="I65" s="198">
        <v>16.350000000000001</v>
      </c>
      <c r="J65" s="64"/>
      <c r="K65" s="200">
        <v>3</v>
      </c>
      <c r="L65" s="201">
        <v>87.96</v>
      </c>
      <c r="M65" s="201" t="e" cm="1">
        <f t="array" ref="M65">IF($K65&gt;0,SVS_UR_VZ*$I65/$J65,0)</f>
        <v>#DIV/0!</v>
      </c>
      <c r="N65" s="208">
        <v>3</v>
      </c>
      <c r="O65" s="209">
        <v>60.75</v>
      </c>
      <c r="P65" s="209" t="e" cm="1">
        <f t="array" ref="P65">IF($K65&gt;0,SVS_UR_VFZ*$I65/$J65,0)</f>
        <v>#DIV/0!</v>
      </c>
      <c r="Q65" s="203">
        <f t="shared" si="3"/>
        <v>2431.4085</v>
      </c>
      <c r="R65" s="203">
        <f t="shared" si="4"/>
        <v>0</v>
      </c>
      <c r="S65" s="203" t="e">
        <f t="shared" si="5"/>
        <v>#DIV/0!</v>
      </c>
    </row>
    <row r="66" spans="1:19" s="11" customFormat="1">
      <c r="A66" s="195">
        <f>MAX($A$11:A65)+1</f>
        <v>56</v>
      </c>
      <c r="B66" s="196" t="s">
        <v>1670</v>
      </c>
      <c r="C66" s="197">
        <v>1</v>
      </c>
      <c r="D66" s="197">
        <v>211</v>
      </c>
      <c r="E66" s="196" t="s">
        <v>81</v>
      </c>
      <c r="F66" s="198" t="s">
        <v>1375</v>
      </c>
      <c r="G66" s="198" t="s">
        <v>1313</v>
      </c>
      <c r="H66" s="198" t="s">
        <v>80</v>
      </c>
      <c r="I66" s="198">
        <v>16.350000000000001</v>
      </c>
      <c r="J66" s="64"/>
      <c r="K66" s="200">
        <v>3</v>
      </c>
      <c r="L66" s="201">
        <v>87.96</v>
      </c>
      <c r="M66" s="201" t="e" cm="1">
        <f t="array" ref="M66">IF($K66&gt;0,SVS_UR_VZ*$I66/$J66,0)</f>
        <v>#DIV/0!</v>
      </c>
      <c r="N66" s="208">
        <v>3</v>
      </c>
      <c r="O66" s="209">
        <v>60.75</v>
      </c>
      <c r="P66" s="209" t="e" cm="1">
        <f t="array" ref="P66">IF($K66&gt;0,SVS_UR_VFZ*$I66/$J66,0)</f>
        <v>#DIV/0!</v>
      </c>
      <c r="Q66" s="203">
        <f t="shared" si="3"/>
        <v>2431.4085</v>
      </c>
      <c r="R66" s="203">
        <f t="shared" si="4"/>
        <v>0</v>
      </c>
      <c r="S66" s="203" t="e">
        <f t="shared" si="5"/>
        <v>#DIV/0!</v>
      </c>
    </row>
    <row r="67" spans="1:19" s="11" customFormat="1">
      <c r="A67" s="195">
        <f>MAX($A$11:A66)+1</f>
        <v>57</v>
      </c>
      <c r="B67" s="196" t="s">
        <v>1670</v>
      </c>
      <c r="C67" s="197">
        <v>1</v>
      </c>
      <c r="D67" s="197">
        <v>212</v>
      </c>
      <c r="E67" s="196" t="s">
        <v>81</v>
      </c>
      <c r="F67" s="198" t="s">
        <v>1375</v>
      </c>
      <c r="G67" s="198" t="s">
        <v>1313</v>
      </c>
      <c r="H67" s="198" t="s">
        <v>80</v>
      </c>
      <c r="I67" s="198">
        <v>16.350000000000001</v>
      </c>
      <c r="J67" s="64"/>
      <c r="K67" s="200">
        <v>3</v>
      </c>
      <c r="L67" s="201">
        <v>87.96</v>
      </c>
      <c r="M67" s="201" t="e" cm="1">
        <f t="array" ref="M67">IF($K67&gt;0,SVS_UR_VZ*$I67/$J67,0)</f>
        <v>#DIV/0!</v>
      </c>
      <c r="N67" s="208">
        <v>3</v>
      </c>
      <c r="O67" s="209">
        <v>60.75</v>
      </c>
      <c r="P67" s="209" t="e" cm="1">
        <f t="array" ref="P67">IF($K67&gt;0,SVS_UR_VFZ*$I67/$J67,0)</f>
        <v>#DIV/0!</v>
      </c>
      <c r="Q67" s="203">
        <f t="shared" si="3"/>
        <v>2431.4085</v>
      </c>
      <c r="R67" s="203">
        <f t="shared" si="4"/>
        <v>0</v>
      </c>
      <c r="S67" s="203" t="e">
        <f t="shared" si="5"/>
        <v>#DIV/0!</v>
      </c>
    </row>
    <row r="68" spans="1:19" s="11" customFormat="1">
      <c r="A68" s="195">
        <f>MAX($A$11:A67)+1</f>
        <v>58</v>
      </c>
      <c r="B68" s="196" t="s">
        <v>1670</v>
      </c>
      <c r="C68" s="197">
        <v>1</v>
      </c>
      <c r="D68" s="197">
        <v>213</v>
      </c>
      <c r="E68" s="196" t="s">
        <v>81</v>
      </c>
      <c r="F68" s="198" t="s">
        <v>1375</v>
      </c>
      <c r="G68" s="198" t="s">
        <v>1313</v>
      </c>
      <c r="H68" s="198" t="s">
        <v>80</v>
      </c>
      <c r="I68" s="198">
        <v>21.95</v>
      </c>
      <c r="J68" s="64"/>
      <c r="K68" s="200">
        <v>3</v>
      </c>
      <c r="L68" s="201">
        <v>87.96</v>
      </c>
      <c r="M68" s="201" t="e" cm="1">
        <f t="array" ref="M68">IF($K68&gt;0,SVS_UR_VZ*$I68/$J68,0)</f>
        <v>#DIV/0!</v>
      </c>
      <c r="N68" s="208">
        <v>3</v>
      </c>
      <c r="O68" s="209">
        <v>60.75</v>
      </c>
      <c r="P68" s="209" t="e" cm="1">
        <f t="array" ref="P68">IF($K68&gt;0,SVS_UR_VFZ*$I68/$J68,0)</f>
        <v>#DIV/0!</v>
      </c>
      <c r="Q68" s="203">
        <f t="shared" si="3"/>
        <v>3264.1844999999994</v>
      </c>
      <c r="R68" s="203">
        <f t="shared" si="4"/>
        <v>0</v>
      </c>
      <c r="S68" s="203" t="e">
        <f t="shared" si="5"/>
        <v>#DIV/0!</v>
      </c>
    </row>
    <row r="69" spans="1:19" s="11" customFormat="1">
      <c r="A69" s="195">
        <f>MAX($A$11:A68)+1</f>
        <v>59</v>
      </c>
      <c r="B69" s="196" t="s">
        <v>1670</v>
      </c>
      <c r="C69" s="197">
        <v>1</v>
      </c>
      <c r="D69" s="197">
        <v>214</v>
      </c>
      <c r="E69" s="196" t="s">
        <v>81</v>
      </c>
      <c r="F69" s="198" t="s">
        <v>1375</v>
      </c>
      <c r="G69" s="198" t="s">
        <v>1313</v>
      </c>
      <c r="H69" s="198" t="s">
        <v>80</v>
      </c>
      <c r="I69" s="198">
        <v>21.95</v>
      </c>
      <c r="J69" s="64"/>
      <c r="K69" s="200">
        <v>3</v>
      </c>
      <c r="L69" s="201">
        <v>87.96</v>
      </c>
      <c r="M69" s="201" t="e" cm="1">
        <f t="array" ref="M69">IF($K69&gt;0,SVS_UR_VZ*$I69/$J69,0)</f>
        <v>#DIV/0!</v>
      </c>
      <c r="N69" s="208">
        <v>3</v>
      </c>
      <c r="O69" s="209">
        <v>60.75</v>
      </c>
      <c r="P69" s="209" t="e" cm="1">
        <f t="array" ref="P69">IF($K69&gt;0,SVS_UR_VFZ*$I69/$J69,0)</f>
        <v>#DIV/0!</v>
      </c>
      <c r="Q69" s="203">
        <f t="shared" si="3"/>
        <v>3264.1844999999994</v>
      </c>
      <c r="R69" s="203">
        <f t="shared" si="4"/>
        <v>0</v>
      </c>
      <c r="S69" s="203" t="e">
        <f t="shared" si="5"/>
        <v>#DIV/0!</v>
      </c>
    </row>
    <row r="70" spans="1:19" s="11" customFormat="1">
      <c r="A70" s="195">
        <f>MAX($A$11:A69)+1</f>
        <v>60</v>
      </c>
      <c r="B70" s="196" t="s">
        <v>1670</v>
      </c>
      <c r="C70" s="197">
        <v>1</v>
      </c>
      <c r="D70" s="197">
        <v>215</v>
      </c>
      <c r="E70" s="196" t="s">
        <v>81</v>
      </c>
      <c r="F70" s="198" t="s">
        <v>1375</v>
      </c>
      <c r="G70" s="198" t="s">
        <v>1313</v>
      </c>
      <c r="H70" s="198" t="s">
        <v>80</v>
      </c>
      <c r="I70" s="198">
        <v>10.74</v>
      </c>
      <c r="J70" s="64"/>
      <c r="K70" s="200">
        <v>3</v>
      </c>
      <c r="L70" s="201">
        <v>87.96</v>
      </c>
      <c r="M70" s="201" t="e" cm="1">
        <f t="array" ref="M70">IF($K70&gt;0,SVS_UR_VZ*$I70/$J70,0)</f>
        <v>#DIV/0!</v>
      </c>
      <c r="N70" s="208">
        <v>3</v>
      </c>
      <c r="O70" s="209">
        <v>60.75</v>
      </c>
      <c r="P70" s="209" t="e" cm="1">
        <f t="array" ref="P70">IF($K70&gt;0,SVS_UR_VFZ*$I70/$J70,0)</f>
        <v>#DIV/0!</v>
      </c>
      <c r="Q70" s="203">
        <f t="shared" si="3"/>
        <v>1597.1453999999999</v>
      </c>
      <c r="R70" s="203">
        <f t="shared" si="4"/>
        <v>0</v>
      </c>
      <c r="S70" s="203" t="e">
        <f t="shared" si="5"/>
        <v>#DIV/0!</v>
      </c>
    </row>
    <row r="71" spans="1:19" s="11" customFormat="1">
      <c r="A71" s="195">
        <f>MAX($A$11:A70)+1</f>
        <v>61</v>
      </c>
      <c r="B71" s="196" t="s">
        <v>1670</v>
      </c>
      <c r="C71" s="197">
        <v>1</v>
      </c>
      <c r="D71" s="197">
        <v>216</v>
      </c>
      <c r="E71" s="196" t="s">
        <v>81</v>
      </c>
      <c r="F71" s="198" t="s">
        <v>1375</v>
      </c>
      <c r="G71" s="198" t="s">
        <v>1313</v>
      </c>
      <c r="H71" s="198" t="s">
        <v>80</v>
      </c>
      <c r="I71" s="198">
        <v>21.95</v>
      </c>
      <c r="J71" s="64"/>
      <c r="K71" s="200">
        <v>3</v>
      </c>
      <c r="L71" s="201">
        <v>87.96</v>
      </c>
      <c r="M71" s="201" t="e" cm="1">
        <f t="array" ref="M71">IF($K71&gt;0,SVS_UR_VZ*$I71/$J71,0)</f>
        <v>#DIV/0!</v>
      </c>
      <c r="N71" s="208">
        <v>3</v>
      </c>
      <c r="O71" s="209">
        <v>60.75</v>
      </c>
      <c r="P71" s="209" t="e" cm="1">
        <f t="array" ref="P71">IF($K71&gt;0,SVS_UR_VFZ*$I71/$J71,0)</f>
        <v>#DIV/0!</v>
      </c>
      <c r="Q71" s="203">
        <f t="shared" si="3"/>
        <v>3264.1844999999994</v>
      </c>
      <c r="R71" s="203">
        <f t="shared" si="4"/>
        <v>0</v>
      </c>
      <c r="S71" s="203" t="e">
        <f t="shared" si="5"/>
        <v>#DIV/0!</v>
      </c>
    </row>
    <row r="72" spans="1:19" s="11" customFormat="1">
      <c r="A72" s="195">
        <f>MAX($A$11:A71)+1</f>
        <v>62</v>
      </c>
      <c r="B72" s="196" t="s">
        <v>1670</v>
      </c>
      <c r="C72" s="197">
        <v>1</v>
      </c>
      <c r="D72" s="197">
        <v>217</v>
      </c>
      <c r="E72" s="196" t="s">
        <v>81</v>
      </c>
      <c r="F72" s="198" t="s">
        <v>1375</v>
      </c>
      <c r="G72" s="198" t="s">
        <v>1313</v>
      </c>
      <c r="H72" s="198" t="s">
        <v>80</v>
      </c>
      <c r="I72" s="198">
        <v>10.74</v>
      </c>
      <c r="J72" s="64"/>
      <c r="K72" s="210">
        <v>3</v>
      </c>
      <c r="L72" s="211">
        <v>87.96</v>
      </c>
      <c r="M72" s="211" t="e" cm="1">
        <f t="array" ref="M72">IF($K72&gt;0,SVS_UR_VZ*$I72/$J72,0)</f>
        <v>#DIV/0!</v>
      </c>
      <c r="N72" s="204">
        <v>3</v>
      </c>
      <c r="O72" s="205">
        <v>60.75</v>
      </c>
      <c r="P72" s="205" t="e" cm="1">
        <f t="array" ref="P72">IF($K72&gt;0,SVS_UR_VFZ*$I72/$J72,0)</f>
        <v>#DIV/0!</v>
      </c>
      <c r="Q72" s="206">
        <f t="shared" si="3"/>
        <v>1597.1453999999999</v>
      </c>
      <c r="R72" s="206">
        <f t="shared" si="4"/>
        <v>0</v>
      </c>
      <c r="S72" s="206" t="e">
        <f t="shared" si="5"/>
        <v>#DIV/0!</v>
      </c>
    </row>
    <row r="73" spans="1:19" s="11" customFormat="1">
      <c r="A73" s="195">
        <f>MAX($A$11:A72)+1</f>
        <v>63</v>
      </c>
      <c r="B73" s="196" t="s">
        <v>1670</v>
      </c>
      <c r="C73" s="197">
        <v>1</v>
      </c>
      <c r="D73" s="197">
        <v>218</v>
      </c>
      <c r="E73" s="196" t="s">
        <v>81</v>
      </c>
      <c r="F73" s="198" t="s">
        <v>1375</v>
      </c>
      <c r="G73" s="198" t="s">
        <v>1313</v>
      </c>
      <c r="H73" s="198" t="s">
        <v>80</v>
      </c>
      <c r="I73" s="198">
        <v>21.95</v>
      </c>
      <c r="J73" s="64"/>
      <c r="K73" s="210">
        <v>3</v>
      </c>
      <c r="L73" s="211">
        <v>87.96</v>
      </c>
      <c r="M73" s="211" t="e" cm="1">
        <f t="array" ref="M73">IF($K73&gt;0,SVS_UR_VZ*$I73/$J73,0)</f>
        <v>#DIV/0!</v>
      </c>
      <c r="N73" s="204">
        <v>3</v>
      </c>
      <c r="O73" s="205">
        <v>60.75</v>
      </c>
      <c r="P73" s="205" t="e" cm="1">
        <f t="array" ref="P73">IF($K73&gt;0,SVS_UR_VFZ*$I73/$J73,0)</f>
        <v>#DIV/0!</v>
      </c>
      <c r="Q73" s="206">
        <f t="shared" si="3"/>
        <v>3264.1844999999994</v>
      </c>
      <c r="R73" s="206">
        <f t="shared" si="4"/>
        <v>0</v>
      </c>
      <c r="S73" s="206" t="e">
        <f t="shared" si="5"/>
        <v>#DIV/0!</v>
      </c>
    </row>
    <row r="74" spans="1:19" s="11" customFormat="1">
      <c r="A74" s="195">
        <f>MAX($A$11:A73)+1</f>
        <v>64</v>
      </c>
      <c r="B74" s="196" t="s">
        <v>1670</v>
      </c>
      <c r="C74" s="197">
        <v>1</v>
      </c>
      <c r="D74" s="197">
        <v>219</v>
      </c>
      <c r="E74" s="196" t="s">
        <v>81</v>
      </c>
      <c r="F74" s="198" t="s">
        <v>1375</v>
      </c>
      <c r="G74" s="198" t="s">
        <v>1313</v>
      </c>
      <c r="H74" s="198" t="s">
        <v>80</v>
      </c>
      <c r="I74" s="198">
        <v>16.350000000000001</v>
      </c>
      <c r="J74" s="64"/>
      <c r="K74" s="210">
        <v>3</v>
      </c>
      <c r="L74" s="211">
        <v>87.96</v>
      </c>
      <c r="M74" s="211" t="e" cm="1">
        <f t="array" ref="M74">IF($K74&gt;0,SVS_UR_VZ*$I74/$J74,0)</f>
        <v>#DIV/0!</v>
      </c>
      <c r="N74" s="204">
        <v>3</v>
      </c>
      <c r="O74" s="205">
        <v>60.75</v>
      </c>
      <c r="P74" s="205" t="e" cm="1">
        <f t="array" ref="P74">IF($K74&gt;0,SVS_UR_VFZ*$I74/$J74,0)</f>
        <v>#DIV/0!</v>
      </c>
      <c r="Q74" s="206">
        <f t="shared" si="3"/>
        <v>2431.4085</v>
      </c>
      <c r="R74" s="206">
        <f t="shared" si="4"/>
        <v>0</v>
      </c>
      <c r="S74" s="206" t="e">
        <f t="shared" si="5"/>
        <v>#DIV/0!</v>
      </c>
    </row>
    <row r="75" spans="1:19" s="11" customFormat="1">
      <c r="A75" s="195">
        <f>MAX($A$11:A74)+1</f>
        <v>65</v>
      </c>
      <c r="B75" s="196" t="s">
        <v>1670</v>
      </c>
      <c r="C75" s="197">
        <v>1</v>
      </c>
      <c r="D75" s="197">
        <v>220</v>
      </c>
      <c r="E75" s="196" t="s">
        <v>43</v>
      </c>
      <c r="F75" s="198" t="s">
        <v>172</v>
      </c>
      <c r="G75" s="198" t="s">
        <v>1313</v>
      </c>
      <c r="H75" s="198" t="s">
        <v>82</v>
      </c>
      <c r="I75" s="198">
        <v>42.94</v>
      </c>
      <c r="J75" s="64"/>
      <c r="K75" s="210">
        <v>2</v>
      </c>
      <c r="L75" s="211">
        <v>58.64</v>
      </c>
      <c r="M75" s="211" t="e" cm="1">
        <f t="array" ref="M75">IF($K75&gt;0,SVS_UR_VZ*$I75/$J75,0)</f>
        <v>#DIV/0!</v>
      </c>
      <c r="N75" s="204">
        <v>2</v>
      </c>
      <c r="O75" s="205">
        <v>40.5</v>
      </c>
      <c r="P75" s="205" t="e" cm="1">
        <f t="array" ref="P75">IF($K75&gt;0,SVS_UR_VFZ*$I75/$J75,0)</f>
        <v>#DIV/0!</v>
      </c>
      <c r="Q75" s="206">
        <f t="shared" si="3"/>
        <v>4257.0716000000002</v>
      </c>
      <c r="R75" s="206">
        <f t="shared" si="4"/>
        <v>0</v>
      </c>
      <c r="S75" s="206" t="e">
        <f t="shared" si="5"/>
        <v>#DIV/0!</v>
      </c>
    </row>
    <row r="76" spans="1:19" s="11" customFormat="1">
      <c r="A76" s="195">
        <f>MAX($A$11:A75)+1</f>
        <v>66</v>
      </c>
      <c r="B76" s="196" t="s">
        <v>1670</v>
      </c>
      <c r="C76" s="197">
        <v>1</v>
      </c>
      <c r="D76" s="197">
        <v>290</v>
      </c>
      <c r="E76" s="196" t="s">
        <v>217</v>
      </c>
      <c r="F76" s="198" t="s">
        <v>221</v>
      </c>
      <c r="G76" s="198" t="s">
        <v>1311</v>
      </c>
      <c r="H76" s="198" t="s">
        <v>89</v>
      </c>
      <c r="I76" s="198">
        <v>10.88</v>
      </c>
      <c r="J76" s="64"/>
      <c r="K76" s="210">
        <v>10</v>
      </c>
      <c r="L76" s="211">
        <v>293.2</v>
      </c>
      <c r="M76" s="211" t="e" cm="1">
        <f t="array" ref="M76">IF($K76&gt;0,SVS_UR_VZ*$I76/$J76,0)</f>
        <v>#DIV/0!</v>
      </c>
      <c r="N76" s="204">
        <v>5</v>
      </c>
      <c r="O76" s="205">
        <v>101.25</v>
      </c>
      <c r="P76" s="205" t="e">
        <f>IF($K76&gt;0,SVS_UR_VZ*$I76/$J76,0)</f>
        <v>#DIV/0!</v>
      </c>
      <c r="Q76" s="206">
        <f t="shared" si="3"/>
        <v>4291.616</v>
      </c>
      <c r="R76" s="206">
        <f t="shared" si="4"/>
        <v>0</v>
      </c>
      <c r="S76" s="206" t="e">
        <f t="shared" si="5"/>
        <v>#DIV/0!</v>
      </c>
    </row>
    <row r="77" spans="1:19" s="11" customFormat="1">
      <c r="A77" s="195">
        <f>MAX($A$11:A76)+1</f>
        <v>67</v>
      </c>
      <c r="B77" s="196" t="s">
        <v>1670</v>
      </c>
      <c r="C77" s="197">
        <v>1</v>
      </c>
      <c r="D77" s="197">
        <v>291</v>
      </c>
      <c r="E77" s="196" t="s">
        <v>182</v>
      </c>
      <c r="F77" s="198" t="s">
        <v>221</v>
      </c>
      <c r="G77" s="198" t="s">
        <v>1311</v>
      </c>
      <c r="H77" s="198" t="s">
        <v>89</v>
      </c>
      <c r="I77" s="198">
        <v>13.05</v>
      </c>
      <c r="J77" s="64"/>
      <c r="K77" s="210">
        <v>10</v>
      </c>
      <c r="L77" s="211">
        <v>293.2</v>
      </c>
      <c r="M77" s="211" t="e" cm="1">
        <f t="array" ref="M77">IF($K77&gt;0,SVS_UR_VZ*$I77/$J77,0)</f>
        <v>#DIV/0!</v>
      </c>
      <c r="N77" s="204">
        <v>5</v>
      </c>
      <c r="O77" s="205">
        <v>101.25</v>
      </c>
      <c r="P77" s="205" t="e">
        <f>IF($K77&gt;0,SVS_UR_VZ*$I77/$J77,0)</f>
        <v>#DIV/0!</v>
      </c>
      <c r="Q77" s="206">
        <f t="shared" si="3"/>
        <v>5147.5725000000002</v>
      </c>
      <c r="R77" s="206">
        <f t="shared" si="4"/>
        <v>0</v>
      </c>
      <c r="S77" s="206" t="e">
        <f t="shared" si="5"/>
        <v>#DIV/0!</v>
      </c>
    </row>
    <row r="78" spans="1:19" s="11" customFormat="1">
      <c r="A78" s="195">
        <f>MAX($A$11:A77)+1</f>
        <v>68</v>
      </c>
      <c r="B78" s="196" t="s">
        <v>1670</v>
      </c>
      <c r="C78" s="197">
        <v>1</v>
      </c>
      <c r="D78" s="197">
        <v>292</v>
      </c>
      <c r="E78" s="196" t="s">
        <v>219</v>
      </c>
      <c r="F78" s="198" t="s">
        <v>169</v>
      </c>
      <c r="G78" s="198" t="s">
        <v>1311</v>
      </c>
      <c r="H78" s="198" t="s">
        <v>89</v>
      </c>
      <c r="I78" s="198">
        <v>4.1100000000000003</v>
      </c>
      <c r="J78" s="64"/>
      <c r="K78" s="210">
        <v>1</v>
      </c>
      <c r="L78" s="211">
        <v>30.4</v>
      </c>
      <c r="M78" s="211" t="e" cm="1">
        <f t="array" ref="M78">IF($K78&gt;0,SVS_UR_VZ*$I78/$J78,0)</f>
        <v>#DIV/0!</v>
      </c>
      <c r="N78" s="204">
        <v>1</v>
      </c>
      <c r="O78" s="205">
        <v>21.68</v>
      </c>
      <c r="P78" s="205" t="e" cm="1">
        <f t="array" ref="P78">IF($K78&gt;0,SVS_UR_VFZ*$I78/$J78,0)</f>
        <v>#DIV/0!</v>
      </c>
      <c r="Q78" s="206">
        <f t="shared" si="3"/>
        <v>214.0488</v>
      </c>
      <c r="R78" s="206">
        <f t="shared" si="4"/>
        <v>0</v>
      </c>
      <c r="S78" s="206" t="e">
        <f t="shared" si="5"/>
        <v>#DIV/0!</v>
      </c>
    </row>
    <row r="79" spans="1:19" s="11" customFormat="1">
      <c r="A79" s="195">
        <f>MAX($A$11:A78)+1</f>
        <v>69</v>
      </c>
      <c r="B79" s="196" t="s">
        <v>1670</v>
      </c>
      <c r="C79" s="197">
        <v>1</v>
      </c>
      <c r="D79" s="197">
        <v>293</v>
      </c>
      <c r="E79" s="196" t="s">
        <v>192</v>
      </c>
      <c r="F79" s="198" t="s">
        <v>37</v>
      </c>
      <c r="G79" s="198" t="s">
        <v>1314</v>
      </c>
      <c r="H79" s="198" t="s">
        <v>78</v>
      </c>
      <c r="I79" s="198">
        <v>10.73</v>
      </c>
      <c r="J79" s="202"/>
      <c r="K79" s="202"/>
      <c r="L79" s="202"/>
      <c r="M79" s="202"/>
      <c r="N79" s="202"/>
      <c r="O79" s="202"/>
      <c r="P79" s="202"/>
      <c r="Q79" s="202"/>
      <c r="R79" s="202"/>
      <c r="S79" s="202"/>
    </row>
    <row r="80" spans="1:19" s="11" customFormat="1">
      <c r="A80" s="195">
        <f>MAX($A$11:A79)+1</f>
        <v>70</v>
      </c>
      <c r="B80" s="196" t="s">
        <v>1670</v>
      </c>
      <c r="C80" s="197"/>
      <c r="D80" s="197">
        <v>101</v>
      </c>
      <c r="E80" s="196" t="s">
        <v>81</v>
      </c>
      <c r="F80" s="198" t="s">
        <v>1375</v>
      </c>
      <c r="G80" s="198" t="s">
        <v>1313</v>
      </c>
      <c r="H80" s="198" t="s">
        <v>80</v>
      </c>
      <c r="I80" s="198">
        <v>33.520000000000003</v>
      </c>
      <c r="J80" s="64"/>
      <c r="K80" s="210">
        <v>3</v>
      </c>
      <c r="L80" s="211">
        <v>87.96</v>
      </c>
      <c r="M80" s="211" t="e" cm="1">
        <f t="array" ref="M80">IF($K80&gt;0,SVS_UR_VZ*$I80/$J80,0)</f>
        <v>#DIV/0!</v>
      </c>
      <c r="N80" s="204">
        <v>3</v>
      </c>
      <c r="O80" s="205">
        <v>60.75</v>
      </c>
      <c r="P80" s="205" t="e" cm="1">
        <f t="array" ref="P80">IF($K80&gt;0,SVS_UR_VFZ*$I80/$J80,0)</f>
        <v>#DIV/0!</v>
      </c>
      <c r="Q80" s="206">
        <f t="shared" ref="Q80:Q114" si="6">I80*SUM(L80,O80)</f>
        <v>4984.7591999999995</v>
      </c>
      <c r="R80" s="206">
        <f t="shared" ref="R80:R114" si="7">IFERROR(Q80/J80,0)</f>
        <v>0</v>
      </c>
      <c r="S80" s="206" t="e">
        <f t="shared" ref="S80:S114" si="8">ROUND(SUM(L80*M80,O80*P80),2)</f>
        <v>#DIV/0!</v>
      </c>
    </row>
    <row r="81" spans="1:19" s="11" customFormat="1">
      <c r="A81" s="195">
        <f>MAX($A$11:A80)+1</f>
        <v>71</v>
      </c>
      <c r="B81" s="196" t="s">
        <v>1670</v>
      </c>
      <c r="C81" s="197">
        <v>2</v>
      </c>
      <c r="D81" s="197">
        <v>102</v>
      </c>
      <c r="E81" s="196" t="s">
        <v>81</v>
      </c>
      <c r="F81" s="198" t="s">
        <v>1375</v>
      </c>
      <c r="G81" s="198" t="s">
        <v>1313</v>
      </c>
      <c r="H81" s="198" t="s">
        <v>80</v>
      </c>
      <c r="I81" s="198">
        <v>24.74</v>
      </c>
      <c r="J81" s="64"/>
      <c r="K81" s="210">
        <v>3</v>
      </c>
      <c r="L81" s="211">
        <v>87.96</v>
      </c>
      <c r="M81" s="211" t="e" cm="1">
        <f t="array" ref="M81">IF($K81&gt;0,SVS_UR_VZ*$I81/$J81,0)</f>
        <v>#DIV/0!</v>
      </c>
      <c r="N81" s="204">
        <v>3</v>
      </c>
      <c r="O81" s="205">
        <v>60.75</v>
      </c>
      <c r="P81" s="205" t="e" cm="1">
        <f t="array" ref="P81">IF($K81&gt;0,SVS_UR_VFZ*$I81/$J81,0)</f>
        <v>#DIV/0!</v>
      </c>
      <c r="Q81" s="206">
        <f t="shared" si="6"/>
        <v>3679.0853999999995</v>
      </c>
      <c r="R81" s="206">
        <f t="shared" si="7"/>
        <v>0</v>
      </c>
      <c r="S81" s="206" t="e">
        <f t="shared" si="8"/>
        <v>#DIV/0!</v>
      </c>
    </row>
    <row r="82" spans="1:19" s="11" customFormat="1">
      <c r="A82" s="195">
        <f>MAX($A$11:A81)+1</f>
        <v>72</v>
      </c>
      <c r="B82" s="196" t="s">
        <v>1670</v>
      </c>
      <c r="C82" s="197">
        <v>2</v>
      </c>
      <c r="D82" s="197">
        <v>103</v>
      </c>
      <c r="E82" s="196" t="s">
        <v>81</v>
      </c>
      <c r="F82" s="198" t="s">
        <v>1375</v>
      </c>
      <c r="G82" s="198" t="s">
        <v>1313</v>
      </c>
      <c r="H82" s="198" t="s">
        <v>80</v>
      </c>
      <c r="I82" s="198">
        <v>24.74</v>
      </c>
      <c r="J82" s="64"/>
      <c r="K82" s="210">
        <v>3</v>
      </c>
      <c r="L82" s="211">
        <v>87.96</v>
      </c>
      <c r="M82" s="211" t="e" cm="1">
        <f t="array" ref="M82">IF($K82&gt;0,SVS_UR_VZ*$I82/$J82,0)</f>
        <v>#DIV/0!</v>
      </c>
      <c r="N82" s="204">
        <v>3</v>
      </c>
      <c r="O82" s="205">
        <v>60.75</v>
      </c>
      <c r="P82" s="205" t="e" cm="1">
        <f t="array" ref="P82">IF($K82&gt;0,SVS_UR_VFZ*$I82/$J82,0)</f>
        <v>#DIV/0!</v>
      </c>
      <c r="Q82" s="206">
        <f t="shared" si="6"/>
        <v>3679.0853999999995</v>
      </c>
      <c r="R82" s="206">
        <f t="shared" si="7"/>
        <v>0</v>
      </c>
      <c r="S82" s="206" t="e">
        <f t="shared" si="8"/>
        <v>#DIV/0!</v>
      </c>
    </row>
    <row r="83" spans="1:19" s="11" customFormat="1">
      <c r="A83" s="195">
        <f>MAX($A$11:A82)+1</f>
        <v>73</v>
      </c>
      <c r="B83" s="196" t="s">
        <v>1670</v>
      </c>
      <c r="C83" s="197">
        <v>2</v>
      </c>
      <c r="D83" s="197">
        <v>104</v>
      </c>
      <c r="E83" s="196" t="s">
        <v>229</v>
      </c>
      <c r="F83" s="198" t="s">
        <v>171</v>
      </c>
      <c r="G83" s="198" t="s">
        <v>1313</v>
      </c>
      <c r="H83" s="198" t="s">
        <v>70</v>
      </c>
      <c r="I83" s="198">
        <v>102.33</v>
      </c>
      <c r="J83" s="64"/>
      <c r="K83" s="210">
        <v>5</v>
      </c>
      <c r="L83" s="211">
        <v>146.6</v>
      </c>
      <c r="M83" s="211" t="e" cm="1">
        <f t="array" ref="M83">IF($K83&gt;0,SVS_UR_VZ*$I83/$J83,0)</f>
        <v>#DIV/0!</v>
      </c>
      <c r="N83" s="204">
        <v>5</v>
      </c>
      <c r="O83" s="205">
        <v>101.25</v>
      </c>
      <c r="P83" s="205" t="e" cm="1">
        <f t="array" ref="P83">IF($K83&gt;0,SVS_UR_VFZ*$I83/$J83,0)</f>
        <v>#DIV/0!</v>
      </c>
      <c r="Q83" s="206">
        <f t="shared" si="6"/>
        <v>25362.4905</v>
      </c>
      <c r="R83" s="206">
        <f t="shared" si="7"/>
        <v>0</v>
      </c>
      <c r="S83" s="206" t="e">
        <f t="shared" si="8"/>
        <v>#DIV/0!</v>
      </c>
    </row>
    <row r="84" spans="1:19" s="11" customFormat="1">
      <c r="A84" s="195">
        <f>MAX($A$11:A83)+1</f>
        <v>74</v>
      </c>
      <c r="B84" s="196" t="s">
        <v>1670</v>
      </c>
      <c r="C84" s="197">
        <v>2</v>
      </c>
      <c r="D84" s="197">
        <v>109</v>
      </c>
      <c r="E84" s="196" t="s">
        <v>84</v>
      </c>
      <c r="F84" s="198" t="s">
        <v>171</v>
      </c>
      <c r="G84" s="198" t="s">
        <v>1316</v>
      </c>
      <c r="H84" s="198" t="s">
        <v>83</v>
      </c>
      <c r="I84" s="198">
        <v>118.63</v>
      </c>
      <c r="J84" s="64"/>
      <c r="K84" s="210">
        <v>5</v>
      </c>
      <c r="L84" s="211">
        <v>146.6</v>
      </c>
      <c r="M84" s="211" t="e" cm="1">
        <f t="array" ref="M84">IF($K84&gt;0,SVS_UR_VZ*$I84/$J84,0)</f>
        <v>#DIV/0!</v>
      </c>
      <c r="N84" s="204">
        <v>5</v>
      </c>
      <c r="O84" s="205">
        <v>101.25</v>
      </c>
      <c r="P84" s="205" t="e" cm="1">
        <f t="array" ref="P84">IF($K84&gt;0,SVS_UR_VFZ*$I84/$J84,0)</f>
        <v>#DIV/0!</v>
      </c>
      <c r="Q84" s="206">
        <f t="shared" si="6"/>
        <v>29402.445499999998</v>
      </c>
      <c r="R84" s="206">
        <f t="shared" si="7"/>
        <v>0</v>
      </c>
      <c r="S84" s="206" t="e">
        <f t="shared" si="8"/>
        <v>#DIV/0!</v>
      </c>
    </row>
    <row r="85" spans="1:19" s="11" customFormat="1">
      <c r="A85" s="195">
        <f>MAX($A$11:A84)+1</f>
        <v>75</v>
      </c>
      <c r="B85" s="196" t="s">
        <v>1670</v>
      </c>
      <c r="C85" s="197">
        <v>2</v>
      </c>
      <c r="D85" s="197">
        <v>110</v>
      </c>
      <c r="E85" s="196" t="s">
        <v>1674</v>
      </c>
      <c r="F85" s="198" t="s">
        <v>171</v>
      </c>
      <c r="G85" s="198" t="s">
        <v>1316</v>
      </c>
      <c r="H85" s="198" t="s">
        <v>45</v>
      </c>
      <c r="I85" s="198">
        <v>102.53</v>
      </c>
      <c r="J85" s="64"/>
      <c r="K85" s="210">
        <v>5</v>
      </c>
      <c r="L85" s="211">
        <v>146.6</v>
      </c>
      <c r="M85" s="211" t="e" cm="1">
        <f t="array" ref="M85">IF($K85&gt;0,SVS_UR_VZ*$I85/$J85,0)</f>
        <v>#DIV/0!</v>
      </c>
      <c r="N85" s="204">
        <v>5</v>
      </c>
      <c r="O85" s="205">
        <v>101.25</v>
      </c>
      <c r="P85" s="205" t="e" cm="1">
        <f t="array" ref="P85">IF($K85&gt;0,SVS_UR_VFZ*$I85/$J85,0)</f>
        <v>#DIV/0!</v>
      </c>
      <c r="Q85" s="206">
        <f t="shared" si="6"/>
        <v>25412.0605</v>
      </c>
      <c r="R85" s="206">
        <f t="shared" si="7"/>
        <v>0</v>
      </c>
      <c r="S85" s="206" t="e">
        <f t="shared" si="8"/>
        <v>#DIV/0!</v>
      </c>
    </row>
    <row r="86" spans="1:19" s="11" customFormat="1">
      <c r="A86" s="195">
        <f>MAX($A$11:A85)+1</f>
        <v>76</v>
      </c>
      <c r="B86" s="196" t="s">
        <v>1670</v>
      </c>
      <c r="C86" s="197">
        <v>2</v>
      </c>
      <c r="D86" s="197">
        <v>170</v>
      </c>
      <c r="E86" s="196" t="s">
        <v>1637</v>
      </c>
      <c r="F86" s="198" t="s">
        <v>171</v>
      </c>
      <c r="G86" s="198" t="s">
        <v>1314</v>
      </c>
      <c r="H86" s="198" t="s">
        <v>85</v>
      </c>
      <c r="I86" s="198">
        <v>16.07</v>
      </c>
      <c r="J86" s="64"/>
      <c r="K86" s="210">
        <v>5</v>
      </c>
      <c r="L86" s="211">
        <v>146.6</v>
      </c>
      <c r="M86" s="211" t="e" cm="1">
        <f t="array" ref="M86">IF($K86&gt;0,SVS_UR_VZ*$I86/$J86,0)</f>
        <v>#DIV/0!</v>
      </c>
      <c r="N86" s="204">
        <v>5</v>
      </c>
      <c r="O86" s="205">
        <v>101.25</v>
      </c>
      <c r="P86" s="205" t="e" cm="1">
        <f t="array" ref="P86">IF($K86&gt;0,SVS_UR_VFZ*$I86/$J86,0)</f>
        <v>#DIV/0!</v>
      </c>
      <c r="Q86" s="206">
        <f t="shared" si="6"/>
        <v>3982.9495000000002</v>
      </c>
      <c r="R86" s="206">
        <f t="shared" si="7"/>
        <v>0</v>
      </c>
      <c r="S86" s="206" t="e">
        <f t="shared" si="8"/>
        <v>#DIV/0!</v>
      </c>
    </row>
    <row r="87" spans="1:19" s="11" customFormat="1">
      <c r="A87" s="195">
        <f>MAX($A$11:A86)+1</f>
        <v>77</v>
      </c>
      <c r="B87" s="196" t="s">
        <v>1670</v>
      </c>
      <c r="C87" s="197">
        <v>2</v>
      </c>
      <c r="D87" s="197">
        <v>171</v>
      </c>
      <c r="E87" s="196" t="s">
        <v>84</v>
      </c>
      <c r="F87" s="198" t="s">
        <v>171</v>
      </c>
      <c r="G87" s="198" t="s">
        <v>75</v>
      </c>
      <c r="H87" s="198" t="s">
        <v>83</v>
      </c>
      <c r="I87" s="198">
        <v>19.43</v>
      </c>
      <c r="J87" s="64"/>
      <c r="K87" s="210">
        <v>5</v>
      </c>
      <c r="L87" s="211">
        <v>146.6</v>
      </c>
      <c r="M87" s="211" t="e" cm="1">
        <f t="array" ref="M87">IF($K87&gt;0,SVS_UR_VZ*$I87/$J87,0)</f>
        <v>#DIV/0!</v>
      </c>
      <c r="N87" s="204">
        <v>5</v>
      </c>
      <c r="O87" s="205">
        <v>101.25</v>
      </c>
      <c r="P87" s="205" t="e" cm="1">
        <f t="array" ref="P87">IF($K87&gt;0,SVS_UR_VFZ*$I87/$J87,0)</f>
        <v>#DIV/0!</v>
      </c>
      <c r="Q87" s="206">
        <f t="shared" si="6"/>
        <v>4815.7254999999996</v>
      </c>
      <c r="R87" s="206">
        <f t="shared" si="7"/>
        <v>0</v>
      </c>
      <c r="S87" s="206" t="e">
        <f t="shared" si="8"/>
        <v>#DIV/0!</v>
      </c>
    </row>
    <row r="88" spans="1:19" s="11" customFormat="1">
      <c r="A88" s="195">
        <f>MAX($A$11:A87)+1</f>
        <v>78</v>
      </c>
      <c r="B88" s="196" t="s">
        <v>1670</v>
      </c>
      <c r="C88" s="197">
        <v>2</v>
      </c>
      <c r="D88" s="197">
        <v>172</v>
      </c>
      <c r="E88" s="196" t="s">
        <v>84</v>
      </c>
      <c r="F88" s="198" t="s">
        <v>171</v>
      </c>
      <c r="G88" s="198" t="s">
        <v>75</v>
      </c>
      <c r="H88" s="198" t="s">
        <v>83</v>
      </c>
      <c r="I88" s="198">
        <v>61.43</v>
      </c>
      <c r="J88" s="64"/>
      <c r="K88" s="210">
        <v>5</v>
      </c>
      <c r="L88" s="211">
        <v>146.6</v>
      </c>
      <c r="M88" s="211" t="e" cm="1">
        <f t="array" ref="M88">IF($K88&gt;0,SVS_UR_VZ*$I88/$J88,0)</f>
        <v>#DIV/0!</v>
      </c>
      <c r="N88" s="204">
        <v>5</v>
      </c>
      <c r="O88" s="205">
        <v>101.25</v>
      </c>
      <c r="P88" s="205" t="e" cm="1">
        <f t="array" ref="P88">IF($K88&gt;0,SVS_UR_VFZ*$I88/$J88,0)</f>
        <v>#DIV/0!</v>
      </c>
      <c r="Q88" s="206">
        <f t="shared" si="6"/>
        <v>15225.425499999999</v>
      </c>
      <c r="R88" s="206">
        <f t="shared" si="7"/>
        <v>0</v>
      </c>
      <c r="S88" s="206" t="e">
        <f t="shared" si="8"/>
        <v>#DIV/0!</v>
      </c>
    </row>
    <row r="89" spans="1:19" s="11" customFormat="1">
      <c r="A89" s="195">
        <f>MAX($A$11:A88)+1</f>
        <v>79</v>
      </c>
      <c r="B89" s="196" t="s">
        <v>1670</v>
      </c>
      <c r="C89" s="197">
        <v>2</v>
      </c>
      <c r="D89" s="197">
        <v>173</v>
      </c>
      <c r="E89" s="196" t="s">
        <v>84</v>
      </c>
      <c r="F89" s="198" t="s">
        <v>171</v>
      </c>
      <c r="G89" s="198" t="s">
        <v>75</v>
      </c>
      <c r="H89" s="198" t="s">
        <v>83</v>
      </c>
      <c r="I89" s="198">
        <v>96.41</v>
      </c>
      <c r="J89" s="64"/>
      <c r="K89" s="210">
        <v>5</v>
      </c>
      <c r="L89" s="211">
        <v>146.6</v>
      </c>
      <c r="M89" s="211" t="e" cm="1">
        <f t="array" ref="M89">IF($K89&gt;0,SVS_UR_VZ*$I89/$J89,0)</f>
        <v>#DIV/0!</v>
      </c>
      <c r="N89" s="204">
        <v>5</v>
      </c>
      <c r="O89" s="205">
        <v>101.25</v>
      </c>
      <c r="P89" s="205" t="e" cm="1">
        <f t="array" ref="P89">IF($K89&gt;0,SVS_UR_VFZ*$I89/$J89,0)</f>
        <v>#DIV/0!</v>
      </c>
      <c r="Q89" s="206">
        <f t="shared" si="6"/>
        <v>23895.218499999999</v>
      </c>
      <c r="R89" s="206">
        <f t="shared" si="7"/>
        <v>0</v>
      </c>
      <c r="S89" s="206" t="e">
        <f t="shared" si="8"/>
        <v>#DIV/0!</v>
      </c>
    </row>
    <row r="90" spans="1:19" s="11" customFormat="1">
      <c r="A90" s="195">
        <f>MAX($A$11:A89)+1</f>
        <v>80</v>
      </c>
      <c r="B90" s="196" t="s">
        <v>1670</v>
      </c>
      <c r="C90" s="197">
        <v>2</v>
      </c>
      <c r="D90" s="197">
        <v>174</v>
      </c>
      <c r="E90" s="196" t="s">
        <v>84</v>
      </c>
      <c r="F90" s="198" t="s">
        <v>171</v>
      </c>
      <c r="G90" s="198" t="s">
        <v>75</v>
      </c>
      <c r="H90" s="198" t="s">
        <v>83</v>
      </c>
      <c r="I90" s="198">
        <v>23.35</v>
      </c>
      <c r="J90" s="64"/>
      <c r="K90" s="210">
        <v>5</v>
      </c>
      <c r="L90" s="211">
        <v>146.6</v>
      </c>
      <c r="M90" s="211" t="e" cm="1">
        <f t="array" ref="M90">IF($K90&gt;0,SVS_UR_VZ*$I90/$J90,0)</f>
        <v>#DIV/0!</v>
      </c>
      <c r="N90" s="204">
        <v>5</v>
      </c>
      <c r="O90" s="205">
        <v>101.25</v>
      </c>
      <c r="P90" s="205" t="e" cm="1">
        <f t="array" ref="P90">IF($K90&gt;0,SVS_UR_VFZ*$I90/$J90,0)</f>
        <v>#DIV/0!</v>
      </c>
      <c r="Q90" s="206">
        <f t="shared" si="6"/>
        <v>5787.2975000000006</v>
      </c>
      <c r="R90" s="206">
        <f t="shared" si="7"/>
        <v>0</v>
      </c>
      <c r="S90" s="206" t="e">
        <f t="shared" si="8"/>
        <v>#DIV/0!</v>
      </c>
    </row>
    <row r="91" spans="1:19" s="11" customFormat="1">
      <c r="A91" s="195">
        <f>MAX($A$11:A90)+1</f>
        <v>81</v>
      </c>
      <c r="B91" s="196" t="s">
        <v>1670</v>
      </c>
      <c r="C91" s="197">
        <v>2</v>
      </c>
      <c r="D91" s="197">
        <v>175</v>
      </c>
      <c r="E91" s="196" t="s">
        <v>1637</v>
      </c>
      <c r="F91" s="198" t="s">
        <v>172</v>
      </c>
      <c r="G91" s="198" t="s">
        <v>1314</v>
      </c>
      <c r="H91" s="198" t="s">
        <v>85</v>
      </c>
      <c r="I91" s="198">
        <v>13.33</v>
      </c>
      <c r="J91" s="64"/>
      <c r="K91" s="210">
        <v>2</v>
      </c>
      <c r="L91" s="211">
        <v>58.64</v>
      </c>
      <c r="M91" s="211" t="e" cm="1">
        <f t="array" ref="M91">IF($K91&gt;0,SVS_UR_VZ*$I91/$J91,0)</f>
        <v>#DIV/0!</v>
      </c>
      <c r="N91" s="204">
        <v>2</v>
      </c>
      <c r="O91" s="205">
        <v>40.5</v>
      </c>
      <c r="P91" s="205" t="e" cm="1">
        <f t="array" ref="P91">IF($K91&gt;0,SVS_UR_VFZ*$I91/$J91,0)</f>
        <v>#DIV/0!</v>
      </c>
      <c r="Q91" s="206">
        <f t="shared" si="6"/>
        <v>1321.5362</v>
      </c>
      <c r="R91" s="206">
        <f t="shared" si="7"/>
        <v>0</v>
      </c>
      <c r="S91" s="206" t="e">
        <f t="shared" si="8"/>
        <v>#DIV/0!</v>
      </c>
    </row>
    <row r="92" spans="1:19" s="11" customFormat="1">
      <c r="A92" s="195">
        <f>MAX($A$11:A91)+1</f>
        <v>82</v>
      </c>
      <c r="B92" s="196" t="s">
        <v>1670</v>
      </c>
      <c r="C92" s="197">
        <v>2</v>
      </c>
      <c r="D92" s="197">
        <v>176</v>
      </c>
      <c r="E92" s="196" t="s">
        <v>86</v>
      </c>
      <c r="F92" s="198" t="s">
        <v>172</v>
      </c>
      <c r="G92" s="198" t="s">
        <v>1312</v>
      </c>
      <c r="H92" s="198" t="s">
        <v>85</v>
      </c>
      <c r="I92" s="198">
        <v>14.11</v>
      </c>
      <c r="J92" s="64"/>
      <c r="K92" s="210">
        <v>2</v>
      </c>
      <c r="L92" s="211">
        <v>58.64</v>
      </c>
      <c r="M92" s="211" t="e" cm="1">
        <f t="array" ref="M92">IF($K92&gt;0,SVS_UR_VZ*$I92/$J92,0)</f>
        <v>#DIV/0!</v>
      </c>
      <c r="N92" s="204">
        <v>2</v>
      </c>
      <c r="O92" s="205">
        <v>40.5</v>
      </c>
      <c r="P92" s="205" t="e" cm="1">
        <f t="array" ref="P92">IF($K92&gt;0,SVS_UR_VFZ*$I92/$J92,0)</f>
        <v>#DIV/0!</v>
      </c>
      <c r="Q92" s="206">
        <f t="shared" si="6"/>
        <v>1398.8653999999999</v>
      </c>
      <c r="R92" s="206">
        <f t="shared" si="7"/>
        <v>0</v>
      </c>
      <c r="S92" s="206" t="e">
        <f t="shared" si="8"/>
        <v>#DIV/0!</v>
      </c>
    </row>
    <row r="93" spans="1:19" s="11" customFormat="1">
      <c r="A93" s="195">
        <f>MAX($A$11:A92)+1</f>
        <v>83</v>
      </c>
      <c r="B93" s="196" t="s">
        <v>1670</v>
      </c>
      <c r="C93" s="197">
        <v>2</v>
      </c>
      <c r="D93" s="197">
        <v>201</v>
      </c>
      <c r="E93" s="196" t="s">
        <v>1675</v>
      </c>
      <c r="F93" s="198" t="s">
        <v>1375</v>
      </c>
      <c r="G93" s="198" t="s">
        <v>1313</v>
      </c>
      <c r="H93" s="198" t="s">
        <v>46</v>
      </c>
      <c r="I93" s="198">
        <v>10.74</v>
      </c>
      <c r="J93" s="64"/>
      <c r="K93" s="210">
        <v>3</v>
      </c>
      <c r="L93" s="211">
        <v>87.96</v>
      </c>
      <c r="M93" s="211" t="e" cm="1">
        <f t="array" ref="M93">IF($K93&gt;0,SVS_UR_VZ*$I93/$J93,0)</f>
        <v>#DIV/0!</v>
      </c>
      <c r="N93" s="204">
        <v>3</v>
      </c>
      <c r="O93" s="205">
        <v>60.75</v>
      </c>
      <c r="P93" s="205" t="e" cm="1">
        <f t="array" ref="P93">IF($K93&gt;0,SVS_UR_VFZ*$I93/$J93,0)</f>
        <v>#DIV/0!</v>
      </c>
      <c r="Q93" s="206">
        <f t="shared" si="6"/>
        <v>1597.1453999999999</v>
      </c>
      <c r="R93" s="206">
        <f t="shared" si="7"/>
        <v>0</v>
      </c>
      <c r="S93" s="206" t="e">
        <f t="shared" si="8"/>
        <v>#DIV/0!</v>
      </c>
    </row>
    <row r="94" spans="1:19" s="11" customFormat="1">
      <c r="A94" s="195">
        <f>MAX($A$11:A93)+1</f>
        <v>84</v>
      </c>
      <c r="B94" s="196" t="s">
        <v>1670</v>
      </c>
      <c r="C94" s="197">
        <v>2</v>
      </c>
      <c r="D94" s="197">
        <v>202</v>
      </c>
      <c r="E94" s="196" t="s">
        <v>81</v>
      </c>
      <c r="F94" s="198" t="s">
        <v>1375</v>
      </c>
      <c r="G94" s="198" t="s">
        <v>1313</v>
      </c>
      <c r="H94" s="198" t="s">
        <v>80</v>
      </c>
      <c r="I94" s="198">
        <v>10.74</v>
      </c>
      <c r="J94" s="64"/>
      <c r="K94" s="210">
        <v>3</v>
      </c>
      <c r="L94" s="211">
        <v>87.96</v>
      </c>
      <c r="M94" s="211" t="e" cm="1">
        <f t="array" ref="M94">IF($K94&gt;0,SVS_UR_VZ*$I94/$J94,0)</f>
        <v>#DIV/0!</v>
      </c>
      <c r="N94" s="204">
        <v>3</v>
      </c>
      <c r="O94" s="205">
        <v>60.75</v>
      </c>
      <c r="P94" s="205" t="e" cm="1">
        <f t="array" ref="P94">IF($K94&gt;0,SVS_UR_VFZ*$I94/$J94,0)</f>
        <v>#DIV/0!</v>
      </c>
      <c r="Q94" s="206">
        <f t="shared" si="6"/>
        <v>1597.1453999999999</v>
      </c>
      <c r="R94" s="206">
        <f t="shared" si="7"/>
        <v>0</v>
      </c>
      <c r="S94" s="206" t="e">
        <f t="shared" si="8"/>
        <v>#DIV/0!</v>
      </c>
    </row>
    <row r="95" spans="1:19" s="11" customFormat="1">
      <c r="A95" s="195">
        <f>MAX($A$11:A94)+1</f>
        <v>85</v>
      </c>
      <c r="B95" s="196" t="s">
        <v>1670</v>
      </c>
      <c r="C95" s="197">
        <v>2</v>
      </c>
      <c r="D95" s="197">
        <v>203</v>
      </c>
      <c r="E95" s="196" t="s">
        <v>81</v>
      </c>
      <c r="F95" s="198" t="s">
        <v>1375</v>
      </c>
      <c r="G95" s="198" t="s">
        <v>1313</v>
      </c>
      <c r="H95" s="198" t="s">
        <v>80</v>
      </c>
      <c r="I95" s="198">
        <v>10.28</v>
      </c>
      <c r="J95" s="64"/>
      <c r="K95" s="210">
        <v>3</v>
      </c>
      <c r="L95" s="211">
        <v>87.96</v>
      </c>
      <c r="M95" s="211" t="e" cm="1">
        <f t="array" ref="M95">IF($K95&gt;0,SVS_UR_VZ*$I95/$J95,0)</f>
        <v>#DIV/0!</v>
      </c>
      <c r="N95" s="204">
        <v>3</v>
      </c>
      <c r="O95" s="205">
        <v>60.75</v>
      </c>
      <c r="P95" s="205" t="e" cm="1">
        <f t="array" ref="P95">IF($K95&gt;0,SVS_UR_VFZ*$I95/$J95,0)</f>
        <v>#DIV/0!</v>
      </c>
      <c r="Q95" s="206">
        <f t="shared" si="6"/>
        <v>1528.7387999999996</v>
      </c>
      <c r="R95" s="206">
        <f t="shared" si="7"/>
        <v>0</v>
      </c>
      <c r="S95" s="206" t="e">
        <f t="shared" si="8"/>
        <v>#DIV/0!</v>
      </c>
    </row>
    <row r="96" spans="1:19" s="11" customFormat="1">
      <c r="A96" s="195">
        <f>MAX($A$11:A95)+1</f>
        <v>86</v>
      </c>
      <c r="B96" s="196" t="s">
        <v>1670</v>
      </c>
      <c r="C96" s="197">
        <v>2</v>
      </c>
      <c r="D96" s="197">
        <v>204</v>
      </c>
      <c r="E96" s="196" t="s">
        <v>81</v>
      </c>
      <c r="F96" s="198" t="s">
        <v>1375</v>
      </c>
      <c r="G96" s="198" t="s">
        <v>1313</v>
      </c>
      <c r="H96" s="198" t="s">
        <v>80</v>
      </c>
      <c r="I96" s="198">
        <v>10.28</v>
      </c>
      <c r="J96" s="64"/>
      <c r="K96" s="210">
        <v>3</v>
      </c>
      <c r="L96" s="211">
        <v>87.96</v>
      </c>
      <c r="M96" s="211" t="e" cm="1">
        <f t="array" ref="M96">IF($K96&gt;0,SVS_UR_VZ*$I96/$J96,0)</f>
        <v>#DIV/0!</v>
      </c>
      <c r="N96" s="204">
        <v>3</v>
      </c>
      <c r="O96" s="205">
        <v>60.75</v>
      </c>
      <c r="P96" s="205" t="e" cm="1">
        <f t="array" ref="P96">IF($K96&gt;0,SVS_UR_VFZ*$I96/$J96,0)</f>
        <v>#DIV/0!</v>
      </c>
      <c r="Q96" s="206">
        <f t="shared" si="6"/>
        <v>1528.7387999999996</v>
      </c>
      <c r="R96" s="206">
        <f t="shared" si="7"/>
        <v>0</v>
      </c>
      <c r="S96" s="206" t="e">
        <f t="shared" si="8"/>
        <v>#DIV/0!</v>
      </c>
    </row>
    <row r="97" spans="1:19" s="11" customFormat="1">
      <c r="A97" s="195">
        <f>MAX($A$11:A96)+1</f>
        <v>87</v>
      </c>
      <c r="B97" s="196" t="s">
        <v>1670</v>
      </c>
      <c r="C97" s="197">
        <v>2</v>
      </c>
      <c r="D97" s="197">
        <v>205</v>
      </c>
      <c r="E97" s="196" t="s">
        <v>81</v>
      </c>
      <c r="F97" s="198" t="s">
        <v>1375</v>
      </c>
      <c r="G97" s="198" t="s">
        <v>1313</v>
      </c>
      <c r="H97" s="198" t="s">
        <v>80</v>
      </c>
      <c r="I97" s="198">
        <v>10.74</v>
      </c>
      <c r="J97" s="64"/>
      <c r="K97" s="210">
        <v>3</v>
      </c>
      <c r="L97" s="211">
        <v>87.96</v>
      </c>
      <c r="M97" s="211" t="e" cm="1">
        <f t="array" ref="M97">IF($K97&gt;0,SVS_UR_VZ*$I97/$J97,0)</f>
        <v>#DIV/0!</v>
      </c>
      <c r="N97" s="204">
        <v>3</v>
      </c>
      <c r="O97" s="205">
        <v>60.75</v>
      </c>
      <c r="P97" s="205" t="e" cm="1">
        <f t="array" ref="P97">IF($K97&gt;0,SVS_UR_VFZ*$I97/$J97,0)</f>
        <v>#DIV/0!</v>
      </c>
      <c r="Q97" s="206">
        <f t="shared" si="6"/>
        <v>1597.1453999999999</v>
      </c>
      <c r="R97" s="206">
        <f t="shared" si="7"/>
        <v>0</v>
      </c>
      <c r="S97" s="206" t="e">
        <f t="shared" si="8"/>
        <v>#DIV/0!</v>
      </c>
    </row>
    <row r="98" spans="1:19" s="11" customFormat="1">
      <c r="A98" s="195">
        <f>MAX($A$11:A97)+1</f>
        <v>88</v>
      </c>
      <c r="B98" s="196" t="s">
        <v>1670</v>
      </c>
      <c r="C98" s="197">
        <v>2</v>
      </c>
      <c r="D98" s="197">
        <v>206</v>
      </c>
      <c r="E98" s="196" t="s">
        <v>81</v>
      </c>
      <c r="F98" s="198" t="s">
        <v>1375</v>
      </c>
      <c r="G98" s="198" t="s">
        <v>1313</v>
      </c>
      <c r="H98" s="198" t="s">
        <v>80</v>
      </c>
      <c r="I98" s="198">
        <v>10.74</v>
      </c>
      <c r="J98" s="64"/>
      <c r="K98" s="210">
        <v>3</v>
      </c>
      <c r="L98" s="211">
        <v>87.96</v>
      </c>
      <c r="M98" s="211" t="e" cm="1">
        <f t="array" ref="M98">IF($K98&gt;0,SVS_UR_VZ*$I98/$J98,0)</f>
        <v>#DIV/0!</v>
      </c>
      <c r="N98" s="204">
        <v>3</v>
      </c>
      <c r="O98" s="205">
        <v>60.75</v>
      </c>
      <c r="P98" s="205" t="e" cm="1">
        <f t="array" ref="P98">IF($K98&gt;0,SVS_UR_VFZ*$I98/$J98,0)</f>
        <v>#DIV/0!</v>
      </c>
      <c r="Q98" s="206">
        <f t="shared" si="6"/>
        <v>1597.1453999999999</v>
      </c>
      <c r="R98" s="206">
        <f t="shared" si="7"/>
        <v>0</v>
      </c>
      <c r="S98" s="206" t="e">
        <f t="shared" si="8"/>
        <v>#DIV/0!</v>
      </c>
    </row>
    <row r="99" spans="1:19" s="11" customFormat="1">
      <c r="A99" s="195">
        <f>MAX($A$11:A98)+1</f>
        <v>89</v>
      </c>
      <c r="B99" s="196" t="s">
        <v>1670</v>
      </c>
      <c r="C99" s="197">
        <v>2</v>
      </c>
      <c r="D99" s="197">
        <v>207</v>
      </c>
      <c r="E99" s="196" t="s">
        <v>81</v>
      </c>
      <c r="F99" s="198" t="s">
        <v>1375</v>
      </c>
      <c r="G99" s="198" t="s">
        <v>1313</v>
      </c>
      <c r="H99" s="198" t="s">
        <v>80</v>
      </c>
      <c r="I99" s="198">
        <v>16.350000000000001</v>
      </c>
      <c r="J99" s="64"/>
      <c r="K99" s="210">
        <v>3</v>
      </c>
      <c r="L99" s="211">
        <v>87.96</v>
      </c>
      <c r="M99" s="211" t="e" cm="1">
        <f t="array" ref="M99">IF($K99&gt;0,SVS_UR_VZ*$I99/$J99,0)</f>
        <v>#DIV/0!</v>
      </c>
      <c r="N99" s="204">
        <v>3</v>
      </c>
      <c r="O99" s="205">
        <v>60.75</v>
      </c>
      <c r="P99" s="205" t="e" cm="1">
        <f t="array" ref="P99">IF($K99&gt;0,SVS_UR_VFZ*$I99/$J99,0)</f>
        <v>#DIV/0!</v>
      </c>
      <c r="Q99" s="206">
        <f t="shared" si="6"/>
        <v>2431.4085</v>
      </c>
      <c r="R99" s="206">
        <f t="shared" si="7"/>
        <v>0</v>
      </c>
      <c r="S99" s="206" t="e">
        <f t="shared" si="8"/>
        <v>#DIV/0!</v>
      </c>
    </row>
    <row r="100" spans="1:19" s="11" customFormat="1">
      <c r="A100" s="195">
        <f>MAX($A$11:A99)+1</f>
        <v>90</v>
      </c>
      <c r="B100" s="196" t="s">
        <v>1670</v>
      </c>
      <c r="C100" s="197">
        <v>2</v>
      </c>
      <c r="D100" s="197">
        <v>208</v>
      </c>
      <c r="E100" s="196" t="s">
        <v>81</v>
      </c>
      <c r="F100" s="198" t="s">
        <v>1375</v>
      </c>
      <c r="G100" s="198" t="s">
        <v>1313</v>
      </c>
      <c r="H100" s="198" t="s">
        <v>80</v>
      </c>
      <c r="I100" s="198">
        <v>16.350000000000001</v>
      </c>
      <c r="J100" s="64"/>
      <c r="K100" s="210">
        <v>3</v>
      </c>
      <c r="L100" s="211">
        <v>87.96</v>
      </c>
      <c r="M100" s="211" t="e" cm="1">
        <f t="array" ref="M100">IF($K100&gt;0,SVS_UR_VZ*$I100/$J100,0)</f>
        <v>#DIV/0!</v>
      </c>
      <c r="N100" s="204">
        <v>3</v>
      </c>
      <c r="O100" s="205">
        <v>60.75</v>
      </c>
      <c r="P100" s="205" t="e" cm="1">
        <f t="array" ref="P100">IF($K100&gt;0,SVS_UR_VFZ*$I100/$J100,0)</f>
        <v>#DIV/0!</v>
      </c>
      <c r="Q100" s="206">
        <f t="shared" si="6"/>
        <v>2431.4085</v>
      </c>
      <c r="R100" s="206">
        <f t="shared" si="7"/>
        <v>0</v>
      </c>
      <c r="S100" s="206" t="e">
        <f t="shared" si="8"/>
        <v>#DIV/0!</v>
      </c>
    </row>
    <row r="101" spans="1:19" s="11" customFormat="1">
      <c r="A101" s="195">
        <f>MAX($A$11:A100)+1</f>
        <v>91</v>
      </c>
      <c r="B101" s="196" t="s">
        <v>1670</v>
      </c>
      <c r="C101" s="197">
        <v>2</v>
      </c>
      <c r="D101" s="197">
        <v>209</v>
      </c>
      <c r="E101" s="196" t="s">
        <v>394</v>
      </c>
      <c r="F101" s="198" t="s">
        <v>171</v>
      </c>
      <c r="G101" s="198" t="s">
        <v>1313</v>
      </c>
      <c r="H101" s="198" t="s">
        <v>92</v>
      </c>
      <c r="I101" s="198">
        <v>10.73</v>
      </c>
      <c r="J101" s="64"/>
      <c r="K101" s="210">
        <v>5</v>
      </c>
      <c r="L101" s="211">
        <v>146.6</v>
      </c>
      <c r="M101" s="211" t="e" cm="1">
        <f t="array" ref="M101">IF($K101&gt;0,SVS_UR_VZ*$I101/$J101,0)</f>
        <v>#DIV/0!</v>
      </c>
      <c r="N101" s="204">
        <v>5</v>
      </c>
      <c r="O101" s="205">
        <v>101.25</v>
      </c>
      <c r="P101" s="205" t="e" cm="1">
        <f t="array" ref="P101">IF($K101&gt;0,SVS_UR_VFZ*$I101/$J101,0)</f>
        <v>#DIV/0!</v>
      </c>
      <c r="Q101" s="206">
        <f t="shared" si="6"/>
        <v>2659.4304999999999</v>
      </c>
      <c r="R101" s="206">
        <f t="shared" si="7"/>
        <v>0</v>
      </c>
      <c r="S101" s="206" t="e">
        <f t="shared" si="8"/>
        <v>#DIV/0!</v>
      </c>
    </row>
    <row r="102" spans="1:19" s="11" customFormat="1">
      <c r="A102" s="195">
        <f>MAX($A$11:A101)+1</f>
        <v>92</v>
      </c>
      <c r="B102" s="196" t="s">
        <v>1670</v>
      </c>
      <c r="C102" s="197">
        <v>2</v>
      </c>
      <c r="D102" s="197">
        <v>210</v>
      </c>
      <c r="E102" s="196" t="s">
        <v>81</v>
      </c>
      <c r="F102" s="198" t="s">
        <v>1375</v>
      </c>
      <c r="G102" s="198" t="s">
        <v>1313</v>
      </c>
      <c r="H102" s="198" t="s">
        <v>80</v>
      </c>
      <c r="I102" s="198">
        <v>21.94</v>
      </c>
      <c r="J102" s="64"/>
      <c r="K102" s="210">
        <v>3</v>
      </c>
      <c r="L102" s="211">
        <v>87.96</v>
      </c>
      <c r="M102" s="211" t="e" cm="1">
        <f t="array" ref="M102">IF($K102&gt;0,SVS_UR_VZ*$I102/$J102,0)</f>
        <v>#DIV/0!</v>
      </c>
      <c r="N102" s="204">
        <v>3</v>
      </c>
      <c r="O102" s="205">
        <v>60.75</v>
      </c>
      <c r="P102" s="205" t="e" cm="1">
        <f t="array" ref="P102">IF($K102&gt;0,SVS_UR_VFZ*$I102/$J102,0)</f>
        <v>#DIV/0!</v>
      </c>
      <c r="Q102" s="206">
        <f t="shared" si="6"/>
        <v>3262.6973999999996</v>
      </c>
      <c r="R102" s="206">
        <f t="shared" si="7"/>
        <v>0</v>
      </c>
      <c r="S102" s="206" t="e">
        <f t="shared" si="8"/>
        <v>#DIV/0!</v>
      </c>
    </row>
    <row r="103" spans="1:19" s="11" customFormat="1">
      <c r="A103" s="195">
        <f>MAX($A$11:A102)+1</f>
        <v>93</v>
      </c>
      <c r="B103" s="196" t="s">
        <v>1670</v>
      </c>
      <c r="C103" s="197">
        <v>2</v>
      </c>
      <c r="D103" s="197">
        <v>211</v>
      </c>
      <c r="E103" s="196" t="s">
        <v>81</v>
      </c>
      <c r="F103" s="198" t="s">
        <v>1375</v>
      </c>
      <c r="G103" s="198" t="s">
        <v>1313</v>
      </c>
      <c r="H103" s="198" t="s">
        <v>80</v>
      </c>
      <c r="I103" s="198">
        <v>16.350000000000001</v>
      </c>
      <c r="J103" s="64"/>
      <c r="K103" s="210">
        <v>3</v>
      </c>
      <c r="L103" s="211">
        <v>87.96</v>
      </c>
      <c r="M103" s="211" t="e" cm="1">
        <f t="array" ref="M103">IF($K103&gt;0,SVS_UR_VZ*$I103/$J103,0)</f>
        <v>#DIV/0!</v>
      </c>
      <c r="N103" s="204">
        <v>3</v>
      </c>
      <c r="O103" s="205">
        <v>60.75</v>
      </c>
      <c r="P103" s="205" t="e" cm="1">
        <f t="array" ref="P103">IF($K103&gt;0,SVS_UR_VFZ*$I103/$J103,0)</f>
        <v>#DIV/0!</v>
      </c>
      <c r="Q103" s="206">
        <f t="shared" si="6"/>
        <v>2431.4085</v>
      </c>
      <c r="R103" s="206">
        <f t="shared" si="7"/>
        <v>0</v>
      </c>
      <c r="S103" s="206" t="e">
        <f t="shared" si="8"/>
        <v>#DIV/0!</v>
      </c>
    </row>
    <row r="104" spans="1:19" s="11" customFormat="1">
      <c r="A104" s="195">
        <f>MAX($A$11:A103)+1</f>
        <v>94</v>
      </c>
      <c r="B104" s="196" t="s">
        <v>1670</v>
      </c>
      <c r="C104" s="197">
        <v>2</v>
      </c>
      <c r="D104" s="197">
        <v>212</v>
      </c>
      <c r="E104" s="196" t="s">
        <v>81</v>
      </c>
      <c r="F104" s="198" t="s">
        <v>1375</v>
      </c>
      <c r="G104" s="198" t="s">
        <v>1313</v>
      </c>
      <c r="H104" s="198" t="s">
        <v>80</v>
      </c>
      <c r="I104" s="198">
        <v>10.74</v>
      </c>
      <c r="J104" s="64"/>
      <c r="K104" s="210">
        <v>3</v>
      </c>
      <c r="L104" s="211">
        <v>87.96</v>
      </c>
      <c r="M104" s="211" t="e" cm="1">
        <f t="array" ref="M104">IF($K104&gt;0,SVS_UR_VZ*$I104/$J104,0)</f>
        <v>#DIV/0!</v>
      </c>
      <c r="N104" s="204">
        <v>3</v>
      </c>
      <c r="O104" s="205">
        <v>60.75</v>
      </c>
      <c r="P104" s="205" t="e" cm="1">
        <f t="array" ref="P104">IF($K104&gt;0,SVS_UR_VFZ*$I104/$J104,0)</f>
        <v>#DIV/0!</v>
      </c>
      <c r="Q104" s="206">
        <f t="shared" si="6"/>
        <v>1597.1453999999999</v>
      </c>
      <c r="R104" s="206">
        <f t="shared" si="7"/>
        <v>0</v>
      </c>
      <c r="S104" s="206" t="e">
        <f t="shared" si="8"/>
        <v>#DIV/0!</v>
      </c>
    </row>
    <row r="105" spans="1:19" s="11" customFormat="1">
      <c r="A105" s="195">
        <f>MAX($A$11:A104)+1</f>
        <v>95</v>
      </c>
      <c r="B105" s="196" t="s">
        <v>1670</v>
      </c>
      <c r="C105" s="197">
        <v>2</v>
      </c>
      <c r="D105" s="197">
        <v>215</v>
      </c>
      <c r="E105" s="196" t="s">
        <v>81</v>
      </c>
      <c r="F105" s="198" t="s">
        <v>1375</v>
      </c>
      <c r="G105" s="198" t="s">
        <v>1313</v>
      </c>
      <c r="H105" s="198" t="s">
        <v>80</v>
      </c>
      <c r="I105" s="198">
        <v>11.05</v>
      </c>
      <c r="J105" s="64"/>
      <c r="K105" s="210">
        <v>3</v>
      </c>
      <c r="L105" s="211">
        <v>87.96</v>
      </c>
      <c r="M105" s="211" t="e" cm="1">
        <f t="array" ref="M105">IF($K105&gt;0,SVS_UR_VZ*$I105/$J105,0)</f>
        <v>#DIV/0!</v>
      </c>
      <c r="N105" s="204">
        <v>3</v>
      </c>
      <c r="O105" s="205">
        <v>60.75</v>
      </c>
      <c r="P105" s="205" t="e" cm="1">
        <f t="array" ref="P105">IF($K105&gt;0,SVS_UR_VFZ*$I105/$J105,0)</f>
        <v>#DIV/0!</v>
      </c>
      <c r="Q105" s="206">
        <f t="shared" si="6"/>
        <v>1643.2455</v>
      </c>
      <c r="R105" s="206">
        <f t="shared" si="7"/>
        <v>0</v>
      </c>
      <c r="S105" s="206" t="e">
        <f t="shared" si="8"/>
        <v>#DIV/0!</v>
      </c>
    </row>
    <row r="106" spans="1:19" s="11" customFormat="1">
      <c r="A106" s="195">
        <f>MAX($A$11:A105)+1</f>
        <v>96</v>
      </c>
      <c r="B106" s="196" t="s">
        <v>1670</v>
      </c>
      <c r="C106" s="197">
        <v>2</v>
      </c>
      <c r="D106" s="197">
        <v>216</v>
      </c>
      <c r="E106" s="196" t="s">
        <v>81</v>
      </c>
      <c r="F106" s="198" t="s">
        <v>1375</v>
      </c>
      <c r="G106" s="198" t="s">
        <v>1313</v>
      </c>
      <c r="H106" s="198" t="s">
        <v>80</v>
      </c>
      <c r="I106" s="198">
        <v>16.350000000000001</v>
      </c>
      <c r="J106" s="64"/>
      <c r="K106" s="210">
        <v>3</v>
      </c>
      <c r="L106" s="211">
        <v>87.96</v>
      </c>
      <c r="M106" s="211" t="e" cm="1">
        <f t="array" ref="M106">IF($K106&gt;0,SVS_UR_VZ*$I106/$J106,0)</f>
        <v>#DIV/0!</v>
      </c>
      <c r="N106" s="204">
        <v>3</v>
      </c>
      <c r="O106" s="205">
        <v>60.75</v>
      </c>
      <c r="P106" s="205" t="e" cm="1">
        <f t="array" ref="P106">IF($K106&gt;0,SVS_UR_VFZ*$I106/$J106,0)</f>
        <v>#DIV/0!</v>
      </c>
      <c r="Q106" s="206">
        <f t="shared" si="6"/>
        <v>2431.4085</v>
      </c>
      <c r="R106" s="206">
        <f t="shared" si="7"/>
        <v>0</v>
      </c>
      <c r="S106" s="206" t="e">
        <f t="shared" si="8"/>
        <v>#DIV/0!</v>
      </c>
    </row>
    <row r="107" spans="1:19" s="11" customFormat="1">
      <c r="A107" s="195">
        <f>MAX($A$11:A106)+1</f>
        <v>97</v>
      </c>
      <c r="B107" s="196" t="s">
        <v>1670</v>
      </c>
      <c r="C107" s="197">
        <v>2</v>
      </c>
      <c r="D107" s="197">
        <v>217</v>
      </c>
      <c r="E107" s="196" t="s">
        <v>81</v>
      </c>
      <c r="F107" s="198" t="s">
        <v>1375</v>
      </c>
      <c r="G107" s="198" t="s">
        <v>1313</v>
      </c>
      <c r="H107" s="198" t="s">
        <v>80</v>
      </c>
      <c r="I107" s="198">
        <v>21.95</v>
      </c>
      <c r="J107" s="64"/>
      <c r="K107" s="210">
        <v>3</v>
      </c>
      <c r="L107" s="211">
        <v>87.96</v>
      </c>
      <c r="M107" s="211" t="e" cm="1">
        <f t="array" ref="M107">IF($K107&gt;0,SVS_UR_VZ*$I107/$J107,0)</f>
        <v>#DIV/0!</v>
      </c>
      <c r="N107" s="204">
        <v>3</v>
      </c>
      <c r="O107" s="205">
        <v>60.75</v>
      </c>
      <c r="P107" s="205" t="e" cm="1">
        <f t="array" ref="P107">IF($K107&gt;0,SVS_UR_VFZ*$I107/$J107,0)</f>
        <v>#DIV/0!</v>
      </c>
      <c r="Q107" s="206">
        <f t="shared" si="6"/>
        <v>3264.1844999999994</v>
      </c>
      <c r="R107" s="206">
        <f t="shared" si="7"/>
        <v>0</v>
      </c>
      <c r="S107" s="206" t="e">
        <f t="shared" si="8"/>
        <v>#DIV/0!</v>
      </c>
    </row>
    <row r="108" spans="1:19" s="11" customFormat="1">
      <c r="A108" s="195">
        <f>MAX($A$11:A107)+1</f>
        <v>98</v>
      </c>
      <c r="B108" s="196" t="s">
        <v>1670</v>
      </c>
      <c r="C108" s="197">
        <v>2</v>
      </c>
      <c r="D108" s="197">
        <v>218</v>
      </c>
      <c r="E108" s="196" t="s">
        <v>81</v>
      </c>
      <c r="F108" s="198" t="s">
        <v>1375</v>
      </c>
      <c r="G108" s="198" t="s">
        <v>1313</v>
      </c>
      <c r="H108" s="198" t="s">
        <v>80</v>
      </c>
      <c r="I108" s="198">
        <v>16.45</v>
      </c>
      <c r="J108" s="64"/>
      <c r="K108" s="210">
        <v>3</v>
      </c>
      <c r="L108" s="211">
        <v>87.96</v>
      </c>
      <c r="M108" s="211" t="e" cm="1">
        <f t="array" ref="M108">IF($K108&gt;0,SVS_UR_VZ*$I108/$J108,0)</f>
        <v>#DIV/0!</v>
      </c>
      <c r="N108" s="204">
        <v>3</v>
      </c>
      <c r="O108" s="205">
        <v>60.75</v>
      </c>
      <c r="P108" s="205" t="e" cm="1">
        <f t="array" ref="P108">IF($K108&gt;0,SVS_UR_VFZ*$I108/$J108,0)</f>
        <v>#DIV/0!</v>
      </c>
      <c r="Q108" s="206">
        <f t="shared" si="6"/>
        <v>2446.2794999999996</v>
      </c>
      <c r="R108" s="206">
        <f t="shared" si="7"/>
        <v>0</v>
      </c>
      <c r="S108" s="206" t="e">
        <f t="shared" si="8"/>
        <v>#DIV/0!</v>
      </c>
    </row>
    <row r="109" spans="1:19" s="11" customFormat="1">
      <c r="A109" s="195">
        <f>MAX($A$11:A108)+1</f>
        <v>99</v>
      </c>
      <c r="B109" s="196" t="s">
        <v>1670</v>
      </c>
      <c r="C109" s="197">
        <v>2</v>
      </c>
      <c r="D109" s="197">
        <v>219</v>
      </c>
      <c r="E109" s="196" t="s">
        <v>81</v>
      </c>
      <c r="F109" s="198" t="s">
        <v>1375</v>
      </c>
      <c r="G109" s="198" t="s">
        <v>1313</v>
      </c>
      <c r="H109" s="198" t="s">
        <v>80</v>
      </c>
      <c r="I109" s="198">
        <v>21.91</v>
      </c>
      <c r="J109" s="64"/>
      <c r="K109" s="210">
        <v>3</v>
      </c>
      <c r="L109" s="211">
        <v>87.96</v>
      </c>
      <c r="M109" s="211" t="e" cm="1">
        <f t="array" ref="M109">IF($K109&gt;0,SVS_UR_VZ*$I109/$J109,0)</f>
        <v>#DIV/0!</v>
      </c>
      <c r="N109" s="204">
        <v>3</v>
      </c>
      <c r="O109" s="205">
        <v>60.75</v>
      </c>
      <c r="P109" s="205" t="e" cm="1">
        <f t="array" ref="P109">IF($K109&gt;0,SVS_UR_VFZ*$I109/$J109,0)</f>
        <v>#DIV/0!</v>
      </c>
      <c r="Q109" s="206">
        <f t="shared" si="6"/>
        <v>3258.2360999999996</v>
      </c>
      <c r="R109" s="206">
        <f t="shared" si="7"/>
        <v>0</v>
      </c>
      <c r="S109" s="206" t="e">
        <f t="shared" si="8"/>
        <v>#DIV/0!</v>
      </c>
    </row>
    <row r="110" spans="1:19" s="11" customFormat="1">
      <c r="A110" s="195">
        <f>MAX($A$11:A109)+1</f>
        <v>100</v>
      </c>
      <c r="B110" s="196" t="s">
        <v>1670</v>
      </c>
      <c r="C110" s="197">
        <v>2</v>
      </c>
      <c r="D110" s="197">
        <v>220</v>
      </c>
      <c r="E110" s="196" t="s">
        <v>81</v>
      </c>
      <c r="F110" s="198" t="s">
        <v>1375</v>
      </c>
      <c r="G110" s="198" t="s">
        <v>1313</v>
      </c>
      <c r="H110" s="198" t="s">
        <v>80</v>
      </c>
      <c r="I110" s="198">
        <v>15.65</v>
      </c>
      <c r="J110" s="64"/>
      <c r="K110" s="210">
        <v>3</v>
      </c>
      <c r="L110" s="211">
        <v>87.96</v>
      </c>
      <c r="M110" s="211" t="e" cm="1">
        <f t="array" ref="M110">IF($K110&gt;0,SVS_UR_VZ*$I110/$J110,0)</f>
        <v>#DIV/0!</v>
      </c>
      <c r="N110" s="204">
        <v>3</v>
      </c>
      <c r="O110" s="205">
        <v>60.75</v>
      </c>
      <c r="P110" s="205" t="e" cm="1">
        <f t="array" ref="P110">IF($K110&gt;0,SVS_UR_VFZ*$I110/$J110,0)</f>
        <v>#DIV/0!</v>
      </c>
      <c r="Q110" s="206">
        <f t="shared" si="6"/>
        <v>2327.3114999999998</v>
      </c>
      <c r="R110" s="206">
        <f t="shared" si="7"/>
        <v>0</v>
      </c>
      <c r="S110" s="206" t="e">
        <f t="shared" si="8"/>
        <v>#DIV/0!</v>
      </c>
    </row>
    <row r="111" spans="1:19" s="11" customFormat="1">
      <c r="A111" s="195">
        <f>MAX($A$11:A110)+1</f>
        <v>101</v>
      </c>
      <c r="B111" s="196" t="s">
        <v>1670</v>
      </c>
      <c r="C111" s="197">
        <v>2</v>
      </c>
      <c r="D111" s="197">
        <v>221</v>
      </c>
      <c r="E111" s="196" t="s">
        <v>81</v>
      </c>
      <c r="F111" s="198" t="s">
        <v>1375</v>
      </c>
      <c r="G111" s="198" t="s">
        <v>1313</v>
      </c>
      <c r="H111" s="198" t="s">
        <v>80</v>
      </c>
      <c r="I111" s="198">
        <v>21.95</v>
      </c>
      <c r="J111" s="64"/>
      <c r="K111" s="210">
        <v>3</v>
      </c>
      <c r="L111" s="211">
        <v>87.96</v>
      </c>
      <c r="M111" s="211" t="e" cm="1">
        <f t="array" ref="M111">IF($K111&gt;0,SVS_UR_VZ*$I111/$J111,0)</f>
        <v>#DIV/0!</v>
      </c>
      <c r="N111" s="204">
        <v>3</v>
      </c>
      <c r="O111" s="205">
        <v>60.75</v>
      </c>
      <c r="P111" s="205" t="e" cm="1">
        <f t="array" ref="P111">IF($K111&gt;0,SVS_UR_VFZ*$I111/$J111,0)</f>
        <v>#DIV/0!</v>
      </c>
      <c r="Q111" s="206">
        <f t="shared" si="6"/>
        <v>3264.1844999999994</v>
      </c>
      <c r="R111" s="206">
        <f t="shared" si="7"/>
        <v>0</v>
      </c>
      <c r="S111" s="206" t="e">
        <f t="shared" si="8"/>
        <v>#DIV/0!</v>
      </c>
    </row>
    <row r="112" spans="1:19" s="11" customFormat="1">
      <c r="A112" s="195">
        <f>MAX($A$11:A111)+1</f>
        <v>102</v>
      </c>
      <c r="B112" s="196" t="s">
        <v>1670</v>
      </c>
      <c r="C112" s="197">
        <v>2</v>
      </c>
      <c r="D112" s="197">
        <v>290</v>
      </c>
      <c r="E112" s="196" t="s">
        <v>217</v>
      </c>
      <c r="F112" s="198" t="s">
        <v>221</v>
      </c>
      <c r="G112" s="198" t="s">
        <v>1311</v>
      </c>
      <c r="H112" s="198" t="s">
        <v>89</v>
      </c>
      <c r="I112" s="198">
        <v>10.88</v>
      </c>
      <c r="J112" s="64"/>
      <c r="K112" s="210">
        <v>10</v>
      </c>
      <c r="L112" s="211">
        <v>293.2</v>
      </c>
      <c r="M112" s="211" t="e" cm="1">
        <f t="array" ref="M112">IF($K112&gt;0,SVS_UR_VZ*$I112/$J112,0)</f>
        <v>#DIV/0!</v>
      </c>
      <c r="N112" s="204">
        <v>5</v>
      </c>
      <c r="O112" s="205">
        <v>101.25</v>
      </c>
      <c r="P112" s="205" t="e">
        <f>IF($K112&gt;0,SVS_UR_VZ*$I112/$J112,0)</f>
        <v>#DIV/0!</v>
      </c>
      <c r="Q112" s="206">
        <f t="shared" si="6"/>
        <v>4291.616</v>
      </c>
      <c r="R112" s="206">
        <f t="shared" si="7"/>
        <v>0</v>
      </c>
      <c r="S112" s="206" t="e">
        <f t="shared" si="8"/>
        <v>#DIV/0!</v>
      </c>
    </row>
    <row r="113" spans="1:19" s="11" customFormat="1">
      <c r="A113" s="195">
        <f>MAX($A$11:A112)+1</f>
        <v>103</v>
      </c>
      <c r="B113" s="196" t="s">
        <v>1670</v>
      </c>
      <c r="C113" s="197">
        <v>2</v>
      </c>
      <c r="D113" s="197">
        <v>291</v>
      </c>
      <c r="E113" s="196" t="s">
        <v>182</v>
      </c>
      <c r="F113" s="198" t="s">
        <v>221</v>
      </c>
      <c r="G113" s="198" t="s">
        <v>1311</v>
      </c>
      <c r="H113" s="198" t="s">
        <v>89</v>
      </c>
      <c r="I113" s="198">
        <v>13.05</v>
      </c>
      <c r="J113" s="64"/>
      <c r="K113" s="210">
        <v>10</v>
      </c>
      <c r="L113" s="211">
        <v>293.2</v>
      </c>
      <c r="M113" s="211" t="e" cm="1">
        <f t="array" ref="M113">IF($K113&gt;0,SVS_UR_VZ*$I113/$J113,0)</f>
        <v>#DIV/0!</v>
      </c>
      <c r="N113" s="204">
        <v>5</v>
      </c>
      <c r="O113" s="205">
        <v>101.25</v>
      </c>
      <c r="P113" s="205" t="e">
        <f>IF($K113&gt;0,SVS_UR_VZ*$I113/$J113,0)</f>
        <v>#DIV/0!</v>
      </c>
      <c r="Q113" s="206">
        <f t="shared" si="6"/>
        <v>5147.5725000000002</v>
      </c>
      <c r="R113" s="206">
        <f t="shared" si="7"/>
        <v>0</v>
      </c>
      <c r="S113" s="206" t="e">
        <f t="shared" si="8"/>
        <v>#DIV/0!</v>
      </c>
    </row>
    <row r="114" spans="1:19" s="11" customFormat="1">
      <c r="A114" s="195">
        <f>MAX($A$11:A113)+1</f>
        <v>104</v>
      </c>
      <c r="B114" s="196" t="s">
        <v>1670</v>
      </c>
      <c r="C114" s="197">
        <v>2</v>
      </c>
      <c r="D114" s="197">
        <v>292</v>
      </c>
      <c r="E114" s="196" t="s">
        <v>219</v>
      </c>
      <c r="F114" s="198" t="s">
        <v>169</v>
      </c>
      <c r="G114" s="198" t="s">
        <v>1311</v>
      </c>
      <c r="H114" s="198" t="s">
        <v>89</v>
      </c>
      <c r="I114" s="198">
        <v>4.1100000000000003</v>
      </c>
      <c r="J114" s="64"/>
      <c r="K114" s="210">
        <v>1</v>
      </c>
      <c r="L114" s="211">
        <v>30.4</v>
      </c>
      <c r="M114" s="211" t="e" cm="1">
        <f t="array" ref="M114">IF($K114&gt;0,SVS_UR_VZ*$I114/$J114,0)</f>
        <v>#DIV/0!</v>
      </c>
      <c r="N114" s="204">
        <v>1</v>
      </c>
      <c r="O114" s="205">
        <v>21.68</v>
      </c>
      <c r="P114" s="205" t="e" cm="1">
        <f t="array" ref="P114">IF($K114&gt;0,SVS_UR_VFZ*$I114/$J114,0)</f>
        <v>#DIV/0!</v>
      </c>
      <c r="Q114" s="206">
        <f t="shared" si="6"/>
        <v>214.0488</v>
      </c>
      <c r="R114" s="206">
        <f t="shared" si="7"/>
        <v>0</v>
      </c>
      <c r="S114" s="206" t="e">
        <f t="shared" si="8"/>
        <v>#DIV/0!</v>
      </c>
    </row>
    <row r="115" spans="1:19" s="11" customFormat="1">
      <c r="A115" s="195">
        <f>MAX($A$11:A114)+1</f>
        <v>105</v>
      </c>
      <c r="B115" s="196" t="s">
        <v>1670</v>
      </c>
      <c r="C115" s="197">
        <v>2</v>
      </c>
      <c r="D115" s="197">
        <v>293</v>
      </c>
      <c r="E115" s="196" t="s">
        <v>192</v>
      </c>
      <c r="F115" s="198" t="s">
        <v>37</v>
      </c>
      <c r="G115" s="198" t="s">
        <v>1314</v>
      </c>
      <c r="H115" s="198" t="s">
        <v>78</v>
      </c>
      <c r="I115" s="198">
        <v>10.73</v>
      </c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</row>
    <row r="116" spans="1:19" s="11" customFormat="1">
      <c r="A116" s="195">
        <f>MAX($A$11:A115)+1</f>
        <v>106</v>
      </c>
      <c r="B116" s="196" t="s">
        <v>1670</v>
      </c>
      <c r="C116" s="197">
        <v>2</v>
      </c>
      <c r="D116" s="197" t="s">
        <v>1676</v>
      </c>
      <c r="E116" s="196" t="s">
        <v>1677</v>
      </c>
      <c r="F116" s="198" t="s">
        <v>1375</v>
      </c>
      <c r="G116" s="198" t="s">
        <v>1313</v>
      </c>
      <c r="H116" s="198" t="s">
        <v>80</v>
      </c>
      <c r="I116" s="198">
        <v>55.11</v>
      </c>
      <c r="J116" s="64"/>
      <c r="K116" s="210">
        <v>3</v>
      </c>
      <c r="L116" s="211">
        <v>87.96</v>
      </c>
      <c r="M116" s="211" t="e" cm="1">
        <f t="array" ref="M116">IF($K116&gt;0,SVS_UR_VZ*$I116/$J116,0)</f>
        <v>#DIV/0!</v>
      </c>
      <c r="N116" s="204">
        <v>3</v>
      </c>
      <c r="O116" s="205">
        <v>60.75</v>
      </c>
      <c r="P116" s="205" t="e" cm="1">
        <f t="array" ref="P116">IF($K116&gt;0,SVS_UR_VFZ*$I116/$J116,0)</f>
        <v>#DIV/0!</v>
      </c>
      <c r="Q116" s="206">
        <f>I116*SUM(L116,O116)</f>
        <v>8195.4080999999987</v>
      </c>
      <c r="R116" s="206">
        <f>IFERROR(Q116/J116,0)</f>
        <v>0</v>
      </c>
      <c r="S116" s="206" t="e">
        <f>ROUND(SUM(L116*M116,O116*P116),2)</f>
        <v>#DIV/0!</v>
      </c>
    </row>
    <row r="117" spans="1:19" s="11" customFormat="1">
      <c r="A117" s="212"/>
      <c r="B117" s="213"/>
      <c r="C117" s="214"/>
      <c r="D117" s="214"/>
      <c r="E117" s="213"/>
      <c r="F117" s="215"/>
      <c r="G117" s="215"/>
      <c r="H117" s="215"/>
      <c r="I117" s="215"/>
      <c r="J117" s="217"/>
      <c r="K117" s="217"/>
      <c r="L117" s="217"/>
      <c r="M117" s="217"/>
      <c r="N117" s="217"/>
      <c r="O117" s="217"/>
      <c r="P117" s="217"/>
      <c r="Q117" s="217"/>
      <c r="R117" s="217"/>
      <c r="S117" s="218"/>
    </row>
    <row r="118" spans="1:19" s="11" customFormat="1">
      <c r="A118" s="195">
        <f>MAX($A$11:A116)+1</f>
        <v>107</v>
      </c>
      <c r="B118" s="196" t="s">
        <v>1634</v>
      </c>
      <c r="C118" s="197">
        <v>0</v>
      </c>
      <c r="D118" s="197">
        <v>120</v>
      </c>
      <c r="E118" s="196" t="s">
        <v>192</v>
      </c>
      <c r="F118" s="198" t="s">
        <v>37</v>
      </c>
      <c r="G118" s="198" t="s">
        <v>1314</v>
      </c>
      <c r="H118" s="198" t="s">
        <v>78</v>
      </c>
      <c r="I118" s="198">
        <v>124.25</v>
      </c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</row>
    <row r="119" spans="1:19" s="11" customFormat="1">
      <c r="A119" s="195">
        <f>MAX($A$11:A118)+1</f>
        <v>108</v>
      </c>
      <c r="B119" s="196" t="s">
        <v>1634</v>
      </c>
      <c r="C119" s="197">
        <v>0</v>
      </c>
      <c r="D119" s="197">
        <v>121</v>
      </c>
      <c r="E119" s="196" t="s">
        <v>192</v>
      </c>
      <c r="F119" s="198" t="s">
        <v>37</v>
      </c>
      <c r="G119" s="198" t="s">
        <v>1314</v>
      </c>
      <c r="H119" s="198" t="s">
        <v>78</v>
      </c>
      <c r="I119" s="198">
        <v>60.12</v>
      </c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</row>
    <row r="120" spans="1:19" s="11" customFormat="1">
      <c r="A120" s="195">
        <f>MAX($A$11:A119)+1</f>
        <v>109</v>
      </c>
      <c r="B120" s="196" t="s">
        <v>1634</v>
      </c>
      <c r="C120" s="197">
        <v>0</v>
      </c>
      <c r="D120" s="197">
        <v>122</v>
      </c>
      <c r="E120" s="196" t="s">
        <v>1400</v>
      </c>
      <c r="F120" s="198" t="s">
        <v>37</v>
      </c>
      <c r="G120" s="198" t="s">
        <v>75</v>
      </c>
      <c r="H120" s="198" t="s">
        <v>78</v>
      </c>
      <c r="I120" s="198">
        <v>6.5</v>
      </c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</row>
    <row r="121" spans="1:19" s="11" customFormat="1">
      <c r="A121" s="195">
        <f>MAX($A$11:A120)+1</f>
        <v>110</v>
      </c>
      <c r="B121" s="196" t="s">
        <v>1634</v>
      </c>
      <c r="C121" s="197">
        <v>0</v>
      </c>
      <c r="D121" s="197">
        <v>123</v>
      </c>
      <c r="E121" s="196" t="s">
        <v>192</v>
      </c>
      <c r="F121" s="198" t="s">
        <v>37</v>
      </c>
      <c r="G121" s="198" t="s">
        <v>1314</v>
      </c>
      <c r="H121" s="198" t="s">
        <v>78</v>
      </c>
      <c r="I121" s="198">
        <v>84.53</v>
      </c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</row>
    <row r="122" spans="1:19" s="11" customFormat="1">
      <c r="A122" s="195">
        <f>MAX($A$11:A121)+1</f>
        <v>111</v>
      </c>
      <c r="B122" s="196" t="s">
        <v>1634</v>
      </c>
      <c r="C122" s="197">
        <v>0</v>
      </c>
      <c r="D122" s="197">
        <v>124</v>
      </c>
      <c r="E122" s="196" t="s">
        <v>192</v>
      </c>
      <c r="F122" s="198" t="s">
        <v>37</v>
      </c>
      <c r="G122" s="198" t="s">
        <v>1314</v>
      </c>
      <c r="H122" s="198" t="s">
        <v>78</v>
      </c>
      <c r="I122" s="198">
        <v>5.55</v>
      </c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</row>
    <row r="123" spans="1:19" s="11" customFormat="1">
      <c r="A123" s="195">
        <f>MAX($A$11:A122)+1</f>
        <v>112</v>
      </c>
      <c r="B123" s="196" t="s">
        <v>1634</v>
      </c>
      <c r="C123" s="197">
        <v>0</v>
      </c>
      <c r="D123" s="197">
        <v>125</v>
      </c>
      <c r="E123" s="196" t="s">
        <v>1635</v>
      </c>
      <c r="F123" s="198" t="s">
        <v>37</v>
      </c>
      <c r="G123" s="198" t="s">
        <v>75</v>
      </c>
      <c r="H123" s="198" t="s">
        <v>78</v>
      </c>
      <c r="I123" s="198">
        <v>11.77</v>
      </c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</row>
    <row r="124" spans="1:19" s="11" customFormat="1">
      <c r="A124" s="195">
        <f>MAX($A$11:A123)+1</f>
        <v>113</v>
      </c>
      <c r="B124" s="196" t="s">
        <v>1634</v>
      </c>
      <c r="C124" s="197">
        <v>0</v>
      </c>
      <c r="D124" s="197">
        <v>126</v>
      </c>
      <c r="E124" s="196" t="s">
        <v>192</v>
      </c>
      <c r="F124" s="198" t="s">
        <v>37</v>
      </c>
      <c r="G124" s="198" t="s">
        <v>1314</v>
      </c>
      <c r="H124" s="198" t="s">
        <v>78</v>
      </c>
      <c r="I124" s="198">
        <v>95.03</v>
      </c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</row>
    <row r="125" spans="1:19" s="11" customFormat="1">
      <c r="A125" s="195">
        <f>MAX($A$11:A124)+1</f>
        <v>114</v>
      </c>
      <c r="B125" s="196" t="s">
        <v>1634</v>
      </c>
      <c r="C125" s="197">
        <v>0</v>
      </c>
      <c r="D125" s="197">
        <v>170</v>
      </c>
      <c r="E125" s="196" t="s">
        <v>84</v>
      </c>
      <c r="F125" s="198" t="s">
        <v>171</v>
      </c>
      <c r="G125" s="198" t="s">
        <v>1312</v>
      </c>
      <c r="H125" s="198" t="s">
        <v>83</v>
      </c>
      <c r="I125" s="198">
        <v>231.57</v>
      </c>
      <c r="J125" s="64"/>
      <c r="K125" s="210">
        <v>5</v>
      </c>
      <c r="L125" s="211">
        <v>146.6</v>
      </c>
      <c r="M125" s="211" t="e" cm="1">
        <f t="array" ref="M125">IF($K125&gt;0,SVS_UR_VZ*$I125/$J125,0)</f>
        <v>#DIV/0!</v>
      </c>
      <c r="N125" s="204">
        <v>5</v>
      </c>
      <c r="O125" s="205">
        <v>101.25</v>
      </c>
      <c r="P125" s="205" t="e" cm="1">
        <f t="array" ref="P125">IF($K125&gt;0,SVS_UR_VFZ*$I125/$J125,0)</f>
        <v>#DIV/0!</v>
      </c>
      <c r="Q125" s="206">
        <f t="shared" ref="Q125:Q130" si="9">I125*SUM(L125,O125)</f>
        <v>57394.624499999998</v>
      </c>
      <c r="R125" s="206">
        <f t="shared" ref="R125:R130" si="10">IFERROR(Q125/J125,0)</f>
        <v>0</v>
      </c>
      <c r="S125" s="206" t="e">
        <f t="shared" ref="S125:S130" si="11">ROUND(SUM(L125*M125,O125*P125),2)</f>
        <v>#DIV/0!</v>
      </c>
    </row>
    <row r="126" spans="1:19" s="11" customFormat="1">
      <c r="A126" s="195">
        <f>MAX($A$11:A125)+1</f>
        <v>115</v>
      </c>
      <c r="B126" s="196" t="s">
        <v>1634</v>
      </c>
      <c r="C126" s="197">
        <v>0</v>
      </c>
      <c r="D126" s="197">
        <v>171</v>
      </c>
      <c r="E126" s="196" t="s">
        <v>1636</v>
      </c>
      <c r="F126" s="198" t="s">
        <v>171</v>
      </c>
      <c r="G126" s="198" t="s">
        <v>1312</v>
      </c>
      <c r="H126" s="198" t="s">
        <v>83</v>
      </c>
      <c r="I126" s="198">
        <v>38.64</v>
      </c>
      <c r="J126" s="64"/>
      <c r="K126" s="210">
        <v>5</v>
      </c>
      <c r="L126" s="211">
        <v>146.6</v>
      </c>
      <c r="M126" s="211" t="e" cm="1">
        <f t="array" ref="M126">IF($K126&gt;0,SVS_UR_VZ*$I126/$J126,0)</f>
        <v>#DIV/0!</v>
      </c>
      <c r="N126" s="204">
        <v>5</v>
      </c>
      <c r="O126" s="205">
        <v>101.25</v>
      </c>
      <c r="P126" s="205" t="e" cm="1">
        <f t="array" ref="P126">IF($K126&gt;0,SVS_UR_VFZ*$I126/$J126,0)</f>
        <v>#DIV/0!</v>
      </c>
      <c r="Q126" s="206">
        <f t="shared" si="9"/>
        <v>9576.9239999999991</v>
      </c>
      <c r="R126" s="206">
        <f t="shared" si="10"/>
        <v>0</v>
      </c>
      <c r="S126" s="206" t="e">
        <f t="shared" si="11"/>
        <v>#DIV/0!</v>
      </c>
    </row>
    <row r="127" spans="1:19" s="11" customFormat="1">
      <c r="A127" s="195">
        <f>MAX($A$11:A126)+1</f>
        <v>116</v>
      </c>
      <c r="B127" s="196" t="s">
        <v>1634</v>
      </c>
      <c r="C127" s="197">
        <v>0</v>
      </c>
      <c r="D127" s="197">
        <v>172</v>
      </c>
      <c r="E127" s="196" t="s">
        <v>1637</v>
      </c>
      <c r="F127" s="198" t="s">
        <v>172</v>
      </c>
      <c r="G127" s="198" t="s">
        <v>1314</v>
      </c>
      <c r="H127" s="198" t="s">
        <v>85</v>
      </c>
      <c r="I127" s="198">
        <v>19.420000000000002</v>
      </c>
      <c r="J127" s="64"/>
      <c r="K127" s="210">
        <v>2</v>
      </c>
      <c r="L127" s="211">
        <v>58.64</v>
      </c>
      <c r="M127" s="211" t="e" cm="1">
        <f t="array" ref="M127">IF($K127&gt;0,SVS_UR_VZ*$I127/$J127,0)</f>
        <v>#DIV/0!</v>
      </c>
      <c r="N127" s="204">
        <v>2</v>
      </c>
      <c r="O127" s="205">
        <v>40.5</v>
      </c>
      <c r="P127" s="205" t="e" cm="1">
        <f t="array" ref="P127">IF($K127&gt;0,SVS_UR_VFZ*$I127/$J127,0)</f>
        <v>#DIV/0!</v>
      </c>
      <c r="Q127" s="206">
        <f t="shared" si="9"/>
        <v>1925.2988000000003</v>
      </c>
      <c r="R127" s="206">
        <f t="shared" si="10"/>
        <v>0</v>
      </c>
      <c r="S127" s="206" t="e">
        <f t="shared" si="11"/>
        <v>#DIV/0!</v>
      </c>
    </row>
    <row r="128" spans="1:19" s="11" customFormat="1">
      <c r="A128" s="195">
        <f>MAX($A$11:A127)+1</f>
        <v>117</v>
      </c>
      <c r="B128" s="196" t="s">
        <v>1634</v>
      </c>
      <c r="C128" s="197">
        <v>0</v>
      </c>
      <c r="D128" s="197">
        <v>190</v>
      </c>
      <c r="E128" s="196" t="s">
        <v>182</v>
      </c>
      <c r="F128" s="198" t="s">
        <v>221</v>
      </c>
      <c r="G128" s="198" t="s">
        <v>1311</v>
      </c>
      <c r="H128" s="198" t="s">
        <v>89</v>
      </c>
      <c r="I128" s="198">
        <v>11.84</v>
      </c>
      <c r="J128" s="64"/>
      <c r="K128" s="210">
        <v>10</v>
      </c>
      <c r="L128" s="211">
        <v>293.2</v>
      </c>
      <c r="M128" s="211" t="e">
        <f>IF($K128&gt;0,SVS_UR_VZ*$I128/$J128,0)</f>
        <v>#DIV/0!</v>
      </c>
      <c r="N128" s="204">
        <v>5</v>
      </c>
      <c r="O128" s="205">
        <v>101.25</v>
      </c>
      <c r="P128" s="205" t="e">
        <f>IF($K128&gt;0,SVS_UR_VZ*$I128/$J128,0)</f>
        <v>#DIV/0!</v>
      </c>
      <c r="Q128" s="206">
        <f t="shared" si="9"/>
        <v>4670.2879999999996</v>
      </c>
      <c r="R128" s="206">
        <f t="shared" si="10"/>
        <v>0</v>
      </c>
      <c r="S128" s="206" t="e">
        <f t="shared" si="11"/>
        <v>#DIV/0!</v>
      </c>
    </row>
    <row r="129" spans="1:19" s="11" customFormat="1">
      <c r="A129" s="195">
        <f>MAX($A$11:A128)+1</f>
        <v>118</v>
      </c>
      <c r="B129" s="196" t="s">
        <v>1634</v>
      </c>
      <c r="C129" s="197">
        <v>0</v>
      </c>
      <c r="D129" s="197">
        <v>191</v>
      </c>
      <c r="E129" s="196" t="s">
        <v>217</v>
      </c>
      <c r="F129" s="198" t="s">
        <v>221</v>
      </c>
      <c r="G129" s="198" t="s">
        <v>1311</v>
      </c>
      <c r="H129" s="198" t="s">
        <v>89</v>
      </c>
      <c r="I129" s="198">
        <v>11.74</v>
      </c>
      <c r="J129" s="64"/>
      <c r="K129" s="210">
        <v>10</v>
      </c>
      <c r="L129" s="211">
        <v>293.2</v>
      </c>
      <c r="M129" s="211" t="e" cm="1">
        <f t="array" ref="M129">IF($K129&gt;0,SVS_UR_VZ*$I129/$J129,0)</f>
        <v>#DIV/0!</v>
      </c>
      <c r="N129" s="204">
        <v>5</v>
      </c>
      <c r="O129" s="205">
        <v>101.25</v>
      </c>
      <c r="P129" s="205" t="e">
        <f>IF($K129&gt;0,SVS_UR_VZ*$I129/$J129,0)</f>
        <v>#DIV/0!</v>
      </c>
      <c r="Q129" s="206">
        <f t="shared" si="9"/>
        <v>4630.8429999999998</v>
      </c>
      <c r="R129" s="206">
        <f t="shared" si="10"/>
        <v>0</v>
      </c>
      <c r="S129" s="206" t="e">
        <f t="shared" si="11"/>
        <v>#DIV/0!</v>
      </c>
    </row>
    <row r="130" spans="1:19" s="11" customFormat="1">
      <c r="A130" s="195">
        <f>MAX($A$11:A129)+1</f>
        <v>119</v>
      </c>
      <c r="B130" s="196" t="s">
        <v>1634</v>
      </c>
      <c r="C130" s="197">
        <v>0</v>
      </c>
      <c r="D130" s="197">
        <v>192</v>
      </c>
      <c r="E130" s="196" t="s">
        <v>219</v>
      </c>
      <c r="F130" s="198" t="s">
        <v>169</v>
      </c>
      <c r="G130" s="198" t="s">
        <v>1311</v>
      </c>
      <c r="H130" s="198" t="s">
        <v>89</v>
      </c>
      <c r="I130" s="198">
        <v>7.93</v>
      </c>
      <c r="J130" s="64"/>
      <c r="K130" s="210">
        <v>1</v>
      </c>
      <c r="L130" s="211">
        <v>30.4</v>
      </c>
      <c r="M130" s="211" t="e" cm="1">
        <f t="array" ref="M130">IF($K130&gt;0,SVS_UR_VZ*$I130/$J130,0)</f>
        <v>#DIV/0!</v>
      </c>
      <c r="N130" s="204">
        <v>1</v>
      </c>
      <c r="O130" s="205">
        <v>21.68</v>
      </c>
      <c r="P130" s="205" t="e" cm="1">
        <f t="array" ref="P130">IF($K130&gt;0,SVS_UR_VFZ*$I130/$J130,0)</f>
        <v>#DIV/0!</v>
      </c>
      <c r="Q130" s="206">
        <f t="shared" si="9"/>
        <v>412.99439999999998</v>
      </c>
      <c r="R130" s="206">
        <f t="shared" si="10"/>
        <v>0</v>
      </c>
      <c r="S130" s="206" t="e">
        <f t="shared" si="11"/>
        <v>#DIV/0!</v>
      </c>
    </row>
    <row r="131" spans="1:19" s="11" customFormat="1">
      <c r="A131" s="195">
        <f>MAX($A$11:A130)+1</f>
        <v>120</v>
      </c>
      <c r="B131" s="196" t="s">
        <v>1634</v>
      </c>
      <c r="C131" s="197">
        <v>0</v>
      </c>
      <c r="D131" s="197">
        <v>193</v>
      </c>
      <c r="E131" s="196" t="s">
        <v>184</v>
      </c>
      <c r="F131" s="198" t="s">
        <v>37</v>
      </c>
      <c r="G131" s="198" t="s">
        <v>1314</v>
      </c>
      <c r="H131" s="198" t="s">
        <v>78</v>
      </c>
      <c r="I131" s="198">
        <v>28.27</v>
      </c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</row>
    <row r="132" spans="1:19" s="11" customFormat="1">
      <c r="A132" s="195">
        <f>MAX($A$11:A131)+1</f>
        <v>121</v>
      </c>
      <c r="B132" s="196" t="s">
        <v>1634</v>
      </c>
      <c r="C132" s="197">
        <v>0</v>
      </c>
      <c r="D132" s="197" t="s">
        <v>1643</v>
      </c>
      <c r="E132" s="196" t="s">
        <v>84</v>
      </c>
      <c r="F132" s="198" t="s">
        <v>171</v>
      </c>
      <c r="G132" s="198" t="s">
        <v>1312</v>
      </c>
      <c r="H132" s="198" t="s">
        <v>83</v>
      </c>
      <c r="I132" s="198">
        <v>232.24</v>
      </c>
      <c r="J132" s="64"/>
      <c r="K132" s="210">
        <v>5</v>
      </c>
      <c r="L132" s="211">
        <v>146.6</v>
      </c>
      <c r="M132" s="211" t="e" cm="1">
        <f t="array" ref="M132">IF($K132&gt;0,SVS_UR_VZ*$I132/$J132,0)</f>
        <v>#DIV/0!</v>
      </c>
      <c r="N132" s="204">
        <v>5</v>
      </c>
      <c r="O132" s="205">
        <v>101.25</v>
      </c>
      <c r="P132" s="205" t="e" cm="1">
        <f t="array" ref="P132">IF($K132&gt;0,SVS_UR_VFZ*$I132/$J132,0)</f>
        <v>#DIV/0!</v>
      </c>
      <c r="Q132" s="206">
        <f t="shared" ref="Q132:Q139" si="12">I132*SUM(L132,O132)</f>
        <v>57560.684000000001</v>
      </c>
      <c r="R132" s="206">
        <f t="shared" ref="R132:R139" si="13">IFERROR(Q132/J132,0)</f>
        <v>0</v>
      </c>
      <c r="S132" s="206" t="e">
        <f t="shared" ref="S132:S139" si="14">ROUND(SUM(L132*M132,O132*P132),2)</f>
        <v>#DIV/0!</v>
      </c>
    </row>
    <row r="133" spans="1:19" s="11" customFormat="1">
      <c r="A133" s="195">
        <f>MAX($A$11:A132)+1</f>
        <v>122</v>
      </c>
      <c r="B133" s="196" t="s">
        <v>1634</v>
      </c>
      <c r="C133" s="197">
        <v>0</v>
      </c>
      <c r="D133" s="197" t="s">
        <v>1644</v>
      </c>
      <c r="E133" s="196" t="s">
        <v>84</v>
      </c>
      <c r="F133" s="198" t="s">
        <v>171</v>
      </c>
      <c r="G133" s="198" t="s">
        <v>1312</v>
      </c>
      <c r="H133" s="198" t="s">
        <v>83</v>
      </c>
      <c r="I133" s="198">
        <v>122.01</v>
      </c>
      <c r="J133" s="64"/>
      <c r="K133" s="210">
        <v>5</v>
      </c>
      <c r="L133" s="211">
        <v>146.6</v>
      </c>
      <c r="M133" s="211" t="e" cm="1">
        <f t="array" ref="M133">IF($K133&gt;0,SVS_UR_VZ*$I133/$J133,0)</f>
        <v>#DIV/0!</v>
      </c>
      <c r="N133" s="204">
        <v>5</v>
      </c>
      <c r="O133" s="205">
        <v>101.25</v>
      </c>
      <c r="P133" s="205" t="e" cm="1">
        <f t="array" ref="P133">IF($K133&gt;0,SVS_UR_VFZ*$I133/$J133,0)</f>
        <v>#DIV/0!</v>
      </c>
      <c r="Q133" s="206">
        <f t="shared" si="12"/>
        <v>30240.178500000002</v>
      </c>
      <c r="R133" s="206">
        <f t="shared" si="13"/>
        <v>0</v>
      </c>
      <c r="S133" s="206" t="e">
        <f t="shared" si="14"/>
        <v>#DIV/0!</v>
      </c>
    </row>
    <row r="134" spans="1:19" s="11" customFormat="1">
      <c r="A134" s="195">
        <f>MAX($A$11:A133)+1</f>
        <v>123</v>
      </c>
      <c r="B134" s="196" t="s">
        <v>1634</v>
      </c>
      <c r="C134" s="197">
        <v>1</v>
      </c>
      <c r="D134" s="197">
        <v>101</v>
      </c>
      <c r="E134" s="196" t="s">
        <v>1646</v>
      </c>
      <c r="F134" s="198" t="s">
        <v>171</v>
      </c>
      <c r="G134" s="198" t="s">
        <v>1316</v>
      </c>
      <c r="H134" s="198" t="s">
        <v>45</v>
      </c>
      <c r="I134" s="198">
        <v>156.12</v>
      </c>
      <c r="J134" s="64"/>
      <c r="K134" s="210">
        <v>5</v>
      </c>
      <c r="L134" s="211">
        <v>146.6</v>
      </c>
      <c r="M134" s="211" t="e" cm="1">
        <f t="array" ref="M134">IF($K134&gt;0,SVS_UR_VZ*$I134/$J134,0)</f>
        <v>#DIV/0!</v>
      </c>
      <c r="N134" s="204">
        <v>5</v>
      </c>
      <c r="O134" s="205">
        <v>101.25</v>
      </c>
      <c r="P134" s="205" t="e" cm="1">
        <f t="array" ref="P134">IF($K134&gt;0,SVS_UR_VFZ*$I134/$J134,0)</f>
        <v>#DIV/0!</v>
      </c>
      <c r="Q134" s="206">
        <f t="shared" si="12"/>
        <v>38694.341999999997</v>
      </c>
      <c r="R134" s="206">
        <f t="shared" si="13"/>
        <v>0</v>
      </c>
      <c r="S134" s="206" t="e">
        <f t="shared" si="14"/>
        <v>#DIV/0!</v>
      </c>
    </row>
    <row r="135" spans="1:19" s="11" customFormat="1">
      <c r="A135" s="195">
        <f>MAX($A$11:A134)+1</f>
        <v>124</v>
      </c>
      <c r="B135" s="196" t="s">
        <v>1634</v>
      </c>
      <c r="C135" s="197">
        <v>1</v>
      </c>
      <c r="D135" s="197">
        <v>102</v>
      </c>
      <c r="E135" s="196" t="s">
        <v>1647</v>
      </c>
      <c r="F135" s="198" t="s">
        <v>171</v>
      </c>
      <c r="G135" s="198" t="s">
        <v>1316</v>
      </c>
      <c r="H135" s="198" t="s">
        <v>45</v>
      </c>
      <c r="I135" s="198">
        <v>117.81</v>
      </c>
      <c r="J135" s="64"/>
      <c r="K135" s="210">
        <v>5</v>
      </c>
      <c r="L135" s="211">
        <v>146.6</v>
      </c>
      <c r="M135" s="211" t="e" cm="1">
        <f t="array" ref="M135">IF($K135&gt;0,SVS_UR_VZ*$I135/$J135,0)</f>
        <v>#DIV/0!</v>
      </c>
      <c r="N135" s="204">
        <v>5</v>
      </c>
      <c r="O135" s="205">
        <v>101.25</v>
      </c>
      <c r="P135" s="205" t="e" cm="1">
        <f t="array" ref="P135">IF($K135&gt;0,SVS_UR_VFZ*$I135/$J135,0)</f>
        <v>#DIV/0!</v>
      </c>
      <c r="Q135" s="206">
        <f t="shared" si="12"/>
        <v>29199.208500000001</v>
      </c>
      <c r="R135" s="206">
        <f t="shared" si="13"/>
        <v>0</v>
      </c>
      <c r="S135" s="206" t="e">
        <f t="shared" si="14"/>
        <v>#DIV/0!</v>
      </c>
    </row>
    <row r="136" spans="1:19" s="11" customFormat="1">
      <c r="A136" s="195">
        <f>MAX($A$11:A135)+1</f>
        <v>125</v>
      </c>
      <c r="B136" s="196" t="s">
        <v>1634</v>
      </c>
      <c r="C136" s="197">
        <v>1</v>
      </c>
      <c r="D136" s="197">
        <v>103</v>
      </c>
      <c r="E136" s="196" t="s">
        <v>1648</v>
      </c>
      <c r="F136" s="198" t="s">
        <v>171</v>
      </c>
      <c r="G136" s="198" t="s">
        <v>1316</v>
      </c>
      <c r="H136" s="198" t="s">
        <v>45</v>
      </c>
      <c r="I136" s="198">
        <v>116.19</v>
      </c>
      <c r="J136" s="64"/>
      <c r="K136" s="210">
        <v>5</v>
      </c>
      <c r="L136" s="211">
        <v>146.6</v>
      </c>
      <c r="M136" s="211" t="e" cm="1">
        <f t="array" ref="M136">IF($K136&gt;0,SVS_UR_VZ*$I136/$J136,0)</f>
        <v>#DIV/0!</v>
      </c>
      <c r="N136" s="204">
        <v>5</v>
      </c>
      <c r="O136" s="205">
        <v>101.25</v>
      </c>
      <c r="P136" s="205" t="e" cm="1">
        <f t="array" ref="P136">IF($K136&gt;0,SVS_UR_VFZ*$I136/$J136,0)</f>
        <v>#DIV/0!</v>
      </c>
      <c r="Q136" s="206">
        <f t="shared" si="12"/>
        <v>28797.691499999997</v>
      </c>
      <c r="R136" s="206">
        <f t="shared" si="13"/>
        <v>0</v>
      </c>
      <c r="S136" s="206" t="e">
        <f t="shared" si="14"/>
        <v>#DIV/0!</v>
      </c>
    </row>
    <row r="137" spans="1:19" s="11" customFormat="1">
      <c r="A137" s="195">
        <f>MAX($A$11:A136)+1</f>
        <v>126</v>
      </c>
      <c r="B137" s="196" t="s">
        <v>1634</v>
      </c>
      <c r="C137" s="197">
        <v>1</v>
      </c>
      <c r="D137" s="197">
        <v>111</v>
      </c>
      <c r="E137" s="196" t="s">
        <v>229</v>
      </c>
      <c r="F137" s="198" t="s">
        <v>171</v>
      </c>
      <c r="G137" s="198" t="s">
        <v>1316</v>
      </c>
      <c r="H137" s="198" t="s">
        <v>70</v>
      </c>
      <c r="I137" s="198">
        <v>66.28</v>
      </c>
      <c r="J137" s="64"/>
      <c r="K137" s="210">
        <v>5</v>
      </c>
      <c r="L137" s="211">
        <v>146.6</v>
      </c>
      <c r="M137" s="211" t="e" cm="1">
        <f t="array" ref="M137">IF($K137&gt;0,SVS_UR_VZ*$I137/$J137,0)</f>
        <v>#DIV/0!</v>
      </c>
      <c r="N137" s="204">
        <v>5</v>
      </c>
      <c r="O137" s="205">
        <v>101.25</v>
      </c>
      <c r="P137" s="205" t="e" cm="1">
        <f t="array" ref="P137">IF($K137&gt;0,SVS_UR_VFZ*$I137/$J137,0)</f>
        <v>#DIV/0!</v>
      </c>
      <c r="Q137" s="206">
        <f t="shared" si="12"/>
        <v>16427.498</v>
      </c>
      <c r="R137" s="206">
        <f t="shared" si="13"/>
        <v>0</v>
      </c>
      <c r="S137" s="206" t="e">
        <f t="shared" si="14"/>
        <v>#DIV/0!</v>
      </c>
    </row>
    <row r="138" spans="1:19" s="11" customFormat="1">
      <c r="A138" s="195">
        <f>MAX($A$11:A137)+1</f>
        <v>127</v>
      </c>
      <c r="B138" s="196" t="s">
        <v>1634</v>
      </c>
      <c r="C138" s="197">
        <v>1</v>
      </c>
      <c r="D138" s="197">
        <v>112</v>
      </c>
      <c r="E138" s="196" t="s">
        <v>229</v>
      </c>
      <c r="F138" s="198" t="s">
        <v>171</v>
      </c>
      <c r="G138" s="198" t="s">
        <v>1316</v>
      </c>
      <c r="H138" s="198" t="s">
        <v>70</v>
      </c>
      <c r="I138" s="198">
        <v>98.72</v>
      </c>
      <c r="J138" s="64"/>
      <c r="K138" s="210">
        <v>5</v>
      </c>
      <c r="L138" s="211">
        <v>146.6</v>
      </c>
      <c r="M138" s="211" t="e" cm="1">
        <f t="array" ref="M138">IF($K138&gt;0,SVS_UR_VZ*$I138/$J138,0)</f>
        <v>#DIV/0!</v>
      </c>
      <c r="N138" s="204">
        <v>5</v>
      </c>
      <c r="O138" s="205">
        <v>101.25</v>
      </c>
      <c r="P138" s="205" t="e" cm="1">
        <f t="array" ref="P138">IF($K138&gt;0,SVS_UR_VFZ*$I138/$J138,0)</f>
        <v>#DIV/0!</v>
      </c>
      <c r="Q138" s="206">
        <f t="shared" si="12"/>
        <v>24467.752</v>
      </c>
      <c r="R138" s="206">
        <f t="shared" si="13"/>
        <v>0</v>
      </c>
      <c r="S138" s="206" t="e">
        <f t="shared" si="14"/>
        <v>#DIV/0!</v>
      </c>
    </row>
    <row r="139" spans="1:19" s="11" customFormat="1">
      <c r="A139" s="195">
        <f>MAX($A$11:A138)+1</f>
        <v>128</v>
      </c>
      <c r="B139" s="196" t="s">
        <v>1634</v>
      </c>
      <c r="C139" s="197">
        <v>1</v>
      </c>
      <c r="D139" s="197">
        <v>113</v>
      </c>
      <c r="E139" s="196" t="s">
        <v>229</v>
      </c>
      <c r="F139" s="198" t="s">
        <v>171</v>
      </c>
      <c r="G139" s="198" t="s">
        <v>1316</v>
      </c>
      <c r="H139" s="198" t="s">
        <v>70</v>
      </c>
      <c r="I139" s="198">
        <v>98.72</v>
      </c>
      <c r="J139" s="64"/>
      <c r="K139" s="210">
        <v>5</v>
      </c>
      <c r="L139" s="211">
        <v>146.6</v>
      </c>
      <c r="M139" s="211" t="e" cm="1">
        <f t="array" ref="M139">IF($K139&gt;0,SVS_UR_VZ*$I139/$J139,0)</f>
        <v>#DIV/0!</v>
      </c>
      <c r="N139" s="204">
        <v>5</v>
      </c>
      <c r="O139" s="205">
        <v>101.25</v>
      </c>
      <c r="P139" s="205" t="e" cm="1">
        <f t="array" ref="P139">IF($K139&gt;0,SVS_UR_VFZ*$I139/$J139,0)</f>
        <v>#DIV/0!</v>
      </c>
      <c r="Q139" s="206">
        <f t="shared" si="12"/>
        <v>24467.752</v>
      </c>
      <c r="R139" s="206">
        <f t="shared" si="13"/>
        <v>0</v>
      </c>
      <c r="S139" s="206" t="e">
        <f t="shared" si="14"/>
        <v>#DIV/0!</v>
      </c>
    </row>
    <row r="140" spans="1:19" s="11" customFormat="1">
      <c r="A140" s="195">
        <f>MAX($A$11:A139)+1</f>
        <v>129</v>
      </c>
      <c r="B140" s="196" t="s">
        <v>1634</v>
      </c>
      <c r="C140" s="197">
        <v>1</v>
      </c>
      <c r="D140" s="197">
        <v>114</v>
      </c>
      <c r="E140" s="196" t="s">
        <v>95</v>
      </c>
      <c r="F140" s="198" t="s">
        <v>37</v>
      </c>
      <c r="G140" s="198" t="s">
        <v>1314</v>
      </c>
      <c r="H140" s="198" t="s">
        <v>78</v>
      </c>
      <c r="I140" s="198">
        <v>67.569999999999993</v>
      </c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</row>
    <row r="141" spans="1:19" s="11" customFormat="1">
      <c r="A141" s="195">
        <f>MAX($A$11:A140)+1</f>
        <v>130</v>
      </c>
      <c r="B141" s="196" t="s">
        <v>1634</v>
      </c>
      <c r="C141" s="197">
        <v>1</v>
      </c>
      <c r="D141" s="197">
        <v>170</v>
      </c>
      <c r="E141" s="196" t="s">
        <v>1649</v>
      </c>
      <c r="F141" s="198" t="s">
        <v>171</v>
      </c>
      <c r="G141" s="198" t="s">
        <v>1312</v>
      </c>
      <c r="H141" s="198" t="s">
        <v>83</v>
      </c>
      <c r="I141" s="198">
        <v>22.85</v>
      </c>
      <c r="J141" s="64"/>
      <c r="K141" s="210">
        <v>5</v>
      </c>
      <c r="L141" s="211">
        <v>146.6</v>
      </c>
      <c r="M141" s="211" t="e" cm="1">
        <f t="array" ref="M141">IF($K141&gt;0,SVS_UR_VZ*$I141/$J141,0)</f>
        <v>#DIV/0!</v>
      </c>
      <c r="N141" s="204">
        <v>5</v>
      </c>
      <c r="O141" s="205">
        <v>101.25</v>
      </c>
      <c r="P141" s="205" t="e" cm="1">
        <f t="array" ref="P141">IF($K141&gt;0,SVS_UR_VFZ*$I141/$J141,0)</f>
        <v>#DIV/0!</v>
      </c>
      <c r="Q141" s="206">
        <f t="shared" ref="Q141:Q176" si="15">I141*SUM(L141,O141)</f>
        <v>5663.3725000000004</v>
      </c>
      <c r="R141" s="206">
        <f t="shared" ref="R141:R176" si="16">IFERROR(Q141/J141,0)</f>
        <v>0</v>
      </c>
      <c r="S141" s="206" t="e">
        <f t="shared" ref="S141:S176" si="17">ROUND(SUM(L141*M141,O141*P141),2)</f>
        <v>#DIV/0!</v>
      </c>
    </row>
    <row r="142" spans="1:19" s="11" customFormat="1">
      <c r="A142" s="195">
        <f>MAX($A$11:A141)+1</f>
        <v>131</v>
      </c>
      <c r="B142" s="196" t="s">
        <v>1634</v>
      </c>
      <c r="C142" s="197">
        <v>1</v>
      </c>
      <c r="D142" s="197">
        <v>172</v>
      </c>
      <c r="E142" s="196" t="s">
        <v>86</v>
      </c>
      <c r="F142" s="198" t="s">
        <v>172</v>
      </c>
      <c r="G142" s="198" t="s">
        <v>1314</v>
      </c>
      <c r="H142" s="198" t="s">
        <v>85</v>
      </c>
      <c r="I142" s="198">
        <v>18.260000000000002</v>
      </c>
      <c r="J142" s="64"/>
      <c r="K142" s="210">
        <v>2</v>
      </c>
      <c r="L142" s="211">
        <v>58.64</v>
      </c>
      <c r="M142" s="211" t="e" cm="1">
        <f t="array" ref="M142">IF($K142&gt;0,SVS_UR_VZ*$I142/$J142,0)</f>
        <v>#DIV/0!</v>
      </c>
      <c r="N142" s="204">
        <v>2</v>
      </c>
      <c r="O142" s="205">
        <v>40.5</v>
      </c>
      <c r="P142" s="205" t="e" cm="1">
        <f t="array" ref="P142">IF($K142&gt;0,SVS_UR_VFZ*$I142/$J142,0)</f>
        <v>#DIV/0!</v>
      </c>
      <c r="Q142" s="206">
        <f t="shared" si="15"/>
        <v>1810.2964000000002</v>
      </c>
      <c r="R142" s="206">
        <f t="shared" si="16"/>
        <v>0</v>
      </c>
      <c r="S142" s="206" t="e">
        <f t="shared" si="17"/>
        <v>#DIV/0!</v>
      </c>
    </row>
    <row r="143" spans="1:19" s="11" customFormat="1">
      <c r="A143" s="195">
        <f>MAX($A$11:A142)+1</f>
        <v>132</v>
      </c>
      <c r="B143" s="196" t="s">
        <v>1634</v>
      </c>
      <c r="C143" s="197">
        <v>1</v>
      </c>
      <c r="D143" s="197">
        <v>173</v>
      </c>
      <c r="E143" s="196" t="s">
        <v>86</v>
      </c>
      <c r="F143" s="198" t="s">
        <v>172</v>
      </c>
      <c r="G143" s="198" t="s">
        <v>1316</v>
      </c>
      <c r="H143" s="198" t="s">
        <v>85</v>
      </c>
      <c r="I143" s="198">
        <v>11.99</v>
      </c>
      <c r="J143" s="64"/>
      <c r="K143" s="210">
        <v>2</v>
      </c>
      <c r="L143" s="211">
        <v>58.64</v>
      </c>
      <c r="M143" s="211" t="e" cm="1">
        <f t="array" ref="M143">IF($K143&gt;0,SVS_UR_VZ*$I143/$J143,0)</f>
        <v>#DIV/0!</v>
      </c>
      <c r="N143" s="204">
        <v>2</v>
      </c>
      <c r="O143" s="205">
        <v>40.5</v>
      </c>
      <c r="P143" s="205" t="e" cm="1">
        <f t="array" ref="P143">IF($K143&gt;0,SVS_UR_VFZ*$I143/$J143,0)</f>
        <v>#DIV/0!</v>
      </c>
      <c r="Q143" s="206">
        <f t="shared" si="15"/>
        <v>1188.6886</v>
      </c>
      <c r="R143" s="206">
        <f t="shared" si="16"/>
        <v>0</v>
      </c>
      <c r="S143" s="206" t="e">
        <f t="shared" si="17"/>
        <v>#DIV/0!</v>
      </c>
    </row>
    <row r="144" spans="1:19" s="11" customFormat="1">
      <c r="A144" s="195">
        <f>MAX($A$11:A143)+1</f>
        <v>133</v>
      </c>
      <c r="B144" s="196" t="s">
        <v>1634</v>
      </c>
      <c r="C144" s="197">
        <v>1</v>
      </c>
      <c r="D144" s="197">
        <v>175</v>
      </c>
      <c r="E144" s="196" t="s">
        <v>84</v>
      </c>
      <c r="F144" s="198" t="s">
        <v>171</v>
      </c>
      <c r="G144" s="198" t="s">
        <v>1312</v>
      </c>
      <c r="H144" s="198" t="s">
        <v>83</v>
      </c>
      <c r="I144" s="198">
        <v>293.33</v>
      </c>
      <c r="J144" s="64"/>
      <c r="K144" s="210">
        <v>5</v>
      </c>
      <c r="L144" s="211">
        <v>146.6</v>
      </c>
      <c r="M144" s="211" t="e" cm="1">
        <f t="array" ref="M144">IF($K144&gt;0,SVS_UR_VZ*$I144/$J144,0)</f>
        <v>#DIV/0!</v>
      </c>
      <c r="N144" s="204">
        <v>5</v>
      </c>
      <c r="O144" s="205">
        <v>101.25</v>
      </c>
      <c r="P144" s="205" t="e" cm="1">
        <f t="array" ref="P144">IF($K144&gt;0,SVS_UR_VFZ*$I144/$J144,0)</f>
        <v>#DIV/0!</v>
      </c>
      <c r="Q144" s="206">
        <f t="shared" si="15"/>
        <v>72701.840499999991</v>
      </c>
      <c r="R144" s="206">
        <f t="shared" si="16"/>
        <v>0</v>
      </c>
      <c r="S144" s="206" t="e">
        <f t="shared" si="17"/>
        <v>#DIV/0!</v>
      </c>
    </row>
    <row r="145" spans="1:19" s="11" customFormat="1">
      <c r="A145" s="195">
        <f>MAX($A$11:A144)+1</f>
        <v>134</v>
      </c>
      <c r="B145" s="196" t="s">
        <v>1634</v>
      </c>
      <c r="C145" s="197">
        <v>1</v>
      </c>
      <c r="D145" s="197">
        <v>190</v>
      </c>
      <c r="E145" s="196" t="s">
        <v>182</v>
      </c>
      <c r="F145" s="198" t="s">
        <v>221</v>
      </c>
      <c r="G145" s="198" t="s">
        <v>1311</v>
      </c>
      <c r="H145" s="198" t="s">
        <v>89</v>
      </c>
      <c r="I145" s="198">
        <v>24.52</v>
      </c>
      <c r="J145" s="64"/>
      <c r="K145" s="210">
        <v>10</v>
      </c>
      <c r="L145" s="211">
        <v>293.2</v>
      </c>
      <c r="M145" s="211" t="e" cm="1">
        <f t="array" ref="M145">IF($K145&gt;0,SVS_UR_VZ*$I145/$J145,0)</f>
        <v>#DIV/0!</v>
      </c>
      <c r="N145" s="204">
        <v>5</v>
      </c>
      <c r="O145" s="205">
        <v>101.25</v>
      </c>
      <c r="P145" s="205" t="e">
        <f>IF($K145&gt;0,SVS_UR_VZ*$I145/$J145,0)</f>
        <v>#DIV/0!</v>
      </c>
      <c r="Q145" s="206">
        <f t="shared" si="15"/>
        <v>9671.9139999999989</v>
      </c>
      <c r="R145" s="206">
        <f t="shared" si="16"/>
        <v>0</v>
      </c>
      <c r="S145" s="206" t="e">
        <f t="shared" si="17"/>
        <v>#DIV/0!</v>
      </c>
    </row>
    <row r="146" spans="1:19" s="11" customFormat="1">
      <c r="A146" s="195">
        <f>MAX($A$11:A145)+1</f>
        <v>135</v>
      </c>
      <c r="B146" s="196" t="s">
        <v>1634</v>
      </c>
      <c r="C146" s="197">
        <v>1</v>
      </c>
      <c r="D146" s="197">
        <v>191</v>
      </c>
      <c r="E146" s="196" t="s">
        <v>217</v>
      </c>
      <c r="F146" s="198" t="s">
        <v>221</v>
      </c>
      <c r="G146" s="198" t="s">
        <v>1311</v>
      </c>
      <c r="H146" s="198" t="s">
        <v>89</v>
      </c>
      <c r="I146" s="198">
        <v>19.809999999999999</v>
      </c>
      <c r="J146" s="64"/>
      <c r="K146" s="210">
        <v>10</v>
      </c>
      <c r="L146" s="211">
        <v>293.2</v>
      </c>
      <c r="M146" s="211" t="e" cm="1">
        <f t="array" ref="M146">IF($K146&gt;0,SVS_UR_VZ*$I146/$J146,0)</f>
        <v>#DIV/0!</v>
      </c>
      <c r="N146" s="204">
        <v>5</v>
      </c>
      <c r="O146" s="205">
        <v>101.25</v>
      </c>
      <c r="P146" s="205" t="e">
        <f>IF($K146&gt;0,SVS_UR_VZ*$I146/$J146,0)</f>
        <v>#DIV/0!</v>
      </c>
      <c r="Q146" s="206">
        <f t="shared" si="15"/>
        <v>7814.0544999999993</v>
      </c>
      <c r="R146" s="206">
        <f t="shared" si="16"/>
        <v>0</v>
      </c>
      <c r="S146" s="206" t="e">
        <f t="shared" si="17"/>
        <v>#DIV/0!</v>
      </c>
    </row>
    <row r="147" spans="1:19" s="11" customFormat="1">
      <c r="A147" s="195">
        <f>MAX($A$11:A146)+1</f>
        <v>136</v>
      </c>
      <c r="B147" s="196" t="s">
        <v>1634</v>
      </c>
      <c r="C147" s="197">
        <v>1</v>
      </c>
      <c r="D147" s="197">
        <v>192</v>
      </c>
      <c r="E147" s="196" t="s">
        <v>219</v>
      </c>
      <c r="F147" s="198" t="s">
        <v>169</v>
      </c>
      <c r="G147" s="198" t="s">
        <v>1311</v>
      </c>
      <c r="H147" s="198" t="s">
        <v>89</v>
      </c>
      <c r="I147" s="198">
        <v>4.75</v>
      </c>
      <c r="J147" s="64"/>
      <c r="K147" s="210">
        <v>1</v>
      </c>
      <c r="L147" s="211">
        <v>30.4</v>
      </c>
      <c r="M147" s="211" t="e" cm="1">
        <f t="array" ref="M147">IF($K147&gt;0,SVS_UR_VZ*$I147/$J147,0)</f>
        <v>#DIV/0!</v>
      </c>
      <c r="N147" s="204">
        <v>1</v>
      </c>
      <c r="O147" s="205">
        <v>21.68</v>
      </c>
      <c r="P147" s="205" t="e" cm="1">
        <f t="array" ref="P147">IF($K147&gt;0,SVS_UR_VFZ*$I147/$J147,0)</f>
        <v>#DIV/0!</v>
      </c>
      <c r="Q147" s="206">
        <f t="shared" si="15"/>
        <v>247.38</v>
      </c>
      <c r="R147" s="206">
        <f t="shared" si="16"/>
        <v>0</v>
      </c>
      <c r="S147" s="206" t="e">
        <f t="shared" si="17"/>
        <v>#DIV/0!</v>
      </c>
    </row>
    <row r="148" spans="1:19" s="11" customFormat="1" ht="12" customHeight="1">
      <c r="A148" s="195">
        <f>MAX($A$11:A147)+1</f>
        <v>137</v>
      </c>
      <c r="B148" s="196" t="s">
        <v>1634</v>
      </c>
      <c r="C148" s="197">
        <v>1</v>
      </c>
      <c r="D148" s="197" t="s">
        <v>1653</v>
      </c>
      <c r="E148" s="196" t="s">
        <v>84</v>
      </c>
      <c r="F148" s="198" t="s">
        <v>171</v>
      </c>
      <c r="G148" s="198" t="s">
        <v>1312</v>
      </c>
      <c r="H148" s="198" t="s">
        <v>83</v>
      </c>
      <c r="I148" s="198">
        <v>304.08999999999997</v>
      </c>
      <c r="J148" s="64"/>
      <c r="K148" s="210">
        <v>5</v>
      </c>
      <c r="L148" s="211">
        <v>146.6</v>
      </c>
      <c r="M148" s="211" t="e" cm="1">
        <f t="array" ref="M148">IF($K148&gt;0,SVS_UR_VZ*$I148/$J148,0)</f>
        <v>#DIV/0!</v>
      </c>
      <c r="N148" s="204">
        <v>5</v>
      </c>
      <c r="O148" s="205">
        <v>101.25</v>
      </c>
      <c r="P148" s="205" t="e" cm="1">
        <f t="array" ref="P148">IF($K148&gt;0,SVS_UR_VFZ*$I148/$J148,0)</f>
        <v>#DIV/0!</v>
      </c>
      <c r="Q148" s="206">
        <f t="shared" si="15"/>
        <v>75368.706499999986</v>
      </c>
      <c r="R148" s="206">
        <f t="shared" si="16"/>
        <v>0</v>
      </c>
      <c r="S148" s="206" t="e">
        <f t="shared" si="17"/>
        <v>#DIV/0!</v>
      </c>
    </row>
    <row r="149" spans="1:19" s="11" customFormat="1">
      <c r="A149" s="195">
        <f>MAX($A$11:A148)+1</f>
        <v>138</v>
      </c>
      <c r="B149" s="196" t="s">
        <v>1634</v>
      </c>
      <c r="C149" s="197">
        <v>1</v>
      </c>
      <c r="D149" s="197" t="s">
        <v>1654</v>
      </c>
      <c r="E149" s="196" t="s">
        <v>84</v>
      </c>
      <c r="F149" s="198" t="s">
        <v>171</v>
      </c>
      <c r="G149" s="198" t="s">
        <v>1312</v>
      </c>
      <c r="H149" s="198" t="s">
        <v>83</v>
      </c>
      <c r="I149" s="198">
        <v>208.88</v>
      </c>
      <c r="J149" s="64"/>
      <c r="K149" s="210">
        <v>5</v>
      </c>
      <c r="L149" s="211">
        <v>146.6</v>
      </c>
      <c r="M149" s="211" t="e" cm="1">
        <f t="array" ref="M149">IF($K149&gt;0,SVS_UR_VZ*$I149/$J149,0)</f>
        <v>#DIV/0!</v>
      </c>
      <c r="N149" s="204">
        <v>5</v>
      </c>
      <c r="O149" s="205">
        <v>101.25</v>
      </c>
      <c r="P149" s="205" t="e" cm="1">
        <f t="array" ref="P149">IF($K149&gt;0,SVS_UR_VFZ*$I149/$J149,0)</f>
        <v>#DIV/0!</v>
      </c>
      <c r="Q149" s="206">
        <f t="shared" si="15"/>
        <v>51770.907999999996</v>
      </c>
      <c r="R149" s="206">
        <f t="shared" si="16"/>
        <v>0</v>
      </c>
      <c r="S149" s="206" t="e">
        <f t="shared" si="17"/>
        <v>#DIV/0!</v>
      </c>
    </row>
    <row r="150" spans="1:19" s="11" customFormat="1">
      <c r="A150" s="195">
        <f>MAX($A$11:A149)+1</f>
        <v>139</v>
      </c>
      <c r="B150" s="196" t="s">
        <v>1634</v>
      </c>
      <c r="C150" s="197">
        <v>2</v>
      </c>
      <c r="D150" s="197">
        <v>101</v>
      </c>
      <c r="E150" s="196" t="s">
        <v>229</v>
      </c>
      <c r="F150" s="198" t="s">
        <v>171</v>
      </c>
      <c r="G150" s="198" t="s">
        <v>1316</v>
      </c>
      <c r="H150" s="198" t="s">
        <v>70</v>
      </c>
      <c r="I150" s="198">
        <v>59.82</v>
      </c>
      <c r="J150" s="64"/>
      <c r="K150" s="210">
        <v>5</v>
      </c>
      <c r="L150" s="211">
        <v>146.6</v>
      </c>
      <c r="M150" s="211" t="e" cm="1">
        <f t="array" ref="M150">IF($K150&gt;0,SVS_UR_VZ*$I150/$J150,0)</f>
        <v>#DIV/0!</v>
      </c>
      <c r="N150" s="204">
        <v>5</v>
      </c>
      <c r="O150" s="205">
        <v>101.25</v>
      </c>
      <c r="P150" s="205" t="e" cm="1">
        <f t="array" ref="P150">IF($K150&gt;0,SVS_UR_VFZ*$I150/$J150,0)</f>
        <v>#DIV/0!</v>
      </c>
      <c r="Q150" s="206">
        <f t="shared" si="15"/>
        <v>14826.387000000001</v>
      </c>
      <c r="R150" s="206">
        <f t="shared" si="16"/>
        <v>0</v>
      </c>
      <c r="S150" s="206" t="e">
        <f t="shared" si="17"/>
        <v>#DIV/0!</v>
      </c>
    </row>
    <row r="151" spans="1:19" s="11" customFormat="1">
      <c r="A151" s="195">
        <f>MAX($A$11:A150)+1</f>
        <v>140</v>
      </c>
      <c r="B151" s="196" t="s">
        <v>1634</v>
      </c>
      <c r="C151" s="197">
        <v>2</v>
      </c>
      <c r="D151" s="197">
        <v>102</v>
      </c>
      <c r="E151" s="196" t="s">
        <v>229</v>
      </c>
      <c r="F151" s="198" t="s">
        <v>171</v>
      </c>
      <c r="G151" s="198" t="s">
        <v>1316</v>
      </c>
      <c r="H151" s="198" t="s">
        <v>70</v>
      </c>
      <c r="I151" s="198">
        <v>58.55</v>
      </c>
      <c r="J151" s="64"/>
      <c r="K151" s="210">
        <v>5</v>
      </c>
      <c r="L151" s="211">
        <v>146.6</v>
      </c>
      <c r="M151" s="211" t="e" cm="1">
        <f t="array" ref="M151">IF($K151&gt;0,SVS_UR_VZ*$I151/$J151,0)</f>
        <v>#DIV/0!</v>
      </c>
      <c r="N151" s="204">
        <v>5</v>
      </c>
      <c r="O151" s="205">
        <v>101.25</v>
      </c>
      <c r="P151" s="205" t="e" cm="1">
        <f t="array" ref="P151">IF($K151&gt;0,SVS_UR_VFZ*$I151/$J151,0)</f>
        <v>#DIV/0!</v>
      </c>
      <c r="Q151" s="206">
        <f t="shared" si="15"/>
        <v>14511.617499999998</v>
      </c>
      <c r="R151" s="206">
        <f t="shared" si="16"/>
        <v>0</v>
      </c>
      <c r="S151" s="206" t="e">
        <f t="shared" si="17"/>
        <v>#DIV/0!</v>
      </c>
    </row>
    <row r="152" spans="1:19" s="11" customFormat="1">
      <c r="A152" s="195">
        <f>MAX($A$11:A151)+1</f>
        <v>141</v>
      </c>
      <c r="B152" s="196" t="s">
        <v>1634</v>
      </c>
      <c r="C152" s="197">
        <v>2</v>
      </c>
      <c r="D152" s="197">
        <v>103</v>
      </c>
      <c r="E152" s="196" t="s">
        <v>229</v>
      </c>
      <c r="F152" s="198" t="s">
        <v>171</v>
      </c>
      <c r="G152" s="198" t="s">
        <v>1316</v>
      </c>
      <c r="H152" s="198" t="s">
        <v>70</v>
      </c>
      <c r="I152" s="198">
        <v>118.81</v>
      </c>
      <c r="J152" s="64"/>
      <c r="K152" s="210">
        <v>5</v>
      </c>
      <c r="L152" s="211">
        <v>146.6</v>
      </c>
      <c r="M152" s="211" t="e" cm="1">
        <f t="array" ref="M152">IF($K152&gt;0,SVS_UR_VZ*$I152/$J152,0)</f>
        <v>#DIV/0!</v>
      </c>
      <c r="N152" s="204">
        <v>5</v>
      </c>
      <c r="O152" s="205">
        <v>101.25</v>
      </c>
      <c r="P152" s="205" t="e" cm="1">
        <f t="array" ref="P152">IF($K152&gt;0,SVS_UR_VFZ*$I152/$J152,0)</f>
        <v>#DIV/0!</v>
      </c>
      <c r="Q152" s="206">
        <f t="shared" si="15"/>
        <v>29447.058499999999</v>
      </c>
      <c r="R152" s="206">
        <f t="shared" si="16"/>
        <v>0</v>
      </c>
      <c r="S152" s="206" t="e">
        <f t="shared" si="17"/>
        <v>#DIV/0!</v>
      </c>
    </row>
    <row r="153" spans="1:19" s="11" customFormat="1">
      <c r="A153" s="195">
        <f>MAX($A$11:A152)+1</f>
        <v>142</v>
      </c>
      <c r="B153" s="196" t="s">
        <v>1634</v>
      </c>
      <c r="C153" s="197">
        <v>2</v>
      </c>
      <c r="D153" s="197">
        <v>104</v>
      </c>
      <c r="E153" s="196" t="s">
        <v>229</v>
      </c>
      <c r="F153" s="198" t="s">
        <v>171</v>
      </c>
      <c r="G153" s="198" t="s">
        <v>1316</v>
      </c>
      <c r="H153" s="198" t="s">
        <v>70</v>
      </c>
      <c r="I153" s="198">
        <v>118.81</v>
      </c>
      <c r="J153" s="64"/>
      <c r="K153" s="210">
        <v>5</v>
      </c>
      <c r="L153" s="211">
        <v>146.6</v>
      </c>
      <c r="M153" s="211" t="e" cm="1">
        <f t="array" ref="M153">IF($K153&gt;0,SVS_UR_VZ*$I153/$J153,0)</f>
        <v>#DIV/0!</v>
      </c>
      <c r="N153" s="204">
        <v>5</v>
      </c>
      <c r="O153" s="205">
        <v>101.25</v>
      </c>
      <c r="P153" s="205" t="e" cm="1">
        <f t="array" ref="P153">IF($K153&gt;0,SVS_UR_VFZ*$I153/$J153,0)</f>
        <v>#DIV/0!</v>
      </c>
      <c r="Q153" s="206">
        <f t="shared" si="15"/>
        <v>29447.058499999999</v>
      </c>
      <c r="R153" s="206">
        <f t="shared" si="16"/>
        <v>0</v>
      </c>
      <c r="S153" s="206" t="e">
        <f t="shared" si="17"/>
        <v>#DIV/0!</v>
      </c>
    </row>
    <row r="154" spans="1:19" s="11" customFormat="1">
      <c r="A154" s="195">
        <f>MAX($A$11:A153)+1</f>
        <v>143</v>
      </c>
      <c r="B154" s="196" t="s">
        <v>1634</v>
      </c>
      <c r="C154" s="197">
        <v>2</v>
      </c>
      <c r="D154" s="197">
        <v>105</v>
      </c>
      <c r="E154" s="196" t="s">
        <v>229</v>
      </c>
      <c r="F154" s="198" t="s">
        <v>171</v>
      </c>
      <c r="G154" s="198" t="s">
        <v>1316</v>
      </c>
      <c r="H154" s="198" t="s">
        <v>70</v>
      </c>
      <c r="I154" s="198">
        <v>66.59</v>
      </c>
      <c r="J154" s="64"/>
      <c r="K154" s="210">
        <v>5</v>
      </c>
      <c r="L154" s="211">
        <v>146.6</v>
      </c>
      <c r="M154" s="211" t="e" cm="1">
        <f t="array" ref="M154">IF($K154&gt;0,SVS_UR_VZ*$I154/$J154,0)</f>
        <v>#DIV/0!</v>
      </c>
      <c r="N154" s="204">
        <v>5</v>
      </c>
      <c r="O154" s="205">
        <v>101.25</v>
      </c>
      <c r="P154" s="205" t="e" cm="1">
        <f t="array" ref="P154">IF($K154&gt;0,SVS_UR_VFZ*$I154/$J154,0)</f>
        <v>#DIV/0!</v>
      </c>
      <c r="Q154" s="206">
        <f t="shared" si="15"/>
        <v>16504.3315</v>
      </c>
      <c r="R154" s="206">
        <f t="shared" si="16"/>
        <v>0</v>
      </c>
      <c r="S154" s="206" t="e">
        <f t="shared" si="17"/>
        <v>#DIV/0!</v>
      </c>
    </row>
    <row r="155" spans="1:19" s="11" customFormat="1">
      <c r="A155" s="195">
        <f>MAX($A$11:A154)+1</f>
        <v>144</v>
      </c>
      <c r="B155" s="196" t="s">
        <v>1634</v>
      </c>
      <c r="C155" s="197">
        <v>2</v>
      </c>
      <c r="D155" s="197">
        <v>106</v>
      </c>
      <c r="E155" s="196" t="s">
        <v>229</v>
      </c>
      <c r="F155" s="198" t="s">
        <v>171</v>
      </c>
      <c r="G155" s="198" t="s">
        <v>1316</v>
      </c>
      <c r="H155" s="198" t="s">
        <v>70</v>
      </c>
      <c r="I155" s="198">
        <v>48.94</v>
      </c>
      <c r="J155" s="64"/>
      <c r="K155" s="210">
        <v>5</v>
      </c>
      <c r="L155" s="211">
        <v>146.6</v>
      </c>
      <c r="M155" s="211" t="e" cm="1">
        <f t="array" ref="M155">IF($K155&gt;0,SVS_UR_VZ*$I155/$J155,0)</f>
        <v>#DIV/0!</v>
      </c>
      <c r="N155" s="204">
        <v>5</v>
      </c>
      <c r="O155" s="205">
        <v>101.25</v>
      </c>
      <c r="P155" s="205" t="e" cm="1">
        <f t="array" ref="P155">IF($K155&gt;0,SVS_UR_VFZ*$I155/$J155,0)</f>
        <v>#DIV/0!</v>
      </c>
      <c r="Q155" s="206">
        <f t="shared" si="15"/>
        <v>12129.778999999999</v>
      </c>
      <c r="R155" s="206">
        <f t="shared" si="16"/>
        <v>0</v>
      </c>
      <c r="S155" s="206" t="e">
        <f t="shared" si="17"/>
        <v>#DIV/0!</v>
      </c>
    </row>
    <row r="156" spans="1:19" s="11" customFormat="1">
      <c r="A156" s="195">
        <f>MAX($A$11:A155)+1</f>
        <v>145</v>
      </c>
      <c r="B156" s="196" t="s">
        <v>1634</v>
      </c>
      <c r="C156" s="197">
        <v>2</v>
      </c>
      <c r="D156" s="197">
        <v>107</v>
      </c>
      <c r="E156" s="196" t="s">
        <v>229</v>
      </c>
      <c r="F156" s="198" t="s">
        <v>171</v>
      </c>
      <c r="G156" s="198" t="s">
        <v>1316</v>
      </c>
      <c r="H156" s="198" t="s">
        <v>70</v>
      </c>
      <c r="I156" s="198">
        <v>98.72</v>
      </c>
      <c r="J156" s="64"/>
      <c r="K156" s="210">
        <v>5</v>
      </c>
      <c r="L156" s="211">
        <v>146.6</v>
      </c>
      <c r="M156" s="211" t="e" cm="1">
        <f t="array" ref="M156">IF($K156&gt;0,SVS_UR_VZ*$I156/$J156,0)</f>
        <v>#DIV/0!</v>
      </c>
      <c r="N156" s="204">
        <v>5</v>
      </c>
      <c r="O156" s="205">
        <v>101.25</v>
      </c>
      <c r="P156" s="205" t="e" cm="1">
        <f t="array" ref="P156">IF($K156&gt;0,SVS_UR_VFZ*$I156/$J156,0)</f>
        <v>#DIV/0!</v>
      </c>
      <c r="Q156" s="206">
        <f t="shared" si="15"/>
        <v>24467.752</v>
      </c>
      <c r="R156" s="206">
        <f t="shared" si="16"/>
        <v>0</v>
      </c>
      <c r="S156" s="206" t="e">
        <f t="shared" si="17"/>
        <v>#DIV/0!</v>
      </c>
    </row>
    <row r="157" spans="1:19" s="11" customFormat="1">
      <c r="A157" s="195">
        <f>MAX($A$11:A156)+1</f>
        <v>146</v>
      </c>
      <c r="B157" s="196" t="s">
        <v>1634</v>
      </c>
      <c r="C157" s="197">
        <v>2</v>
      </c>
      <c r="D157" s="197">
        <v>108</v>
      </c>
      <c r="E157" s="196" t="s">
        <v>229</v>
      </c>
      <c r="F157" s="198" t="s">
        <v>171</v>
      </c>
      <c r="G157" s="198" t="s">
        <v>1316</v>
      </c>
      <c r="H157" s="198" t="s">
        <v>70</v>
      </c>
      <c r="I157" s="198">
        <v>99.73</v>
      </c>
      <c r="J157" s="64"/>
      <c r="K157" s="210">
        <v>5</v>
      </c>
      <c r="L157" s="211">
        <v>146.6</v>
      </c>
      <c r="M157" s="211" t="e" cm="1">
        <f t="array" ref="M157">IF($K157&gt;0,SVS_UR_VZ*$I157/$J157,0)</f>
        <v>#DIV/0!</v>
      </c>
      <c r="N157" s="204">
        <v>5</v>
      </c>
      <c r="O157" s="205">
        <v>101.25</v>
      </c>
      <c r="P157" s="205" t="e" cm="1">
        <f t="array" ref="P157">IF($K157&gt;0,SVS_UR_VFZ*$I157/$J157,0)</f>
        <v>#DIV/0!</v>
      </c>
      <c r="Q157" s="206">
        <f t="shared" si="15"/>
        <v>24718.0805</v>
      </c>
      <c r="R157" s="206">
        <f t="shared" si="16"/>
        <v>0</v>
      </c>
      <c r="S157" s="206" t="e">
        <f t="shared" si="17"/>
        <v>#DIV/0!</v>
      </c>
    </row>
    <row r="158" spans="1:19" s="11" customFormat="1">
      <c r="A158" s="195">
        <f>MAX($A$11:A157)+1</f>
        <v>147</v>
      </c>
      <c r="B158" s="196" t="s">
        <v>1634</v>
      </c>
      <c r="C158" s="197">
        <v>2</v>
      </c>
      <c r="D158" s="197">
        <v>109</v>
      </c>
      <c r="E158" s="196" t="s">
        <v>229</v>
      </c>
      <c r="F158" s="198" t="s">
        <v>171</v>
      </c>
      <c r="G158" s="198" t="s">
        <v>1316</v>
      </c>
      <c r="H158" s="198" t="s">
        <v>70</v>
      </c>
      <c r="I158" s="198">
        <v>66.59</v>
      </c>
      <c r="J158" s="64"/>
      <c r="K158" s="210">
        <v>5</v>
      </c>
      <c r="L158" s="211">
        <v>146.6</v>
      </c>
      <c r="M158" s="211" t="e" cm="1">
        <f t="array" ref="M158">IF($K158&gt;0,SVS_UR_VZ*$I158/$J158,0)</f>
        <v>#DIV/0!</v>
      </c>
      <c r="N158" s="204">
        <v>5</v>
      </c>
      <c r="O158" s="205">
        <v>101.25</v>
      </c>
      <c r="P158" s="205" t="e" cm="1">
        <f t="array" ref="P158">IF($K158&gt;0,SVS_UR_VFZ*$I158/$J158,0)</f>
        <v>#DIV/0!</v>
      </c>
      <c r="Q158" s="206">
        <f t="shared" si="15"/>
        <v>16504.3315</v>
      </c>
      <c r="R158" s="206">
        <f t="shared" si="16"/>
        <v>0</v>
      </c>
      <c r="S158" s="206" t="e">
        <f t="shared" si="17"/>
        <v>#DIV/0!</v>
      </c>
    </row>
    <row r="159" spans="1:19" s="11" customFormat="1">
      <c r="A159" s="195">
        <f>MAX($A$11:A158)+1</f>
        <v>148</v>
      </c>
      <c r="B159" s="196" t="s">
        <v>1634</v>
      </c>
      <c r="C159" s="197">
        <v>2</v>
      </c>
      <c r="D159" s="197">
        <v>110</v>
      </c>
      <c r="E159" s="196" t="s">
        <v>229</v>
      </c>
      <c r="F159" s="198" t="s">
        <v>171</v>
      </c>
      <c r="G159" s="198" t="s">
        <v>1316</v>
      </c>
      <c r="H159" s="198" t="s">
        <v>70</v>
      </c>
      <c r="I159" s="198">
        <v>98.72</v>
      </c>
      <c r="J159" s="64"/>
      <c r="K159" s="210">
        <v>5</v>
      </c>
      <c r="L159" s="211">
        <v>146.6</v>
      </c>
      <c r="M159" s="211" t="e" cm="1">
        <f t="array" ref="M159">IF($K159&gt;0,SVS_UR_VZ*$I159/$J159,0)</f>
        <v>#DIV/0!</v>
      </c>
      <c r="N159" s="204">
        <v>5</v>
      </c>
      <c r="O159" s="205">
        <v>101.25</v>
      </c>
      <c r="P159" s="205" t="e" cm="1">
        <f t="array" ref="P159">IF($K159&gt;0,SVS_UR_VFZ*$I159/$J159,0)</f>
        <v>#DIV/0!</v>
      </c>
      <c r="Q159" s="206">
        <f t="shared" si="15"/>
        <v>24467.752</v>
      </c>
      <c r="R159" s="206">
        <f t="shared" si="16"/>
        <v>0</v>
      </c>
      <c r="S159" s="206" t="e">
        <f t="shared" si="17"/>
        <v>#DIV/0!</v>
      </c>
    </row>
    <row r="160" spans="1:19" s="11" customFormat="1">
      <c r="A160" s="195">
        <f>MAX($A$11:A159)+1</f>
        <v>149</v>
      </c>
      <c r="B160" s="196" t="s">
        <v>1634</v>
      </c>
      <c r="C160" s="197">
        <v>2</v>
      </c>
      <c r="D160" s="197">
        <v>111</v>
      </c>
      <c r="E160" s="196" t="s">
        <v>229</v>
      </c>
      <c r="F160" s="198" t="s">
        <v>171</v>
      </c>
      <c r="G160" s="198" t="s">
        <v>1316</v>
      </c>
      <c r="H160" s="198" t="s">
        <v>70</v>
      </c>
      <c r="I160" s="198">
        <v>98.72</v>
      </c>
      <c r="J160" s="64"/>
      <c r="K160" s="210">
        <v>5</v>
      </c>
      <c r="L160" s="211">
        <v>146.6</v>
      </c>
      <c r="M160" s="211" t="e" cm="1">
        <f t="array" ref="M160">IF($K160&gt;0,SVS_UR_VZ*$I160/$J160,0)</f>
        <v>#DIV/0!</v>
      </c>
      <c r="N160" s="204">
        <v>5</v>
      </c>
      <c r="O160" s="205">
        <v>101.25</v>
      </c>
      <c r="P160" s="205" t="e" cm="1">
        <f t="array" ref="P160">IF($K160&gt;0,SVS_UR_VFZ*$I160/$J160,0)</f>
        <v>#DIV/0!</v>
      </c>
      <c r="Q160" s="206">
        <f t="shared" si="15"/>
        <v>24467.752</v>
      </c>
      <c r="R160" s="206">
        <f t="shared" si="16"/>
        <v>0</v>
      </c>
      <c r="S160" s="206" t="e">
        <f t="shared" si="17"/>
        <v>#DIV/0!</v>
      </c>
    </row>
    <row r="161" spans="1:19" s="11" customFormat="1">
      <c r="A161" s="195">
        <f>MAX($A$11:A160)+1</f>
        <v>150</v>
      </c>
      <c r="B161" s="196" t="s">
        <v>1634</v>
      </c>
      <c r="C161" s="197">
        <v>2</v>
      </c>
      <c r="D161" s="197">
        <v>112</v>
      </c>
      <c r="E161" s="196" t="s">
        <v>229</v>
      </c>
      <c r="F161" s="198" t="s">
        <v>171</v>
      </c>
      <c r="G161" s="198" t="s">
        <v>1316</v>
      </c>
      <c r="H161" s="198" t="s">
        <v>70</v>
      </c>
      <c r="I161" s="198">
        <v>88.68</v>
      </c>
      <c r="J161" s="64"/>
      <c r="K161" s="210">
        <v>5</v>
      </c>
      <c r="L161" s="211">
        <v>146.6</v>
      </c>
      <c r="M161" s="211" t="e" cm="1">
        <f t="array" ref="M161">IF($K161&gt;0,SVS_UR_VZ*$I161/$J161,0)</f>
        <v>#DIV/0!</v>
      </c>
      <c r="N161" s="204">
        <v>5</v>
      </c>
      <c r="O161" s="205">
        <v>101.25</v>
      </c>
      <c r="P161" s="205" t="e" cm="1">
        <f t="array" ref="P161">IF($K161&gt;0,SVS_UR_VFZ*$I161/$J161,0)</f>
        <v>#DIV/0!</v>
      </c>
      <c r="Q161" s="206">
        <f t="shared" si="15"/>
        <v>21979.338</v>
      </c>
      <c r="R161" s="206">
        <f t="shared" si="16"/>
        <v>0</v>
      </c>
      <c r="S161" s="206" t="e">
        <f t="shared" si="17"/>
        <v>#DIV/0!</v>
      </c>
    </row>
    <row r="162" spans="1:19" s="11" customFormat="1">
      <c r="A162" s="195">
        <f>MAX($A$11:A161)+1</f>
        <v>151</v>
      </c>
      <c r="B162" s="196" t="s">
        <v>1634</v>
      </c>
      <c r="C162" s="197">
        <v>2</v>
      </c>
      <c r="D162" s="197">
        <v>113</v>
      </c>
      <c r="E162" s="196" t="s">
        <v>229</v>
      </c>
      <c r="F162" s="198" t="s">
        <v>171</v>
      </c>
      <c r="G162" s="198" t="s">
        <v>1316</v>
      </c>
      <c r="H162" s="198" t="s">
        <v>70</v>
      </c>
      <c r="I162" s="198">
        <v>49.78</v>
      </c>
      <c r="J162" s="64"/>
      <c r="K162" s="210">
        <v>5</v>
      </c>
      <c r="L162" s="211">
        <v>146.6</v>
      </c>
      <c r="M162" s="211" t="e" cm="1">
        <f t="array" ref="M162">IF($K162&gt;0,SVS_UR_VZ*$I162/$J162,0)</f>
        <v>#DIV/0!</v>
      </c>
      <c r="N162" s="204">
        <v>5</v>
      </c>
      <c r="O162" s="205">
        <v>101.25</v>
      </c>
      <c r="P162" s="205" t="e" cm="1">
        <f t="array" ref="P162">IF($K162&gt;0,SVS_UR_VFZ*$I162/$J162,0)</f>
        <v>#DIV/0!</v>
      </c>
      <c r="Q162" s="206">
        <f t="shared" si="15"/>
        <v>12337.973</v>
      </c>
      <c r="R162" s="206">
        <f t="shared" si="16"/>
        <v>0</v>
      </c>
      <c r="S162" s="206" t="e">
        <f t="shared" si="17"/>
        <v>#DIV/0!</v>
      </c>
    </row>
    <row r="163" spans="1:19" s="11" customFormat="1">
      <c r="A163" s="195">
        <f>MAX($A$11:A162)+1</f>
        <v>152</v>
      </c>
      <c r="B163" s="196" t="s">
        <v>1634</v>
      </c>
      <c r="C163" s="197">
        <v>2</v>
      </c>
      <c r="D163" s="197">
        <v>171</v>
      </c>
      <c r="E163" s="196" t="s">
        <v>84</v>
      </c>
      <c r="F163" s="198" t="s">
        <v>171</v>
      </c>
      <c r="G163" s="198" t="s">
        <v>75</v>
      </c>
      <c r="H163" s="198" t="s">
        <v>83</v>
      </c>
      <c r="I163" s="198">
        <v>155.71</v>
      </c>
      <c r="J163" s="64"/>
      <c r="K163" s="210">
        <v>5</v>
      </c>
      <c r="L163" s="211">
        <v>146.6</v>
      </c>
      <c r="M163" s="211" t="e" cm="1">
        <f t="array" ref="M163">IF($K163&gt;0,SVS_UR_VZ*$I163/$J163,0)</f>
        <v>#DIV/0!</v>
      </c>
      <c r="N163" s="204">
        <v>5</v>
      </c>
      <c r="O163" s="205">
        <v>101.25</v>
      </c>
      <c r="P163" s="205" t="e" cm="1">
        <f t="array" ref="P163">IF($K163&gt;0,SVS_UR_VFZ*$I163/$J163,0)</f>
        <v>#DIV/0!</v>
      </c>
      <c r="Q163" s="206">
        <f t="shared" si="15"/>
        <v>38592.7235</v>
      </c>
      <c r="R163" s="206">
        <f t="shared" si="16"/>
        <v>0</v>
      </c>
      <c r="S163" s="206" t="e">
        <f t="shared" si="17"/>
        <v>#DIV/0!</v>
      </c>
    </row>
    <row r="164" spans="1:19" s="11" customFormat="1">
      <c r="A164" s="195">
        <f>MAX($A$11:A163)+1</f>
        <v>153</v>
      </c>
      <c r="B164" s="196" t="s">
        <v>1634</v>
      </c>
      <c r="C164" s="197">
        <v>2</v>
      </c>
      <c r="D164" s="197">
        <v>172</v>
      </c>
      <c r="E164" s="196" t="s">
        <v>86</v>
      </c>
      <c r="F164" s="198" t="s">
        <v>171</v>
      </c>
      <c r="G164" s="198" t="s">
        <v>1316</v>
      </c>
      <c r="H164" s="198" t="s">
        <v>85</v>
      </c>
      <c r="I164" s="198">
        <v>19.420000000000002</v>
      </c>
      <c r="J164" s="64"/>
      <c r="K164" s="210">
        <v>5</v>
      </c>
      <c r="L164" s="211">
        <v>146.6</v>
      </c>
      <c r="M164" s="211" t="e" cm="1">
        <f t="array" ref="M164">IF($K164&gt;0,SVS_UR_VZ*$I164/$J164,0)</f>
        <v>#DIV/0!</v>
      </c>
      <c r="N164" s="204">
        <v>5</v>
      </c>
      <c r="O164" s="205">
        <v>101.25</v>
      </c>
      <c r="P164" s="205" t="e" cm="1">
        <f t="array" ref="P164">IF($K164&gt;0,SVS_UR_VFZ*$I164/$J164,0)</f>
        <v>#DIV/0!</v>
      </c>
      <c r="Q164" s="206">
        <f t="shared" si="15"/>
        <v>4813.2470000000003</v>
      </c>
      <c r="R164" s="206">
        <f t="shared" si="16"/>
        <v>0</v>
      </c>
      <c r="S164" s="206" t="e">
        <f t="shared" si="17"/>
        <v>#DIV/0!</v>
      </c>
    </row>
    <row r="165" spans="1:19" s="11" customFormat="1">
      <c r="A165" s="195">
        <f>MAX($A$11:A164)+1</f>
        <v>154</v>
      </c>
      <c r="B165" s="196" t="s">
        <v>1634</v>
      </c>
      <c r="C165" s="197">
        <v>2</v>
      </c>
      <c r="D165" s="197">
        <v>173</v>
      </c>
      <c r="E165" s="196" t="s">
        <v>86</v>
      </c>
      <c r="F165" s="198" t="s">
        <v>171</v>
      </c>
      <c r="G165" s="198" t="s">
        <v>1316</v>
      </c>
      <c r="H165" s="198" t="s">
        <v>85</v>
      </c>
      <c r="I165" s="198">
        <v>11.99</v>
      </c>
      <c r="J165" s="64"/>
      <c r="K165" s="210">
        <v>5</v>
      </c>
      <c r="L165" s="211">
        <v>146.6</v>
      </c>
      <c r="M165" s="211" t="e" cm="1">
        <f t="array" ref="M165">IF($K165&gt;0,SVS_UR_VZ*$I165/$J165,0)</f>
        <v>#DIV/0!</v>
      </c>
      <c r="N165" s="204">
        <v>5</v>
      </c>
      <c r="O165" s="205">
        <v>101.25</v>
      </c>
      <c r="P165" s="205" t="e" cm="1">
        <f t="array" ref="P165">IF($K165&gt;0,SVS_UR_VFZ*$I165/$J165,0)</f>
        <v>#DIV/0!</v>
      </c>
      <c r="Q165" s="206">
        <f t="shared" si="15"/>
        <v>2971.7215000000001</v>
      </c>
      <c r="R165" s="206">
        <f t="shared" si="16"/>
        <v>0</v>
      </c>
      <c r="S165" s="206" t="e">
        <f t="shared" si="17"/>
        <v>#DIV/0!</v>
      </c>
    </row>
    <row r="166" spans="1:19" s="11" customFormat="1">
      <c r="A166" s="195">
        <f>MAX($A$11:A165)+1</f>
        <v>155</v>
      </c>
      <c r="B166" s="196" t="s">
        <v>1634</v>
      </c>
      <c r="C166" s="197">
        <v>2</v>
      </c>
      <c r="D166" s="197">
        <v>174</v>
      </c>
      <c r="E166" s="196" t="s">
        <v>86</v>
      </c>
      <c r="F166" s="198" t="s">
        <v>171</v>
      </c>
      <c r="G166" s="198" t="s">
        <v>1316</v>
      </c>
      <c r="H166" s="198" t="s">
        <v>85</v>
      </c>
      <c r="I166" s="198">
        <v>5.85</v>
      </c>
      <c r="J166" s="64"/>
      <c r="K166" s="210">
        <v>5</v>
      </c>
      <c r="L166" s="211">
        <v>146.6</v>
      </c>
      <c r="M166" s="211" t="e" cm="1">
        <f t="array" ref="M166">IF($K166&gt;0,SVS_UR_VZ*$I166/$J166,0)</f>
        <v>#DIV/0!</v>
      </c>
      <c r="N166" s="204">
        <v>5</v>
      </c>
      <c r="O166" s="205">
        <v>101.25</v>
      </c>
      <c r="P166" s="205" t="e" cm="1">
        <f t="array" ref="P166">IF($K166&gt;0,SVS_UR_VFZ*$I166/$J166,0)</f>
        <v>#DIV/0!</v>
      </c>
      <c r="Q166" s="206">
        <f t="shared" si="15"/>
        <v>1449.9224999999999</v>
      </c>
      <c r="R166" s="206">
        <f t="shared" si="16"/>
        <v>0</v>
      </c>
      <c r="S166" s="206" t="e">
        <f t="shared" si="17"/>
        <v>#DIV/0!</v>
      </c>
    </row>
    <row r="167" spans="1:19" s="11" customFormat="1">
      <c r="A167" s="195">
        <f>MAX($A$11:A166)+1</f>
        <v>156</v>
      </c>
      <c r="B167" s="196" t="s">
        <v>1634</v>
      </c>
      <c r="C167" s="197">
        <v>2</v>
      </c>
      <c r="D167" s="197">
        <v>175</v>
      </c>
      <c r="E167" s="196" t="s">
        <v>84</v>
      </c>
      <c r="F167" s="198" t="s">
        <v>171</v>
      </c>
      <c r="G167" s="198" t="s">
        <v>75</v>
      </c>
      <c r="H167" s="198" t="s">
        <v>83</v>
      </c>
      <c r="I167" s="198">
        <v>134.16</v>
      </c>
      <c r="J167" s="64"/>
      <c r="K167" s="210">
        <v>5</v>
      </c>
      <c r="L167" s="211">
        <v>146.6</v>
      </c>
      <c r="M167" s="211" t="e" cm="1">
        <f t="array" ref="M167">IF($K167&gt;0,SVS_UR_VZ*$I167/$J167,0)</f>
        <v>#DIV/0!</v>
      </c>
      <c r="N167" s="204">
        <v>5</v>
      </c>
      <c r="O167" s="205">
        <v>101.25</v>
      </c>
      <c r="P167" s="205" t="e" cm="1">
        <f t="array" ref="P167">IF($K167&gt;0,SVS_UR_VFZ*$I167/$J167,0)</f>
        <v>#DIV/0!</v>
      </c>
      <c r="Q167" s="206">
        <f t="shared" si="15"/>
        <v>33251.555999999997</v>
      </c>
      <c r="R167" s="206">
        <f t="shared" si="16"/>
        <v>0</v>
      </c>
      <c r="S167" s="206" t="e">
        <f t="shared" si="17"/>
        <v>#DIV/0!</v>
      </c>
    </row>
    <row r="168" spans="1:19" s="11" customFormat="1">
      <c r="A168" s="195">
        <f>MAX($A$11:A167)+1</f>
        <v>157</v>
      </c>
      <c r="B168" s="196" t="s">
        <v>1634</v>
      </c>
      <c r="C168" s="197">
        <v>2</v>
      </c>
      <c r="D168" s="197">
        <v>177</v>
      </c>
      <c r="E168" s="196" t="s">
        <v>86</v>
      </c>
      <c r="F168" s="198" t="s">
        <v>171</v>
      </c>
      <c r="G168" s="198" t="s">
        <v>75</v>
      </c>
      <c r="H168" s="198" t="s">
        <v>85</v>
      </c>
      <c r="I168" s="198">
        <v>120.9</v>
      </c>
      <c r="J168" s="64"/>
      <c r="K168" s="210">
        <v>5</v>
      </c>
      <c r="L168" s="211">
        <v>146.6</v>
      </c>
      <c r="M168" s="211" t="e" cm="1">
        <f t="array" ref="M168">IF($K168&gt;0,SVS_UR_VZ*$I168/$J168,0)</f>
        <v>#DIV/0!</v>
      </c>
      <c r="N168" s="204">
        <v>5</v>
      </c>
      <c r="O168" s="205">
        <v>101.25</v>
      </c>
      <c r="P168" s="205" t="e" cm="1">
        <f t="array" ref="P168">IF($K168&gt;0,SVS_UR_VFZ*$I168/$J168,0)</f>
        <v>#DIV/0!</v>
      </c>
      <c r="Q168" s="206">
        <f t="shared" si="15"/>
        <v>29965.065000000002</v>
      </c>
      <c r="R168" s="206">
        <f t="shared" si="16"/>
        <v>0</v>
      </c>
      <c r="S168" s="206" t="e">
        <f t="shared" si="17"/>
        <v>#DIV/0!</v>
      </c>
    </row>
    <row r="169" spans="1:19" s="11" customFormat="1">
      <c r="A169" s="195">
        <f>MAX($A$11:A168)+1</f>
        <v>158</v>
      </c>
      <c r="B169" s="196" t="s">
        <v>1634</v>
      </c>
      <c r="C169" s="197">
        <v>2</v>
      </c>
      <c r="D169" s="197">
        <v>178</v>
      </c>
      <c r="E169" s="196" t="s">
        <v>84</v>
      </c>
      <c r="F169" s="198" t="s">
        <v>171</v>
      </c>
      <c r="G169" s="198" t="s">
        <v>75</v>
      </c>
      <c r="H169" s="198" t="s">
        <v>83</v>
      </c>
      <c r="I169" s="198">
        <v>159.11000000000001</v>
      </c>
      <c r="J169" s="64"/>
      <c r="K169" s="210">
        <v>5</v>
      </c>
      <c r="L169" s="211">
        <v>146.6</v>
      </c>
      <c r="M169" s="211" t="e" cm="1">
        <f t="array" ref="M169">IF($K169&gt;0,SVS_UR_VZ*$I169/$J169,0)</f>
        <v>#DIV/0!</v>
      </c>
      <c r="N169" s="204">
        <v>5</v>
      </c>
      <c r="O169" s="205">
        <v>101.25</v>
      </c>
      <c r="P169" s="205" t="e" cm="1">
        <f t="array" ref="P169">IF($K169&gt;0,SVS_UR_VFZ*$I169/$J169,0)</f>
        <v>#DIV/0!</v>
      </c>
      <c r="Q169" s="206">
        <f t="shared" si="15"/>
        <v>39435.413500000002</v>
      </c>
      <c r="R169" s="206">
        <f t="shared" si="16"/>
        <v>0</v>
      </c>
      <c r="S169" s="206" t="e">
        <f t="shared" si="17"/>
        <v>#DIV/0!</v>
      </c>
    </row>
    <row r="170" spans="1:19" s="11" customFormat="1">
      <c r="A170" s="195">
        <f>MAX($A$11:A169)+1</f>
        <v>159</v>
      </c>
      <c r="B170" s="196" t="s">
        <v>1634</v>
      </c>
      <c r="C170" s="197">
        <v>2</v>
      </c>
      <c r="D170" s="197">
        <v>179</v>
      </c>
      <c r="E170" s="196" t="s">
        <v>84</v>
      </c>
      <c r="F170" s="198" t="s">
        <v>171</v>
      </c>
      <c r="G170" s="198" t="s">
        <v>75</v>
      </c>
      <c r="H170" s="198" t="s">
        <v>83</v>
      </c>
      <c r="I170" s="198">
        <v>12.11</v>
      </c>
      <c r="J170" s="64"/>
      <c r="K170" s="210">
        <v>5</v>
      </c>
      <c r="L170" s="211">
        <v>146.6</v>
      </c>
      <c r="M170" s="211" t="e" cm="1">
        <f t="array" ref="M170">IF($K170&gt;0,SVS_UR_VZ*$I170/$J170,0)</f>
        <v>#DIV/0!</v>
      </c>
      <c r="N170" s="204">
        <v>5</v>
      </c>
      <c r="O170" s="205">
        <v>101.25</v>
      </c>
      <c r="P170" s="205" t="e" cm="1">
        <f t="array" ref="P170">IF($K170&gt;0,SVS_UR_VFZ*$I170/$J170,0)</f>
        <v>#DIV/0!</v>
      </c>
      <c r="Q170" s="206">
        <f t="shared" si="15"/>
        <v>3001.4634999999998</v>
      </c>
      <c r="R170" s="206">
        <f t="shared" si="16"/>
        <v>0</v>
      </c>
      <c r="S170" s="206" t="e">
        <f t="shared" si="17"/>
        <v>#DIV/0!</v>
      </c>
    </row>
    <row r="171" spans="1:19" s="11" customFormat="1">
      <c r="A171" s="195">
        <f>MAX($A$11:A170)+1</f>
        <v>160</v>
      </c>
      <c r="B171" s="196" t="s">
        <v>1634</v>
      </c>
      <c r="C171" s="197">
        <v>2</v>
      </c>
      <c r="D171" s="197">
        <v>190</v>
      </c>
      <c r="E171" s="196" t="s">
        <v>182</v>
      </c>
      <c r="F171" s="198" t="s">
        <v>221</v>
      </c>
      <c r="G171" s="198" t="s">
        <v>1311</v>
      </c>
      <c r="H171" s="198" t="s">
        <v>89</v>
      </c>
      <c r="I171" s="198">
        <v>24.5</v>
      </c>
      <c r="J171" s="64"/>
      <c r="K171" s="210">
        <v>10</v>
      </c>
      <c r="L171" s="211">
        <v>293.2</v>
      </c>
      <c r="M171" s="211" t="e" cm="1">
        <f t="array" ref="M171">IF($K171&gt;0,SVS_UR_VZ*$I171/$J171,0)</f>
        <v>#DIV/0!</v>
      </c>
      <c r="N171" s="204">
        <v>5</v>
      </c>
      <c r="O171" s="205">
        <v>101.25</v>
      </c>
      <c r="P171" s="205" t="e">
        <f>IF($K171&gt;0,SVS_UR_VZ*$I171/$J171,0)</f>
        <v>#DIV/0!</v>
      </c>
      <c r="Q171" s="206">
        <f t="shared" si="15"/>
        <v>9664.0249999999996</v>
      </c>
      <c r="R171" s="206">
        <f t="shared" si="16"/>
        <v>0</v>
      </c>
      <c r="S171" s="206" t="e">
        <f t="shared" si="17"/>
        <v>#DIV/0!</v>
      </c>
    </row>
    <row r="172" spans="1:19" s="11" customFormat="1">
      <c r="A172" s="195">
        <f>MAX($A$11:A171)+1</f>
        <v>161</v>
      </c>
      <c r="B172" s="196" t="s">
        <v>1634</v>
      </c>
      <c r="C172" s="197">
        <v>2</v>
      </c>
      <c r="D172" s="197">
        <v>191</v>
      </c>
      <c r="E172" s="196" t="s">
        <v>217</v>
      </c>
      <c r="F172" s="198" t="s">
        <v>221</v>
      </c>
      <c r="G172" s="198" t="s">
        <v>1311</v>
      </c>
      <c r="H172" s="198" t="s">
        <v>89</v>
      </c>
      <c r="I172" s="198">
        <v>19.7</v>
      </c>
      <c r="J172" s="64"/>
      <c r="K172" s="210">
        <v>10</v>
      </c>
      <c r="L172" s="211">
        <v>293.2</v>
      </c>
      <c r="M172" s="211" t="e" cm="1">
        <f t="array" ref="M172">IF($K172&gt;0,SVS_UR_VZ*$I172/$J172,0)</f>
        <v>#DIV/0!</v>
      </c>
      <c r="N172" s="204">
        <v>5</v>
      </c>
      <c r="O172" s="205">
        <v>101.25</v>
      </c>
      <c r="P172" s="205" t="e">
        <f>IF($K172&gt;0,SVS_UR_VZ*$I172/$J172,0)</f>
        <v>#DIV/0!</v>
      </c>
      <c r="Q172" s="206">
        <f t="shared" si="15"/>
        <v>7770.6649999999991</v>
      </c>
      <c r="R172" s="206">
        <f t="shared" si="16"/>
        <v>0</v>
      </c>
      <c r="S172" s="206" t="e">
        <f t="shared" si="17"/>
        <v>#DIV/0!</v>
      </c>
    </row>
    <row r="173" spans="1:19" s="11" customFormat="1">
      <c r="A173" s="195">
        <f>MAX($A$11:A172)+1</f>
        <v>162</v>
      </c>
      <c r="B173" s="196" t="s">
        <v>1634</v>
      </c>
      <c r="C173" s="197">
        <v>2</v>
      </c>
      <c r="D173" s="197">
        <v>192</v>
      </c>
      <c r="E173" s="196" t="s">
        <v>219</v>
      </c>
      <c r="F173" s="198" t="s">
        <v>169</v>
      </c>
      <c r="G173" s="198" t="s">
        <v>1311</v>
      </c>
      <c r="H173" s="198" t="s">
        <v>89</v>
      </c>
      <c r="I173" s="198">
        <v>4.7300000000000004</v>
      </c>
      <c r="J173" s="64"/>
      <c r="K173" s="210">
        <v>1</v>
      </c>
      <c r="L173" s="211">
        <v>30.4</v>
      </c>
      <c r="M173" s="211" t="e" cm="1">
        <f t="array" ref="M173">IF($K173&gt;0,SVS_UR_VZ*$I173/$J173,0)</f>
        <v>#DIV/0!</v>
      </c>
      <c r="N173" s="204">
        <v>1</v>
      </c>
      <c r="O173" s="205">
        <v>21.68</v>
      </c>
      <c r="P173" s="205" t="e" cm="1">
        <f t="array" ref="P173">IF($K173&gt;0,SVS_UR_VFZ*$I173/$J173,0)</f>
        <v>#DIV/0!</v>
      </c>
      <c r="Q173" s="206">
        <f t="shared" si="15"/>
        <v>246.33840000000001</v>
      </c>
      <c r="R173" s="206">
        <f t="shared" si="16"/>
        <v>0</v>
      </c>
      <c r="S173" s="206" t="e">
        <f t="shared" si="17"/>
        <v>#DIV/0!</v>
      </c>
    </row>
    <row r="174" spans="1:19" s="11" customFormat="1">
      <c r="A174" s="212"/>
      <c r="B174" s="213"/>
      <c r="C174" s="214"/>
      <c r="D174" s="214"/>
      <c r="E174" s="213"/>
      <c r="F174" s="215"/>
      <c r="G174" s="215"/>
      <c r="H174" s="215"/>
      <c r="I174" s="215"/>
      <c r="J174" s="217"/>
      <c r="K174" s="217"/>
      <c r="L174" s="217"/>
      <c r="M174" s="217"/>
      <c r="N174" s="217"/>
      <c r="O174" s="217"/>
      <c r="P174" s="217"/>
      <c r="Q174" s="217"/>
      <c r="R174" s="217"/>
      <c r="S174" s="218"/>
    </row>
    <row r="175" spans="1:19" s="11" customFormat="1">
      <c r="A175" s="195">
        <f>MAX($A$11:A173)+1</f>
        <v>163</v>
      </c>
      <c r="B175" s="196" t="s">
        <v>1638</v>
      </c>
      <c r="C175" s="197">
        <v>0</v>
      </c>
      <c r="D175" s="197">
        <v>200</v>
      </c>
      <c r="E175" s="196" t="s">
        <v>1639</v>
      </c>
      <c r="F175" s="198" t="s">
        <v>172</v>
      </c>
      <c r="G175" s="198" t="s">
        <v>1314</v>
      </c>
      <c r="H175" s="198" t="s">
        <v>94</v>
      </c>
      <c r="I175" s="198">
        <v>238.74</v>
      </c>
      <c r="J175" s="64"/>
      <c r="K175" s="210">
        <v>2</v>
      </c>
      <c r="L175" s="211">
        <v>58.64</v>
      </c>
      <c r="M175" s="211" t="e" cm="1">
        <f t="array" ref="M175">IF($K175&gt;0,SVS_UR_VZ*$I175/$J175,0)</f>
        <v>#DIV/0!</v>
      </c>
      <c r="N175" s="204">
        <v>2</v>
      </c>
      <c r="O175" s="205">
        <v>40.5</v>
      </c>
      <c r="P175" s="205" t="e" cm="1">
        <f t="array" ref="P175">IF($K175&gt;0,SVS_UR_VFZ*$I175/$J175,0)</f>
        <v>#DIV/0!</v>
      </c>
      <c r="Q175" s="206">
        <f t="shared" si="15"/>
        <v>23668.6836</v>
      </c>
      <c r="R175" s="206">
        <f t="shared" si="16"/>
        <v>0</v>
      </c>
      <c r="S175" s="206" t="e">
        <f t="shared" si="17"/>
        <v>#DIV/0!</v>
      </c>
    </row>
    <row r="176" spans="1:19" s="11" customFormat="1">
      <c r="A176" s="195">
        <f>MAX($A$11:A175)+1</f>
        <v>164</v>
      </c>
      <c r="B176" s="196" t="s">
        <v>1638</v>
      </c>
      <c r="C176" s="197">
        <v>0</v>
      </c>
      <c r="D176" s="197">
        <v>210</v>
      </c>
      <c r="E176" s="196" t="s">
        <v>1640</v>
      </c>
      <c r="F176" s="198" t="s">
        <v>172</v>
      </c>
      <c r="G176" s="198" t="s">
        <v>1314</v>
      </c>
      <c r="H176" s="198" t="s">
        <v>94</v>
      </c>
      <c r="I176" s="198">
        <v>70.069999999999993</v>
      </c>
      <c r="J176" s="64"/>
      <c r="K176" s="210">
        <v>2</v>
      </c>
      <c r="L176" s="211">
        <v>58.64</v>
      </c>
      <c r="M176" s="211" t="e" cm="1">
        <f t="array" ref="M176">IF($K176&gt;0,SVS_UR_VZ*$I176/$J176,0)</f>
        <v>#DIV/0!</v>
      </c>
      <c r="N176" s="204">
        <v>2</v>
      </c>
      <c r="O176" s="205">
        <v>40.5</v>
      </c>
      <c r="P176" s="205" t="e" cm="1">
        <f t="array" ref="P176">IF($K176&gt;0,SVS_UR_VFZ*$I176/$J176,0)</f>
        <v>#DIV/0!</v>
      </c>
      <c r="Q176" s="206">
        <f t="shared" si="15"/>
        <v>6946.7397999999994</v>
      </c>
      <c r="R176" s="206">
        <f t="shared" si="16"/>
        <v>0</v>
      </c>
      <c r="S176" s="206" t="e">
        <f t="shared" si="17"/>
        <v>#DIV/0!</v>
      </c>
    </row>
    <row r="177" spans="1:19" s="11" customFormat="1">
      <c r="A177" s="195">
        <f>MAX($A$11:A176)+1</f>
        <v>165</v>
      </c>
      <c r="B177" s="196" t="s">
        <v>1638</v>
      </c>
      <c r="C177" s="197">
        <v>0</v>
      </c>
      <c r="D177" s="197">
        <v>211</v>
      </c>
      <c r="E177" s="196" t="s">
        <v>179</v>
      </c>
      <c r="F177" s="198" t="s">
        <v>37</v>
      </c>
      <c r="G177" s="198" t="s">
        <v>1314</v>
      </c>
      <c r="H177" s="198" t="s">
        <v>78</v>
      </c>
      <c r="I177" s="198">
        <v>8.8800000000000008</v>
      </c>
      <c r="J177" s="202"/>
      <c r="K177" s="202"/>
      <c r="L177" s="202"/>
      <c r="M177" s="202"/>
      <c r="N177" s="202"/>
      <c r="O177" s="202"/>
      <c r="P177" s="202"/>
      <c r="Q177" s="202"/>
      <c r="R177" s="202"/>
      <c r="S177" s="202"/>
    </row>
    <row r="178" spans="1:19" s="11" customFormat="1">
      <c r="A178" s="195">
        <f>MAX($A$11:A177)+1</f>
        <v>166</v>
      </c>
      <c r="B178" s="196" t="s">
        <v>1638</v>
      </c>
      <c r="C178" s="197">
        <v>0</v>
      </c>
      <c r="D178" s="197">
        <v>212</v>
      </c>
      <c r="E178" s="196" t="s">
        <v>1640</v>
      </c>
      <c r="F178" s="198" t="s">
        <v>172</v>
      </c>
      <c r="G178" s="198" t="s">
        <v>1314</v>
      </c>
      <c r="H178" s="198" t="s">
        <v>94</v>
      </c>
      <c r="I178" s="198">
        <v>82.25</v>
      </c>
      <c r="J178" s="64"/>
      <c r="K178" s="210">
        <v>2</v>
      </c>
      <c r="L178" s="211">
        <v>58.64</v>
      </c>
      <c r="M178" s="211" t="e" cm="1">
        <f t="array" ref="M178">IF($K178&gt;0,SVS_UR_VZ*$I178/$J178,0)</f>
        <v>#DIV/0!</v>
      </c>
      <c r="N178" s="204">
        <v>2</v>
      </c>
      <c r="O178" s="205">
        <v>40.5</v>
      </c>
      <c r="P178" s="205" t="e" cm="1">
        <f t="array" ref="P178">IF($K178&gt;0,SVS_UR_VFZ*$I178/$J178,0)</f>
        <v>#DIV/0!</v>
      </c>
      <c r="Q178" s="206">
        <f>I178*SUM(L178,O178)</f>
        <v>8154.2650000000003</v>
      </c>
      <c r="R178" s="206">
        <f>IFERROR(Q178/J178,0)</f>
        <v>0</v>
      </c>
      <c r="S178" s="206" t="e">
        <f>ROUND(SUM(L178*M178,O178*P178),2)</f>
        <v>#DIV/0!</v>
      </c>
    </row>
    <row r="179" spans="1:19" s="11" customFormat="1">
      <c r="A179" s="195">
        <f>MAX($A$11:A178)+1</f>
        <v>167</v>
      </c>
      <c r="B179" s="196" t="s">
        <v>1638</v>
      </c>
      <c r="C179" s="197">
        <v>0</v>
      </c>
      <c r="D179" s="197">
        <v>213</v>
      </c>
      <c r="E179" s="196" t="s">
        <v>81</v>
      </c>
      <c r="F179" s="198" t="s">
        <v>1375</v>
      </c>
      <c r="G179" s="198" t="s">
        <v>1314</v>
      </c>
      <c r="H179" s="198" t="s">
        <v>80</v>
      </c>
      <c r="I179" s="198">
        <v>10.37</v>
      </c>
      <c r="J179" s="64"/>
      <c r="K179" s="210">
        <v>3</v>
      </c>
      <c r="L179" s="211">
        <v>87.96</v>
      </c>
      <c r="M179" s="211" t="e" cm="1">
        <f t="array" ref="M179">IF($K179&gt;0,SVS_UR_VZ*$I179/$J179,0)</f>
        <v>#DIV/0!</v>
      </c>
      <c r="N179" s="204">
        <v>3</v>
      </c>
      <c r="O179" s="205">
        <v>60.75</v>
      </c>
      <c r="P179" s="205" t="e" cm="1">
        <f t="array" ref="P179">IF($K179&gt;0,SVS_UR_VFZ*$I179/$J179,0)</f>
        <v>#DIV/0!</v>
      </c>
      <c r="Q179" s="206">
        <f>I179*SUM(L179,O179)</f>
        <v>1542.1226999999997</v>
      </c>
      <c r="R179" s="206">
        <f>IFERROR(Q179/J179,0)</f>
        <v>0</v>
      </c>
      <c r="S179" s="206" t="e">
        <f>ROUND(SUM(L179*M179,O179*P179),2)</f>
        <v>#DIV/0!</v>
      </c>
    </row>
    <row r="180" spans="1:19" s="11" customFormat="1">
      <c r="A180" s="195">
        <f>MAX($A$11:A179)+1</f>
        <v>168</v>
      </c>
      <c r="B180" s="196" t="s">
        <v>1638</v>
      </c>
      <c r="C180" s="197">
        <v>0</v>
      </c>
      <c r="D180" s="197">
        <v>214</v>
      </c>
      <c r="E180" s="196" t="s">
        <v>192</v>
      </c>
      <c r="F180" s="198" t="s">
        <v>37</v>
      </c>
      <c r="G180" s="198" t="s">
        <v>1314</v>
      </c>
      <c r="H180" s="198" t="s">
        <v>78</v>
      </c>
      <c r="I180" s="198">
        <v>5.65</v>
      </c>
      <c r="J180" s="202"/>
      <c r="K180" s="202"/>
      <c r="L180" s="202"/>
      <c r="M180" s="202"/>
      <c r="N180" s="202"/>
      <c r="O180" s="202"/>
      <c r="P180" s="202"/>
      <c r="Q180" s="202"/>
      <c r="R180" s="202"/>
      <c r="S180" s="202"/>
    </row>
    <row r="181" spans="1:19" s="11" customFormat="1">
      <c r="A181" s="195">
        <f>MAX($A$11:A180)+1</f>
        <v>169</v>
      </c>
      <c r="B181" s="196" t="s">
        <v>1638</v>
      </c>
      <c r="C181" s="197">
        <v>0</v>
      </c>
      <c r="D181" s="197">
        <v>216</v>
      </c>
      <c r="E181" s="196" t="s">
        <v>179</v>
      </c>
      <c r="F181" s="198" t="s">
        <v>37</v>
      </c>
      <c r="G181" s="198" t="s">
        <v>1314</v>
      </c>
      <c r="H181" s="198" t="s">
        <v>78</v>
      </c>
      <c r="I181" s="198">
        <v>7.49</v>
      </c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</row>
    <row r="182" spans="1:19" s="11" customFormat="1">
      <c r="A182" s="195">
        <f>MAX($A$11:A181)+1</f>
        <v>170</v>
      </c>
      <c r="B182" s="196" t="s">
        <v>1638</v>
      </c>
      <c r="C182" s="197">
        <v>1</v>
      </c>
      <c r="D182" s="197">
        <v>209</v>
      </c>
      <c r="E182" s="196" t="s">
        <v>84</v>
      </c>
      <c r="F182" s="198" t="s">
        <v>171</v>
      </c>
      <c r="G182" s="198" t="s">
        <v>75</v>
      </c>
      <c r="H182" s="198" t="s">
        <v>83</v>
      </c>
      <c r="I182" s="198">
        <v>50.03</v>
      </c>
      <c r="J182" s="64"/>
      <c r="K182" s="210">
        <v>5</v>
      </c>
      <c r="L182" s="211">
        <v>146.6</v>
      </c>
      <c r="M182" s="211" t="e" cm="1">
        <f t="array" ref="M182">IF($K182&gt;0,SVS_UR_VZ*$I182/$J182,0)</f>
        <v>#DIV/0!</v>
      </c>
      <c r="N182" s="204">
        <v>5</v>
      </c>
      <c r="O182" s="205">
        <v>101.25</v>
      </c>
      <c r="P182" s="205" t="e" cm="1">
        <f t="array" ref="P182">IF($K182&gt;0,SVS_UR_VFZ*$I182/$J182,0)</f>
        <v>#DIV/0!</v>
      </c>
      <c r="Q182" s="206">
        <f>I182*SUM(L182,O182)</f>
        <v>12399.9355</v>
      </c>
      <c r="R182" s="206">
        <f>IFERROR(Q182/J182,0)</f>
        <v>0</v>
      </c>
      <c r="S182" s="206" t="e">
        <f>ROUND(SUM(L182*M182,O182*P182),2)</f>
        <v>#DIV/0!</v>
      </c>
    </row>
    <row r="183" spans="1:19" s="11" customFormat="1">
      <c r="A183" s="195">
        <f>MAX($A$11:A182)+1</f>
        <v>171</v>
      </c>
      <c r="B183" s="196" t="s">
        <v>1638</v>
      </c>
      <c r="C183" s="197">
        <v>1</v>
      </c>
      <c r="D183" s="197">
        <v>210</v>
      </c>
      <c r="E183" s="196" t="s">
        <v>471</v>
      </c>
      <c r="F183" s="198" t="s">
        <v>172</v>
      </c>
      <c r="G183" s="198" t="s">
        <v>75</v>
      </c>
      <c r="H183" s="198" t="s">
        <v>94</v>
      </c>
      <c r="I183" s="198">
        <v>66.959999999999994</v>
      </c>
      <c r="J183" s="64"/>
      <c r="K183" s="210">
        <v>2</v>
      </c>
      <c r="L183" s="211">
        <v>58.64</v>
      </c>
      <c r="M183" s="211" t="e" cm="1">
        <f t="array" ref="M183">IF($K183&gt;0,SVS_UR_VZ*$I183/$J183,0)</f>
        <v>#DIV/0!</v>
      </c>
      <c r="N183" s="204">
        <v>2</v>
      </c>
      <c r="O183" s="205">
        <v>40.5</v>
      </c>
      <c r="P183" s="205" t="e" cm="1">
        <f t="array" ref="P183">IF($K183&gt;0,SVS_UR_VFZ*$I183/$J183,0)</f>
        <v>#DIV/0!</v>
      </c>
      <c r="Q183" s="206">
        <f>I183*SUM(L183,O183)</f>
        <v>6638.4143999999997</v>
      </c>
      <c r="R183" s="206">
        <f>IFERROR(Q183/J183,0)</f>
        <v>0</v>
      </c>
      <c r="S183" s="206" t="e">
        <f>ROUND(SUM(L183*M183,O183*P183),2)</f>
        <v>#DIV/0!</v>
      </c>
    </row>
    <row r="184" spans="1:19" s="11" customFormat="1">
      <c r="A184" s="195">
        <f>MAX($A$11:A183)+1</f>
        <v>172</v>
      </c>
      <c r="B184" s="196" t="s">
        <v>1638</v>
      </c>
      <c r="C184" s="197">
        <v>1</v>
      </c>
      <c r="D184" s="197">
        <v>211</v>
      </c>
      <c r="E184" s="196" t="s">
        <v>471</v>
      </c>
      <c r="F184" s="198" t="s">
        <v>172</v>
      </c>
      <c r="G184" s="198" t="s">
        <v>75</v>
      </c>
      <c r="H184" s="198" t="s">
        <v>94</v>
      </c>
      <c r="I184" s="198">
        <v>69.28</v>
      </c>
      <c r="J184" s="64"/>
      <c r="K184" s="210">
        <v>2</v>
      </c>
      <c r="L184" s="211">
        <v>58.64</v>
      </c>
      <c r="M184" s="211" t="e" cm="1">
        <f t="array" ref="M184">IF($K184&gt;0,SVS_UR_VZ*$I184/$J184,0)</f>
        <v>#DIV/0!</v>
      </c>
      <c r="N184" s="204">
        <v>2</v>
      </c>
      <c r="O184" s="205">
        <v>40.5</v>
      </c>
      <c r="P184" s="205" t="e" cm="1">
        <f t="array" ref="P184">IF($K184&gt;0,SVS_UR_VFZ*$I184/$J184,0)</f>
        <v>#DIV/0!</v>
      </c>
      <c r="Q184" s="206">
        <f>I184*SUM(L184,O184)</f>
        <v>6868.4192000000003</v>
      </c>
      <c r="R184" s="206">
        <f>IFERROR(Q184/J184,0)</f>
        <v>0</v>
      </c>
      <c r="S184" s="206" t="e">
        <f>ROUND(SUM(L184*M184,O184*P184),2)</f>
        <v>#DIV/0!</v>
      </c>
    </row>
    <row r="185" spans="1:19" s="11" customFormat="1">
      <c r="A185" s="195">
        <f>MAX($A$11:A184)+1</f>
        <v>173</v>
      </c>
      <c r="B185" s="196" t="s">
        <v>1638</v>
      </c>
      <c r="C185" s="197">
        <v>1</v>
      </c>
      <c r="D185" s="197">
        <v>212</v>
      </c>
      <c r="E185" s="196" t="s">
        <v>179</v>
      </c>
      <c r="F185" s="198" t="s">
        <v>37</v>
      </c>
      <c r="G185" s="198" t="s">
        <v>1311</v>
      </c>
      <c r="H185" s="198" t="s">
        <v>78</v>
      </c>
      <c r="I185" s="198">
        <v>34.76</v>
      </c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</row>
    <row r="186" spans="1:19" s="11" customFormat="1">
      <c r="A186" s="195">
        <f>MAX($A$11:A185)+1</f>
        <v>174</v>
      </c>
      <c r="B186" s="196" t="s">
        <v>1638</v>
      </c>
      <c r="C186" s="197">
        <v>1</v>
      </c>
      <c r="D186" s="197">
        <v>213</v>
      </c>
      <c r="E186" s="196" t="s">
        <v>81</v>
      </c>
      <c r="F186" s="198" t="s">
        <v>1375</v>
      </c>
      <c r="G186" s="198" t="s">
        <v>1311</v>
      </c>
      <c r="H186" s="198" t="s">
        <v>80</v>
      </c>
      <c r="I186" s="198">
        <v>10.37</v>
      </c>
      <c r="J186" s="64"/>
      <c r="K186" s="210">
        <v>3</v>
      </c>
      <c r="L186" s="211">
        <v>87.96</v>
      </c>
      <c r="M186" s="211" t="e" cm="1">
        <f t="array" ref="M186">IF($K186&gt;0,SVS_UR_VZ*$I186/$J186,0)</f>
        <v>#DIV/0!</v>
      </c>
      <c r="N186" s="204">
        <v>3</v>
      </c>
      <c r="O186" s="205">
        <v>60.75</v>
      </c>
      <c r="P186" s="205" t="e" cm="1">
        <f t="array" ref="P186">IF($K186&gt;0,SVS_UR_VFZ*$I186/$J186,0)</f>
        <v>#DIV/0!</v>
      </c>
      <c r="Q186" s="206">
        <f t="shared" ref="Q186:Q198" si="18">I186*SUM(L186,O186)</f>
        <v>1542.1226999999997</v>
      </c>
      <c r="R186" s="206">
        <f t="shared" ref="R186:R198" si="19">IFERROR(Q186/J186,0)</f>
        <v>0</v>
      </c>
      <c r="S186" s="206" t="e">
        <f t="shared" ref="S186:S198" si="20">ROUND(SUM(L186*M186,O186*P186),2)</f>
        <v>#DIV/0!</v>
      </c>
    </row>
    <row r="187" spans="1:19" s="11" customFormat="1">
      <c r="A187" s="195">
        <f>MAX($A$11:A186)+1</f>
        <v>175</v>
      </c>
      <c r="B187" s="196" t="s">
        <v>1638</v>
      </c>
      <c r="C187" s="197">
        <v>2</v>
      </c>
      <c r="D187" s="197">
        <v>201</v>
      </c>
      <c r="E187" s="196" t="s">
        <v>471</v>
      </c>
      <c r="F187" s="198" t="s">
        <v>172</v>
      </c>
      <c r="G187" s="198" t="s">
        <v>1311</v>
      </c>
      <c r="H187" s="198" t="s">
        <v>94</v>
      </c>
      <c r="I187" s="198">
        <v>61.77</v>
      </c>
      <c r="J187" s="64"/>
      <c r="K187" s="210">
        <v>2</v>
      </c>
      <c r="L187" s="211">
        <v>58.64</v>
      </c>
      <c r="M187" s="211" t="e" cm="1">
        <f t="array" ref="M187">IF($K187&gt;0,SVS_UR_VZ*$I187/$J187,0)</f>
        <v>#DIV/0!</v>
      </c>
      <c r="N187" s="204">
        <v>2</v>
      </c>
      <c r="O187" s="205">
        <v>40.5</v>
      </c>
      <c r="P187" s="205" t="e" cm="1">
        <f t="array" ref="P187">IF($K187&gt;0,SVS_UR_VFZ*$I187/$J187,0)</f>
        <v>#DIV/0!</v>
      </c>
      <c r="Q187" s="206">
        <f t="shared" si="18"/>
        <v>6123.8778000000002</v>
      </c>
      <c r="R187" s="206">
        <f t="shared" si="19"/>
        <v>0</v>
      </c>
      <c r="S187" s="206" t="e">
        <f t="shared" si="20"/>
        <v>#DIV/0!</v>
      </c>
    </row>
    <row r="188" spans="1:19" s="11" customFormat="1">
      <c r="A188" s="195">
        <f>MAX($A$11:A187)+1</f>
        <v>176</v>
      </c>
      <c r="B188" s="196" t="s">
        <v>1638</v>
      </c>
      <c r="C188" s="197">
        <v>2</v>
      </c>
      <c r="D188" s="197">
        <v>202</v>
      </c>
      <c r="E188" s="196" t="s">
        <v>471</v>
      </c>
      <c r="F188" s="198" t="s">
        <v>172</v>
      </c>
      <c r="G188" s="198" t="s">
        <v>1311</v>
      </c>
      <c r="H188" s="198" t="s">
        <v>94</v>
      </c>
      <c r="I188" s="198">
        <v>106.65</v>
      </c>
      <c r="J188" s="64"/>
      <c r="K188" s="210">
        <v>2</v>
      </c>
      <c r="L188" s="211">
        <v>58.64</v>
      </c>
      <c r="M188" s="211" t="e" cm="1">
        <f t="array" ref="M188">IF($K188&gt;0,SVS_UR_VZ*$I188/$J188,0)</f>
        <v>#DIV/0!</v>
      </c>
      <c r="N188" s="204">
        <v>2</v>
      </c>
      <c r="O188" s="205">
        <v>40.5</v>
      </c>
      <c r="P188" s="205" t="e" cm="1">
        <f t="array" ref="P188">IF($K188&gt;0,SVS_UR_VFZ*$I188/$J188,0)</f>
        <v>#DIV/0!</v>
      </c>
      <c r="Q188" s="206">
        <f t="shared" si="18"/>
        <v>10573.281000000001</v>
      </c>
      <c r="R188" s="206">
        <f t="shared" si="19"/>
        <v>0</v>
      </c>
      <c r="S188" s="206" t="e">
        <f t="shared" si="20"/>
        <v>#DIV/0!</v>
      </c>
    </row>
    <row r="189" spans="1:19" s="11" customFormat="1">
      <c r="A189" s="195">
        <f>MAX($A$11:A188)+1</f>
        <v>177</v>
      </c>
      <c r="B189" s="196" t="s">
        <v>1638</v>
      </c>
      <c r="C189" s="197">
        <v>2</v>
      </c>
      <c r="D189" s="197">
        <v>203</v>
      </c>
      <c r="E189" s="196" t="s">
        <v>81</v>
      </c>
      <c r="F189" s="198" t="s">
        <v>1375</v>
      </c>
      <c r="G189" s="198" t="s">
        <v>75</v>
      </c>
      <c r="H189" s="198" t="s">
        <v>80</v>
      </c>
      <c r="I189" s="198">
        <v>10.37</v>
      </c>
      <c r="J189" s="64"/>
      <c r="K189" s="210">
        <v>3</v>
      </c>
      <c r="L189" s="211">
        <v>87.96</v>
      </c>
      <c r="M189" s="211" t="e" cm="1">
        <f t="array" ref="M189">IF($K189&gt;0,SVS_UR_VZ*$I189/$J189,0)</f>
        <v>#DIV/0!</v>
      </c>
      <c r="N189" s="204">
        <v>3</v>
      </c>
      <c r="O189" s="205">
        <v>60.75</v>
      </c>
      <c r="P189" s="205" t="e" cm="1">
        <f t="array" ref="P189">IF($K189&gt;0,SVS_UR_VFZ*$I189/$J189,0)</f>
        <v>#DIV/0!</v>
      </c>
      <c r="Q189" s="206">
        <f t="shared" si="18"/>
        <v>1542.1226999999997</v>
      </c>
      <c r="R189" s="206">
        <f t="shared" si="19"/>
        <v>0</v>
      </c>
      <c r="S189" s="206" t="e">
        <f t="shared" si="20"/>
        <v>#DIV/0!</v>
      </c>
    </row>
    <row r="190" spans="1:19" s="11" customFormat="1">
      <c r="A190" s="195">
        <f>MAX($A$11:A189)+1</f>
        <v>178</v>
      </c>
      <c r="B190" s="196" t="s">
        <v>1638</v>
      </c>
      <c r="C190" s="197">
        <v>2</v>
      </c>
      <c r="D190" s="197">
        <v>209</v>
      </c>
      <c r="E190" s="196" t="s">
        <v>84</v>
      </c>
      <c r="F190" s="198" t="s">
        <v>171</v>
      </c>
      <c r="G190" s="198" t="s">
        <v>75</v>
      </c>
      <c r="H190" s="198" t="s">
        <v>83</v>
      </c>
      <c r="I190" s="198">
        <v>48.44</v>
      </c>
      <c r="J190" s="64"/>
      <c r="K190" s="210">
        <v>5</v>
      </c>
      <c r="L190" s="211">
        <v>146.6</v>
      </c>
      <c r="M190" s="211" t="e" cm="1">
        <f t="array" ref="M190">IF($K190&gt;0,SVS_UR_VZ*$I190/$J190,0)</f>
        <v>#DIV/0!</v>
      </c>
      <c r="N190" s="204">
        <v>5</v>
      </c>
      <c r="O190" s="205">
        <v>101.25</v>
      </c>
      <c r="P190" s="205" t="e" cm="1">
        <f t="array" ref="P190">IF($K190&gt;0,SVS_UR_VFZ*$I190/$J190,0)</f>
        <v>#DIV/0!</v>
      </c>
      <c r="Q190" s="206">
        <f t="shared" si="18"/>
        <v>12005.853999999999</v>
      </c>
      <c r="R190" s="206">
        <f t="shared" si="19"/>
        <v>0</v>
      </c>
      <c r="S190" s="206" t="e">
        <f t="shared" si="20"/>
        <v>#DIV/0!</v>
      </c>
    </row>
    <row r="191" spans="1:19" s="11" customFormat="1">
      <c r="A191" s="195">
        <f>MAX($A$11:A190)+1</f>
        <v>179</v>
      </c>
      <c r="B191" s="196" t="s">
        <v>1638</v>
      </c>
      <c r="C191" s="197">
        <v>2</v>
      </c>
      <c r="D191" s="197">
        <v>210</v>
      </c>
      <c r="E191" s="196" t="s">
        <v>471</v>
      </c>
      <c r="F191" s="198" t="s">
        <v>172</v>
      </c>
      <c r="G191" s="198" t="s">
        <v>1311</v>
      </c>
      <c r="H191" s="198" t="s">
        <v>94</v>
      </c>
      <c r="I191" s="198">
        <v>68.680000000000007</v>
      </c>
      <c r="J191" s="64"/>
      <c r="K191" s="210">
        <v>2</v>
      </c>
      <c r="L191" s="211">
        <v>58.64</v>
      </c>
      <c r="M191" s="211" t="e" cm="1">
        <f t="array" ref="M191">IF($K191&gt;0,SVS_UR_VZ*$I191/$J191,0)</f>
        <v>#DIV/0!</v>
      </c>
      <c r="N191" s="204">
        <v>2</v>
      </c>
      <c r="O191" s="205">
        <v>40.5</v>
      </c>
      <c r="P191" s="205" t="e" cm="1">
        <f t="array" ref="P191">IF($K191&gt;0,SVS_UR_VFZ*$I191/$J191,0)</f>
        <v>#DIV/0!</v>
      </c>
      <c r="Q191" s="206">
        <f t="shared" si="18"/>
        <v>6808.9352000000008</v>
      </c>
      <c r="R191" s="206">
        <f t="shared" si="19"/>
        <v>0</v>
      </c>
      <c r="S191" s="206" t="e">
        <f t="shared" si="20"/>
        <v>#DIV/0!</v>
      </c>
    </row>
    <row r="192" spans="1:19" s="11" customFormat="1">
      <c r="A192" s="195">
        <f>MAX($A$11:A191)+1</f>
        <v>180</v>
      </c>
      <c r="B192" s="196" t="s">
        <v>1638</v>
      </c>
      <c r="C192" s="197">
        <v>2</v>
      </c>
      <c r="D192" s="197">
        <v>211</v>
      </c>
      <c r="E192" s="196" t="s">
        <v>471</v>
      </c>
      <c r="F192" s="198" t="s">
        <v>172</v>
      </c>
      <c r="G192" s="198" t="s">
        <v>1311</v>
      </c>
      <c r="H192" s="198" t="s">
        <v>94</v>
      </c>
      <c r="I192" s="198">
        <v>103.98</v>
      </c>
      <c r="J192" s="64"/>
      <c r="K192" s="210">
        <v>2</v>
      </c>
      <c r="L192" s="211">
        <v>58.64</v>
      </c>
      <c r="M192" s="211" t="e" cm="1">
        <f t="array" ref="M192">IF($K192&gt;0,SVS_UR_VZ*$I192/$J192,0)</f>
        <v>#DIV/0!</v>
      </c>
      <c r="N192" s="204">
        <v>2</v>
      </c>
      <c r="O192" s="205">
        <v>40.5</v>
      </c>
      <c r="P192" s="205" t="e" cm="1">
        <f t="array" ref="P192">IF($K192&gt;0,SVS_UR_VFZ*$I192/$J192,0)</f>
        <v>#DIV/0!</v>
      </c>
      <c r="Q192" s="206">
        <f t="shared" si="18"/>
        <v>10308.5772</v>
      </c>
      <c r="R192" s="206">
        <f t="shared" si="19"/>
        <v>0</v>
      </c>
      <c r="S192" s="206" t="e">
        <f t="shared" si="20"/>
        <v>#DIV/0!</v>
      </c>
    </row>
    <row r="193" spans="1:19" s="11" customFormat="1">
      <c r="A193" s="195">
        <f>MAX($A$11:A192)+1</f>
        <v>181</v>
      </c>
      <c r="B193" s="196" t="s">
        <v>1638</v>
      </c>
      <c r="C193" s="197">
        <v>2</v>
      </c>
      <c r="D193" s="197">
        <v>213</v>
      </c>
      <c r="E193" s="196" t="s">
        <v>81</v>
      </c>
      <c r="F193" s="198" t="s">
        <v>1375</v>
      </c>
      <c r="G193" s="198" t="s">
        <v>1311</v>
      </c>
      <c r="H193" s="198" t="s">
        <v>80</v>
      </c>
      <c r="I193" s="198">
        <v>10.37</v>
      </c>
      <c r="J193" s="64"/>
      <c r="K193" s="210">
        <v>3</v>
      </c>
      <c r="L193" s="211">
        <v>87.96</v>
      </c>
      <c r="M193" s="211" t="e" cm="1">
        <f t="array" ref="M193">IF($K193&gt;0,SVS_UR_VZ*$I193/$J193,0)</f>
        <v>#DIV/0!</v>
      </c>
      <c r="N193" s="204">
        <v>3</v>
      </c>
      <c r="O193" s="205">
        <v>60.75</v>
      </c>
      <c r="P193" s="205" t="e" cm="1">
        <f t="array" ref="P193">IF($K193&gt;0,SVS_UR_VFZ*$I193/$J193,0)</f>
        <v>#DIV/0!</v>
      </c>
      <c r="Q193" s="206">
        <f t="shared" si="18"/>
        <v>1542.1226999999997</v>
      </c>
      <c r="R193" s="206">
        <f t="shared" si="19"/>
        <v>0</v>
      </c>
      <c r="S193" s="206" t="e">
        <f t="shared" si="20"/>
        <v>#DIV/0!</v>
      </c>
    </row>
    <row r="194" spans="1:19" s="11" customFormat="1">
      <c r="A194" s="212"/>
      <c r="B194" s="213"/>
      <c r="C194" s="214"/>
      <c r="D194" s="214"/>
      <c r="E194" s="213"/>
      <c r="F194" s="215"/>
      <c r="G194" s="215"/>
      <c r="H194" s="215"/>
      <c r="I194" s="215"/>
      <c r="J194" s="217"/>
      <c r="K194" s="217"/>
      <c r="L194" s="217"/>
      <c r="M194" s="217"/>
      <c r="N194" s="217"/>
      <c r="O194" s="217"/>
      <c r="P194" s="217"/>
      <c r="Q194" s="217"/>
      <c r="R194" s="217"/>
      <c r="S194" s="218"/>
    </row>
    <row r="195" spans="1:19" s="11" customFormat="1">
      <c r="A195" s="195">
        <f>MAX($A$11:A193)+1</f>
        <v>182</v>
      </c>
      <c r="B195" s="196" t="s">
        <v>1641</v>
      </c>
      <c r="C195" s="197">
        <v>0</v>
      </c>
      <c r="D195" s="197">
        <v>219</v>
      </c>
      <c r="E195" s="196" t="s">
        <v>471</v>
      </c>
      <c r="F195" s="198" t="s">
        <v>172</v>
      </c>
      <c r="G195" s="198" t="s">
        <v>1311</v>
      </c>
      <c r="H195" s="198" t="s">
        <v>94</v>
      </c>
      <c r="I195" s="198">
        <v>24.87</v>
      </c>
      <c r="J195" s="64"/>
      <c r="K195" s="210">
        <v>2</v>
      </c>
      <c r="L195" s="211">
        <v>58.64</v>
      </c>
      <c r="M195" s="211" t="e" cm="1">
        <f t="array" ref="M195">IF($K195&gt;0,SVS_UR_VZ*$I195/$J195,0)</f>
        <v>#DIV/0!</v>
      </c>
      <c r="N195" s="204">
        <v>2</v>
      </c>
      <c r="O195" s="205">
        <v>40.5</v>
      </c>
      <c r="P195" s="205" t="e" cm="1">
        <f t="array" ref="P195">IF($K195&gt;0,SVS_UR_VFZ*$I195/$J195,0)</f>
        <v>#DIV/0!</v>
      </c>
      <c r="Q195" s="206">
        <f t="shared" si="18"/>
        <v>2465.6118000000001</v>
      </c>
      <c r="R195" s="206">
        <f t="shared" si="19"/>
        <v>0</v>
      </c>
      <c r="S195" s="206" t="e">
        <f t="shared" si="20"/>
        <v>#DIV/0!</v>
      </c>
    </row>
    <row r="196" spans="1:19" s="11" customFormat="1">
      <c r="A196" s="195">
        <f>MAX($A$11:A195)+1</f>
        <v>183</v>
      </c>
      <c r="B196" s="196" t="s">
        <v>1641</v>
      </c>
      <c r="C196" s="197">
        <v>0</v>
      </c>
      <c r="D196" s="197">
        <v>220</v>
      </c>
      <c r="E196" s="196" t="s">
        <v>471</v>
      </c>
      <c r="F196" s="198" t="s">
        <v>172</v>
      </c>
      <c r="G196" s="198" t="s">
        <v>1311</v>
      </c>
      <c r="H196" s="198" t="s">
        <v>94</v>
      </c>
      <c r="I196" s="198">
        <v>39.700000000000003</v>
      </c>
      <c r="J196" s="64"/>
      <c r="K196" s="210">
        <v>2</v>
      </c>
      <c r="L196" s="211">
        <v>58.64</v>
      </c>
      <c r="M196" s="211" t="e" cm="1">
        <f t="array" ref="M196">IF($K196&gt;0,SVS_UR_VZ*$I196/$J196,0)</f>
        <v>#DIV/0!</v>
      </c>
      <c r="N196" s="204">
        <v>2</v>
      </c>
      <c r="O196" s="205">
        <v>40.5</v>
      </c>
      <c r="P196" s="205" t="e" cm="1">
        <f t="array" ref="P196">IF($K196&gt;0,SVS_UR_VFZ*$I196/$J196,0)</f>
        <v>#DIV/0!</v>
      </c>
      <c r="Q196" s="206">
        <f t="shared" si="18"/>
        <v>3935.8580000000002</v>
      </c>
      <c r="R196" s="206">
        <f t="shared" si="19"/>
        <v>0</v>
      </c>
      <c r="S196" s="206" t="e">
        <f t="shared" si="20"/>
        <v>#DIV/0!</v>
      </c>
    </row>
    <row r="197" spans="1:19" s="11" customFormat="1">
      <c r="A197" s="195">
        <f>MAX($A$11:A196)+1</f>
        <v>184</v>
      </c>
      <c r="B197" s="196" t="s">
        <v>1641</v>
      </c>
      <c r="C197" s="197">
        <v>0</v>
      </c>
      <c r="D197" s="197">
        <v>221</v>
      </c>
      <c r="E197" s="196" t="s">
        <v>471</v>
      </c>
      <c r="F197" s="198" t="s">
        <v>172</v>
      </c>
      <c r="G197" s="198" t="s">
        <v>1311</v>
      </c>
      <c r="H197" s="198" t="s">
        <v>94</v>
      </c>
      <c r="I197" s="198">
        <v>70.63</v>
      </c>
      <c r="J197" s="64"/>
      <c r="K197" s="210">
        <v>2</v>
      </c>
      <c r="L197" s="211">
        <v>58.64</v>
      </c>
      <c r="M197" s="211" t="e" cm="1">
        <f t="array" ref="M197">IF($K197&gt;0,SVS_UR_VZ*$I197/$J197,0)</f>
        <v>#DIV/0!</v>
      </c>
      <c r="N197" s="204">
        <v>2</v>
      </c>
      <c r="O197" s="205">
        <v>40.5</v>
      </c>
      <c r="P197" s="205" t="e" cm="1">
        <f t="array" ref="P197">IF($K197&gt;0,SVS_UR_VFZ*$I197/$J197,0)</f>
        <v>#DIV/0!</v>
      </c>
      <c r="Q197" s="206">
        <f t="shared" si="18"/>
        <v>7002.2581999999993</v>
      </c>
      <c r="R197" s="206">
        <f t="shared" si="19"/>
        <v>0</v>
      </c>
      <c r="S197" s="206" t="e">
        <f t="shared" si="20"/>
        <v>#DIV/0!</v>
      </c>
    </row>
    <row r="198" spans="1:19" s="11" customFormat="1">
      <c r="A198" s="195">
        <f>MAX($A$11:A197)+1</f>
        <v>185</v>
      </c>
      <c r="B198" s="196" t="s">
        <v>1641</v>
      </c>
      <c r="C198" s="197">
        <v>0</v>
      </c>
      <c r="D198" s="197">
        <v>222</v>
      </c>
      <c r="E198" s="196" t="s">
        <v>81</v>
      </c>
      <c r="F198" s="198" t="s">
        <v>1375</v>
      </c>
      <c r="G198" s="198" t="s">
        <v>1311</v>
      </c>
      <c r="H198" s="198" t="s">
        <v>80</v>
      </c>
      <c r="I198" s="198">
        <v>10.37</v>
      </c>
      <c r="J198" s="64"/>
      <c r="K198" s="210">
        <v>3</v>
      </c>
      <c r="L198" s="211">
        <v>87.96</v>
      </c>
      <c r="M198" s="211" t="e" cm="1">
        <f t="array" ref="M198">IF($K198&gt;0,SVS_UR_VZ*$I198/$J198,0)</f>
        <v>#DIV/0!</v>
      </c>
      <c r="N198" s="204">
        <v>3</v>
      </c>
      <c r="O198" s="205">
        <v>60.75</v>
      </c>
      <c r="P198" s="205" t="e" cm="1">
        <f t="array" ref="P198">IF($K198&gt;0,SVS_UR_VFZ*$I198/$J198,0)</f>
        <v>#DIV/0!</v>
      </c>
      <c r="Q198" s="206">
        <f t="shared" si="18"/>
        <v>1542.1226999999997</v>
      </c>
      <c r="R198" s="206">
        <f t="shared" si="19"/>
        <v>0</v>
      </c>
      <c r="S198" s="206" t="e">
        <f t="shared" si="20"/>
        <v>#DIV/0!</v>
      </c>
    </row>
    <row r="199" spans="1:19" s="11" customFormat="1">
      <c r="A199" s="195">
        <f>MAX($A$11:A198)+1</f>
        <v>186</v>
      </c>
      <c r="B199" s="196" t="s">
        <v>1641</v>
      </c>
      <c r="C199" s="197">
        <v>0</v>
      </c>
      <c r="D199" s="197">
        <v>223</v>
      </c>
      <c r="E199" s="196" t="s">
        <v>192</v>
      </c>
      <c r="F199" s="198" t="s">
        <v>37</v>
      </c>
      <c r="G199" s="198" t="s">
        <v>1314</v>
      </c>
      <c r="H199" s="198" t="s">
        <v>78</v>
      </c>
      <c r="I199" s="198">
        <v>9.42</v>
      </c>
      <c r="J199" s="202"/>
      <c r="K199" s="202"/>
      <c r="L199" s="202"/>
      <c r="M199" s="202"/>
      <c r="N199" s="202"/>
      <c r="O199" s="202"/>
      <c r="P199" s="202"/>
      <c r="Q199" s="202"/>
      <c r="R199" s="202"/>
      <c r="S199" s="202"/>
    </row>
    <row r="200" spans="1:19" s="11" customFormat="1">
      <c r="A200" s="195">
        <f>MAX($A$11:A199)+1</f>
        <v>187</v>
      </c>
      <c r="B200" s="196" t="s">
        <v>1641</v>
      </c>
      <c r="C200" s="197">
        <v>0</v>
      </c>
      <c r="D200" s="197">
        <v>229</v>
      </c>
      <c r="E200" s="196" t="s">
        <v>84</v>
      </c>
      <c r="F200" s="198" t="s">
        <v>172</v>
      </c>
      <c r="G200" s="198" t="s">
        <v>1312</v>
      </c>
      <c r="H200" s="198" t="s">
        <v>83</v>
      </c>
      <c r="I200" s="198">
        <v>55.51</v>
      </c>
      <c r="J200" s="64"/>
      <c r="K200" s="210">
        <v>2</v>
      </c>
      <c r="L200" s="211">
        <v>58.64</v>
      </c>
      <c r="M200" s="211" t="e" cm="1">
        <f t="array" ref="M200">IF($K200&gt;0,SVS_UR_VZ*$I200/$J200,0)</f>
        <v>#DIV/0!</v>
      </c>
      <c r="N200" s="204">
        <v>2</v>
      </c>
      <c r="O200" s="205">
        <v>40.5</v>
      </c>
      <c r="P200" s="205" t="e" cm="1">
        <f t="array" ref="P200">IF($K200&gt;0,SVS_UR_VFZ*$I200/$J200,0)</f>
        <v>#DIV/0!</v>
      </c>
      <c r="Q200" s="206">
        <f>I200*SUM(L200,O200)</f>
        <v>5503.2613999999994</v>
      </c>
      <c r="R200" s="206">
        <f>IFERROR(Q200/J200,0)</f>
        <v>0</v>
      </c>
      <c r="S200" s="206" t="e">
        <f>ROUND(SUM(L200*M200,O200*P200),2)</f>
        <v>#DIV/0!</v>
      </c>
    </row>
    <row r="201" spans="1:19" s="11" customFormat="1">
      <c r="A201" s="195">
        <f>MAX($A$11:A200)+1</f>
        <v>188</v>
      </c>
      <c r="B201" s="196" t="s">
        <v>1641</v>
      </c>
      <c r="C201" s="197">
        <v>0</v>
      </c>
      <c r="D201" s="197">
        <v>230</v>
      </c>
      <c r="E201" s="196" t="s">
        <v>192</v>
      </c>
      <c r="F201" s="198" t="s">
        <v>37</v>
      </c>
      <c r="G201" s="198" t="s">
        <v>1314</v>
      </c>
      <c r="H201" s="198" t="s">
        <v>78</v>
      </c>
      <c r="I201" s="198">
        <v>254.64</v>
      </c>
      <c r="J201" s="202"/>
      <c r="K201" s="202"/>
      <c r="L201" s="202"/>
      <c r="M201" s="202"/>
      <c r="N201" s="202"/>
      <c r="O201" s="202"/>
      <c r="P201" s="202"/>
      <c r="Q201" s="202"/>
      <c r="R201" s="202"/>
      <c r="S201" s="202"/>
    </row>
    <row r="202" spans="1:19" s="11" customFormat="1">
      <c r="A202" s="195">
        <f>MAX($A$11:A201)+1</f>
        <v>189</v>
      </c>
      <c r="B202" s="196" t="s">
        <v>1641</v>
      </c>
      <c r="C202" s="197">
        <v>1</v>
      </c>
      <c r="D202" s="197">
        <v>220</v>
      </c>
      <c r="E202" s="196" t="s">
        <v>471</v>
      </c>
      <c r="F202" s="198" t="s">
        <v>172</v>
      </c>
      <c r="G202" s="198" t="s">
        <v>1311</v>
      </c>
      <c r="H202" s="198" t="s">
        <v>94</v>
      </c>
      <c r="I202" s="198">
        <v>65.930000000000007</v>
      </c>
      <c r="J202" s="64"/>
      <c r="K202" s="210">
        <v>2</v>
      </c>
      <c r="L202" s="211">
        <v>58.64</v>
      </c>
      <c r="M202" s="211" t="e" cm="1">
        <f t="array" ref="M202">IF($K202&gt;0,SVS_UR_VZ*$I202/$J202,0)</f>
        <v>#DIV/0!</v>
      </c>
      <c r="N202" s="204">
        <v>2</v>
      </c>
      <c r="O202" s="205">
        <v>40.5</v>
      </c>
      <c r="P202" s="205" t="e" cm="1">
        <f t="array" ref="P202">IF($K202&gt;0,SVS_UR_VFZ*$I202/$J202,0)</f>
        <v>#DIV/0!</v>
      </c>
      <c r="Q202" s="206">
        <f>I202*SUM(L202,O202)</f>
        <v>6536.3002000000006</v>
      </c>
      <c r="R202" s="206">
        <f>IFERROR(Q202/J202,0)</f>
        <v>0</v>
      </c>
      <c r="S202" s="206" t="e">
        <f>ROUND(SUM(L202*M202,O202*P202),2)</f>
        <v>#DIV/0!</v>
      </c>
    </row>
    <row r="203" spans="1:19" s="11" customFormat="1">
      <c r="A203" s="195">
        <f>MAX($A$11:A202)+1</f>
        <v>190</v>
      </c>
      <c r="B203" s="196" t="s">
        <v>1641</v>
      </c>
      <c r="C203" s="197">
        <v>1</v>
      </c>
      <c r="D203" s="197">
        <v>221</v>
      </c>
      <c r="E203" s="196" t="s">
        <v>471</v>
      </c>
      <c r="F203" s="198" t="s">
        <v>172</v>
      </c>
      <c r="G203" s="198" t="s">
        <v>1311</v>
      </c>
      <c r="H203" s="198" t="s">
        <v>94</v>
      </c>
      <c r="I203" s="198">
        <v>69.72</v>
      </c>
      <c r="J203" s="64"/>
      <c r="K203" s="210">
        <v>2</v>
      </c>
      <c r="L203" s="211">
        <v>58.64</v>
      </c>
      <c r="M203" s="211" t="e" cm="1">
        <f t="array" ref="M203">IF($K203&gt;0,SVS_UR_VZ*$I203/$J203,0)</f>
        <v>#DIV/0!</v>
      </c>
      <c r="N203" s="204">
        <v>2</v>
      </c>
      <c r="O203" s="205">
        <v>40.5</v>
      </c>
      <c r="P203" s="205" t="e" cm="1">
        <f t="array" ref="P203">IF($K203&gt;0,SVS_UR_VFZ*$I203/$J203,0)</f>
        <v>#DIV/0!</v>
      </c>
      <c r="Q203" s="206">
        <f>I203*SUM(L203,O203)</f>
        <v>6912.0407999999998</v>
      </c>
      <c r="R203" s="206">
        <f>IFERROR(Q203/J203,0)</f>
        <v>0</v>
      </c>
      <c r="S203" s="206" t="e">
        <f>ROUND(SUM(L203*M203,O203*P203),2)</f>
        <v>#DIV/0!</v>
      </c>
    </row>
    <row r="204" spans="1:19" s="11" customFormat="1">
      <c r="A204" s="195">
        <f>MAX($A$11:A203)+1</f>
        <v>191</v>
      </c>
      <c r="B204" s="196" t="s">
        <v>1641</v>
      </c>
      <c r="C204" s="197">
        <v>1</v>
      </c>
      <c r="D204" s="197">
        <v>222</v>
      </c>
      <c r="E204" s="196" t="s">
        <v>81</v>
      </c>
      <c r="F204" s="198" t="s">
        <v>1375</v>
      </c>
      <c r="G204" s="198" t="s">
        <v>1311</v>
      </c>
      <c r="H204" s="198" t="s">
        <v>80</v>
      </c>
      <c r="I204" s="198">
        <v>10.37</v>
      </c>
      <c r="J204" s="64"/>
      <c r="K204" s="210">
        <v>3</v>
      </c>
      <c r="L204" s="211">
        <v>87.96</v>
      </c>
      <c r="M204" s="211" t="e" cm="1">
        <f t="array" ref="M204">IF($K204&gt;0,SVS_UR_VZ*$I204/$J204,0)</f>
        <v>#DIV/0!</v>
      </c>
      <c r="N204" s="204">
        <v>3</v>
      </c>
      <c r="O204" s="205">
        <v>60.75</v>
      </c>
      <c r="P204" s="205" t="e" cm="1">
        <f t="array" ref="P204">IF($K204&gt;0,SVS_UR_VFZ*$I204/$J204,0)</f>
        <v>#DIV/0!</v>
      </c>
      <c r="Q204" s="206">
        <f>I204*SUM(L204,O204)</f>
        <v>1542.1226999999997</v>
      </c>
      <c r="R204" s="206">
        <f>IFERROR(Q204/J204,0)</f>
        <v>0</v>
      </c>
      <c r="S204" s="206" t="e">
        <f>ROUND(SUM(L204*M204,O204*P204),2)</f>
        <v>#DIV/0!</v>
      </c>
    </row>
    <row r="205" spans="1:19" s="11" customFormat="1">
      <c r="A205" s="195">
        <f>MAX($A$11:A204)+1</f>
        <v>192</v>
      </c>
      <c r="B205" s="196" t="s">
        <v>1641</v>
      </c>
      <c r="C205" s="197">
        <v>1</v>
      </c>
      <c r="D205" s="197">
        <v>223</v>
      </c>
      <c r="E205" s="196" t="s">
        <v>192</v>
      </c>
      <c r="F205" s="198" t="s">
        <v>37</v>
      </c>
      <c r="G205" s="198" t="s">
        <v>1314</v>
      </c>
      <c r="H205" s="198" t="s">
        <v>78</v>
      </c>
      <c r="I205" s="198">
        <v>9.59</v>
      </c>
      <c r="J205" s="202"/>
      <c r="K205" s="202"/>
      <c r="L205" s="202"/>
      <c r="M205" s="202"/>
      <c r="N205" s="202"/>
      <c r="O205" s="202"/>
      <c r="P205" s="202"/>
      <c r="Q205" s="202"/>
      <c r="R205" s="202"/>
      <c r="S205" s="202"/>
    </row>
    <row r="206" spans="1:19" s="11" customFormat="1">
      <c r="A206" s="195">
        <f>MAX($A$11:A205)+1</f>
        <v>193</v>
      </c>
      <c r="B206" s="196" t="s">
        <v>1641</v>
      </c>
      <c r="C206" s="197">
        <v>1</v>
      </c>
      <c r="D206" s="197">
        <v>229</v>
      </c>
      <c r="E206" s="196" t="s">
        <v>84</v>
      </c>
      <c r="F206" s="198" t="s">
        <v>171</v>
      </c>
      <c r="G206" s="198" t="s">
        <v>75</v>
      </c>
      <c r="H206" s="198" t="s">
        <v>83</v>
      </c>
      <c r="I206" s="198">
        <v>53.61</v>
      </c>
      <c r="J206" s="64"/>
      <c r="K206" s="210">
        <v>5</v>
      </c>
      <c r="L206" s="211">
        <v>146.6</v>
      </c>
      <c r="M206" s="211" t="e" cm="1">
        <f t="array" ref="M206">IF($K206&gt;0,SVS_UR_VZ*$I206/$J206,0)</f>
        <v>#DIV/0!</v>
      </c>
      <c r="N206" s="204">
        <v>5</v>
      </c>
      <c r="O206" s="205">
        <v>101.25</v>
      </c>
      <c r="P206" s="205" t="e" cm="1">
        <f t="array" ref="P206">IF($K206&gt;0,SVS_UR_VFZ*$I206/$J206,0)</f>
        <v>#DIV/0!</v>
      </c>
      <c r="Q206" s="206">
        <f t="shared" ref="Q206:Q212" si="21">I206*SUM(L206,O206)</f>
        <v>13287.238499999999</v>
      </c>
      <c r="R206" s="206">
        <f t="shared" ref="R206:R212" si="22">IFERROR(Q206/J206,0)</f>
        <v>0</v>
      </c>
      <c r="S206" s="206" t="e">
        <f t="shared" ref="S206:S212" si="23">ROUND(SUM(L206*M206,O206*P206),2)</f>
        <v>#DIV/0!</v>
      </c>
    </row>
    <row r="207" spans="1:19" s="11" customFormat="1">
      <c r="A207" s="195">
        <f>MAX($A$11:A206)+1</f>
        <v>194</v>
      </c>
      <c r="B207" s="196" t="s">
        <v>1641</v>
      </c>
      <c r="C207" s="197">
        <v>1</v>
      </c>
      <c r="D207" s="197">
        <v>230</v>
      </c>
      <c r="E207" s="196" t="s">
        <v>471</v>
      </c>
      <c r="F207" s="198" t="s">
        <v>172</v>
      </c>
      <c r="G207" s="198" t="s">
        <v>1311</v>
      </c>
      <c r="H207" s="198" t="s">
        <v>94</v>
      </c>
      <c r="I207" s="198">
        <v>84.5</v>
      </c>
      <c r="J207" s="64"/>
      <c r="K207" s="210">
        <v>2</v>
      </c>
      <c r="L207" s="211">
        <v>58.64</v>
      </c>
      <c r="M207" s="211" t="e" cm="1">
        <f t="array" ref="M207">IF($K207&gt;0,SVS_UR_VZ*$I207/$J207,0)</f>
        <v>#DIV/0!</v>
      </c>
      <c r="N207" s="204">
        <v>2</v>
      </c>
      <c r="O207" s="205">
        <v>40.5</v>
      </c>
      <c r="P207" s="205" t="e" cm="1">
        <f t="array" ref="P207">IF($K207&gt;0,SVS_UR_VFZ*$I207/$J207,0)</f>
        <v>#DIV/0!</v>
      </c>
      <c r="Q207" s="206">
        <f t="shared" si="21"/>
        <v>8377.33</v>
      </c>
      <c r="R207" s="206">
        <f t="shared" si="22"/>
        <v>0</v>
      </c>
      <c r="S207" s="206" t="e">
        <f t="shared" si="23"/>
        <v>#DIV/0!</v>
      </c>
    </row>
    <row r="208" spans="1:19" s="11" customFormat="1">
      <c r="A208" s="195">
        <f>MAX($A$11:A207)+1</f>
        <v>195</v>
      </c>
      <c r="B208" s="196" t="s">
        <v>1641</v>
      </c>
      <c r="C208" s="197">
        <v>1</v>
      </c>
      <c r="D208" s="197">
        <v>231</v>
      </c>
      <c r="E208" s="196" t="s">
        <v>471</v>
      </c>
      <c r="F208" s="198" t="s">
        <v>172</v>
      </c>
      <c r="G208" s="198" t="s">
        <v>1311</v>
      </c>
      <c r="H208" s="198" t="s">
        <v>94</v>
      </c>
      <c r="I208" s="198">
        <v>88.88</v>
      </c>
      <c r="J208" s="64"/>
      <c r="K208" s="210">
        <v>2</v>
      </c>
      <c r="L208" s="211">
        <v>58.64</v>
      </c>
      <c r="M208" s="211" t="e" cm="1">
        <f t="array" ref="M208">IF($K208&gt;0,SVS_UR_VZ*$I208/$J208,0)</f>
        <v>#DIV/0!</v>
      </c>
      <c r="N208" s="204">
        <v>2</v>
      </c>
      <c r="O208" s="205">
        <v>40.5</v>
      </c>
      <c r="P208" s="205" t="e" cm="1">
        <f t="array" ref="P208">IF($K208&gt;0,SVS_UR_VFZ*$I208/$J208,0)</f>
        <v>#DIV/0!</v>
      </c>
      <c r="Q208" s="206">
        <f t="shared" si="21"/>
        <v>8811.5632000000005</v>
      </c>
      <c r="R208" s="206">
        <f t="shared" si="22"/>
        <v>0</v>
      </c>
      <c r="S208" s="206" t="e">
        <f t="shared" si="23"/>
        <v>#DIV/0!</v>
      </c>
    </row>
    <row r="209" spans="1:19" s="11" customFormat="1">
      <c r="A209" s="195">
        <f>MAX($A$11:A208)+1</f>
        <v>196</v>
      </c>
      <c r="B209" s="196" t="s">
        <v>1641</v>
      </c>
      <c r="C209" s="197">
        <v>1</v>
      </c>
      <c r="D209" s="197">
        <v>232</v>
      </c>
      <c r="E209" s="196" t="s">
        <v>81</v>
      </c>
      <c r="F209" s="198" t="s">
        <v>1375</v>
      </c>
      <c r="G209" s="198" t="s">
        <v>75</v>
      </c>
      <c r="H209" s="198" t="s">
        <v>80</v>
      </c>
      <c r="I209" s="198">
        <v>10.25</v>
      </c>
      <c r="J209" s="64"/>
      <c r="K209" s="210">
        <v>3</v>
      </c>
      <c r="L209" s="211">
        <v>87.96</v>
      </c>
      <c r="M209" s="211" t="e" cm="1">
        <f t="array" ref="M209">IF($K209&gt;0,SVS_UR_VZ*$I209/$J209,0)</f>
        <v>#DIV/0!</v>
      </c>
      <c r="N209" s="204">
        <v>3</v>
      </c>
      <c r="O209" s="205">
        <v>60.75</v>
      </c>
      <c r="P209" s="205" t="e" cm="1">
        <f t="array" ref="P209">IF($K209&gt;0,SVS_UR_VFZ*$I209/$J209,0)</f>
        <v>#DIV/0!</v>
      </c>
      <c r="Q209" s="206">
        <f t="shared" si="21"/>
        <v>1524.2774999999997</v>
      </c>
      <c r="R209" s="206">
        <f t="shared" si="22"/>
        <v>0</v>
      </c>
      <c r="S209" s="206" t="e">
        <f t="shared" si="23"/>
        <v>#DIV/0!</v>
      </c>
    </row>
    <row r="210" spans="1:19" s="11" customFormat="1">
      <c r="A210" s="195">
        <f>MAX($A$11:A209)+1</f>
        <v>197</v>
      </c>
      <c r="B210" s="196" t="s">
        <v>1641</v>
      </c>
      <c r="C210" s="197">
        <v>2</v>
      </c>
      <c r="D210" s="197">
        <v>220</v>
      </c>
      <c r="E210" s="196" t="s">
        <v>471</v>
      </c>
      <c r="F210" s="198" t="s">
        <v>172</v>
      </c>
      <c r="G210" s="198" t="s">
        <v>1311</v>
      </c>
      <c r="H210" s="198" t="s">
        <v>94</v>
      </c>
      <c r="I210" s="198">
        <v>65.86</v>
      </c>
      <c r="J210" s="64"/>
      <c r="K210" s="210">
        <v>2</v>
      </c>
      <c r="L210" s="211">
        <v>58.64</v>
      </c>
      <c r="M210" s="211" t="e" cm="1">
        <f t="array" ref="M210">IF($K210&gt;0,SVS_UR_VZ*$I210/$J210,0)</f>
        <v>#DIV/0!</v>
      </c>
      <c r="N210" s="204">
        <v>2</v>
      </c>
      <c r="O210" s="205">
        <v>40.5</v>
      </c>
      <c r="P210" s="205" t="e" cm="1">
        <f t="array" ref="P210">IF($K210&gt;0,SVS_UR_VFZ*$I210/$J210,0)</f>
        <v>#DIV/0!</v>
      </c>
      <c r="Q210" s="206">
        <f t="shared" si="21"/>
        <v>6529.3603999999996</v>
      </c>
      <c r="R210" s="206">
        <f t="shared" si="22"/>
        <v>0</v>
      </c>
      <c r="S210" s="206" t="e">
        <f t="shared" si="23"/>
        <v>#DIV/0!</v>
      </c>
    </row>
    <row r="211" spans="1:19" s="11" customFormat="1">
      <c r="A211" s="195">
        <f>MAX($A$11:A210)+1</f>
        <v>198</v>
      </c>
      <c r="B211" s="196" t="s">
        <v>1641</v>
      </c>
      <c r="C211" s="197">
        <v>2</v>
      </c>
      <c r="D211" s="197">
        <v>221</v>
      </c>
      <c r="E211" s="196" t="s">
        <v>471</v>
      </c>
      <c r="F211" s="198" t="s">
        <v>172</v>
      </c>
      <c r="G211" s="198" t="s">
        <v>1311</v>
      </c>
      <c r="H211" s="198" t="s">
        <v>94</v>
      </c>
      <c r="I211" s="198">
        <v>69.72</v>
      </c>
      <c r="J211" s="64"/>
      <c r="K211" s="210">
        <v>2</v>
      </c>
      <c r="L211" s="211">
        <v>58.64</v>
      </c>
      <c r="M211" s="211" t="e" cm="1">
        <f t="array" ref="M211">IF($K211&gt;0,SVS_UR_VZ*$I211/$J211,0)</f>
        <v>#DIV/0!</v>
      </c>
      <c r="N211" s="204">
        <v>2</v>
      </c>
      <c r="O211" s="205">
        <v>40.5</v>
      </c>
      <c r="P211" s="205" t="e" cm="1">
        <f t="array" ref="P211">IF($K211&gt;0,SVS_UR_VFZ*$I211/$J211,0)</f>
        <v>#DIV/0!</v>
      </c>
      <c r="Q211" s="206">
        <f t="shared" si="21"/>
        <v>6912.0407999999998</v>
      </c>
      <c r="R211" s="206">
        <f t="shared" si="22"/>
        <v>0</v>
      </c>
      <c r="S211" s="206" t="e">
        <f t="shared" si="23"/>
        <v>#DIV/0!</v>
      </c>
    </row>
    <row r="212" spans="1:19" s="11" customFormat="1">
      <c r="A212" s="195">
        <f>MAX($A$11:A211)+1</f>
        <v>199</v>
      </c>
      <c r="B212" s="196" t="s">
        <v>1641</v>
      </c>
      <c r="C212" s="197">
        <v>2</v>
      </c>
      <c r="D212" s="197">
        <v>222</v>
      </c>
      <c r="E212" s="196" t="s">
        <v>81</v>
      </c>
      <c r="F212" s="198" t="s">
        <v>1375</v>
      </c>
      <c r="G212" s="198" t="s">
        <v>1311</v>
      </c>
      <c r="H212" s="198" t="s">
        <v>80</v>
      </c>
      <c r="I212" s="198">
        <v>10.37</v>
      </c>
      <c r="J212" s="64"/>
      <c r="K212" s="210">
        <v>3</v>
      </c>
      <c r="L212" s="211">
        <v>87.96</v>
      </c>
      <c r="M212" s="211" t="e" cm="1">
        <f t="array" ref="M212">IF($K212&gt;0,SVS_UR_VZ*$I212/$J212,0)</f>
        <v>#DIV/0!</v>
      </c>
      <c r="N212" s="204">
        <v>3</v>
      </c>
      <c r="O212" s="205">
        <v>60.75</v>
      </c>
      <c r="P212" s="205" t="e" cm="1">
        <f t="array" ref="P212">IF($K212&gt;0,SVS_UR_VFZ*$I212/$J212,0)</f>
        <v>#DIV/0!</v>
      </c>
      <c r="Q212" s="206">
        <f t="shared" si="21"/>
        <v>1542.1226999999997</v>
      </c>
      <c r="R212" s="206">
        <f t="shared" si="22"/>
        <v>0</v>
      </c>
      <c r="S212" s="206" t="e">
        <f t="shared" si="23"/>
        <v>#DIV/0!</v>
      </c>
    </row>
    <row r="213" spans="1:19" s="11" customFormat="1">
      <c r="A213" s="195">
        <f>MAX($A$11:A212)+1</f>
        <v>200</v>
      </c>
      <c r="B213" s="196" t="s">
        <v>1641</v>
      </c>
      <c r="C213" s="197">
        <v>2</v>
      </c>
      <c r="D213" s="197">
        <v>223</v>
      </c>
      <c r="E213" s="196" t="s">
        <v>192</v>
      </c>
      <c r="F213" s="198" t="s">
        <v>37</v>
      </c>
      <c r="G213" s="198" t="s">
        <v>1314</v>
      </c>
      <c r="H213" s="198" t="s">
        <v>78</v>
      </c>
      <c r="I213" s="198">
        <v>9.59</v>
      </c>
      <c r="J213" s="202"/>
      <c r="K213" s="202"/>
      <c r="L213" s="202"/>
      <c r="M213" s="202"/>
      <c r="N213" s="202"/>
      <c r="O213" s="202"/>
      <c r="P213" s="202"/>
      <c r="Q213" s="202"/>
      <c r="R213" s="202"/>
      <c r="S213" s="202"/>
    </row>
    <row r="214" spans="1:19" s="11" customFormat="1">
      <c r="A214" s="195">
        <f>MAX($A$11:A213)+1</f>
        <v>201</v>
      </c>
      <c r="B214" s="196" t="s">
        <v>1641</v>
      </c>
      <c r="C214" s="197">
        <v>2</v>
      </c>
      <c r="D214" s="197">
        <v>229</v>
      </c>
      <c r="E214" s="196" t="s">
        <v>84</v>
      </c>
      <c r="F214" s="198" t="s">
        <v>171</v>
      </c>
      <c r="G214" s="198" t="s">
        <v>75</v>
      </c>
      <c r="H214" s="198" t="s">
        <v>83</v>
      </c>
      <c r="I214" s="198">
        <v>46.85</v>
      </c>
      <c r="J214" s="64"/>
      <c r="K214" s="210">
        <v>5</v>
      </c>
      <c r="L214" s="211">
        <v>146.6</v>
      </c>
      <c r="M214" s="211" t="e" cm="1">
        <f t="array" ref="M214">IF($K214&gt;0,SVS_UR_VZ*$I214/$J214,0)</f>
        <v>#DIV/0!</v>
      </c>
      <c r="N214" s="204">
        <v>5</v>
      </c>
      <c r="O214" s="205">
        <v>101.25</v>
      </c>
      <c r="P214" s="205" t="e" cm="1">
        <f t="array" ref="P214">IF($K214&gt;0,SVS_UR_VFZ*$I214/$J214,0)</f>
        <v>#DIV/0!</v>
      </c>
      <c r="Q214" s="206">
        <f t="shared" ref="Q214:Q221" si="24">I214*SUM(L214,O214)</f>
        <v>11611.772500000001</v>
      </c>
      <c r="R214" s="206">
        <f t="shared" ref="R214:R221" si="25">IFERROR(Q214/J214,0)</f>
        <v>0</v>
      </c>
      <c r="S214" s="206" t="e">
        <f t="shared" ref="S214:S221" si="26">ROUND(SUM(L214*M214,O214*P214),2)</f>
        <v>#DIV/0!</v>
      </c>
    </row>
    <row r="215" spans="1:19" s="11" customFormat="1">
      <c r="A215" s="195">
        <f>MAX($A$11:A214)+1</f>
        <v>202</v>
      </c>
      <c r="B215" s="196" t="s">
        <v>1641</v>
      </c>
      <c r="C215" s="197">
        <v>2</v>
      </c>
      <c r="D215" s="197">
        <v>230</v>
      </c>
      <c r="E215" s="196" t="s">
        <v>471</v>
      </c>
      <c r="F215" s="198" t="s">
        <v>172</v>
      </c>
      <c r="G215" s="198" t="s">
        <v>1311</v>
      </c>
      <c r="H215" s="198" t="s">
        <v>94</v>
      </c>
      <c r="I215" s="198">
        <v>76.53</v>
      </c>
      <c r="J215" s="64"/>
      <c r="K215" s="210">
        <v>2</v>
      </c>
      <c r="L215" s="211">
        <v>58.64</v>
      </c>
      <c r="M215" s="211" t="e" cm="1">
        <f t="array" ref="M215">IF($K215&gt;0,SVS_UR_VZ*$I215/$J215,0)</f>
        <v>#DIV/0!</v>
      </c>
      <c r="N215" s="204">
        <v>2</v>
      </c>
      <c r="O215" s="205">
        <v>40.5</v>
      </c>
      <c r="P215" s="205" t="e" cm="1">
        <f t="array" ref="P215">IF($K215&gt;0,SVS_UR_VFZ*$I215/$J215,0)</f>
        <v>#DIV/0!</v>
      </c>
      <c r="Q215" s="206">
        <f t="shared" si="24"/>
        <v>7587.1842000000006</v>
      </c>
      <c r="R215" s="206">
        <f t="shared" si="25"/>
        <v>0</v>
      </c>
      <c r="S215" s="206" t="e">
        <f t="shared" si="26"/>
        <v>#DIV/0!</v>
      </c>
    </row>
    <row r="216" spans="1:19" s="11" customFormat="1">
      <c r="A216" s="195">
        <f>MAX($A$11:A215)+1</f>
        <v>203</v>
      </c>
      <c r="B216" s="196" t="s">
        <v>1641</v>
      </c>
      <c r="C216" s="197">
        <v>2</v>
      </c>
      <c r="D216" s="197">
        <v>231</v>
      </c>
      <c r="E216" s="196" t="s">
        <v>471</v>
      </c>
      <c r="F216" s="198" t="s">
        <v>172</v>
      </c>
      <c r="G216" s="198" t="s">
        <v>1311</v>
      </c>
      <c r="H216" s="198" t="s">
        <v>94</v>
      </c>
      <c r="I216" s="198">
        <v>88.06</v>
      </c>
      <c r="J216" s="64"/>
      <c r="K216" s="210">
        <v>2</v>
      </c>
      <c r="L216" s="211">
        <v>58.64</v>
      </c>
      <c r="M216" s="211" t="e" cm="1">
        <f t="array" ref="M216">IF($K216&gt;0,SVS_UR_VZ*$I216/$J216,0)</f>
        <v>#DIV/0!</v>
      </c>
      <c r="N216" s="204">
        <v>2</v>
      </c>
      <c r="O216" s="205">
        <v>40.5</v>
      </c>
      <c r="P216" s="205" t="e" cm="1">
        <f t="array" ref="P216">IF($K216&gt;0,SVS_UR_VFZ*$I216/$J216,0)</f>
        <v>#DIV/0!</v>
      </c>
      <c r="Q216" s="206">
        <f t="shared" si="24"/>
        <v>8730.2684000000008</v>
      </c>
      <c r="R216" s="206">
        <f t="shared" si="25"/>
        <v>0</v>
      </c>
      <c r="S216" s="206" t="e">
        <f t="shared" si="26"/>
        <v>#DIV/0!</v>
      </c>
    </row>
    <row r="217" spans="1:19" s="11" customFormat="1">
      <c r="A217" s="195">
        <f>MAX($A$11:A216)+1</f>
        <v>204</v>
      </c>
      <c r="B217" s="196" t="s">
        <v>1641</v>
      </c>
      <c r="C217" s="197">
        <v>2</v>
      </c>
      <c r="D217" s="197">
        <v>233</v>
      </c>
      <c r="E217" s="196" t="s">
        <v>81</v>
      </c>
      <c r="F217" s="198" t="s">
        <v>1375</v>
      </c>
      <c r="G217" s="198" t="s">
        <v>1311</v>
      </c>
      <c r="H217" s="198" t="s">
        <v>80</v>
      </c>
      <c r="I217" s="198">
        <v>10.25</v>
      </c>
      <c r="J217" s="64"/>
      <c r="K217" s="210">
        <v>3</v>
      </c>
      <c r="L217" s="211">
        <v>87.96</v>
      </c>
      <c r="M217" s="211" t="e" cm="1">
        <f t="array" ref="M217">IF($K217&gt;0,SVS_UR_VZ*$I217/$J217,0)</f>
        <v>#DIV/0!</v>
      </c>
      <c r="N217" s="204">
        <v>3</v>
      </c>
      <c r="O217" s="205">
        <v>60.75</v>
      </c>
      <c r="P217" s="205" t="e" cm="1">
        <f t="array" ref="P217">IF($K217&gt;0,SVS_UR_VFZ*$I217/$J217,0)</f>
        <v>#DIV/0!</v>
      </c>
      <c r="Q217" s="206">
        <f t="shared" si="24"/>
        <v>1524.2774999999997</v>
      </c>
      <c r="R217" s="206">
        <f t="shared" si="25"/>
        <v>0</v>
      </c>
      <c r="S217" s="206" t="e">
        <f t="shared" si="26"/>
        <v>#DIV/0!</v>
      </c>
    </row>
    <row r="218" spans="1:19" s="11" customFormat="1">
      <c r="A218" s="212"/>
      <c r="B218" s="213"/>
      <c r="C218" s="214"/>
      <c r="D218" s="214"/>
      <c r="E218" s="213"/>
      <c r="F218" s="215"/>
      <c r="G218" s="215"/>
      <c r="H218" s="215"/>
      <c r="I218" s="215"/>
      <c r="J218" s="217"/>
      <c r="K218" s="217"/>
      <c r="L218" s="217"/>
      <c r="M218" s="217"/>
      <c r="N218" s="217"/>
      <c r="O218" s="217"/>
      <c r="P218" s="217"/>
      <c r="Q218" s="217"/>
      <c r="R218" s="217"/>
      <c r="S218" s="218"/>
    </row>
    <row r="219" spans="1:19" s="11" customFormat="1">
      <c r="A219" s="195">
        <f>MAX($A$11:A217)+1</f>
        <v>205</v>
      </c>
      <c r="B219" s="196" t="s">
        <v>1650</v>
      </c>
      <c r="C219" s="197">
        <v>1</v>
      </c>
      <c r="D219" s="197">
        <v>240</v>
      </c>
      <c r="E219" s="196" t="s">
        <v>471</v>
      </c>
      <c r="F219" s="198" t="s">
        <v>172</v>
      </c>
      <c r="G219" s="198" t="s">
        <v>1311</v>
      </c>
      <c r="H219" s="198" t="s">
        <v>94</v>
      </c>
      <c r="I219" s="198">
        <v>70.61</v>
      </c>
      <c r="J219" s="64"/>
      <c r="K219" s="210">
        <v>2</v>
      </c>
      <c r="L219" s="211">
        <v>58.64</v>
      </c>
      <c r="M219" s="211" t="e" cm="1">
        <f t="array" ref="M219">IF($K219&gt;0,SVS_UR_VZ*$I219/$J219,0)</f>
        <v>#DIV/0!</v>
      </c>
      <c r="N219" s="204">
        <v>2</v>
      </c>
      <c r="O219" s="205">
        <v>40.5</v>
      </c>
      <c r="P219" s="205" t="e" cm="1">
        <f t="array" ref="P219">IF($K219&gt;0,SVS_UR_VFZ*$I219/$J219,0)</f>
        <v>#DIV/0!</v>
      </c>
      <c r="Q219" s="206">
        <f t="shared" si="24"/>
        <v>7000.2753999999995</v>
      </c>
      <c r="R219" s="206">
        <f t="shared" si="25"/>
        <v>0</v>
      </c>
      <c r="S219" s="206" t="e">
        <f t="shared" si="26"/>
        <v>#DIV/0!</v>
      </c>
    </row>
    <row r="220" spans="1:19" s="11" customFormat="1">
      <c r="A220" s="195">
        <f>MAX($A$11:A219)+1</f>
        <v>206</v>
      </c>
      <c r="B220" s="196" t="s">
        <v>1650</v>
      </c>
      <c r="C220" s="197">
        <v>1</v>
      </c>
      <c r="D220" s="197">
        <v>241</v>
      </c>
      <c r="E220" s="196" t="s">
        <v>471</v>
      </c>
      <c r="F220" s="198" t="s">
        <v>172</v>
      </c>
      <c r="G220" s="198" t="s">
        <v>1311</v>
      </c>
      <c r="H220" s="198" t="s">
        <v>94</v>
      </c>
      <c r="I220" s="198">
        <v>69.89</v>
      </c>
      <c r="J220" s="64"/>
      <c r="K220" s="210">
        <v>2</v>
      </c>
      <c r="L220" s="211">
        <v>58.64</v>
      </c>
      <c r="M220" s="211" t="e" cm="1">
        <f t="array" ref="M220">IF($K220&gt;0,SVS_UR_VZ*$I220/$J220,0)</f>
        <v>#DIV/0!</v>
      </c>
      <c r="N220" s="204">
        <v>2</v>
      </c>
      <c r="O220" s="205">
        <v>40.5</v>
      </c>
      <c r="P220" s="205" t="e" cm="1">
        <f t="array" ref="P220">IF($K220&gt;0,SVS_UR_VFZ*$I220/$J220,0)</f>
        <v>#DIV/0!</v>
      </c>
      <c r="Q220" s="206">
        <f t="shared" si="24"/>
        <v>6928.8946000000005</v>
      </c>
      <c r="R220" s="206">
        <f t="shared" si="25"/>
        <v>0</v>
      </c>
      <c r="S220" s="206" t="e">
        <f t="shared" si="26"/>
        <v>#DIV/0!</v>
      </c>
    </row>
    <row r="221" spans="1:19" s="11" customFormat="1">
      <c r="A221" s="195">
        <f>MAX($A$11:A220)+1</f>
        <v>207</v>
      </c>
      <c r="B221" s="196" t="s">
        <v>1650</v>
      </c>
      <c r="C221" s="197">
        <v>1</v>
      </c>
      <c r="D221" s="197">
        <v>242</v>
      </c>
      <c r="E221" s="196" t="s">
        <v>81</v>
      </c>
      <c r="F221" s="198" t="s">
        <v>1375</v>
      </c>
      <c r="G221" s="198" t="s">
        <v>1311</v>
      </c>
      <c r="H221" s="198" t="s">
        <v>80</v>
      </c>
      <c r="I221" s="198">
        <v>10.37</v>
      </c>
      <c r="J221" s="64"/>
      <c r="K221" s="210">
        <v>3</v>
      </c>
      <c r="L221" s="211">
        <v>87.96</v>
      </c>
      <c r="M221" s="211" t="e" cm="1">
        <f t="array" ref="M221">IF($K221&gt;0,SVS_UR_VZ*$I221/$J221,0)</f>
        <v>#DIV/0!</v>
      </c>
      <c r="N221" s="204">
        <v>3</v>
      </c>
      <c r="O221" s="205">
        <v>60.75</v>
      </c>
      <c r="P221" s="205" t="e" cm="1">
        <f t="array" ref="P221">IF($K221&gt;0,SVS_UR_VFZ*$I221/$J221,0)</f>
        <v>#DIV/0!</v>
      </c>
      <c r="Q221" s="206">
        <f t="shared" si="24"/>
        <v>1542.1226999999997</v>
      </c>
      <c r="R221" s="206">
        <f t="shared" si="25"/>
        <v>0</v>
      </c>
      <c r="S221" s="206" t="e">
        <f t="shared" si="26"/>
        <v>#DIV/0!</v>
      </c>
    </row>
    <row r="222" spans="1:19" s="11" customFormat="1">
      <c r="A222" s="195">
        <f>MAX($A$11:A221)+1</f>
        <v>208</v>
      </c>
      <c r="B222" s="196" t="s">
        <v>1650</v>
      </c>
      <c r="C222" s="197">
        <v>1</v>
      </c>
      <c r="D222" s="197">
        <v>243</v>
      </c>
      <c r="E222" s="196" t="s">
        <v>192</v>
      </c>
      <c r="F222" s="198" t="s">
        <v>37</v>
      </c>
      <c r="G222" s="198" t="s">
        <v>1314</v>
      </c>
      <c r="H222" s="198" t="s">
        <v>78</v>
      </c>
      <c r="I222" s="198">
        <v>9.42</v>
      </c>
      <c r="J222" s="202"/>
      <c r="K222" s="202"/>
      <c r="L222" s="202"/>
      <c r="M222" s="202"/>
      <c r="N222" s="202"/>
      <c r="O222" s="202"/>
      <c r="P222" s="202"/>
      <c r="Q222" s="202"/>
      <c r="R222" s="202"/>
      <c r="S222" s="202"/>
    </row>
    <row r="223" spans="1:19" s="11" customFormat="1">
      <c r="A223" s="195">
        <f>MAX($A$11:A222)+1</f>
        <v>209</v>
      </c>
      <c r="B223" s="196" t="s">
        <v>1650</v>
      </c>
      <c r="C223" s="197">
        <v>1</v>
      </c>
      <c r="D223" s="197">
        <v>249</v>
      </c>
      <c r="E223" s="196" t="s">
        <v>84</v>
      </c>
      <c r="F223" s="198" t="s">
        <v>171</v>
      </c>
      <c r="G223" s="198" t="s">
        <v>75</v>
      </c>
      <c r="H223" s="198" t="s">
        <v>83</v>
      </c>
      <c r="I223" s="198">
        <v>53.61</v>
      </c>
      <c r="J223" s="64"/>
      <c r="K223" s="210">
        <v>5</v>
      </c>
      <c r="L223" s="211">
        <v>146.6</v>
      </c>
      <c r="M223" s="211" t="e" cm="1">
        <f t="array" ref="M223">IF($K223&gt;0,SVS_UR_VZ*$I223/$J223,0)</f>
        <v>#DIV/0!</v>
      </c>
      <c r="N223" s="204">
        <v>5</v>
      </c>
      <c r="O223" s="205">
        <v>101.25</v>
      </c>
      <c r="P223" s="205" t="e" cm="1">
        <f t="array" ref="P223">IF($K223&gt;0,SVS_UR_VFZ*$I223/$J223,0)</f>
        <v>#DIV/0!</v>
      </c>
      <c r="Q223" s="206">
        <f t="shared" ref="Q223:Q230" si="27">I223*SUM(L223,O223)</f>
        <v>13287.238499999999</v>
      </c>
      <c r="R223" s="206">
        <f t="shared" ref="R223:R230" si="28">IFERROR(Q223/J223,0)</f>
        <v>0</v>
      </c>
      <c r="S223" s="206" t="e">
        <f t="shared" ref="S223:S230" si="29">ROUND(SUM(L223*M223,O223*P223),2)</f>
        <v>#DIV/0!</v>
      </c>
    </row>
    <row r="224" spans="1:19" s="11" customFormat="1">
      <c r="A224" s="195">
        <f>MAX($A$11:A223)+1</f>
        <v>210</v>
      </c>
      <c r="B224" s="196" t="s">
        <v>1650</v>
      </c>
      <c r="C224" s="197">
        <v>1</v>
      </c>
      <c r="D224" s="197">
        <v>250</v>
      </c>
      <c r="E224" s="196" t="s">
        <v>471</v>
      </c>
      <c r="F224" s="198" t="s">
        <v>172</v>
      </c>
      <c r="G224" s="198" t="s">
        <v>1313</v>
      </c>
      <c r="H224" s="198" t="s">
        <v>94</v>
      </c>
      <c r="I224" s="198">
        <v>53.14</v>
      </c>
      <c r="J224" s="64"/>
      <c r="K224" s="210">
        <v>2</v>
      </c>
      <c r="L224" s="211">
        <v>58.64</v>
      </c>
      <c r="M224" s="211" t="e" cm="1">
        <f t="array" ref="M224">IF($K224&gt;0,SVS_UR_VZ*$I224/$J224,0)</f>
        <v>#DIV/0!</v>
      </c>
      <c r="N224" s="204">
        <v>2</v>
      </c>
      <c r="O224" s="205">
        <v>40.5</v>
      </c>
      <c r="P224" s="205" t="e" cm="1">
        <f t="array" ref="P224">IF($K224&gt;0,SVS_UR_VFZ*$I224/$J224,0)</f>
        <v>#DIV/0!</v>
      </c>
      <c r="Q224" s="206">
        <f t="shared" si="27"/>
        <v>5268.2996000000003</v>
      </c>
      <c r="R224" s="206">
        <f t="shared" si="28"/>
        <v>0</v>
      </c>
      <c r="S224" s="206" t="e">
        <f t="shared" si="29"/>
        <v>#DIV/0!</v>
      </c>
    </row>
    <row r="225" spans="1:19" s="11" customFormat="1">
      <c r="A225" s="195">
        <f>MAX($A$11:A224)+1</f>
        <v>211</v>
      </c>
      <c r="B225" s="196" t="s">
        <v>1650</v>
      </c>
      <c r="C225" s="197">
        <v>1</v>
      </c>
      <c r="D225" s="197">
        <v>251</v>
      </c>
      <c r="E225" s="196" t="s">
        <v>471</v>
      </c>
      <c r="F225" s="198" t="s">
        <v>172</v>
      </c>
      <c r="G225" s="198" t="s">
        <v>1311</v>
      </c>
      <c r="H225" s="198" t="s">
        <v>94</v>
      </c>
      <c r="I225" s="198">
        <v>51.39</v>
      </c>
      <c r="J225" s="64"/>
      <c r="K225" s="210">
        <v>2</v>
      </c>
      <c r="L225" s="211">
        <v>58.64</v>
      </c>
      <c r="M225" s="211" t="e" cm="1">
        <f t="array" ref="M225">IF($K225&gt;0,SVS_UR_VZ*$I225/$J225,0)</f>
        <v>#DIV/0!</v>
      </c>
      <c r="N225" s="204">
        <v>2</v>
      </c>
      <c r="O225" s="205">
        <v>40.5</v>
      </c>
      <c r="P225" s="205" t="e" cm="1">
        <f t="array" ref="P225">IF($K225&gt;0,SVS_UR_VFZ*$I225/$J225,0)</f>
        <v>#DIV/0!</v>
      </c>
      <c r="Q225" s="206">
        <f t="shared" si="27"/>
        <v>5094.8046000000004</v>
      </c>
      <c r="R225" s="206">
        <f t="shared" si="28"/>
        <v>0</v>
      </c>
      <c r="S225" s="206" t="e">
        <f t="shared" si="29"/>
        <v>#DIV/0!</v>
      </c>
    </row>
    <row r="226" spans="1:19" s="11" customFormat="1">
      <c r="A226" s="195">
        <f>MAX($A$11:A225)+1</f>
        <v>212</v>
      </c>
      <c r="B226" s="196" t="s">
        <v>1650</v>
      </c>
      <c r="C226" s="197">
        <v>1</v>
      </c>
      <c r="D226" s="197">
        <v>252</v>
      </c>
      <c r="E226" s="196" t="s">
        <v>471</v>
      </c>
      <c r="F226" s="198" t="s">
        <v>172</v>
      </c>
      <c r="G226" s="198" t="s">
        <v>1311</v>
      </c>
      <c r="H226" s="198" t="s">
        <v>94</v>
      </c>
      <c r="I226" s="198">
        <v>86.26</v>
      </c>
      <c r="J226" s="64"/>
      <c r="K226" s="210">
        <v>2</v>
      </c>
      <c r="L226" s="211">
        <v>58.64</v>
      </c>
      <c r="M226" s="211" t="e" cm="1">
        <f t="array" ref="M226">IF($K226&gt;0,SVS_UR_VZ*$I226/$J226,0)</f>
        <v>#DIV/0!</v>
      </c>
      <c r="N226" s="204">
        <v>2</v>
      </c>
      <c r="O226" s="205">
        <v>40.5</v>
      </c>
      <c r="P226" s="205" t="e" cm="1">
        <f t="array" ref="P226">IF($K226&gt;0,SVS_UR_VFZ*$I226/$J226,0)</f>
        <v>#DIV/0!</v>
      </c>
      <c r="Q226" s="206">
        <f t="shared" si="27"/>
        <v>8551.8163999999997</v>
      </c>
      <c r="R226" s="206">
        <f t="shared" si="28"/>
        <v>0</v>
      </c>
      <c r="S226" s="206" t="e">
        <f t="shared" si="29"/>
        <v>#DIV/0!</v>
      </c>
    </row>
    <row r="227" spans="1:19" s="11" customFormat="1">
      <c r="A227" s="195">
        <f>MAX($A$11:A226)+1</f>
        <v>213</v>
      </c>
      <c r="B227" s="196" t="s">
        <v>1650</v>
      </c>
      <c r="C227" s="197">
        <v>1</v>
      </c>
      <c r="D227" s="197">
        <v>253</v>
      </c>
      <c r="E227" s="196" t="s">
        <v>81</v>
      </c>
      <c r="F227" s="198" t="s">
        <v>1375</v>
      </c>
      <c r="G227" s="198" t="s">
        <v>1311</v>
      </c>
      <c r="H227" s="198" t="s">
        <v>80</v>
      </c>
      <c r="I227" s="198">
        <v>10.37</v>
      </c>
      <c r="J227" s="64"/>
      <c r="K227" s="210">
        <v>3</v>
      </c>
      <c r="L227" s="211">
        <v>87.96</v>
      </c>
      <c r="M227" s="211" t="e" cm="1">
        <f t="array" ref="M227">IF($K227&gt;0,SVS_UR_VZ*$I227/$J227,0)</f>
        <v>#DIV/0!</v>
      </c>
      <c r="N227" s="204">
        <v>3</v>
      </c>
      <c r="O227" s="205">
        <v>60.75</v>
      </c>
      <c r="P227" s="205" t="e" cm="1">
        <f t="array" ref="P227">IF($K227&gt;0,SVS_UR_VFZ*$I227/$J227,0)</f>
        <v>#DIV/0!</v>
      </c>
      <c r="Q227" s="206">
        <f t="shared" si="27"/>
        <v>1542.1226999999997</v>
      </c>
      <c r="R227" s="206">
        <f t="shared" si="28"/>
        <v>0</v>
      </c>
      <c r="S227" s="206" t="e">
        <f t="shared" si="29"/>
        <v>#DIV/0!</v>
      </c>
    </row>
    <row r="228" spans="1:19" s="11" customFormat="1">
      <c r="A228" s="195">
        <f>MAX($A$11:A227)+1</f>
        <v>214</v>
      </c>
      <c r="B228" s="196" t="s">
        <v>1650</v>
      </c>
      <c r="C228" s="197">
        <v>2</v>
      </c>
      <c r="D228" s="197">
        <v>240</v>
      </c>
      <c r="E228" s="196" t="s">
        <v>471</v>
      </c>
      <c r="F228" s="198" t="s">
        <v>172</v>
      </c>
      <c r="G228" s="198" t="s">
        <v>1311</v>
      </c>
      <c r="H228" s="198" t="s">
        <v>94</v>
      </c>
      <c r="I228" s="198">
        <v>69.72</v>
      </c>
      <c r="J228" s="64"/>
      <c r="K228" s="210">
        <v>2</v>
      </c>
      <c r="L228" s="211">
        <v>58.64</v>
      </c>
      <c r="M228" s="211" t="e" cm="1">
        <f t="array" ref="M228">IF($K228&gt;0,SVS_UR_VZ*$I228/$J228,0)</f>
        <v>#DIV/0!</v>
      </c>
      <c r="N228" s="204">
        <v>2</v>
      </c>
      <c r="O228" s="205">
        <v>40.5</v>
      </c>
      <c r="P228" s="205" t="e" cm="1">
        <f t="array" ref="P228">IF($K228&gt;0,SVS_UR_VFZ*$I228/$J228,0)</f>
        <v>#DIV/0!</v>
      </c>
      <c r="Q228" s="206">
        <f t="shared" si="27"/>
        <v>6912.0407999999998</v>
      </c>
      <c r="R228" s="206">
        <f t="shared" si="28"/>
        <v>0</v>
      </c>
      <c r="S228" s="206" t="e">
        <f t="shared" si="29"/>
        <v>#DIV/0!</v>
      </c>
    </row>
    <row r="229" spans="1:19" s="11" customFormat="1">
      <c r="A229" s="195">
        <f>MAX($A$11:A228)+1</f>
        <v>215</v>
      </c>
      <c r="B229" s="196" t="s">
        <v>1650</v>
      </c>
      <c r="C229" s="197">
        <v>2</v>
      </c>
      <c r="D229" s="197">
        <v>241</v>
      </c>
      <c r="E229" s="196" t="s">
        <v>471</v>
      </c>
      <c r="F229" s="198" t="s">
        <v>172</v>
      </c>
      <c r="G229" s="198" t="s">
        <v>1311</v>
      </c>
      <c r="H229" s="198" t="s">
        <v>94</v>
      </c>
      <c r="I229" s="198">
        <v>68.989999999999995</v>
      </c>
      <c r="J229" s="64"/>
      <c r="K229" s="210">
        <v>2</v>
      </c>
      <c r="L229" s="211">
        <v>58.64</v>
      </c>
      <c r="M229" s="211" t="e" cm="1">
        <f t="array" ref="M229">IF($K229&gt;0,SVS_UR_VZ*$I229/$J229,0)</f>
        <v>#DIV/0!</v>
      </c>
      <c r="N229" s="204">
        <v>2</v>
      </c>
      <c r="O229" s="205">
        <v>40.5</v>
      </c>
      <c r="P229" s="205" t="e" cm="1">
        <f t="array" ref="P229">IF($K229&gt;0,SVS_UR_VFZ*$I229/$J229,0)</f>
        <v>#DIV/0!</v>
      </c>
      <c r="Q229" s="206">
        <f t="shared" si="27"/>
        <v>6839.6686</v>
      </c>
      <c r="R229" s="206">
        <f t="shared" si="28"/>
        <v>0</v>
      </c>
      <c r="S229" s="206" t="e">
        <f t="shared" si="29"/>
        <v>#DIV/0!</v>
      </c>
    </row>
    <row r="230" spans="1:19" s="11" customFormat="1">
      <c r="A230" s="195">
        <f>MAX($A$11:A229)+1</f>
        <v>216</v>
      </c>
      <c r="B230" s="196" t="s">
        <v>1650</v>
      </c>
      <c r="C230" s="197">
        <v>2</v>
      </c>
      <c r="D230" s="197">
        <v>242</v>
      </c>
      <c r="E230" s="196" t="s">
        <v>81</v>
      </c>
      <c r="F230" s="198" t="s">
        <v>1375</v>
      </c>
      <c r="G230" s="198" t="s">
        <v>1311</v>
      </c>
      <c r="H230" s="198" t="s">
        <v>80</v>
      </c>
      <c r="I230" s="198">
        <v>10.37</v>
      </c>
      <c r="J230" s="64"/>
      <c r="K230" s="210">
        <v>3</v>
      </c>
      <c r="L230" s="211">
        <v>87.96</v>
      </c>
      <c r="M230" s="211" t="e" cm="1">
        <f t="array" ref="M230">IF($K230&gt;0,SVS_UR_VZ*$I230/$J230,0)</f>
        <v>#DIV/0!</v>
      </c>
      <c r="N230" s="204">
        <v>3</v>
      </c>
      <c r="O230" s="205">
        <v>60.75</v>
      </c>
      <c r="P230" s="205" t="e" cm="1">
        <f t="array" ref="P230">IF($K230&gt;0,SVS_UR_VFZ*$I230/$J230,0)</f>
        <v>#DIV/0!</v>
      </c>
      <c r="Q230" s="206">
        <f t="shared" si="27"/>
        <v>1542.1226999999997</v>
      </c>
      <c r="R230" s="206">
        <f t="shared" si="28"/>
        <v>0</v>
      </c>
      <c r="S230" s="206" t="e">
        <f t="shared" si="29"/>
        <v>#DIV/0!</v>
      </c>
    </row>
    <row r="231" spans="1:19" s="11" customFormat="1">
      <c r="A231" s="195">
        <f>MAX($A$11:A230)+1</f>
        <v>217</v>
      </c>
      <c r="B231" s="196" t="s">
        <v>1650</v>
      </c>
      <c r="C231" s="197">
        <v>2</v>
      </c>
      <c r="D231" s="197">
        <v>243</v>
      </c>
      <c r="E231" s="196" t="s">
        <v>192</v>
      </c>
      <c r="F231" s="198" t="s">
        <v>37</v>
      </c>
      <c r="G231" s="198" t="s">
        <v>1314</v>
      </c>
      <c r="H231" s="198" t="s">
        <v>78</v>
      </c>
      <c r="I231" s="198">
        <v>12.32</v>
      </c>
      <c r="J231" s="202"/>
      <c r="K231" s="202"/>
      <c r="L231" s="202"/>
      <c r="M231" s="202"/>
      <c r="N231" s="202"/>
      <c r="O231" s="202"/>
      <c r="P231" s="202"/>
      <c r="Q231" s="202"/>
      <c r="R231" s="202"/>
      <c r="S231" s="202"/>
    </row>
    <row r="232" spans="1:19" s="11" customFormat="1">
      <c r="A232" s="195">
        <f>MAX($A$11:A231)+1</f>
        <v>218</v>
      </c>
      <c r="B232" s="196" t="s">
        <v>1650</v>
      </c>
      <c r="C232" s="197">
        <v>2</v>
      </c>
      <c r="D232" s="197">
        <v>249</v>
      </c>
      <c r="E232" s="196" t="s">
        <v>84</v>
      </c>
      <c r="F232" s="198" t="s">
        <v>171</v>
      </c>
      <c r="G232" s="198" t="s">
        <v>75</v>
      </c>
      <c r="H232" s="198" t="s">
        <v>83</v>
      </c>
      <c r="I232" s="198">
        <v>46.85</v>
      </c>
      <c r="J232" s="64"/>
      <c r="K232" s="210">
        <v>5</v>
      </c>
      <c r="L232" s="211">
        <v>146.6</v>
      </c>
      <c r="M232" s="211" t="e" cm="1">
        <f t="array" ref="M232">IF($K232&gt;0,SVS_UR_VZ*$I232/$J232,0)</f>
        <v>#DIV/0!</v>
      </c>
      <c r="N232" s="204">
        <v>5</v>
      </c>
      <c r="O232" s="205">
        <v>101.25</v>
      </c>
      <c r="P232" s="205" t="e" cm="1">
        <f t="array" ref="P232">IF($K232&gt;0,SVS_UR_VFZ*$I232/$J232,0)</f>
        <v>#DIV/0!</v>
      </c>
      <c r="Q232" s="206">
        <f>I232*SUM(L232,O232)</f>
        <v>11611.772500000001</v>
      </c>
      <c r="R232" s="206">
        <f>IFERROR(Q232/J232,0)</f>
        <v>0</v>
      </c>
      <c r="S232" s="206" t="e">
        <f>ROUND(SUM(L232*M232,O232*P232),2)</f>
        <v>#DIV/0!</v>
      </c>
    </row>
    <row r="233" spans="1:19" s="11" customFormat="1">
      <c r="A233" s="195">
        <f>MAX($A$11:A232)+1</f>
        <v>219</v>
      </c>
      <c r="B233" s="196" t="s">
        <v>1650</v>
      </c>
      <c r="C233" s="197">
        <v>2</v>
      </c>
      <c r="D233" s="197">
        <v>250</v>
      </c>
      <c r="E233" s="196" t="s">
        <v>471</v>
      </c>
      <c r="F233" s="198" t="s">
        <v>172</v>
      </c>
      <c r="G233" s="198" t="s">
        <v>1311</v>
      </c>
      <c r="H233" s="198" t="s">
        <v>94</v>
      </c>
      <c r="I233" s="198">
        <v>70.239999999999995</v>
      </c>
      <c r="J233" s="64"/>
      <c r="K233" s="210">
        <v>2</v>
      </c>
      <c r="L233" s="211">
        <v>58.64</v>
      </c>
      <c r="M233" s="211" t="e" cm="1">
        <f t="array" ref="M233">IF($K233&gt;0,SVS_UR_VZ*$I233/$J233,0)</f>
        <v>#DIV/0!</v>
      </c>
      <c r="N233" s="204">
        <v>2</v>
      </c>
      <c r="O233" s="205">
        <v>40.5</v>
      </c>
      <c r="P233" s="205" t="e" cm="1">
        <f t="array" ref="P233">IF($K233&gt;0,SVS_UR_VFZ*$I233/$J233,0)</f>
        <v>#DIV/0!</v>
      </c>
      <c r="Q233" s="206">
        <f>I233*SUM(L233,O233)</f>
        <v>6963.5935999999992</v>
      </c>
      <c r="R233" s="206">
        <f>IFERROR(Q233/J233,0)</f>
        <v>0</v>
      </c>
      <c r="S233" s="206" t="e">
        <f>ROUND(SUM(L233*M233,O233*P233),2)</f>
        <v>#DIV/0!</v>
      </c>
    </row>
    <row r="234" spans="1:19" s="11" customFormat="1">
      <c r="A234" s="195">
        <f>MAX($A$11:A233)+1</f>
        <v>220</v>
      </c>
      <c r="B234" s="196" t="s">
        <v>1650</v>
      </c>
      <c r="C234" s="197">
        <v>2</v>
      </c>
      <c r="D234" s="197">
        <v>251</v>
      </c>
      <c r="E234" s="196" t="s">
        <v>471</v>
      </c>
      <c r="F234" s="198" t="s">
        <v>172</v>
      </c>
      <c r="G234" s="198" t="s">
        <v>1311</v>
      </c>
      <c r="H234" s="198" t="s">
        <v>94</v>
      </c>
      <c r="I234" s="198">
        <v>104.84</v>
      </c>
      <c r="J234" s="64"/>
      <c r="K234" s="210">
        <v>2</v>
      </c>
      <c r="L234" s="211">
        <v>58.64</v>
      </c>
      <c r="M234" s="211" t="e" cm="1">
        <f t="array" ref="M234">IF($K234&gt;0,SVS_UR_VZ*$I234/$J234,0)</f>
        <v>#DIV/0!</v>
      </c>
      <c r="N234" s="204">
        <v>2</v>
      </c>
      <c r="O234" s="205">
        <v>40.5</v>
      </c>
      <c r="P234" s="205" t="e" cm="1">
        <f t="array" ref="P234">IF($K234&gt;0,SVS_UR_VFZ*$I234/$J234,0)</f>
        <v>#DIV/0!</v>
      </c>
      <c r="Q234" s="206">
        <f>I234*SUM(L234,O234)</f>
        <v>10393.837600000001</v>
      </c>
      <c r="R234" s="206">
        <f>IFERROR(Q234/J234,0)</f>
        <v>0</v>
      </c>
      <c r="S234" s="206" t="e">
        <f>ROUND(SUM(L234*M234,O234*P234),2)</f>
        <v>#DIV/0!</v>
      </c>
    </row>
    <row r="235" spans="1:19" s="11" customFormat="1">
      <c r="A235" s="195">
        <f>MAX($A$11:A234)+1</f>
        <v>221</v>
      </c>
      <c r="B235" s="196" t="s">
        <v>1650</v>
      </c>
      <c r="C235" s="197">
        <v>2</v>
      </c>
      <c r="D235" s="197">
        <v>252</v>
      </c>
      <c r="E235" s="196" t="s">
        <v>179</v>
      </c>
      <c r="F235" s="198" t="s">
        <v>37</v>
      </c>
      <c r="G235" s="198" t="s">
        <v>1314</v>
      </c>
      <c r="H235" s="198" t="s">
        <v>78</v>
      </c>
      <c r="I235" s="198">
        <v>14.51</v>
      </c>
      <c r="J235" s="202"/>
      <c r="K235" s="202"/>
      <c r="L235" s="202"/>
      <c r="M235" s="202"/>
      <c r="N235" s="202"/>
      <c r="O235" s="202"/>
      <c r="P235" s="202"/>
      <c r="Q235" s="202"/>
      <c r="R235" s="202"/>
      <c r="S235" s="202"/>
    </row>
    <row r="236" spans="1:19" s="11" customFormat="1">
      <c r="A236" s="195">
        <f>MAX($A$11:A235)+1</f>
        <v>222</v>
      </c>
      <c r="B236" s="196" t="s">
        <v>1650</v>
      </c>
      <c r="C236" s="197">
        <v>2</v>
      </c>
      <c r="D236" s="197">
        <v>253</v>
      </c>
      <c r="E236" s="196" t="s">
        <v>81</v>
      </c>
      <c r="F236" s="198" t="s">
        <v>1375</v>
      </c>
      <c r="G236" s="198" t="s">
        <v>75</v>
      </c>
      <c r="H236" s="198" t="s">
        <v>80</v>
      </c>
      <c r="I236" s="198">
        <v>10.38</v>
      </c>
      <c r="J236" s="64"/>
      <c r="K236" s="210">
        <v>3</v>
      </c>
      <c r="L236" s="211">
        <v>87.96</v>
      </c>
      <c r="M236" s="211" t="e" cm="1">
        <f t="array" ref="M236">IF($K236&gt;0,SVS_UR_VZ*$I236/$J236,0)</f>
        <v>#DIV/0!</v>
      </c>
      <c r="N236" s="204">
        <v>3</v>
      </c>
      <c r="O236" s="205">
        <v>60.75</v>
      </c>
      <c r="P236" s="205" t="e" cm="1">
        <f t="array" ref="P236">IF($K236&gt;0,SVS_UR_VFZ*$I236/$J236,0)</f>
        <v>#DIV/0!</v>
      </c>
      <c r="Q236" s="206">
        <f>I236*SUM(L236,O236)</f>
        <v>1543.6098</v>
      </c>
      <c r="R236" s="206">
        <f>IFERROR(Q236/J236,0)</f>
        <v>0</v>
      </c>
      <c r="S236" s="206" t="e">
        <f>ROUND(SUM(L236*M236,O236*P236),2)</f>
        <v>#DIV/0!</v>
      </c>
    </row>
    <row r="237" spans="1:19" s="11" customFormat="1">
      <c r="A237" s="212"/>
      <c r="B237" s="213"/>
      <c r="C237" s="214"/>
      <c r="D237" s="214"/>
      <c r="E237" s="213"/>
      <c r="F237" s="215"/>
      <c r="G237" s="215"/>
      <c r="H237" s="215"/>
      <c r="I237" s="215"/>
      <c r="J237" s="217"/>
      <c r="K237" s="217"/>
      <c r="L237" s="217"/>
      <c r="M237" s="217"/>
      <c r="N237" s="217"/>
      <c r="O237" s="217"/>
      <c r="P237" s="217"/>
      <c r="Q237" s="217"/>
      <c r="R237" s="217"/>
      <c r="S237" s="218"/>
    </row>
    <row r="238" spans="1:19" s="11" customFormat="1">
      <c r="A238" s="195">
        <f>MAX($A$11:A236)+1</f>
        <v>223</v>
      </c>
      <c r="B238" s="196" t="s">
        <v>1651</v>
      </c>
      <c r="C238" s="197">
        <v>1</v>
      </c>
      <c r="D238" s="197">
        <v>260</v>
      </c>
      <c r="E238" s="196" t="s">
        <v>471</v>
      </c>
      <c r="F238" s="198" t="s">
        <v>172</v>
      </c>
      <c r="G238" s="198" t="s">
        <v>75</v>
      </c>
      <c r="H238" s="198" t="s">
        <v>94</v>
      </c>
      <c r="I238" s="198">
        <v>69.849999999999994</v>
      </c>
      <c r="J238" s="64"/>
      <c r="K238" s="210">
        <v>2</v>
      </c>
      <c r="L238" s="211">
        <v>58.64</v>
      </c>
      <c r="M238" s="211" t="e" cm="1">
        <f t="array" ref="M238">IF($K238&gt;0,SVS_UR_VZ*$I238/$J238,0)</f>
        <v>#DIV/0!</v>
      </c>
      <c r="N238" s="204">
        <v>2</v>
      </c>
      <c r="O238" s="205">
        <v>40.5</v>
      </c>
      <c r="P238" s="205" t="e" cm="1">
        <f t="array" ref="P238">IF($K238&gt;0,SVS_UR_VFZ*$I238/$J238,0)</f>
        <v>#DIV/0!</v>
      </c>
      <c r="Q238" s="206">
        <f>I238*SUM(L238,O238)</f>
        <v>6924.9289999999992</v>
      </c>
      <c r="R238" s="206">
        <f>IFERROR(Q238/J238,0)</f>
        <v>0</v>
      </c>
      <c r="S238" s="206" t="e">
        <f>ROUND(SUM(L238*M238,O238*P238),2)</f>
        <v>#DIV/0!</v>
      </c>
    </row>
    <row r="239" spans="1:19" s="11" customFormat="1">
      <c r="A239" s="195">
        <f>MAX($A$11:A238)+1</f>
        <v>224</v>
      </c>
      <c r="B239" s="196" t="s">
        <v>1651</v>
      </c>
      <c r="C239" s="197">
        <v>1</v>
      </c>
      <c r="D239" s="197">
        <v>261</v>
      </c>
      <c r="E239" s="196" t="s">
        <v>471</v>
      </c>
      <c r="F239" s="198" t="s">
        <v>172</v>
      </c>
      <c r="G239" s="198" t="s">
        <v>75</v>
      </c>
      <c r="H239" s="198" t="s">
        <v>94</v>
      </c>
      <c r="I239" s="198">
        <v>70.790000000000006</v>
      </c>
      <c r="J239" s="64"/>
      <c r="K239" s="210">
        <v>2</v>
      </c>
      <c r="L239" s="211">
        <v>58.64</v>
      </c>
      <c r="M239" s="211" t="e" cm="1">
        <f t="array" ref="M239">IF($K239&gt;0,SVS_UR_VZ*$I239/$J239,0)</f>
        <v>#DIV/0!</v>
      </c>
      <c r="N239" s="204">
        <v>2</v>
      </c>
      <c r="O239" s="205">
        <v>40.5</v>
      </c>
      <c r="P239" s="205" t="e" cm="1">
        <f t="array" ref="P239">IF($K239&gt;0,SVS_UR_VFZ*$I239/$J239,0)</f>
        <v>#DIV/0!</v>
      </c>
      <c r="Q239" s="206">
        <f>I239*SUM(L239,O239)</f>
        <v>7018.1206000000011</v>
      </c>
      <c r="R239" s="206">
        <f>IFERROR(Q239/J239,0)</f>
        <v>0</v>
      </c>
      <c r="S239" s="206" t="e">
        <f>ROUND(SUM(L239*M239,O239*P239),2)</f>
        <v>#DIV/0!</v>
      </c>
    </row>
    <row r="240" spans="1:19" s="11" customFormat="1">
      <c r="A240" s="195">
        <f>MAX($A$11:A239)+1</f>
        <v>225</v>
      </c>
      <c r="B240" s="196" t="s">
        <v>1651</v>
      </c>
      <c r="C240" s="197">
        <v>1</v>
      </c>
      <c r="D240" s="197">
        <v>262</v>
      </c>
      <c r="E240" s="196" t="s">
        <v>81</v>
      </c>
      <c r="F240" s="198" t="s">
        <v>1375</v>
      </c>
      <c r="G240" s="198" t="s">
        <v>75</v>
      </c>
      <c r="H240" s="198" t="s">
        <v>80</v>
      </c>
      <c r="I240" s="198">
        <v>10.32</v>
      </c>
      <c r="J240" s="64"/>
      <c r="K240" s="210">
        <v>3</v>
      </c>
      <c r="L240" s="211">
        <v>87.96</v>
      </c>
      <c r="M240" s="211" t="e" cm="1">
        <f t="array" ref="M240">IF($K240&gt;0,SVS_UR_VZ*$I240/$J240,0)</f>
        <v>#DIV/0!</v>
      </c>
      <c r="N240" s="204">
        <v>3</v>
      </c>
      <c r="O240" s="205">
        <v>60.75</v>
      </c>
      <c r="P240" s="205" t="e" cm="1">
        <f t="array" ref="P240">IF($K240&gt;0,SVS_UR_VFZ*$I240/$J240,0)</f>
        <v>#DIV/0!</v>
      </c>
      <c r="Q240" s="206">
        <f>I240*SUM(L240,O240)</f>
        <v>1534.6871999999998</v>
      </c>
      <c r="R240" s="206">
        <f>IFERROR(Q240/J240,0)</f>
        <v>0</v>
      </c>
      <c r="S240" s="206" t="e">
        <f>ROUND(SUM(L240*M240,O240*P240),2)</f>
        <v>#DIV/0!</v>
      </c>
    </row>
    <row r="241" spans="1:19" s="11" customFormat="1">
      <c r="A241" s="195">
        <f>MAX($A$11:A240)+1</f>
        <v>226</v>
      </c>
      <c r="B241" s="196" t="s">
        <v>1651</v>
      </c>
      <c r="C241" s="197">
        <v>1</v>
      </c>
      <c r="D241" s="197">
        <v>263</v>
      </c>
      <c r="E241" s="196" t="s">
        <v>192</v>
      </c>
      <c r="F241" s="198" t="s">
        <v>37</v>
      </c>
      <c r="G241" s="198" t="s">
        <v>1314</v>
      </c>
      <c r="H241" s="198" t="s">
        <v>78</v>
      </c>
      <c r="I241" s="198">
        <v>9.42</v>
      </c>
      <c r="J241" s="202"/>
      <c r="K241" s="202"/>
      <c r="L241" s="202"/>
      <c r="M241" s="202"/>
      <c r="N241" s="202"/>
      <c r="O241" s="202"/>
      <c r="P241" s="202"/>
      <c r="Q241" s="202"/>
      <c r="R241" s="202"/>
      <c r="S241" s="202"/>
    </row>
    <row r="242" spans="1:19" s="11" customFormat="1">
      <c r="A242" s="195">
        <f>MAX($A$11:A241)+1</f>
        <v>227</v>
      </c>
      <c r="B242" s="196" t="s">
        <v>1651</v>
      </c>
      <c r="C242" s="197">
        <v>1</v>
      </c>
      <c r="D242" s="197">
        <v>269</v>
      </c>
      <c r="E242" s="196" t="s">
        <v>84</v>
      </c>
      <c r="F242" s="198" t="s">
        <v>171</v>
      </c>
      <c r="G242" s="198" t="s">
        <v>75</v>
      </c>
      <c r="H242" s="198" t="s">
        <v>83</v>
      </c>
      <c r="I242" s="198">
        <v>55.43</v>
      </c>
      <c r="J242" s="64"/>
      <c r="K242" s="210">
        <v>5</v>
      </c>
      <c r="L242" s="211">
        <v>146.6</v>
      </c>
      <c r="M242" s="211" t="e" cm="1">
        <f t="array" ref="M242">IF($K242&gt;0,SVS_UR_VZ*$I242/$J242,0)</f>
        <v>#DIV/0!</v>
      </c>
      <c r="N242" s="204">
        <v>5</v>
      </c>
      <c r="O242" s="205">
        <v>101.25</v>
      </c>
      <c r="P242" s="205" t="e" cm="1">
        <f t="array" ref="P242">IF($K242&gt;0,SVS_UR_VFZ*$I242/$J242,0)</f>
        <v>#DIV/0!</v>
      </c>
      <c r="Q242" s="206">
        <f t="shared" ref="Q242:Q248" si="30">I242*SUM(L242,O242)</f>
        <v>13738.325499999999</v>
      </c>
      <c r="R242" s="206">
        <f t="shared" ref="R242:R248" si="31">IFERROR(Q242/J242,0)</f>
        <v>0</v>
      </c>
      <c r="S242" s="206" t="e">
        <f t="shared" ref="S242:S248" si="32">ROUND(SUM(L242*M242,O242*P242),2)</f>
        <v>#DIV/0!</v>
      </c>
    </row>
    <row r="243" spans="1:19" s="11" customFormat="1">
      <c r="A243" s="195">
        <f>MAX($A$11:A242)+1</f>
        <v>228</v>
      </c>
      <c r="B243" s="196" t="s">
        <v>1651</v>
      </c>
      <c r="C243" s="197">
        <v>1</v>
      </c>
      <c r="D243" s="197">
        <v>270</v>
      </c>
      <c r="E243" s="196" t="s">
        <v>471</v>
      </c>
      <c r="F243" s="198" t="s">
        <v>172</v>
      </c>
      <c r="G243" s="198" t="s">
        <v>1313</v>
      </c>
      <c r="H243" s="198" t="s">
        <v>94</v>
      </c>
      <c r="I243" s="198">
        <v>53.14</v>
      </c>
      <c r="J243" s="64"/>
      <c r="K243" s="210">
        <v>2</v>
      </c>
      <c r="L243" s="211">
        <v>58.64</v>
      </c>
      <c r="M243" s="211" t="e" cm="1">
        <f t="array" ref="M243">IF($K243&gt;0,SVS_UR_VZ*$I243/$J243,0)</f>
        <v>#DIV/0!</v>
      </c>
      <c r="N243" s="204">
        <v>2</v>
      </c>
      <c r="O243" s="205">
        <v>40.5</v>
      </c>
      <c r="P243" s="205" t="e" cm="1">
        <f t="array" ref="P243">IF($K243&gt;0,SVS_UR_VFZ*$I243/$J243,0)</f>
        <v>#DIV/0!</v>
      </c>
      <c r="Q243" s="206">
        <f t="shared" si="30"/>
        <v>5268.2996000000003</v>
      </c>
      <c r="R243" s="206">
        <f t="shared" si="31"/>
        <v>0</v>
      </c>
      <c r="S243" s="206" t="e">
        <f t="shared" si="32"/>
        <v>#DIV/0!</v>
      </c>
    </row>
    <row r="244" spans="1:19" s="11" customFormat="1">
      <c r="A244" s="195">
        <f>MAX($A$11:A243)+1</f>
        <v>229</v>
      </c>
      <c r="B244" s="196" t="s">
        <v>1651</v>
      </c>
      <c r="C244" s="197">
        <v>1</v>
      </c>
      <c r="D244" s="197">
        <v>271</v>
      </c>
      <c r="E244" s="196" t="s">
        <v>471</v>
      </c>
      <c r="F244" s="198" t="s">
        <v>172</v>
      </c>
      <c r="G244" s="198" t="s">
        <v>75</v>
      </c>
      <c r="H244" s="198" t="s">
        <v>94</v>
      </c>
      <c r="I244" s="198">
        <v>69.34</v>
      </c>
      <c r="J244" s="64"/>
      <c r="K244" s="210">
        <v>2</v>
      </c>
      <c r="L244" s="211">
        <v>58.64</v>
      </c>
      <c r="M244" s="211" t="e" cm="1">
        <f t="array" ref="M244">IF($K244&gt;0,SVS_UR_VZ*$I244/$J244,0)</f>
        <v>#DIV/0!</v>
      </c>
      <c r="N244" s="204">
        <v>2</v>
      </c>
      <c r="O244" s="205">
        <v>40.5</v>
      </c>
      <c r="P244" s="205" t="e" cm="1">
        <f t="array" ref="P244">IF($K244&gt;0,SVS_UR_VFZ*$I244/$J244,0)</f>
        <v>#DIV/0!</v>
      </c>
      <c r="Q244" s="206">
        <f t="shared" si="30"/>
        <v>6874.3676000000005</v>
      </c>
      <c r="R244" s="206">
        <f t="shared" si="31"/>
        <v>0</v>
      </c>
      <c r="S244" s="206" t="e">
        <f t="shared" si="32"/>
        <v>#DIV/0!</v>
      </c>
    </row>
    <row r="245" spans="1:19" s="11" customFormat="1">
      <c r="A245" s="195">
        <f>MAX($A$11:A244)+1</f>
        <v>230</v>
      </c>
      <c r="B245" s="196" t="s">
        <v>1651</v>
      </c>
      <c r="C245" s="197">
        <v>1</v>
      </c>
      <c r="D245" s="197">
        <v>272</v>
      </c>
      <c r="E245" s="196" t="s">
        <v>471</v>
      </c>
      <c r="F245" s="198" t="s">
        <v>172</v>
      </c>
      <c r="G245" s="198" t="s">
        <v>75</v>
      </c>
      <c r="H245" s="198" t="s">
        <v>94</v>
      </c>
      <c r="I245" s="198">
        <v>67.13</v>
      </c>
      <c r="J245" s="64"/>
      <c r="K245" s="210">
        <v>2</v>
      </c>
      <c r="L245" s="211">
        <v>58.64</v>
      </c>
      <c r="M245" s="211" t="e" cm="1">
        <f t="array" ref="M245">IF($K245&gt;0,SVS_UR_VZ*$I245/$J245,0)</f>
        <v>#DIV/0!</v>
      </c>
      <c r="N245" s="204">
        <v>2</v>
      </c>
      <c r="O245" s="205">
        <v>40.5</v>
      </c>
      <c r="P245" s="205" t="e" cm="1">
        <f t="array" ref="P245">IF($K245&gt;0,SVS_UR_VFZ*$I245/$J245,0)</f>
        <v>#DIV/0!</v>
      </c>
      <c r="Q245" s="206">
        <f t="shared" si="30"/>
        <v>6655.2681999999995</v>
      </c>
      <c r="R245" s="206">
        <f t="shared" si="31"/>
        <v>0</v>
      </c>
      <c r="S245" s="206" t="e">
        <f t="shared" si="32"/>
        <v>#DIV/0!</v>
      </c>
    </row>
    <row r="246" spans="1:19" s="11" customFormat="1">
      <c r="A246" s="195">
        <f>MAX($A$11:A245)+1</f>
        <v>231</v>
      </c>
      <c r="B246" s="196" t="s">
        <v>1651</v>
      </c>
      <c r="C246" s="197">
        <v>1</v>
      </c>
      <c r="D246" s="197">
        <v>273</v>
      </c>
      <c r="E246" s="196" t="s">
        <v>81</v>
      </c>
      <c r="F246" s="198" t="s">
        <v>1375</v>
      </c>
      <c r="G246" s="198" t="s">
        <v>75</v>
      </c>
      <c r="H246" s="198" t="s">
        <v>80</v>
      </c>
      <c r="I246" s="198">
        <v>10.37</v>
      </c>
      <c r="J246" s="64"/>
      <c r="K246" s="210">
        <v>3</v>
      </c>
      <c r="L246" s="211">
        <v>87.96</v>
      </c>
      <c r="M246" s="211" t="e" cm="1">
        <f t="array" ref="M246">IF($K246&gt;0,SVS_UR_VZ*$I246/$J246,0)</f>
        <v>#DIV/0!</v>
      </c>
      <c r="N246" s="204">
        <v>3</v>
      </c>
      <c r="O246" s="205">
        <v>60.75</v>
      </c>
      <c r="P246" s="205" t="e" cm="1">
        <f t="array" ref="P246">IF($K246&gt;0,SVS_UR_VFZ*$I246/$J246,0)</f>
        <v>#DIV/0!</v>
      </c>
      <c r="Q246" s="206">
        <f t="shared" si="30"/>
        <v>1542.1226999999997</v>
      </c>
      <c r="R246" s="206">
        <f t="shared" si="31"/>
        <v>0</v>
      </c>
      <c r="S246" s="206" t="e">
        <f t="shared" si="32"/>
        <v>#DIV/0!</v>
      </c>
    </row>
    <row r="247" spans="1:19" s="11" customFormat="1">
      <c r="A247" s="195">
        <f>MAX($A$11:A246)+1</f>
        <v>232</v>
      </c>
      <c r="B247" s="196" t="s">
        <v>1651</v>
      </c>
      <c r="C247" s="197">
        <v>2</v>
      </c>
      <c r="D247" s="197">
        <v>260</v>
      </c>
      <c r="E247" s="196" t="s">
        <v>471</v>
      </c>
      <c r="F247" s="198" t="s">
        <v>172</v>
      </c>
      <c r="G247" s="198" t="s">
        <v>75</v>
      </c>
      <c r="H247" s="198" t="s">
        <v>94</v>
      </c>
      <c r="I247" s="198">
        <v>68.75</v>
      </c>
      <c r="J247" s="64"/>
      <c r="K247" s="210">
        <v>2</v>
      </c>
      <c r="L247" s="211">
        <v>58.64</v>
      </c>
      <c r="M247" s="211" t="e" cm="1">
        <f t="array" ref="M247">IF($K247&gt;0,SVS_UR_VZ*$I247/$J247,0)</f>
        <v>#DIV/0!</v>
      </c>
      <c r="N247" s="204">
        <v>2</v>
      </c>
      <c r="O247" s="205">
        <v>40.5</v>
      </c>
      <c r="P247" s="205" t="e" cm="1">
        <f t="array" ref="P247">IF($K247&gt;0,SVS_UR_VFZ*$I247/$J247,0)</f>
        <v>#DIV/0!</v>
      </c>
      <c r="Q247" s="206">
        <f t="shared" si="30"/>
        <v>6815.875</v>
      </c>
      <c r="R247" s="206">
        <f t="shared" si="31"/>
        <v>0</v>
      </c>
      <c r="S247" s="206" t="e">
        <f t="shared" si="32"/>
        <v>#DIV/0!</v>
      </c>
    </row>
    <row r="248" spans="1:19" s="11" customFormat="1">
      <c r="A248" s="195">
        <f>MAX($A$11:A247)+1</f>
        <v>233</v>
      </c>
      <c r="B248" s="196" t="s">
        <v>1651</v>
      </c>
      <c r="C248" s="197">
        <v>2</v>
      </c>
      <c r="D248" s="197">
        <v>262</v>
      </c>
      <c r="E248" s="196" t="s">
        <v>81</v>
      </c>
      <c r="F248" s="198" t="s">
        <v>1375</v>
      </c>
      <c r="G248" s="198" t="s">
        <v>75</v>
      </c>
      <c r="H248" s="198" t="s">
        <v>80</v>
      </c>
      <c r="I248" s="198">
        <v>10.97</v>
      </c>
      <c r="J248" s="64"/>
      <c r="K248" s="210">
        <v>3</v>
      </c>
      <c r="L248" s="211">
        <v>87.96</v>
      </c>
      <c r="M248" s="211" t="e" cm="1">
        <f t="array" ref="M248">IF($K248&gt;0,SVS_UR_VZ*$I248/$J248,0)</f>
        <v>#DIV/0!</v>
      </c>
      <c r="N248" s="204">
        <v>3</v>
      </c>
      <c r="O248" s="205">
        <v>60.75</v>
      </c>
      <c r="P248" s="205" t="e" cm="1">
        <f t="array" ref="P248">IF($K248&gt;0,SVS_UR_VFZ*$I248/$J248,0)</f>
        <v>#DIV/0!</v>
      </c>
      <c r="Q248" s="206">
        <f t="shared" si="30"/>
        <v>1631.3486999999998</v>
      </c>
      <c r="R248" s="206">
        <f t="shared" si="31"/>
        <v>0</v>
      </c>
      <c r="S248" s="206" t="e">
        <f t="shared" si="32"/>
        <v>#DIV/0!</v>
      </c>
    </row>
    <row r="249" spans="1:19" s="11" customFormat="1">
      <c r="A249" s="195">
        <f>MAX($A$11:A248)+1</f>
        <v>234</v>
      </c>
      <c r="B249" s="196" t="s">
        <v>1651</v>
      </c>
      <c r="C249" s="197">
        <v>2</v>
      </c>
      <c r="D249" s="197">
        <v>263</v>
      </c>
      <c r="E249" s="196" t="s">
        <v>192</v>
      </c>
      <c r="F249" s="198" t="s">
        <v>37</v>
      </c>
      <c r="G249" s="198" t="s">
        <v>1314</v>
      </c>
      <c r="H249" s="198" t="s">
        <v>78</v>
      </c>
      <c r="I249" s="198">
        <v>9.42</v>
      </c>
      <c r="J249" s="202"/>
      <c r="K249" s="202"/>
      <c r="L249" s="202"/>
      <c r="M249" s="202"/>
      <c r="N249" s="202"/>
      <c r="O249" s="202"/>
      <c r="P249" s="202"/>
      <c r="Q249" s="202"/>
      <c r="R249" s="202"/>
      <c r="S249" s="202"/>
    </row>
    <row r="250" spans="1:19" s="11" customFormat="1">
      <c r="A250" s="195">
        <f>MAX($A$11:A249)+1</f>
        <v>235</v>
      </c>
      <c r="B250" s="196" t="s">
        <v>1651</v>
      </c>
      <c r="C250" s="197">
        <v>2</v>
      </c>
      <c r="D250" s="197">
        <v>269</v>
      </c>
      <c r="E250" s="196" t="s">
        <v>84</v>
      </c>
      <c r="F250" s="198" t="s">
        <v>171</v>
      </c>
      <c r="G250" s="198" t="s">
        <v>75</v>
      </c>
      <c r="H250" s="198" t="s">
        <v>83</v>
      </c>
      <c r="I250" s="198">
        <v>49.19</v>
      </c>
      <c r="J250" s="64"/>
      <c r="K250" s="210">
        <v>5</v>
      </c>
      <c r="L250" s="211">
        <v>146.6</v>
      </c>
      <c r="M250" s="211" t="e" cm="1">
        <f t="array" ref="M250">IF($K250&gt;0,SVS_UR_VZ*$I250/$J250,0)</f>
        <v>#DIV/0!</v>
      </c>
      <c r="N250" s="204">
        <v>5</v>
      </c>
      <c r="O250" s="205">
        <v>101.25</v>
      </c>
      <c r="P250" s="205" t="e" cm="1">
        <f t="array" ref="P250">IF($K250&gt;0,SVS_UR_VFZ*$I250/$J250,0)</f>
        <v>#DIV/0!</v>
      </c>
      <c r="Q250" s="206">
        <f t="shared" ref="Q250:Q259" si="33">I250*SUM(L250,O250)</f>
        <v>12191.741499999998</v>
      </c>
      <c r="R250" s="206">
        <f t="shared" ref="R250:R259" si="34">IFERROR(Q250/J250,0)</f>
        <v>0</v>
      </c>
      <c r="S250" s="206" t="e">
        <f t="shared" ref="S250:S259" si="35">ROUND(SUM(L250*M250,O250*P250),2)</f>
        <v>#DIV/0!</v>
      </c>
    </row>
    <row r="251" spans="1:19" s="11" customFormat="1">
      <c r="A251" s="195">
        <f>MAX($A$11:A250)+1</f>
        <v>236</v>
      </c>
      <c r="B251" s="196" t="s">
        <v>1651</v>
      </c>
      <c r="C251" s="197">
        <v>2</v>
      </c>
      <c r="D251" s="197">
        <v>270</v>
      </c>
      <c r="E251" s="196" t="s">
        <v>471</v>
      </c>
      <c r="F251" s="198" t="s">
        <v>172</v>
      </c>
      <c r="G251" s="198" t="s">
        <v>1313</v>
      </c>
      <c r="H251" s="198" t="s">
        <v>94</v>
      </c>
      <c r="I251" s="198">
        <v>53.14</v>
      </c>
      <c r="J251" s="64"/>
      <c r="K251" s="210">
        <v>2</v>
      </c>
      <c r="L251" s="211">
        <v>58.64</v>
      </c>
      <c r="M251" s="211" t="e" cm="1">
        <f t="array" ref="M251">IF($K251&gt;0,SVS_UR_VZ*$I251/$J251,0)</f>
        <v>#DIV/0!</v>
      </c>
      <c r="N251" s="204">
        <v>2</v>
      </c>
      <c r="O251" s="205">
        <v>40.5</v>
      </c>
      <c r="P251" s="205" t="e" cm="1">
        <f t="array" ref="P251">IF($K251&gt;0,SVS_UR_VFZ*$I251/$J251,0)</f>
        <v>#DIV/0!</v>
      </c>
      <c r="Q251" s="206">
        <f t="shared" si="33"/>
        <v>5268.2996000000003</v>
      </c>
      <c r="R251" s="206">
        <f t="shared" si="34"/>
        <v>0</v>
      </c>
      <c r="S251" s="206" t="e">
        <f t="shared" si="35"/>
        <v>#DIV/0!</v>
      </c>
    </row>
    <row r="252" spans="1:19" s="11" customFormat="1">
      <c r="A252" s="195">
        <f>MAX($A$11:A251)+1</f>
        <v>237</v>
      </c>
      <c r="B252" s="196" t="s">
        <v>1651</v>
      </c>
      <c r="C252" s="197">
        <v>2</v>
      </c>
      <c r="D252" s="197">
        <v>271</v>
      </c>
      <c r="E252" s="196" t="s">
        <v>471</v>
      </c>
      <c r="F252" s="198" t="s">
        <v>172</v>
      </c>
      <c r="G252" s="198" t="s">
        <v>75</v>
      </c>
      <c r="H252" s="198" t="s">
        <v>94</v>
      </c>
      <c r="I252" s="198">
        <v>68.38</v>
      </c>
      <c r="J252" s="64"/>
      <c r="K252" s="210">
        <v>2</v>
      </c>
      <c r="L252" s="211">
        <v>58.64</v>
      </c>
      <c r="M252" s="211" t="e" cm="1">
        <f t="array" ref="M252">IF($K252&gt;0,SVS_UR_VZ*$I252/$J252,0)</f>
        <v>#DIV/0!</v>
      </c>
      <c r="N252" s="204">
        <v>2</v>
      </c>
      <c r="O252" s="205">
        <v>40.5</v>
      </c>
      <c r="P252" s="205" t="e" cm="1">
        <f t="array" ref="P252">IF($K252&gt;0,SVS_UR_VFZ*$I252/$J252,0)</f>
        <v>#DIV/0!</v>
      </c>
      <c r="Q252" s="206">
        <f t="shared" si="33"/>
        <v>6779.1931999999997</v>
      </c>
      <c r="R252" s="206">
        <f t="shared" si="34"/>
        <v>0</v>
      </c>
      <c r="S252" s="206" t="e">
        <f t="shared" si="35"/>
        <v>#DIV/0!</v>
      </c>
    </row>
    <row r="253" spans="1:19" s="11" customFormat="1">
      <c r="A253" s="195">
        <f>MAX($A$11:A252)+1</f>
        <v>238</v>
      </c>
      <c r="B253" s="196" t="s">
        <v>1651</v>
      </c>
      <c r="C253" s="197">
        <v>2</v>
      </c>
      <c r="D253" s="197">
        <v>272</v>
      </c>
      <c r="E253" s="196" t="s">
        <v>471</v>
      </c>
      <c r="F253" s="198" t="s">
        <v>172</v>
      </c>
      <c r="G253" s="198" t="s">
        <v>75</v>
      </c>
      <c r="H253" s="198" t="s">
        <v>94</v>
      </c>
      <c r="I253" s="198">
        <v>57.2</v>
      </c>
      <c r="J253" s="64"/>
      <c r="K253" s="210">
        <v>2</v>
      </c>
      <c r="L253" s="211">
        <v>58.64</v>
      </c>
      <c r="M253" s="211" t="e" cm="1">
        <f t="array" ref="M253">IF($K253&gt;0,SVS_UR_VZ*$I253/$J253,0)</f>
        <v>#DIV/0!</v>
      </c>
      <c r="N253" s="204">
        <v>2</v>
      </c>
      <c r="O253" s="205">
        <v>40.5</v>
      </c>
      <c r="P253" s="205" t="e" cm="1">
        <f t="array" ref="P253">IF($K253&gt;0,SVS_UR_VFZ*$I253/$J253,0)</f>
        <v>#DIV/0!</v>
      </c>
      <c r="Q253" s="206">
        <f t="shared" si="33"/>
        <v>5670.808</v>
      </c>
      <c r="R253" s="206">
        <f t="shared" si="34"/>
        <v>0</v>
      </c>
      <c r="S253" s="206" t="e">
        <f t="shared" si="35"/>
        <v>#DIV/0!</v>
      </c>
    </row>
    <row r="254" spans="1:19" s="11" customFormat="1">
      <c r="A254" s="195">
        <f>MAX($A$11:A253)+1</f>
        <v>239</v>
      </c>
      <c r="B254" s="196" t="s">
        <v>1651</v>
      </c>
      <c r="C254" s="197">
        <v>2</v>
      </c>
      <c r="D254" s="197">
        <v>273</v>
      </c>
      <c r="E254" s="196" t="s">
        <v>81</v>
      </c>
      <c r="F254" s="198" t="s">
        <v>1375</v>
      </c>
      <c r="G254" s="198" t="s">
        <v>75</v>
      </c>
      <c r="H254" s="198" t="s">
        <v>80</v>
      </c>
      <c r="I254" s="198">
        <v>10.37</v>
      </c>
      <c r="J254" s="64"/>
      <c r="K254" s="210">
        <v>3</v>
      </c>
      <c r="L254" s="211">
        <v>87.96</v>
      </c>
      <c r="M254" s="211" t="e" cm="1">
        <f t="array" ref="M254">IF($K254&gt;0,SVS_UR_VZ*$I254/$J254,0)</f>
        <v>#DIV/0!</v>
      </c>
      <c r="N254" s="204">
        <v>3</v>
      </c>
      <c r="O254" s="205">
        <v>60.75</v>
      </c>
      <c r="P254" s="205" t="e" cm="1">
        <f t="array" ref="P254">IF($K254&gt;0,SVS_UR_VFZ*$I254/$J254,0)</f>
        <v>#DIV/0!</v>
      </c>
      <c r="Q254" s="206">
        <f t="shared" si="33"/>
        <v>1542.1226999999997</v>
      </c>
      <c r="R254" s="206">
        <f t="shared" si="34"/>
        <v>0</v>
      </c>
      <c r="S254" s="206" t="e">
        <f t="shared" si="35"/>
        <v>#DIV/0!</v>
      </c>
    </row>
    <row r="255" spans="1:19" s="11" customFormat="1">
      <c r="A255" s="195">
        <f>MAX($A$11:A254)+1</f>
        <v>240</v>
      </c>
      <c r="B255" s="196" t="s">
        <v>1651</v>
      </c>
      <c r="C255" s="197">
        <v>2</v>
      </c>
      <c r="D255" s="197">
        <v>274</v>
      </c>
      <c r="E255" s="196" t="s">
        <v>81</v>
      </c>
      <c r="F255" s="198" t="s">
        <v>1375</v>
      </c>
      <c r="G255" s="198" t="s">
        <v>75</v>
      </c>
      <c r="H255" s="198" t="s">
        <v>80</v>
      </c>
      <c r="I255" s="198">
        <v>14.79</v>
      </c>
      <c r="J255" s="64"/>
      <c r="K255" s="210">
        <v>3</v>
      </c>
      <c r="L255" s="211">
        <v>87.96</v>
      </c>
      <c r="M255" s="211" t="e" cm="1">
        <f t="array" ref="M255">IF($K255&gt;0,SVS_UR_VZ*$I255/$J255,0)</f>
        <v>#DIV/0!</v>
      </c>
      <c r="N255" s="204">
        <v>3</v>
      </c>
      <c r="O255" s="205">
        <v>60.75</v>
      </c>
      <c r="P255" s="205" t="e" cm="1">
        <f t="array" ref="P255">IF($K255&gt;0,SVS_UR_VFZ*$I255/$J255,0)</f>
        <v>#DIV/0!</v>
      </c>
      <c r="Q255" s="206">
        <f t="shared" si="33"/>
        <v>2199.4208999999996</v>
      </c>
      <c r="R255" s="206">
        <f t="shared" si="34"/>
        <v>0</v>
      </c>
      <c r="S255" s="206" t="e">
        <f t="shared" si="35"/>
        <v>#DIV/0!</v>
      </c>
    </row>
    <row r="256" spans="1:19" s="11" customFormat="1">
      <c r="A256" s="212"/>
      <c r="B256" s="213"/>
      <c r="C256" s="214"/>
      <c r="D256" s="214"/>
      <c r="E256" s="213"/>
      <c r="F256" s="215"/>
      <c r="G256" s="215"/>
      <c r="H256" s="215"/>
      <c r="I256" s="215"/>
      <c r="J256" s="217"/>
      <c r="K256" s="217"/>
      <c r="L256" s="217"/>
      <c r="M256" s="217"/>
      <c r="N256" s="217"/>
      <c r="O256" s="217"/>
      <c r="P256" s="217"/>
      <c r="Q256" s="217"/>
      <c r="R256" s="217"/>
      <c r="S256" s="218"/>
    </row>
    <row r="257" spans="1:19" s="11" customFormat="1">
      <c r="A257" s="195">
        <f>MAX($A$11:A255)+1</f>
        <v>241</v>
      </c>
      <c r="B257" s="196" t="s">
        <v>1652</v>
      </c>
      <c r="C257" s="197">
        <v>1</v>
      </c>
      <c r="D257" s="197">
        <v>280</v>
      </c>
      <c r="E257" s="196" t="s">
        <v>471</v>
      </c>
      <c r="F257" s="198" t="s">
        <v>172</v>
      </c>
      <c r="G257" s="198" t="s">
        <v>75</v>
      </c>
      <c r="H257" s="198" t="s">
        <v>94</v>
      </c>
      <c r="I257" s="198">
        <v>70.23</v>
      </c>
      <c r="J257" s="64"/>
      <c r="K257" s="210">
        <v>2</v>
      </c>
      <c r="L257" s="211">
        <v>58.64</v>
      </c>
      <c r="M257" s="211" t="e" cm="1">
        <f t="array" ref="M257">IF($K257&gt;0,SVS_UR_VZ*$I257/$J257,0)</f>
        <v>#DIV/0!</v>
      </c>
      <c r="N257" s="204">
        <v>2</v>
      </c>
      <c r="O257" s="205">
        <v>40.5</v>
      </c>
      <c r="P257" s="205" t="e" cm="1">
        <f t="array" ref="P257">IF($K257&gt;0,SVS_UR_VFZ*$I257/$J257,0)</f>
        <v>#DIV/0!</v>
      </c>
      <c r="Q257" s="206">
        <f t="shared" si="33"/>
        <v>6962.6022000000003</v>
      </c>
      <c r="R257" s="206">
        <f t="shared" si="34"/>
        <v>0</v>
      </c>
      <c r="S257" s="206" t="e">
        <f t="shared" si="35"/>
        <v>#DIV/0!</v>
      </c>
    </row>
    <row r="258" spans="1:19" s="11" customFormat="1">
      <c r="A258" s="195">
        <f>MAX($A$11:A257)+1</f>
        <v>242</v>
      </c>
      <c r="B258" s="196" t="s">
        <v>1652</v>
      </c>
      <c r="C258" s="197">
        <v>1</v>
      </c>
      <c r="D258" s="197">
        <v>281</v>
      </c>
      <c r="E258" s="196" t="s">
        <v>471</v>
      </c>
      <c r="F258" s="198" t="s">
        <v>172</v>
      </c>
      <c r="G258" s="198" t="s">
        <v>75</v>
      </c>
      <c r="H258" s="198" t="s">
        <v>94</v>
      </c>
      <c r="I258" s="198">
        <v>69.55</v>
      </c>
      <c r="J258" s="64"/>
      <c r="K258" s="210">
        <v>2</v>
      </c>
      <c r="L258" s="211">
        <v>58.64</v>
      </c>
      <c r="M258" s="211" t="e" cm="1">
        <f t="array" ref="M258">IF($K258&gt;0,SVS_UR_VZ*$I258/$J258,0)</f>
        <v>#DIV/0!</v>
      </c>
      <c r="N258" s="204">
        <v>2</v>
      </c>
      <c r="O258" s="205">
        <v>40.5</v>
      </c>
      <c r="P258" s="205" t="e" cm="1">
        <f t="array" ref="P258">IF($K258&gt;0,SVS_UR_VFZ*$I258/$J258,0)</f>
        <v>#DIV/0!</v>
      </c>
      <c r="Q258" s="206">
        <f t="shared" si="33"/>
        <v>6895.1869999999999</v>
      </c>
      <c r="R258" s="206">
        <f t="shared" si="34"/>
        <v>0</v>
      </c>
      <c r="S258" s="206" t="e">
        <f t="shared" si="35"/>
        <v>#DIV/0!</v>
      </c>
    </row>
    <row r="259" spans="1:19" s="11" customFormat="1">
      <c r="A259" s="195">
        <f>MAX($A$11:A258)+1</f>
        <v>243</v>
      </c>
      <c r="B259" s="196" t="s">
        <v>1652</v>
      </c>
      <c r="C259" s="197">
        <v>1</v>
      </c>
      <c r="D259" s="197">
        <v>282</v>
      </c>
      <c r="E259" s="196" t="s">
        <v>81</v>
      </c>
      <c r="F259" s="198" t="s">
        <v>1375</v>
      </c>
      <c r="G259" s="198" t="s">
        <v>75</v>
      </c>
      <c r="H259" s="198" t="s">
        <v>80</v>
      </c>
      <c r="I259" s="198">
        <v>10.37</v>
      </c>
      <c r="J259" s="64"/>
      <c r="K259" s="210">
        <v>3</v>
      </c>
      <c r="L259" s="211">
        <v>87.96</v>
      </c>
      <c r="M259" s="211" t="e" cm="1">
        <f t="array" ref="M259">IF($K259&gt;0,SVS_UR_VZ*$I259/$J259,0)</f>
        <v>#DIV/0!</v>
      </c>
      <c r="N259" s="204">
        <v>3</v>
      </c>
      <c r="O259" s="205">
        <v>60.75</v>
      </c>
      <c r="P259" s="205" t="e" cm="1">
        <f t="array" ref="P259">IF($K259&gt;0,SVS_UR_VFZ*$I259/$J259,0)</f>
        <v>#DIV/0!</v>
      </c>
      <c r="Q259" s="206">
        <f t="shared" si="33"/>
        <v>1542.1226999999997</v>
      </c>
      <c r="R259" s="206">
        <f t="shared" si="34"/>
        <v>0</v>
      </c>
      <c r="S259" s="206" t="e">
        <f t="shared" si="35"/>
        <v>#DIV/0!</v>
      </c>
    </row>
    <row r="260" spans="1:19" s="11" customFormat="1">
      <c r="A260" s="195">
        <f>MAX($A$11:A259)+1</f>
        <v>244</v>
      </c>
      <c r="B260" s="196" t="s">
        <v>1652</v>
      </c>
      <c r="C260" s="197">
        <v>1</v>
      </c>
      <c r="D260" s="197">
        <v>283</v>
      </c>
      <c r="E260" s="196" t="s">
        <v>192</v>
      </c>
      <c r="F260" s="198" t="s">
        <v>37</v>
      </c>
      <c r="G260" s="198" t="s">
        <v>1314</v>
      </c>
      <c r="H260" s="198" t="s">
        <v>78</v>
      </c>
      <c r="I260" s="198">
        <v>9.42</v>
      </c>
      <c r="J260" s="202"/>
      <c r="K260" s="202"/>
      <c r="L260" s="202"/>
      <c r="M260" s="202"/>
      <c r="N260" s="202"/>
      <c r="O260" s="202"/>
      <c r="P260" s="202"/>
      <c r="Q260" s="202"/>
      <c r="R260" s="202"/>
      <c r="S260" s="202"/>
    </row>
    <row r="261" spans="1:19" s="11" customFormat="1">
      <c r="A261" s="195">
        <f>MAX($A$11:A260)+1</f>
        <v>245</v>
      </c>
      <c r="B261" s="196" t="s">
        <v>1652</v>
      </c>
      <c r="C261" s="197">
        <v>1</v>
      </c>
      <c r="D261" s="197">
        <v>289</v>
      </c>
      <c r="E261" s="196" t="s">
        <v>84</v>
      </c>
      <c r="F261" s="198" t="s">
        <v>171</v>
      </c>
      <c r="G261" s="198" t="s">
        <v>75</v>
      </c>
      <c r="H261" s="198" t="s">
        <v>83</v>
      </c>
      <c r="I261" s="198">
        <v>51.11</v>
      </c>
      <c r="J261" s="64"/>
      <c r="K261" s="210">
        <v>5</v>
      </c>
      <c r="L261" s="211">
        <v>146.6</v>
      </c>
      <c r="M261" s="211" t="e" cm="1">
        <f t="array" ref="M261">IF($K261&gt;0,SVS_UR_VZ*$I261/$J261,0)</f>
        <v>#DIV/0!</v>
      </c>
      <c r="N261" s="204">
        <v>5</v>
      </c>
      <c r="O261" s="205">
        <v>101.25</v>
      </c>
      <c r="P261" s="205" t="e" cm="1">
        <f t="array" ref="P261">IF($K261&gt;0,SVS_UR_VFZ*$I261/$J261,0)</f>
        <v>#DIV/0!</v>
      </c>
      <c r="Q261" s="206">
        <f>I261*SUM(L261,O261)</f>
        <v>12667.613499999999</v>
      </c>
      <c r="R261" s="206">
        <f>IFERROR(Q261/J261,0)</f>
        <v>0</v>
      </c>
      <c r="S261" s="206" t="e">
        <f>ROUND(SUM(L261*M261,O261*P261),2)</f>
        <v>#DIV/0!</v>
      </c>
    </row>
    <row r="262" spans="1:19" s="11" customFormat="1">
      <c r="A262" s="195">
        <f>MAX($A$11:A261)+1</f>
        <v>246</v>
      </c>
      <c r="B262" s="196" t="s">
        <v>1652</v>
      </c>
      <c r="C262" s="197">
        <v>2</v>
      </c>
      <c r="D262" s="197">
        <v>282</v>
      </c>
      <c r="E262" s="196" t="s">
        <v>1655</v>
      </c>
      <c r="F262" s="198" t="s">
        <v>1375</v>
      </c>
      <c r="G262" s="198" t="s">
        <v>75</v>
      </c>
      <c r="H262" s="198" t="s">
        <v>80</v>
      </c>
      <c r="I262" s="198">
        <v>10.37</v>
      </c>
      <c r="J262" s="64"/>
      <c r="K262" s="210">
        <v>3</v>
      </c>
      <c r="L262" s="211">
        <v>87.96</v>
      </c>
      <c r="M262" s="211" t="e" cm="1">
        <f t="array" ref="M262">IF($K262&gt;0,SVS_UR_VZ*$I262/$J262,0)</f>
        <v>#DIV/0!</v>
      </c>
      <c r="N262" s="204">
        <v>3</v>
      </c>
      <c r="O262" s="205">
        <v>60.75</v>
      </c>
      <c r="P262" s="205" t="e" cm="1">
        <f t="array" ref="P262">IF($K262&gt;0,SVS_UR_VFZ*$I262/$J262,0)</f>
        <v>#DIV/0!</v>
      </c>
      <c r="Q262" s="206">
        <f>I262*SUM(L262,O262)</f>
        <v>1542.1226999999997</v>
      </c>
      <c r="R262" s="206">
        <f>IFERROR(Q262/J262,0)</f>
        <v>0</v>
      </c>
      <c r="S262" s="206" t="e">
        <f>ROUND(SUM(L262*M262,O262*P262),2)</f>
        <v>#DIV/0!</v>
      </c>
    </row>
    <row r="263" spans="1:19" s="11" customFormat="1">
      <c r="A263" s="195">
        <f>MAX($A$11:A262)+1</f>
        <v>247</v>
      </c>
      <c r="B263" s="196" t="s">
        <v>1652</v>
      </c>
      <c r="C263" s="197">
        <v>2</v>
      </c>
      <c r="D263" s="197">
        <v>283</v>
      </c>
      <c r="E263" s="196" t="s">
        <v>192</v>
      </c>
      <c r="F263" s="198" t="s">
        <v>37</v>
      </c>
      <c r="G263" s="198" t="s">
        <v>1314</v>
      </c>
      <c r="H263" s="198" t="s">
        <v>78</v>
      </c>
      <c r="I263" s="198">
        <v>9.42</v>
      </c>
      <c r="J263" s="202"/>
      <c r="K263" s="202"/>
      <c r="L263" s="202"/>
      <c r="M263" s="202"/>
      <c r="N263" s="202"/>
      <c r="O263" s="202"/>
      <c r="P263" s="202"/>
      <c r="Q263" s="202"/>
      <c r="R263" s="202"/>
      <c r="S263" s="202"/>
    </row>
    <row r="264" spans="1:19" s="11" customFormat="1">
      <c r="A264" s="195">
        <f>MAX($A$11:A263)+1</f>
        <v>248</v>
      </c>
      <c r="B264" s="196" t="s">
        <v>1652</v>
      </c>
      <c r="C264" s="197">
        <v>2</v>
      </c>
      <c r="D264" s="197">
        <v>289</v>
      </c>
      <c r="E264" s="196" t="s">
        <v>1656</v>
      </c>
      <c r="F264" s="198" t="s">
        <v>171</v>
      </c>
      <c r="G264" s="198" t="s">
        <v>75</v>
      </c>
      <c r="H264" s="198" t="s">
        <v>83</v>
      </c>
      <c r="I264" s="198">
        <v>45.21</v>
      </c>
      <c r="J264" s="64"/>
      <c r="K264" s="210">
        <v>5</v>
      </c>
      <c r="L264" s="211">
        <v>146.6</v>
      </c>
      <c r="M264" s="211" t="e" cm="1">
        <f t="array" ref="M264">IF($K264&gt;0,SVS_UR_VZ*$I264/$J264,0)</f>
        <v>#DIV/0!</v>
      </c>
      <c r="N264" s="204">
        <v>5</v>
      </c>
      <c r="O264" s="205">
        <v>101.25</v>
      </c>
      <c r="P264" s="205" t="e" cm="1">
        <f t="array" ref="P264">IF($K264&gt;0,SVS_UR_VFZ*$I264/$J264,0)</f>
        <v>#DIV/0!</v>
      </c>
      <c r="Q264" s="206">
        <f>I264*SUM(L264,O264)</f>
        <v>11205.298500000001</v>
      </c>
      <c r="R264" s="206">
        <f>IFERROR(Q264/J264,0)</f>
        <v>0</v>
      </c>
      <c r="S264" s="206" t="e">
        <f>ROUND(SUM(L264*M264,O264*P264),2)</f>
        <v>#DIV/0!</v>
      </c>
    </row>
    <row r="265" spans="1:19" s="11" customFormat="1">
      <c r="A265" s="195">
        <f>MAX($A$11:A264)+1</f>
        <v>249</v>
      </c>
      <c r="B265" s="196" t="s">
        <v>1652</v>
      </c>
      <c r="C265" s="197">
        <v>2</v>
      </c>
      <c r="D265" s="197" t="s">
        <v>1660</v>
      </c>
      <c r="E265" s="196" t="s">
        <v>471</v>
      </c>
      <c r="F265" s="198" t="s">
        <v>172</v>
      </c>
      <c r="G265" s="198" t="s">
        <v>75</v>
      </c>
      <c r="H265" s="198" t="s">
        <v>94</v>
      </c>
      <c r="I265" s="198">
        <v>139.21</v>
      </c>
      <c r="J265" s="64"/>
      <c r="K265" s="210">
        <v>2</v>
      </c>
      <c r="L265" s="211">
        <v>58.64</v>
      </c>
      <c r="M265" s="211" t="e" cm="1">
        <f t="array" ref="M265">IF($K265&gt;0,SVS_UR_VZ*$I265/$J265,0)</f>
        <v>#DIV/0!</v>
      </c>
      <c r="N265" s="204">
        <v>2</v>
      </c>
      <c r="O265" s="205">
        <v>40.5</v>
      </c>
      <c r="P265" s="205" t="e" cm="1">
        <f t="array" ref="P265">IF($K265&gt;0,SVS_UR_VFZ*$I265/$J265,0)</f>
        <v>#DIV/0!</v>
      </c>
      <c r="Q265" s="206">
        <f>I265*SUM(L265,O265)</f>
        <v>13801.279400000001</v>
      </c>
      <c r="R265" s="206">
        <f>IFERROR(Q265/J265,0)</f>
        <v>0</v>
      </c>
      <c r="S265" s="206" t="e">
        <f>ROUND(SUM(L265*M265,O265*P265),2)</f>
        <v>#DIV/0!</v>
      </c>
    </row>
    <row r="266" spans="1:19" s="11" customFormat="1">
      <c r="A266" s="195">
        <f>MAX($A$11:A265)+1</f>
        <v>250</v>
      </c>
      <c r="B266" s="196" t="s">
        <v>1652</v>
      </c>
      <c r="C266" s="197">
        <v>2</v>
      </c>
      <c r="D266" s="197" t="s">
        <v>1661</v>
      </c>
      <c r="E266" s="196" t="s">
        <v>526</v>
      </c>
      <c r="F266" s="198" t="s">
        <v>172</v>
      </c>
      <c r="G266" s="198" t="s">
        <v>1313</v>
      </c>
      <c r="H266" s="198" t="s">
        <v>70</v>
      </c>
      <c r="I266" s="198">
        <v>100.86</v>
      </c>
      <c r="J266" s="64"/>
      <c r="K266" s="210">
        <v>2</v>
      </c>
      <c r="L266" s="211">
        <v>58.64</v>
      </c>
      <c r="M266" s="211" t="e" cm="1">
        <f t="array" ref="M266">IF($K266&gt;0,SVS_UR_VZ*$I266/$J266,0)</f>
        <v>#DIV/0!</v>
      </c>
      <c r="N266" s="204">
        <v>2</v>
      </c>
      <c r="O266" s="205">
        <v>40.5</v>
      </c>
      <c r="P266" s="205" t="e" cm="1">
        <f t="array" ref="P266">IF($K266&gt;0,SVS_UR_VFZ*$I266/$J266,0)</f>
        <v>#DIV/0!</v>
      </c>
      <c r="Q266" s="206">
        <f>I266*SUM(L266,O266)</f>
        <v>9999.2603999999992</v>
      </c>
      <c r="R266" s="206">
        <f>IFERROR(Q266/J266,0)</f>
        <v>0</v>
      </c>
      <c r="S266" s="206" t="e">
        <f>ROUND(SUM(L266*M266,O266*P266),2)</f>
        <v>#DIV/0!</v>
      </c>
    </row>
    <row r="267" spans="1:19" s="11" customFormat="1">
      <c r="A267" s="195">
        <f>MAX($A$11:A266)+1</f>
        <v>251</v>
      </c>
      <c r="B267" s="196" t="s">
        <v>1652</v>
      </c>
      <c r="C267" s="197">
        <v>2</v>
      </c>
      <c r="D267" s="197" t="s">
        <v>1662</v>
      </c>
      <c r="E267" s="196" t="s">
        <v>526</v>
      </c>
      <c r="F267" s="198" t="s">
        <v>172</v>
      </c>
      <c r="G267" s="198" t="s">
        <v>1313</v>
      </c>
      <c r="H267" s="198" t="s">
        <v>70</v>
      </c>
      <c r="I267" s="198">
        <v>93.35</v>
      </c>
      <c r="J267" s="64"/>
      <c r="K267" s="210">
        <v>2</v>
      </c>
      <c r="L267" s="211">
        <v>58.64</v>
      </c>
      <c r="M267" s="211" t="e" cm="1">
        <f t="array" ref="M267">IF($K267&gt;0,SVS_UR_VZ*$I267/$J267,0)</f>
        <v>#DIV/0!</v>
      </c>
      <c r="N267" s="204">
        <v>2</v>
      </c>
      <c r="O267" s="205">
        <v>40.5</v>
      </c>
      <c r="P267" s="205" t="e" cm="1">
        <f t="array" ref="P267">IF($K267&gt;0,SVS_UR_VFZ*$I267/$J267,0)</f>
        <v>#DIV/0!</v>
      </c>
      <c r="Q267" s="206">
        <f>I267*SUM(L267,O267)</f>
        <v>9254.7189999999991</v>
      </c>
      <c r="R267" s="206">
        <f>IFERROR(Q267/J267,0)</f>
        <v>0</v>
      </c>
      <c r="S267" s="206" t="e">
        <f>ROUND(SUM(L267*M267,O267*P267),2)</f>
        <v>#DIV/0!</v>
      </c>
    </row>
    <row r="268" spans="1:19" s="11" customFormat="1">
      <c r="A268" s="212"/>
      <c r="B268" s="213"/>
      <c r="C268" s="214"/>
      <c r="D268" s="214"/>
      <c r="E268" s="213"/>
      <c r="F268" s="215"/>
      <c r="G268" s="215"/>
      <c r="H268" s="215"/>
      <c r="I268" s="215"/>
      <c r="J268" s="217"/>
      <c r="K268" s="217"/>
      <c r="L268" s="217"/>
      <c r="M268" s="217"/>
      <c r="N268" s="217"/>
      <c r="O268" s="217"/>
      <c r="P268" s="217"/>
      <c r="Q268" s="217"/>
      <c r="R268" s="217"/>
      <c r="S268" s="218"/>
    </row>
    <row r="269" spans="1:19" s="11" customFormat="1">
      <c r="A269" s="195">
        <f>MAX($A$11:A267)+1</f>
        <v>252</v>
      </c>
      <c r="B269" s="196" t="s">
        <v>1642</v>
      </c>
      <c r="C269" s="197">
        <v>0</v>
      </c>
      <c r="D269" s="197">
        <v>301</v>
      </c>
      <c r="E269" s="196" t="s">
        <v>192</v>
      </c>
      <c r="F269" s="198" t="s">
        <v>37</v>
      </c>
      <c r="G269" s="198" t="s">
        <v>75</v>
      </c>
      <c r="H269" s="198" t="s">
        <v>78</v>
      </c>
      <c r="I269" s="198">
        <v>16.98</v>
      </c>
      <c r="J269" s="202"/>
      <c r="K269" s="202"/>
      <c r="L269" s="202"/>
      <c r="M269" s="202"/>
      <c r="N269" s="202"/>
      <c r="O269" s="202"/>
      <c r="P269" s="202"/>
      <c r="Q269" s="202"/>
      <c r="R269" s="202"/>
      <c r="S269" s="202"/>
    </row>
    <row r="270" spans="1:19" s="11" customFormat="1">
      <c r="A270" s="195">
        <f>MAX($A$11:A269)+1</f>
        <v>253</v>
      </c>
      <c r="B270" s="196" t="s">
        <v>1642</v>
      </c>
      <c r="C270" s="197">
        <v>0</v>
      </c>
      <c r="D270" s="197">
        <v>302</v>
      </c>
      <c r="E270" s="196" t="s">
        <v>192</v>
      </c>
      <c r="F270" s="198" t="s">
        <v>37</v>
      </c>
      <c r="G270" s="198" t="s">
        <v>1314</v>
      </c>
      <c r="H270" s="198" t="s">
        <v>78</v>
      </c>
      <c r="I270" s="198">
        <v>12.35</v>
      </c>
      <c r="J270" s="202"/>
      <c r="K270" s="202"/>
      <c r="L270" s="202"/>
      <c r="M270" s="202"/>
      <c r="N270" s="202"/>
      <c r="O270" s="202"/>
      <c r="P270" s="202"/>
      <c r="Q270" s="202"/>
      <c r="R270" s="202"/>
      <c r="S270" s="202"/>
    </row>
    <row r="271" spans="1:19" s="11" customFormat="1">
      <c r="A271" s="195">
        <f>MAX($A$11:A270)+1</f>
        <v>254</v>
      </c>
      <c r="B271" s="196" t="s">
        <v>1642</v>
      </c>
      <c r="C271" s="197">
        <v>0</v>
      </c>
      <c r="D271" s="197">
        <v>303</v>
      </c>
      <c r="E271" s="196" t="s">
        <v>192</v>
      </c>
      <c r="F271" s="198" t="s">
        <v>37</v>
      </c>
      <c r="G271" s="198" t="s">
        <v>1314</v>
      </c>
      <c r="H271" s="198" t="s">
        <v>78</v>
      </c>
      <c r="I271" s="198">
        <v>12.35</v>
      </c>
      <c r="J271" s="202"/>
      <c r="K271" s="202"/>
      <c r="L271" s="202"/>
      <c r="M271" s="202"/>
      <c r="N271" s="202"/>
      <c r="O271" s="202"/>
      <c r="P271" s="202"/>
      <c r="Q271" s="202"/>
      <c r="R271" s="202"/>
      <c r="S271" s="202"/>
    </row>
    <row r="272" spans="1:19" s="11" customFormat="1">
      <c r="A272" s="195">
        <f>MAX($A$11:A271)+1</f>
        <v>255</v>
      </c>
      <c r="B272" s="196" t="s">
        <v>1642</v>
      </c>
      <c r="C272" s="197">
        <v>0</v>
      </c>
      <c r="D272" s="197">
        <v>304</v>
      </c>
      <c r="E272" s="196" t="s">
        <v>192</v>
      </c>
      <c r="F272" s="198" t="s">
        <v>37</v>
      </c>
      <c r="G272" s="198" t="s">
        <v>1314</v>
      </c>
      <c r="H272" s="198" t="s">
        <v>78</v>
      </c>
      <c r="I272" s="198">
        <v>12.35</v>
      </c>
      <c r="J272" s="202"/>
      <c r="K272" s="202"/>
      <c r="L272" s="202"/>
      <c r="M272" s="202"/>
      <c r="N272" s="202"/>
      <c r="O272" s="202"/>
      <c r="P272" s="202"/>
      <c r="Q272" s="202"/>
      <c r="R272" s="202"/>
      <c r="S272" s="202"/>
    </row>
    <row r="273" spans="1:19" s="11" customFormat="1">
      <c r="A273" s="195">
        <f>MAX($A$11:A272)+1</f>
        <v>256</v>
      </c>
      <c r="B273" s="196" t="s">
        <v>1642</v>
      </c>
      <c r="C273" s="197">
        <v>0</v>
      </c>
      <c r="D273" s="197">
        <v>305</v>
      </c>
      <c r="E273" s="196" t="s">
        <v>192</v>
      </c>
      <c r="F273" s="198" t="s">
        <v>37</v>
      </c>
      <c r="G273" s="198" t="s">
        <v>1314</v>
      </c>
      <c r="H273" s="198" t="s">
        <v>78</v>
      </c>
      <c r="I273" s="198">
        <v>23.75</v>
      </c>
      <c r="J273" s="202"/>
      <c r="K273" s="202"/>
      <c r="L273" s="202"/>
      <c r="M273" s="202"/>
      <c r="N273" s="202"/>
      <c r="O273" s="202"/>
      <c r="P273" s="202"/>
      <c r="Q273" s="202"/>
      <c r="R273" s="202"/>
      <c r="S273" s="202"/>
    </row>
    <row r="274" spans="1:19" s="11" customFormat="1">
      <c r="A274" s="195">
        <f>MAX($A$11:A273)+1</f>
        <v>257</v>
      </c>
      <c r="B274" s="196" t="s">
        <v>1642</v>
      </c>
      <c r="C274" s="197">
        <v>0</v>
      </c>
      <c r="D274" s="197">
        <v>306</v>
      </c>
      <c r="E274" s="196" t="s">
        <v>192</v>
      </c>
      <c r="F274" s="198" t="s">
        <v>37</v>
      </c>
      <c r="G274" s="198" t="s">
        <v>1314</v>
      </c>
      <c r="H274" s="198" t="s">
        <v>78</v>
      </c>
      <c r="I274" s="198">
        <v>30.23</v>
      </c>
      <c r="J274" s="202"/>
      <c r="K274" s="202"/>
      <c r="L274" s="202"/>
      <c r="M274" s="202"/>
      <c r="N274" s="202"/>
      <c r="O274" s="202"/>
      <c r="P274" s="202"/>
      <c r="Q274" s="202"/>
      <c r="R274" s="202"/>
      <c r="S274" s="202"/>
    </row>
    <row r="275" spans="1:19" s="11" customFormat="1">
      <c r="A275" s="195">
        <f>MAX($A$11:A274)+1</f>
        <v>258</v>
      </c>
      <c r="B275" s="196" t="s">
        <v>1642</v>
      </c>
      <c r="C275" s="197">
        <v>0</v>
      </c>
      <c r="D275" s="197">
        <v>310</v>
      </c>
      <c r="E275" s="196" t="s">
        <v>192</v>
      </c>
      <c r="F275" s="198" t="s">
        <v>37</v>
      </c>
      <c r="G275" s="198" t="s">
        <v>1314</v>
      </c>
      <c r="H275" s="198" t="s">
        <v>78</v>
      </c>
      <c r="I275" s="198">
        <v>10.45</v>
      </c>
      <c r="J275" s="202"/>
      <c r="K275" s="202"/>
      <c r="L275" s="202"/>
      <c r="M275" s="202"/>
      <c r="N275" s="202"/>
      <c r="O275" s="202"/>
      <c r="P275" s="202"/>
      <c r="Q275" s="202"/>
      <c r="R275" s="202"/>
      <c r="S275" s="202"/>
    </row>
    <row r="276" spans="1:19" s="11" customFormat="1">
      <c r="A276" s="195">
        <f>MAX($A$11:A275)+1</f>
        <v>259</v>
      </c>
      <c r="B276" s="196" t="s">
        <v>1642</v>
      </c>
      <c r="C276" s="197">
        <v>0</v>
      </c>
      <c r="D276" s="197">
        <v>311</v>
      </c>
      <c r="E276" s="196" t="s">
        <v>179</v>
      </c>
      <c r="F276" s="198" t="s">
        <v>37</v>
      </c>
      <c r="G276" s="198" t="s">
        <v>1314</v>
      </c>
      <c r="H276" s="198" t="s">
        <v>78</v>
      </c>
      <c r="I276" s="198">
        <v>38.9</v>
      </c>
      <c r="J276" s="202"/>
      <c r="K276" s="202"/>
      <c r="L276" s="202"/>
      <c r="M276" s="202"/>
      <c r="N276" s="202"/>
      <c r="O276" s="202"/>
      <c r="P276" s="202"/>
      <c r="Q276" s="202"/>
      <c r="R276" s="202"/>
      <c r="S276" s="202"/>
    </row>
    <row r="277" spans="1:19" s="11" customFormat="1">
      <c r="A277" s="195">
        <f>MAX($A$11:A276)+1</f>
        <v>260</v>
      </c>
      <c r="B277" s="196" t="s">
        <v>1642</v>
      </c>
      <c r="C277" s="197">
        <v>0</v>
      </c>
      <c r="D277" s="197">
        <v>370</v>
      </c>
      <c r="E277" s="196" t="s">
        <v>84</v>
      </c>
      <c r="F277" s="198" t="s">
        <v>172</v>
      </c>
      <c r="G277" s="198" t="s">
        <v>1312</v>
      </c>
      <c r="H277" s="198" t="s">
        <v>83</v>
      </c>
      <c r="I277" s="198">
        <v>41.88</v>
      </c>
      <c r="J277" s="64"/>
      <c r="K277" s="210">
        <v>2</v>
      </c>
      <c r="L277" s="211">
        <v>58.64</v>
      </c>
      <c r="M277" s="211" t="e" cm="1">
        <f t="array" ref="M277">IF($K277&gt;0,SVS_UR_VZ*$I277/$J277,0)</f>
        <v>#DIV/0!</v>
      </c>
      <c r="N277" s="204">
        <v>2</v>
      </c>
      <c r="O277" s="205">
        <v>40.5</v>
      </c>
      <c r="P277" s="205" t="e" cm="1">
        <f t="array" ref="P277">IF($K277&gt;0,SVS_UR_VFZ*$I277/$J277,0)</f>
        <v>#DIV/0!</v>
      </c>
      <c r="Q277" s="206">
        <f>I277*SUM(L277,O277)</f>
        <v>4151.9832000000006</v>
      </c>
      <c r="R277" s="206">
        <f>IFERROR(Q277/J277,0)</f>
        <v>0</v>
      </c>
      <c r="S277" s="206" t="e">
        <f>ROUND(SUM(L277*M277,O277*P277),2)</f>
        <v>#DIV/0!</v>
      </c>
    </row>
    <row r="278" spans="1:19" s="11" customFormat="1">
      <c r="A278" s="195">
        <f>MAX($A$11:A277)+1</f>
        <v>261</v>
      </c>
      <c r="B278" s="196" t="s">
        <v>1642</v>
      </c>
      <c r="C278" s="197">
        <v>0</v>
      </c>
      <c r="D278" s="197">
        <v>371</v>
      </c>
      <c r="E278" s="196" t="s">
        <v>84</v>
      </c>
      <c r="F278" s="198" t="s">
        <v>172</v>
      </c>
      <c r="G278" s="198" t="s">
        <v>1312</v>
      </c>
      <c r="H278" s="198" t="s">
        <v>83</v>
      </c>
      <c r="I278" s="198">
        <v>27.06</v>
      </c>
      <c r="J278" s="64"/>
      <c r="K278" s="210">
        <v>2</v>
      </c>
      <c r="L278" s="211">
        <v>58.64</v>
      </c>
      <c r="M278" s="211" t="e" cm="1">
        <f t="array" ref="M278">IF($K278&gt;0,SVS_UR_VZ*$I278/$J278,0)</f>
        <v>#DIV/0!</v>
      </c>
      <c r="N278" s="204">
        <v>2</v>
      </c>
      <c r="O278" s="205">
        <v>40.5</v>
      </c>
      <c r="P278" s="205" t="e" cm="1">
        <f t="array" ref="P278">IF($K278&gt;0,SVS_UR_VFZ*$I278/$J278,0)</f>
        <v>#DIV/0!</v>
      </c>
      <c r="Q278" s="206">
        <f>I278*SUM(L278,O278)</f>
        <v>2682.7284</v>
      </c>
      <c r="R278" s="206">
        <f>IFERROR(Q278/J278,0)</f>
        <v>0</v>
      </c>
      <c r="S278" s="206" t="e">
        <f>ROUND(SUM(L278*M278,O278*P278),2)</f>
        <v>#DIV/0!</v>
      </c>
    </row>
    <row r="279" spans="1:19" s="11" customFormat="1">
      <c r="A279" s="195">
        <f>MAX($A$11:A278)+1</f>
        <v>262</v>
      </c>
      <c r="B279" s="196" t="s">
        <v>1642</v>
      </c>
      <c r="C279" s="197">
        <v>0</v>
      </c>
      <c r="D279" s="197">
        <v>373</v>
      </c>
      <c r="E279" s="196" t="s">
        <v>84</v>
      </c>
      <c r="F279" s="198" t="s">
        <v>172</v>
      </c>
      <c r="G279" s="198" t="s">
        <v>1312</v>
      </c>
      <c r="H279" s="198" t="s">
        <v>83</v>
      </c>
      <c r="I279" s="198">
        <v>17.760000000000002</v>
      </c>
      <c r="J279" s="64"/>
      <c r="K279" s="210">
        <v>2</v>
      </c>
      <c r="L279" s="211">
        <v>58.64</v>
      </c>
      <c r="M279" s="211" t="e" cm="1">
        <f t="array" ref="M279">IF($K279&gt;0,SVS_UR_VZ*$I279/$J279,0)</f>
        <v>#DIV/0!</v>
      </c>
      <c r="N279" s="204">
        <v>2</v>
      </c>
      <c r="O279" s="205">
        <v>40.5</v>
      </c>
      <c r="P279" s="205" t="e" cm="1">
        <f t="array" ref="P279">IF($K279&gt;0,SVS_UR_VFZ*$I279/$J279,0)</f>
        <v>#DIV/0!</v>
      </c>
      <c r="Q279" s="206">
        <f>I279*SUM(L279,O279)</f>
        <v>1760.7264000000002</v>
      </c>
      <c r="R279" s="206">
        <f>IFERROR(Q279/J279,0)</f>
        <v>0</v>
      </c>
      <c r="S279" s="206" t="e">
        <f>ROUND(SUM(L279*M279,O279*P279),2)</f>
        <v>#DIV/0!</v>
      </c>
    </row>
    <row r="280" spans="1:19" s="11" customFormat="1">
      <c r="A280" s="195">
        <f>MAX($A$11:A279)+1</f>
        <v>263</v>
      </c>
      <c r="B280" s="196" t="s">
        <v>1642</v>
      </c>
      <c r="C280" s="197">
        <v>0</v>
      </c>
      <c r="D280" s="197">
        <v>374</v>
      </c>
      <c r="E280" s="196" t="s">
        <v>84</v>
      </c>
      <c r="F280" s="198" t="s">
        <v>172</v>
      </c>
      <c r="G280" s="198" t="s">
        <v>1312</v>
      </c>
      <c r="H280" s="198" t="s">
        <v>83</v>
      </c>
      <c r="I280" s="198">
        <v>3.15</v>
      </c>
      <c r="J280" s="64"/>
      <c r="K280" s="210">
        <v>2</v>
      </c>
      <c r="L280" s="211">
        <v>58.64</v>
      </c>
      <c r="M280" s="211" t="e" cm="1">
        <f t="array" ref="M280">IF($K280&gt;0,SVS_UR_VZ*$I280/$J280,0)</f>
        <v>#DIV/0!</v>
      </c>
      <c r="N280" s="204">
        <v>2</v>
      </c>
      <c r="O280" s="205">
        <v>40.5</v>
      </c>
      <c r="P280" s="205" t="e" cm="1">
        <f t="array" ref="P280">IF($K280&gt;0,SVS_UR_VFZ*$I280/$J280,0)</f>
        <v>#DIV/0!</v>
      </c>
      <c r="Q280" s="206">
        <f>I280*SUM(L280,O280)</f>
        <v>312.291</v>
      </c>
      <c r="R280" s="206">
        <f>IFERROR(Q280/J280,0)</f>
        <v>0</v>
      </c>
      <c r="S280" s="206" t="e">
        <f>ROUND(SUM(L280*M280,O280*P280),2)</f>
        <v>#DIV/0!</v>
      </c>
    </row>
    <row r="281" spans="1:19" s="11" customFormat="1">
      <c r="A281" s="195">
        <f>MAX($A$11:A280)+1</f>
        <v>264</v>
      </c>
      <c r="B281" s="196" t="s">
        <v>1642</v>
      </c>
      <c r="C281" s="197">
        <v>0</v>
      </c>
      <c r="D281" s="197" t="s">
        <v>1645</v>
      </c>
      <c r="E281" s="196" t="s">
        <v>192</v>
      </c>
      <c r="F281" s="198" t="s">
        <v>37</v>
      </c>
      <c r="G281" s="198" t="s">
        <v>1314</v>
      </c>
      <c r="H281" s="198" t="s">
        <v>78</v>
      </c>
      <c r="I281" s="198">
        <v>22.38</v>
      </c>
      <c r="J281" s="202"/>
      <c r="K281" s="202"/>
      <c r="L281" s="202"/>
      <c r="M281" s="202"/>
      <c r="N281" s="202"/>
      <c r="O281" s="202"/>
      <c r="P281" s="202"/>
      <c r="Q281" s="202"/>
      <c r="R281" s="202"/>
      <c r="S281" s="202"/>
    </row>
    <row r="282" spans="1:19" s="11" customFormat="1">
      <c r="A282" s="195">
        <f>MAX($A$11:A281)+1</f>
        <v>265</v>
      </c>
      <c r="B282" s="196" t="s">
        <v>1642</v>
      </c>
      <c r="C282" s="197">
        <v>1</v>
      </c>
      <c r="D282" s="197">
        <v>214</v>
      </c>
      <c r="E282" s="196" t="s">
        <v>179</v>
      </c>
      <c r="F282" s="198" t="s">
        <v>37</v>
      </c>
      <c r="G282" s="198" t="s">
        <v>1311</v>
      </c>
      <c r="H282" s="198" t="s">
        <v>78</v>
      </c>
      <c r="I282" s="198">
        <v>7.38</v>
      </c>
      <c r="J282" s="202"/>
      <c r="K282" s="202"/>
      <c r="L282" s="202"/>
      <c r="M282" s="202"/>
      <c r="N282" s="202"/>
      <c r="O282" s="202"/>
      <c r="P282" s="202"/>
      <c r="Q282" s="202"/>
      <c r="R282" s="202"/>
      <c r="S282" s="202"/>
    </row>
    <row r="283" spans="1:19" s="11" customFormat="1">
      <c r="A283" s="195">
        <f>MAX($A$11:A282)+1</f>
        <v>266</v>
      </c>
      <c r="B283" s="196" t="s">
        <v>1642</v>
      </c>
      <c r="C283" s="197">
        <v>1</v>
      </c>
      <c r="D283" s="197">
        <v>233</v>
      </c>
      <c r="E283" s="196" t="s">
        <v>184</v>
      </c>
      <c r="F283" s="198" t="s">
        <v>37</v>
      </c>
      <c r="G283" s="198" t="s">
        <v>1314</v>
      </c>
      <c r="H283" s="198" t="s">
        <v>78</v>
      </c>
      <c r="I283" s="198">
        <v>11.56</v>
      </c>
      <c r="J283" s="202"/>
      <c r="K283" s="202"/>
      <c r="L283" s="202"/>
      <c r="M283" s="202"/>
      <c r="N283" s="202"/>
      <c r="O283" s="202"/>
      <c r="P283" s="202"/>
      <c r="Q283" s="202"/>
      <c r="R283" s="202"/>
      <c r="S283" s="202"/>
    </row>
    <row r="284" spans="1:19" s="11" customFormat="1">
      <c r="A284" s="195">
        <f>MAX($A$11:A283)+1</f>
        <v>267</v>
      </c>
      <c r="B284" s="196" t="s">
        <v>1642</v>
      </c>
      <c r="C284" s="197">
        <v>1</v>
      </c>
      <c r="D284" s="197">
        <v>301</v>
      </c>
      <c r="E284" s="196" t="s">
        <v>81</v>
      </c>
      <c r="F284" s="198" t="s">
        <v>1375</v>
      </c>
      <c r="G284" s="198" t="s">
        <v>1313</v>
      </c>
      <c r="H284" s="198" t="s">
        <v>80</v>
      </c>
      <c r="I284" s="198">
        <v>33.619999999999997</v>
      </c>
      <c r="J284" s="64"/>
      <c r="K284" s="210">
        <v>3</v>
      </c>
      <c r="L284" s="211">
        <v>87.96</v>
      </c>
      <c r="M284" s="211" t="e" cm="1">
        <f t="array" ref="M284">IF($K284&gt;0,SVS_UR_VZ*$I284/$J284,0)</f>
        <v>#DIV/0!</v>
      </c>
      <c r="N284" s="204">
        <v>3</v>
      </c>
      <c r="O284" s="205">
        <v>60.75</v>
      </c>
      <c r="P284" s="205" t="e" cm="1">
        <f t="array" ref="P284">IF($K284&gt;0,SVS_UR_VFZ*$I284/$J284,0)</f>
        <v>#DIV/0!</v>
      </c>
      <c r="Q284" s="206">
        <f t="shared" ref="Q284:Q300" si="36">I284*SUM(L284,O284)</f>
        <v>4999.6301999999987</v>
      </c>
      <c r="R284" s="206">
        <f t="shared" ref="R284:R300" si="37">IFERROR(Q284/J284,0)</f>
        <v>0</v>
      </c>
      <c r="S284" s="206" t="e">
        <f t="shared" ref="S284:S300" si="38">ROUND(SUM(L284*M284,O284*P284),2)</f>
        <v>#DIV/0!</v>
      </c>
    </row>
    <row r="285" spans="1:19" s="11" customFormat="1">
      <c r="A285" s="195">
        <f>MAX($A$11:A284)+1</f>
        <v>268</v>
      </c>
      <c r="B285" s="196" t="s">
        <v>1642</v>
      </c>
      <c r="C285" s="197">
        <v>1</v>
      </c>
      <c r="D285" s="197">
        <v>302</v>
      </c>
      <c r="E285" s="196" t="s">
        <v>81</v>
      </c>
      <c r="F285" s="198" t="s">
        <v>1375</v>
      </c>
      <c r="G285" s="198" t="s">
        <v>1313</v>
      </c>
      <c r="H285" s="198" t="s">
        <v>80</v>
      </c>
      <c r="I285" s="198">
        <v>16.350000000000001</v>
      </c>
      <c r="J285" s="64"/>
      <c r="K285" s="210">
        <v>3</v>
      </c>
      <c r="L285" s="211">
        <v>87.96</v>
      </c>
      <c r="M285" s="211" t="e" cm="1">
        <f t="array" ref="M285">IF($K285&gt;0,SVS_UR_VZ*$I285/$J285,0)</f>
        <v>#DIV/0!</v>
      </c>
      <c r="N285" s="204">
        <v>3</v>
      </c>
      <c r="O285" s="205">
        <v>60.75</v>
      </c>
      <c r="P285" s="205" t="e" cm="1">
        <f t="array" ref="P285">IF($K285&gt;0,SVS_UR_VFZ*$I285/$J285,0)</f>
        <v>#DIV/0!</v>
      </c>
      <c r="Q285" s="206">
        <f t="shared" si="36"/>
        <v>2431.4085</v>
      </c>
      <c r="R285" s="206">
        <f t="shared" si="37"/>
        <v>0</v>
      </c>
      <c r="S285" s="206" t="e">
        <f t="shared" si="38"/>
        <v>#DIV/0!</v>
      </c>
    </row>
    <row r="286" spans="1:19" s="11" customFormat="1">
      <c r="A286" s="195">
        <f>MAX($A$11:A285)+1</f>
        <v>269</v>
      </c>
      <c r="B286" s="196" t="s">
        <v>1642</v>
      </c>
      <c r="C286" s="197">
        <v>1</v>
      </c>
      <c r="D286" s="197">
        <v>303</v>
      </c>
      <c r="E286" s="196" t="s">
        <v>81</v>
      </c>
      <c r="F286" s="198" t="s">
        <v>1375</v>
      </c>
      <c r="G286" s="198" t="s">
        <v>1313</v>
      </c>
      <c r="H286" s="198" t="s">
        <v>80</v>
      </c>
      <c r="I286" s="198">
        <v>16.350000000000001</v>
      </c>
      <c r="J286" s="64"/>
      <c r="K286" s="210">
        <v>3</v>
      </c>
      <c r="L286" s="211">
        <v>87.96</v>
      </c>
      <c r="M286" s="211" t="e" cm="1">
        <f t="array" ref="M286">IF($K286&gt;0,SVS_UR_VZ*$I286/$J286,0)</f>
        <v>#DIV/0!</v>
      </c>
      <c r="N286" s="204">
        <v>3</v>
      </c>
      <c r="O286" s="205">
        <v>60.75</v>
      </c>
      <c r="P286" s="205" t="e" cm="1">
        <f t="array" ref="P286">IF($K286&gt;0,SVS_UR_VFZ*$I286/$J286,0)</f>
        <v>#DIV/0!</v>
      </c>
      <c r="Q286" s="206">
        <f t="shared" si="36"/>
        <v>2431.4085</v>
      </c>
      <c r="R286" s="206">
        <f t="shared" si="37"/>
        <v>0</v>
      </c>
      <c r="S286" s="206" t="e">
        <f t="shared" si="38"/>
        <v>#DIV/0!</v>
      </c>
    </row>
    <row r="287" spans="1:19" s="11" customFormat="1" ht="12" customHeight="1">
      <c r="A287" s="195">
        <f>MAX($A$11:A286)+1</f>
        <v>270</v>
      </c>
      <c r="B287" s="196" t="s">
        <v>1642</v>
      </c>
      <c r="C287" s="197">
        <v>1</v>
      </c>
      <c r="D287" s="197">
        <v>304</v>
      </c>
      <c r="E287" s="196" t="s">
        <v>81</v>
      </c>
      <c r="F287" s="198" t="s">
        <v>1375</v>
      </c>
      <c r="G287" s="198" t="s">
        <v>1313</v>
      </c>
      <c r="H287" s="198" t="s">
        <v>80</v>
      </c>
      <c r="I287" s="198">
        <v>21.94</v>
      </c>
      <c r="J287" s="64"/>
      <c r="K287" s="210">
        <v>3</v>
      </c>
      <c r="L287" s="211">
        <v>87.96</v>
      </c>
      <c r="M287" s="211" t="e" cm="1">
        <f t="array" ref="M287">IF($K287&gt;0,SVS_UR_VZ*$I287/$J287,0)</f>
        <v>#DIV/0!</v>
      </c>
      <c r="N287" s="204">
        <v>3</v>
      </c>
      <c r="O287" s="205">
        <v>60.75</v>
      </c>
      <c r="P287" s="205" t="e" cm="1">
        <f t="array" ref="P287">IF($K287&gt;0,SVS_UR_VFZ*$I287/$J287,0)</f>
        <v>#DIV/0!</v>
      </c>
      <c r="Q287" s="206">
        <f t="shared" si="36"/>
        <v>3262.6973999999996</v>
      </c>
      <c r="R287" s="206">
        <f t="shared" si="37"/>
        <v>0</v>
      </c>
      <c r="S287" s="206" t="e">
        <f t="shared" si="38"/>
        <v>#DIV/0!</v>
      </c>
    </row>
    <row r="288" spans="1:19" s="11" customFormat="1">
      <c r="A288" s="195">
        <f>MAX($A$11:A287)+1</f>
        <v>271</v>
      </c>
      <c r="B288" s="196" t="s">
        <v>1642</v>
      </c>
      <c r="C288" s="197">
        <v>1</v>
      </c>
      <c r="D288" s="197">
        <v>305</v>
      </c>
      <c r="E288" s="196" t="s">
        <v>81</v>
      </c>
      <c r="F288" s="198" t="s">
        <v>1375</v>
      </c>
      <c r="G288" s="198" t="s">
        <v>1313</v>
      </c>
      <c r="H288" s="198" t="s">
        <v>80</v>
      </c>
      <c r="I288" s="198">
        <v>21.28</v>
      </c>
      <c r="J288" s="64"/>
      <c r="K288" s="210">
        <v>3</v>
      </c>
      <c r="L288" s="211">
        <v>87.96</v>
      </c>
      <c r="M288" s="211" t="e" cm="1">
        <f t="array" ref="M288">IF($K288&gt;0,SVS_UR_VZ*$I288/$J288,0)</f>
        <v>#DIV/0!</v>
      </c>
      <c r="N288" s="204">
        <v>3</v>
      </c>
      <c r="O288" s="205">
        <v>60.75</v>
      </c>
      <c r="P288" s="205" t="e" cm="1">
        <f t="array" ref="P288">IF($K288&gt;0,SVS_UR_VFZ*$I288/$J288,0)</f>
        <v>#DIV/0!</v>
      </c>
      <c r="Q288" s="206">
        <f t="shared" si="36"/>
        <v>3164.5487999999996</v>
      </c>
      <c r="R288" s="206">
        <f t="shared" si="37"/>
        <v>0</v>
      </c>
      <c r="S288" s="206" t="e">
        <f t="shared" si="38"/>
        <v>#DIV/0!</v>
      </c>
    </row>
    <row r="289" spans="1:19" s="11" customFormat="1">
      <c r="A289" s="195">
        <f>MAX($A$11:A288)+1</f>
        <v>272</v>
      </c>
      <c r="B289" s="196" t="s">
        <v>1642</v>
      </c>
      <c r="C289" s="197">
        <v>1</v>
      </c>
      <c r="D289" s="197">
        <v>310</v>
      </c>
      <c r="E289" s="196" t="s">
        <v>43</v>
      </c>
      <c r="F289" s="198" t="s">
        <v>172</v>
      </c>
      <c r="G289" s="198" t="s">
        <v>1313</v>
      </c>
      <c r="H289" s="198" t="s">
        <v>82</v>
      </c>
      <c r="I289" s="198">
        <v>49.97</v>
      </c>
      <c r="J289" s="64"/>
      <c r="K289" s="210">
        <v>2</v>
      </c>
      <c r="L289" s="211">
        <v>58.64</v>
      </c>
      <c r="M289" s="211" t="e" cm="1">
        <f t="array" ref="M289">IF($K289&gt;0,SVS_UR_VZ*$I289/$J289,0)</f>
        <v>#DIV/0!</v>
      </c>
      <c r="N289" s="204">
        <v>2</v>
      </c>
      <c r="O289" s="205">
        <v>40.5</v>
      </c>
      <c r="P289" s="205" t="e" cm="1">
        <f t="array" ref="P289">IF($K289&gt;0,SVS_UR_VFZ*$I289/$J289,0)</f>
        <v>#DIV/0!</v>
      </c>
      <c r="Q289" s="206">
        <f t="shared" si="36"/>
        <v>4954.0258000000003</v>
      </c>
      <c r="R289" s="206">
        <f t="shared" si="37"/>
        <v>0</v>
      </c>
      <c r="S289" s="206" t="e">
        <f t="shared" si="38"/>
        <v>#DIV/0!</v>
      </c>
    </row>
    <row r="290" spans="1:19" s="11" customFormat="1">
      <c r="A290" s="195">
        <f>MAX($A$11:A289)+1</f>
        <v>273</v>
      </c>
      <c r="B290" s="196" t="s">
        <v>1642</v>
      </c>
      <c r="C290" s="197">
        <v>1</v>
      </c>
      <c r="D290" s="197">
        <v>311</v>
      </c>
      <c r="E290" s="196" t="s">
        <v>394</v>
      </c>
      <c r="F290" s="198" t="s">
        <v>171</v>
      </c>
      <c r="G290" s="198" t="s">
        <v>75</v>
      </c>
      <c r="H290" s="198" t="s">
        <v>92</v>
      </c>
      <c r="I290" s="198">
        <v>16.36</v>
      </c>
      <c r="J290" s="64"/>
      <c r="K290" s="210">
        <v>5</v>
      </c>
      <c r="L290" s="211">
        <v>146.6</v>
      </c>
      <c r="M290" s="211" t="e" cm="1">
        <f t="array" ref="M290">IF($K290&gt;0,SVS_UR_VZ*$I290/$J290,0)</f>
        <v>#DIV/0!</v>
      </c>
      <c r="N290" s="204">
        <v>5</v>
      </c>
      <c r="O290" s="205">
        <v>101.25</v>
      </c>
      <c r="P290" s="205" t="e" cm="1">
        <f t="array" ref="P290">IF($K290&gt;0,SVS_UR_VFZ*$I290/$J290,0)</f>
        <v>#DIV/0!</v>
      </c>
      <c r="Q290" s="206">
        <f t="shared" si="36"/>
        <v>4054.8259999999996</v>
      </c>
      <c r="R290" s="206">
        <f t="shared" si="37"/>
        <v>0</v>
      </c>
      <c r="S290" s="206" t="e">
        <f t="shared" si="38"/>
        <v>#DIV/0!</v>
      </c>
    </row>
    <row r="291" spans="1:19" s="11" customFormat="1">
      <c r="A291" s="195">
        <f>MAX($A$11:A290)+1</f>
        <v>274</v>
      </c>
      <c r="B291" s="196" t="s">
        <v>1642</v>
      </c>
      <c r="C291" s="197">
        <v>1</v>
      </c>
      <c r="D291" s="197">
        <v>312</v>
      </c>
      <c r="E291" s="196" t="s">
        <v>81</v>
      </c>
      <c r="F291" s="198" t="s">
        <v>1375</v>
      </c>
      <c r="G291" s="198" t="s">
        <v>1313</v>
      </c>
      <c r="H291" s="198" t="s">
        <v>80</v>
      </c>
      <c r="I291" s="198">
        <v>16.34</v>
      </c>
      <c r="J291" s="64"/>
      <c r="K291" s="210">
        <v>3</v>
      </c>
      <c r="L291" s="211">
        <v>87.96</v>
      </c>
      <c r="M291" s="211" t="e" cm="1">
        <f t="array" ref="M291">IF($K291&gt;0,SVS_UR_VZ*$I291/$J291,0)</f>
        <v>#DIV/0!</v>
      </c>
      <c r="N291" s="204">
        <v>3</v>
      </c>
      <c r="O291" s="205">
        <v>60.75</v>
      </c>
      <c r="P291" s="205" t="e" cm="1">
        <f t="array" ref="P291">IF($K291&gt;0,SVS_UR_VFZ*$I291/$J291,0)</f>
        <v>#DIV/0!</v>
      </c>
      <c r="Q291" s="206">
        <f t="shared" si="36"/>
        <v>2429.9213999999997</v>
      </c>
      <c r="R291" s="206">
        <f t="shared" si="37"/>
        <v>0</v>
      </c>
      <c r="S291" s="206" t="e">
        <f t="shared" si="38"/>
        <v>#DIV/0!</v>
      </c>
    </row>
    <row r="292" spans="1:19" s="11" customFormat="1">
      <c r="A292" s="195">
        <f>MAX($A$11:A291)+1</f>
        <v>275</v>
      </c>
      <c r="B292" s="196" t="s">
        <v>1642</v>
      </c>
      <c r="C292" s="197">
        <v>1</v>
      </c>
      <c r="D292" s="197">
        <v>313</v>
      </c>
      <c r="E292" s="196" t="s">
        <v>81</v>
      </c>
      <c r="F292" s="198" t="s">
        <v>1375</v>
      </c>
      <c r="G292" s="198" t="s">
        <v>1313</v>
      </c>
      <c r="H292" s="198" t="s">
        <v>80</v>
      </c>
      <c r="I292" s="198">
        <v>16.350000000000001</v>
      </c>
      <c r="J292" s="64"/>
      <c r="K292" s="210">
        <v>3</v>
      </c>
      <c r="L292" s="211">
        <v>87.96</v>
      </c>
      <c r="M292" s="211" t="e" cm="1">
        <f t="array" ref="M292">IF($K292&gt;0,SVS_UR_VZ*$I292/$J292,0)</f>
        <v>#DIV/0!</v>
      </c>
      <c r="N292" s="204">
        <v>3</v>
      </c>
      <c r="O292" s="205">
        <v>60.75</v>
      </c>
      <c r="P292" s="205" t="e" cm="1">
        <f t="array" ref="P292">IF($K292&gt;0,SVS_UR_VFZ*$I292/$J292,0)</f>
        <v>#DIV/0!</v>
      </c>
      <c r="Q292" s="206">
        <f t="shared" si="36"/>
        <v>2431.4085</v>
      </c>
      <c r="R292" s="206">
        <f t="shared" si="37"/>
        <v>0</v>
      </c>
      <c r="S292" s="206" t="e">
        <f t="shared" si="38"/>
        <v>#DIV/0!</v>
      </c>
    </row>
    <row r="293" spans="1:19" s="11" customFormat="1">
      <c r="A293" s="195">
        <f>MAX($A$11:A292)+1</f>
        <v>276</v>
      </c>
      <c r="B293" s="196" t="s">
        <v>1642</v>
      </c>
      <c r="C293" s="197">
        <v>1</v>
      </c>
      <c r="D293" s="197">
        <v>314</v>
      </c>
      <c r="E293" s="196" t="s">
        <v>81</v>
      </c>
      <c r="F293" s="198" t="s">
        <v>1375</v>
      </c>
      <c r="G293" s="198" t="s">
        <v>1313</v>
      </c>
      <c r="H293" s="198" t="s">
        <v>80</v>
      </c>
      <c r="I293" s="198">
        <v>15.69</v>
      </c>
      <c r="J293" s="64"/>
      <c r="K293" s="210">
        <v>3</v>
      </c>
      <c r="L293" s="211">
        <v>87.96</v>
      </c>
      <c r="M293" s="211" t="e" cm="1">
        <f t="array" ref="M293">IF($K293&gt;0,SVS_UR_VZ*$I293/$J293,0)</f>
        <v>#DIV/0!</v>
      </c>
      <c r="N293" s="204">
        <v>3</v>
      </c>
      <c r="O293" s="205">
        <v>60.75</v>
      </c>
      <c r="P293" s="205" t="e" cm="1">
        <f t="array" ref="P293">IF($K293&gt;0,SVS_UR_VFZ*$I293/$J293,0)</f>
        <v>#DIV/0!</v>
      </c>
      <c r="Q293" s="206">
        <f t="shared" si="36"/>
        <v>2333.2598999999996</v>
      </c>
      <c r="R293" s="206">
        <f t="shared" si="37"/>
        <v>0</v>
      </c>
      <c r="S293" s="206" t="e">
        <f t="shared" si="38"/>
        <v>#DIV/0!</v>
      </c>
    </row>
    <row r="294" spans="1:19" s="11" customFormat="1">
      <c r="A294" s="195">
        <f>MAX($A$11:A293)+1</f>
        <v>277</v>
      </c>
      <c r="B294" s="196" t="s">
        <v>1642</v>
      </c>
      <c r="C294" s="197">
        <v>1</v>
      </c>
      <c r="D294" s="197">
        <v>320</v>
      </c>
      <c r="E294" s="196" t="s">
        <v>229</v>
      </c>
      <c r="F294" s="198" t="s">
        <v>171</v>
      </c>
      <c r="G294" s="198" t="s">
        <v>1313</v>
      </c>
      <c r="H294" s="198" t="s">
        <v>70</v>
      </c>
      <c r="I294" s="198">
        <v>49.97</v>
      </c>
      <c r="J294" s="64"/>
      <c r="K294" s="210">
        <v>5</v>
      </c>
      <c r="L294" s="211">
        <v>146.6</v>
      </c>
      <c r="M294" s="211" t="e" cm="1">
        <f t="array" ref="M294">IF($K294&gt;0,SVS_UR_VZ*$I294/$J294,0)</f>
        <v>#DIV/0!</v>
      </c>
      <c r="N294" s="204">
        <v>5</v>
      </c>
      <c r="O294" s="205">
        <v>101.25</v>
      </c>
      <c r="P294" s="205" t="e" cm="1">
        <f t="array" ref="P294">IF($K294&gt;0,SVS_UR_VFZ*$I294/$J294,0)</f>
        <v>#DIV/0!</v>
      </c>
      <c r="Q294" s="206">
        <f t="shared" si="36"/>
        <v>12385.064499999999</v>
      </c>
      <c r="R294" s="206">
        <f t="shared" si="37"/>
        <v>0</v>
      </c>
      <c r="S294" s="206" t="e">
        <f t="shared" si="38"/>
        <v>#DIV/0!</v>
      </c>
    </row>
    <row r="295" spans="1:19" s="11" customFormat="1">
      <c r="A295" s="195">
        <f>MAX($A$11:A294)+1</f>
        <v>278</v>
      </c>
      <c r="B295" s="196" t="s">
        <v>1642</v>
      </c>
      <c r="C295" s="197">
        <v>1</v>
      </c>
      <c r="D295" s="197">
        <v>321</v>
      </c>
      <c r="E295" s="196" t="s">
        <v>81</v>
      </c>
      <c r="F295" s="198" t="s">
        <v>1375</v>
      </c>
      <c r="G295" s="198" t="s">
        <v>1313</v>
      </c>
      <c r="H295" s="198" t="s">
        <v>80</v>
      </c>
      <c r="I295" s="198">
        <v>16.350000000000001</v>
      </c>
      <c r="J295" s="64"/>
      <c r="K295" s="210">
        <v>3</v>
      </c>
      <c r="L295" s="211">
        <v>87.96</v>
      </c>
      <c r="M295" s="211" t="e" cm="1">
        <f t="array" ref="M295">IF($K295&gt;0,SVS_UR_VZ*$I295/$J295,0)</f>
        <v>#DIV/0!</v>
      </c>
      <c r="N295" s="204">
        <v>3</v>
      </c>
      <c r="O295" s="205">
        <v>60.75</v>
      </c>
      <c r="P295" s="205" t="e" cm="1">
        <f t="array" ref="P295">IF($K295&gt;0,SVS_UR_VFZ*$I295/$J295,0)</f>
        <v>#DIV/0!</v>
      </c>
      <c r="Q295" s="206">
        <f t="shared" si="36"/>
        <v>2431.4085</v>
      </c>
      <c r="R295" s="206">
        <f t="shared" si="37"/>
        <v>0</v>
      </c>
      <c r="S295" s="206" t="e">
        <f t="shared" si="38"/>
        <v>#DIV/0!</v>
      </c>
    </row>
    <row r="296" spans="1:19" s="11" customFormat="1">
      <c r="A296" s="195">
        <f>MAX($A$11:A295)+1</f>
        <v>279</v>
      </c>
      <c r="B296" s="196" t="s">
        <v>1642</v>
      </c>
      <c r="C296" s="197">
        <v>1</v>
      </c>
      <c r="D296" s="197">
        <v>322</v>
      </c>
      <c r="E296" s="196" t="s">
        <v>81</v>
      </c>
      <c r="F296" s="198" t="s">
        <v>1375</v>
      </c>
      <c r="G296" s="198" t="s">
        <v>1313</v>
      </c>
      <c r="H296" s="198" t="s">
        <v>80</v>
      </c>
      <c r="I296" s="198">
        <v>16.350000000000001</v>
      </c>
      <c r="J296" s="64"/>
      <c r="K296" s="210">
        <v>3</v>
      </c>
      <c r="L296" s="211">
        <v>87.96</v>
      </c>
      <c r="M296" s="211" t="e" cm="1">
        <f t="array" ref="M296">IF($K296&gt;0,SVS_UR_VZ*$I296/$J296,0)</f>
        <v>#DIV/0!</v>
      </c>
      <c r="N296" s="204">
        <v>3</v>
      </c>
      <c r="O296" s="205">
        <v>60.75</v>
      </c>
      <c r="P296" s="205" t="e" cm="1">
        <f t="array" ref="P296">IF($K296&gt;0,SVS_UR_VFZ*$I296/$J296,0)</f>
        <v>#DIV/0!</v>
      </c>
      <c r="Q296" s="206">
        <f t="shared" si="36"/>
        <v>2431.4085</v>
      </c>
      <c r="R296" s="206">
        <f t="shared" si="37"/>
        <v>0</v>
      </c>
      <c r="S296" s="206" t="e">
        <f t="shared" si="38"/>
        <v>#DIV/0!</v>
      </c>
    </row>
    <row r="297" spans="1:19" s="11" customFormat="1">
      <c r="A297" s="195">
        <f>MAX($A$11:A296)+1</f>
        <v>280</v>
      </c>
      <c r="B297" s="196" t="s">
        <v>1642</v>
      </c>
      <c r="C297" s="197">
        <v>1</v>
      </c>
      <c r="D297" s="197">
        <v>323</v>
      </c>
      <c r="E297" s="196" t="s">
        <v>81</v>
      </c>
      <c r="F297" s="198" t="s">
        <v>1375</v>
      </c>
      <c r="G297" s="198" t="s">
        <v>1313</v>
      </c>
      <c r="H297" s="198" t="s">
        <v>80</v>
      </c>
      <c r="I297" s="198">
        <v>16.350000000000001</v>
      </c>
      <c r="J297" s="64"/>
      <c r="K297" s="210">
        <v>3</v>
      </c>
      <c r="L297" s="211">
        <v>87.96</v>
      </c>
      <c r="M297" s="211" t="e" cm="1">
        <f t="array" ref="M297">IF($K297&gt;0,SVS_UR_VZ*$I297/$J297,0)</f>
        <v>#DIV/0!</v>
      </c>
      <c r="N297" s="204">
        <v>3</v>
      </c>
      <c r="O297" s="205">
        <v>60.75</v>
      </c>
      <c r="P297" s="205" t="e" cm="1">
        <f t="array" ref="P297">IF($K297&gt;0,SVS_UR_VFZ*$I297/$J297,0)</f>
        <v>#DIV/0!</v>
      </c>
      <c r="Q297" s="206">
        <f t="shared" si="36"/>
        <v>2431.4085</v>
      </c>
      <c r="R297" s="206">
        <f t="shared" si="37"/>
        <v>0</v>
      </c>
      <c r="S297" s="206" t="e">
        <f t="shared" si="38"/>
        <v>#DIV/0!</v>
      </c>
    </row>
    <row r="298" spans="1:19" s="11" customFormat="1">
      <c r="A298" s="195">
        <f>MAX($A$11:A297)+1</f>
        <v>281</v>
      </c>
      <c r="B298" s="196" t="s">
        <v>1642</v>
      </c>
      <c r="C298" s="197">
        <v>1</v>
      </c>
      <c r="D298" s="197">
        <v>324</v>
      </c>
      <c r="E298" s="196" t="s">
        <v>81</v>
      </c>
      <c r="F298" s="198" t="s">
        <v>1375</v>
      </c>
      <c r="G298" s="198" t="s">
        <v>1313</v>
      </c>
      <c r="H298" s="198" t="s">
        <v>80</v>
      </c>
      <c r="I298" s="198">
        <v>16.350000000000001</v>
      </c>
      <c r="J298" s="64"/>
      <c r="K298" s="210">
        <v>3</v>
      </c>
      <c r="L298" s="211">
        <v>87.96</v>
      </c>
      <c r="M298" s="211" t="e" cm="1">
        <f t="array" ref="M298">IF($K298&gt;0,SVS_UR_VZ*$I298/$J298,0)</f>
        <v>#DIV/0!</v>
      </c>
      <c r="N298" s="204">
        <v>3</v>
      </c>
      <c r="O298" s="205">
        <v>60.75</v>
      </c>
      <c r="P298" s="205" t="e" cm="1">
        <f t="array" ref="P298">IF($K298&gt;0,SVS_UR_VFZ*$I298/$J298,0)</f>
        <v>#DIV/0!</v>
      </c>
      <c r="Q298" s="206">
        <f t="shared" si="36"/>
        <v>2431.4085</v>
      </c>
      <c r="R298" s="206">
        <f t="shared" si="37"/>
        <v>0</v>
      </c>
      <c r="S298" s="206" t="e">
        <f t="shared" si="38"/>
        <v>#DIV/0!</v>
      </c>
    </row>
    <row r="299" spans="1:19" s="11" customFormat="1">
      <c r="A299" s="195">
        <f>MAX($A$11:A298)+1</f>
        <v>282</v>
      </c>
      <c r="B299" s="196" t="s">
        <v>1642</v>
      </c>
      <c r="C299" s="197">
        <v>1</v>
      </c>
      <c r="D299" s="197">
        <v>325</v>
      </c>
      <c r="E299" s="196" t="s">
        <v>81</v>
      </c>
      <c r="F299" s="198" t="s">
        <v>1375</v>
      </c>
      <c r="G299" s="198" t="s">
        <v>1313</v>
      </c>
      <c r="H299" s="198" t="s">
        <v>80</v>
      </c>
      <c r="I299" s="198">
        <v>16.350000000000001</v>
      </c>
      <c r="J299" s="64"/>
      <c r="K299" s="210">
        <v>3</v>
      </c>
      <c r="L299" s="211">
        <v>87.96</v>
      </c>
      <c r="M299" s="211" t="e" cm="1">
        <f t="array" ref="M299">IF($K299&gt;0,SVS_UR_VZ*$I299/$J299,0)</f>
        <v>#DIV/0!</v>
      </c>
      <c r="N299" s="204">
        <v>3</v>
      </c>
      <c r="O299" s="205">
        <v>60.75</v>
      </c>
      <c r="P299" s="205" t="e" cm="1">
        <f t="array" ref="P299">IF($K299&gt;0,SVS_UR_VFZ*$I299/$J299,0)</f>
        <v>#DIV/0!</v>
      </c>
      <c r="Q299" s="206">
        <f t="shared" si="36"/>
        <v>2431.4085</v>
      </c>
      <c r="R299" s="206">
        <f t="shared" si="37"/>
        <v>0</v>
      </c>
      <c r="S299" s="206" t="e">
        <f t="shared" si="38"/>
        <v>#DIV/0!</v>
      </c>
    </row>
    <row r="300" spans="1:19" s="11" customFormat="1">
      <c r="A300" s="195">
        <f>MAX($A$11:A299)+1</f>
        <v>283</v>
      </c>
      <c r="B300" s="196" t="s">
        <v>1642</v>
      </c>
      <c r="C300" s="197">
        <v>1</v>
      </c>
      <c r="D300" s="197">
        <v>326</v>
      </c>
      <c r="E300" s="196" t="s">
        <v>81</v>
      </c>
      <c r="F300" s="198" t="s">
        <v>1375</v>
      </c>
      <c r="G300" s="198" t="s">
        <v>1313</v>
      </c>
      <c r="H300" s="198" t="s">
        <v>80</v>
      </c>
      <c r="I300" s="198">
        <v>16.350000000000001</v>
      </c>
      <c r="J300" s="64"/>
      <c r="K300" s="210">
        <v>3</v>
      </c>
      <c r="L300" s="211">
        <v>87.96</v>
      </c>
      <c r="M300" s="211" t="e" cm="1">
        <f t="array" ref="M300">IF($K300&gt;0,SVS_UR_VZ*$I300/$J300,0)</f>
        <v>#DIV/0!</v>
      </c>
      <c r="N300" s="204">
        <v>3</v>
      </c>
      <c r="O300" s="205">
        <v>60.75</v>
      </c>
      <c r="P300" s="205" t="e" cm="1">
        <f t="array" ref="P300">IF($K300&gt;0,SVS_UR_VFZ*$I300/$J300,0)</f>
        <v>#DIV/0!</v>
      </c>
      <c r="Q300" s="206">
        <f t="shared" si="36"/>
        <v>2431.4085</v>
      </c>
      <c r="R300" s="206">
        <f t="shared" si="37"/>
        <v>0</v>
      </c>
      <c r="S300" s="206" t="e">
        <f t="shared" si="38"/>
        <v>#DIV/0!</v>
      </c>
    </row>
    <row r="301" spans="1:19" s="11" customFormat="1">
      <c r="A301" s="195">
        <f>MAX($A$11:A300)+1</f>
        <v>284</v>
      </c>
      <c r="B301" s="196" t="s">
        <v>1642</v>
      </c>
      <c r="C301" s="197">
        <v>1</v>
      </c>
      <c r="D301" s="197">
        <v>327</v>
      </c>
      <c r="E301" s="196" t="s">
        <v>179</v>
      </c>
      <c r="F301" s="198" t="s">
        <v>37</v>
      </c>
      <c r="G301" s="198" t="s">
        <v>1311</v>
      </c>
      <c r="H301" s="198" t="s">
        <v>78</v>
      </c>
      <c r="I301" s="198">
        <v>54.98</v>
      </c>
      <c r="J301" s="202"/>
      <c r="K301" s="202"/>
      <c r="L301" s="202"/>
      <c r="M301" s="202"/>
      <c r="N301" s="202"/>
      <c r="O301" s="202"/>
      <c r="P301" s="202"/>
      <c r="Q301" s="202"/>
      <c r="R301" s="202"/>
      <c r="S301" s="202"/>
    </row>
    <row r="302" spans="1:19" s="11" customFormat="1">
      <c r="A302" s="195">
        <f>MAX($A$11:A301)+1</f>
        <v>285</v>
      </c>
      <c r="B302" s="196" t="s">
        <v>1642</v>
      </c>
      <c r="C302" s="197">
        <v>1</v>
      </c>
      <c r="D302" s="197">
        <v>328</v>
      </c>
      <c r="E302" s="196" t="s">
        <v>179</v>
      </c>
      <c r="F302" s="198" t="s">
        <v>37</v>
      </c>
      <c r="G302" s="198" t="s">
        <v>1311</v>
      </c>
      <c r="H302" s="198" t="s">
        <v>78</v>
      </c>
      <c r="I302" s="198">
        <v>25.24</v>
      </c>
      <c r="J302" s="202"/>
      <c r="K302" s="202"/>
      <c r="L302" s="202"/>
      <c r="M302" s="202"/>
      <c r="N302" s="202"/>
      <c r="O302" s="202"/>
      <c r="P302" s="202"/>
      <c r="Q302" s="202"/>
      <c r="R302" s="202"/>
      <c r="S302" s="202"/>
    </row>
    <row r="303" spans="1:19" s="11" customFormat="1">
      <c r="A303" s="195">
        <f>MAX($A$11:A302)+1</f>
        <v>286</v>
      </c>
      <c r="B303" s="196" t="s">
        <v>1642</v>
      </c>
      <c r="C303" s="197">
        <v>1</v>
      </c>
      <c r="D303" s="197">
        <v>330</v>
      </c>
      <c r="E303" s="196" t="s">
        <v>95</v>
      </c>
      <c r="F303" s="198" t="s">
        <v>37</v>
      </c>
      <c r="G303" s="198" t="s">
        <v>1314</v>
      </c>
      <c r="H303" s="198" t="s">
        <v>78</v>
      </c>
      <c r="I303" s="198">
        <v>61.39</v>
      </c>
      <c r="J303" s="202"/>
      <c r="K303" s="202"/>
      <c r="L303" s="202"/>
      <c r="M303" s="202"/>
      <c r="N303" s="202"/>
      <c r="O303" s="202"/>
      <c r="P303" s="202"/>
      <c r="Q303" s="202"/>
      <c r="R303" s="202"/>
      <c r="S303" s="202"/>
    </row>
    <row r="304" spans="1:19" s="11" customFormat="1">
      <c r="A304" s="195">
        <f>MAX($A$11:A303)+1</f>
        <v>287</v>
      </c>
      <c r="B304" s="196" t="s">
        <v>1642</v>
      </c>
      <c r="C304" s="197">
        <v>1</v>
      </c>
      <c r="D304" s="197">
        <v>370</v>
      </c>
      <c r="E304" s="196" t="s">
        <v>84</v>
      </c>
      <c r="F304" s="198" t="s">
        <v>171</v>
      </c>
      <c r="G304" s="198" t="s">
        <v>75</v>
      </c>
      <c r="H304" s="198" t="s">
        <v>83</v>
      </c>
      <c r="I304" s="198">
        <v>41.83</v>
      </c>
      <c r="J304" s="64"/>
      <c r="K304" s="210">
        <v>5</v>
      </c>
      <c r="L304" s="211">
        <v>146.6</v>
      </c>
      <c r="M304" s="211" t="e" cm="1">
        <f t="array" ref="M304">IF($K304&gt;0,SVS_UR_VZ*$I304/$J304,0)</f>
        <v>#DIV/0!</v>
      </c>
      <c r="N304" s="204">
        <v>5</v>
      </c>
      <c r="O304" s="205">
        <v>101.25</v>
      </c>
      <c r="P304" s="205" t="e" cm="1">
        <f t="array" ref="P304">IF($K304&gt;0,SVS_UR_VFZ*$I304/$J304,0)</f>
        <v>#DIV/0!</v>
      </c>
      <c r="Q304" s="206">
        <f t="shared" ref="Q304:Q317" si="39">I304*SUM(L304,O304)</f>
        <v>10367.565499999999</v>
      </c>
      <c r="R304" s="206">
        <f t="shared" ref="R304:R317" si="40">IFERROR(Q304/J304,0)</f>
        <v>0</v>
      </c>
      <c r="S304" s="206" t="e">
        <f t="shared" ref="S304:S317" si="41">ROUND(SUM(L304*M304,O304*P304),2)</f>
        <v>#DIV/0!</v>
      </c>
    </row>
    <row r="305" spans="1:19" s="11" customFormat="1">
      <c r="A305" s="195">
        <f>MAX($A$11:A304)+1</f>
        <v>288</v>
      </c>
      <c r="B305" s="196" t="s">
        <v>1642</v>
      </c>
      <c r="C305" s="197">
        <v>1</v>
      </c>
      <c r="D305" s="197">
        <v>371</v>
      </c>
      <c r="E305" s="196" t="s">
        <v>84</v>
      </c>
      <c r="F305" s="198" t="s">
        <v>171</v>
      </c>
      <c r="G305" s="198" t="s">
        <v>75</v>
      </c>
      <c r="H305" s="198" t="s">
        <v>83</v>
      </c>
      <c r="I305" s="198">
        <v>24.06</v>
      </c>
      <c r="J305" s="64"/>
      <c r="K305" s="210">
        <v>5</v>
      </c>
      <c r="L305" s="211">
        <v>146.6</v>
      </c>
      <c r="M305" s="211" t="e" cm="1">
        <f t="array" ref="M305">IF($K305&gt;0,SVS_UR_VZ*$I305/$J305,0)</f>
        <v>#DIV/0!</v>
      </c>
      <c r="N305" s="204">
        <v>5</v>
      </c>
      <c r="O305" s="205">
        <v>101.25</v>
      </c>
      <c r="P305" s="205" t="e" cm="1">
        <f t="array" ref="P305">IF($K305&gt;0,SVS_UR_VFZ*$I305/$J305,0)</f>
        <v>#DIV/0!</v>
      </c>
      <c r="Q305" s="206">
        <f t="shared" si="39"/>
        <v>5963.2709999999997</v>
      </c>
      <c r="R305" s="206">
        <f t="shared" si="40"/>
        <v>0</v>
      </c>
      <c r="S305" s="206" t="e">
        <f t="shared" si="41"/>
        <v>#DIV/0!</v>
      </c>
    </row>
    <row r="306" spans="1:19" s="11" customFormat="1">
      <c r="A306" s="195">
        <f>MAX($A$11:A305)+1</f>
        <v>289</v>
      </c>
      <c r="B306" s="196" t="s">
        <v>1642</v>
      </c>
      <c r="C306" s="197">
        <v>1</v>
      </c>
      <c r="D306" s="197">
        <v>372</v>
      </c>
      <c r="E306" s="196" t="s">
        <v>86</v>
      </c>
      <c r="F306" s="198" t="s">
        <v>172</v>
      </c>
      <c r="G306" s="198" t="s">
        <v>1314</v>
      </c>
      <c r="H306" s="198" t="s">
        <v>85</v>
      </c>
      <c r="I306" s="198">
        <v>15.63</v>
      </c>
      <c r="J306" s="64"/>
      <c r="K306" s="210">
        <v>2</v>
      </c>
      <c r="L306" s="211">
        <v>58.64</v>
      </c>
      <c r="M306" s="211" t="e" cm="1">
        <f t="array" ref="M306">IF($K306&gt;0,SVS_UR_VZ*$I306/$J306,0)</f>
        <v>#DIV/0!</v>
      </c>
      <c r="N306" s="204">
        <v>2</v>
      </c>
      <c r="O306" s="205">
        <v>40.5</v>
      </c>
      <c r="P306" s="205" t="e" cm="1">
        <f t="array" ref="P306">IF($K306&gt;0,SVS_UR_VFZ*$I306/$J306,0)</f>
        <v>#DIV/0!</v>
      </c>
      <c r="Q306" s="206">
        <f t="shared" si="39"/>
        <v>1549.5582000000002</v>
      </c>
      <c r="R306" s="206">
        <f t="shared" si="40"/>
        <v>0</v>
      </c>
      <c r="S306" s="206" t="e">
        <f t="shared" si="41"/>
        <v>#DIV/0!</v>
      </c>
    </row>
    <row r="307" spans="1:19" s="11" customFormat="1">
      <c r="A307" s="195">
        <f>MAX($A$11:A306)+1</f>
        <v>290</v>
      </c>
      <c r="B307" s="196" t="s">
        <v>1642</v>
      </c>
      <c r="C307" s="197">
        <v>1</v>
      </c>
      <c r="D307" s="197">
        <v>373</v>
      </c>
      <c r="E307" s="196" t="s">
        <v>84</v>
      </c>
      <c r="F307" s="198" t="s">
        <v>171</v>
      </c>
      <c r="G307" s="198" t="s">
        <v>75</v>
      </c>
      <c r="H307" s="198" t="s">
        <v>83</v>
      </c>
      <c r="I307" s="198">
        <v>36.840000000000003</v>
      </c>
      <c r="J307" s="64"/>
      <c r="K307" s="210">
        <v>5</v>
      </c>
      <c r="L307" s="211">
        <v>146.6</v>
      </c>
      <c r="M307" s="211" t="e" cm="1">
        <f t="array" ref="M307">IF($K307&gt;0,SVS_UR_VZ*$I307/$J307,0)</f>
        <v>#DIV/0!</v>
      </c>
      <c r="N307" s="204">
        <v>5</v>
      </c>
      <c r="O307" s="205">
        <v>101.25</v>
      </c>
      <c r="P307" s="205" t="e" cm="1">
        <f t="array" ref="P307">IF($K307&gt;0,SVS_UR_VFZ*$I307/$J307,0)</f>
        <v>#DIV/0!</v>
      </c>
      <c r="Q307" s="206">
        <f t="shared" si="39"/>
        <v>9130.7939999999999</v>
      </c>
      <c r="R307" s="206">
        <f t="shared" si="40"/>
        <v>0</v>
      </c>
      <c r="S307" s="206" t="e">
        <f t="shared" si="41"/>
        <v>#DIV/0!</v>
      </c>
    </row>
    <row r="308" spans="1:19" s="11" customFormat="1">
      <c r="A308" s="195">
        <f>MAX($A$11:A307)+1</f>
        <v>291</v>
      </c>
      <c r="B308" s="196" t="s">
        <v>1642</v>
      </c>
      <c r="C308" s="197">
        <v>1</v>
      </c>
      <c r="D308" s="197">
        <v>374</v>
      </c>
      <c r="E308" s="196" t="s">
        <v>84</v>
      </c>
      <c r="F308" s="198" t="s">
        <v>171</v>
      </c>
      <c r="G308" s="198" t="s">
        <v>75</v>
      </c>
      <c r="H308" s="198" t="s">
        <v>83</v>
      </c>
      <c r="I308" s="198">
        <v>24.99</v>
      </c>
      <c r="J308" s="64"/>
      <c r="K308" s="210">
        <v>5</v>
      </c>
      <c r="L308" s="211">
        <v>146.6</v>
      </c>
      <c r="M308" s="211" t="e" cm="1">
        <f t="array" ref="M308">IF($K308&gt;0,SVS_UR_VZ*$I308/$J308,0)</f>
        <v>#DIV/0!</v>
      </c>
      <c r="N308" s="204">
        <v>5</v>
      </c>
      <c r="O308" s="205">
        <v>101.25</v>
      </c>
      <c r="P308" s="205" t="e" cm="1">
        <f t="array" ref="P308">IF($K308&gt;0,SVS_UR_VFZ*$I308/$J308,0)</f>
        <v>#DIV/0!</v>
      </c>
      <c r="Q308" s="206">
        <f t="shared" si="39"/>
        <v>6193.7714999999998</v>
      </c>
      <c r="R308" s="206">
        <f t="shared" si="40"/>
        <v>0</v>
      </c>
      <c r="S308" s="206" t="e">
        <f t="shared" si="41"/>
        <v>#DIV/0!</v>
      </c>
    </row>
    <row r="309" spans="1:19" s="11" customFormat="1">
      <c r="A309" s="195">
        <f>MAX($A$11:A308)+1</f>
        <v>292</v>
      </c>
      <c r="B309" s="196" t="s">
        <v>1642</v>
      </c>
      <c r="C309" s="197">
        <v>1</v>
      </c>
      <c r="D309" s="197">
        <v>375</v>
      </c>
      <c r="E309" s="196" t="s">
        <v>86</v>
      </c>
      <c r="F309" s="198" t="s">
        <v>172</v>
      </c>
      <c r="G309" s="198" t="s">
        <v>1314</v>
      </c>
      <c r="H309" s="198" t="s">
        <v>85</v>
      </c>
      <c r="I309" s="198">
        <v>20.62</v>
      </c>
      <c r="J309" s="64"/>
      <c r="K309" s="210">
        <v>2</v>
      </c>
      <c r="L309" s="211">
        <v>58.64</v>
      </c>
      <c r="M309" s="211" t="e" cm="1">
        <f t="array" ref="M309">IF($K309&gt;0,SVS_UR_VZ*$I309/$J309,0)</f>
        <v>#DIV/0!</v>
      </c>
      <c r="N309" s="204">
        <v>2</v>
      </c>
      <c r="O309" s="205">
        <v>40.5</v>
      </c>
      <c r="P309" s="205" t="e" cm="1">
        <f t="array" ref="P309">IF($K309&gt;0,SVS_UR_VFZ*$I309/$J309,0)</f>
        <v>#DIV/0!</v>
      </c>
      <c r="Q309" s="206">
        <f t="shared" si="39"/>
        <v>2044.2668000000001</v>
      </c>
      <c r="R309" s="206">
        <f t="shared" si="40"/>
        <v>0</v>
      </c>
      <c r="S309" s="206" t="e">
        <f t="shared" si="41"/>
        <v>#DIV/0!</v>
      </c>
    </row>
    <row r="310" spans="1:19" s="11" customFormat="1">
      <c r="A310" s="195">
        <f>MAX($A$11:A309)+1</f>
        <v>293</v>
      </c>
      <c r="B310" s="196" t="s">
        <v>1642</v>
      </c>
      <c r="C310" s="197">
        <v>1</v>
      </c>
      <c r="D310" s="197">
        <v>376</v>
      </c>
      <c r="E310" s="196" t="s">
        <v>84</v>
      </c>
      <c r="F310" s="198" t="s">
        <v>171</v>
      </c>
      <c r="G310" s="198" t="s">
        <v>75</v>
      </c>
      <c r="H310" s="198" t="s">
        <v>83</v>
      </c>
      <c r="I310" s="198">
        <v>60.98</v>
      </c>
      <c r="J310" s="64"/>
      <c r="K310" s="210">
        <v>5</v>
      </c>
      <c r="L310" s="211">
        <v>146.6</v>
      </c>
      <c r="M310" s="211" t="e" cm="1">
        <f t="array" ref="M310">IF($K310&gt;0,SVS_UR_VZ*$I310/$J310,0)</f>
        <v>#DIV/0!</v>
      </c>
      <c r="N310" s="204">
        <v>5</v>
      </c>
      <c r="O310" s="205">
        <v>101.25</v>
      </c>
      <c r="P310" s="205" t="e" cm="1">
        <f t="array" ref="P310">IF($K310&gt;0,SVS_UR_VFZ*$I310/$J310,0)</f>
        <v>#DIV/0!</v>
      </c>
      <c r="Q310" s="206">
        <f t="shared" si="39"/>
        <v>15113.892999999998</v>
      </c>
      <c r="R310" s="206">
        <f t="shared" si="40"/>
        <v>0</v>
      </c>
      <c r="S310" s="206" t="e">
        <f t="shared" si="41"/>
        <v>#DIV/0!</v>
      </c>
    </row>
    <row r="311" spans="1:19" s="11" customFormat="1">
      <c r="A311" s="195">
        <f>MAX($A$11:A310)+1</f>
        <v>294</v>
      </c>
      <c r="B311" s="196" t="s">
        <v>1642</v>
      </c>
      <c r="C311" s="197">
        <v>1</v>
      </c>
      <c r="D311" s="197">
        <v>377</v>
      </c>
      <c r="E311" s="196" t="s">
        <v>84</v>
      </c>
      <c r="F311" s="198" t="s">
        <v>171</v>
      </c>
      <c r="G311" s="198" t="s">
        <v>75</v>
      </c>
      <c r="H311" s="198" t="s">
        <v>83</v>
      </c>
      <c r="I311" s="198">
        <v>39.18</v>
      </c>
      <c r="J311" s="64"/>
      <c r="K311" s="210">
        <v>5</v>
      </c>
      <c r="L311" s="211">
        <v>146.6</v>
      </c>
      <c r="M311" s="211" t="e" cm="1">
        <f t="array" ref="M311">IF($K311&gt;0,SVS_UR_VZ*$I311/$J311,0)</f>
        <v>#DIV/0!</v>
      </c>
      <c r="N311" s="204">
        <v>5</v>
      </c>
      <c r="O311" s="205">
        <v>101.25</v>
      </c>
      <c r="P311" s="205" t="e" cm="1">
        <f t="array" ref="P311">IF($K311&gt;0,SVS_UR_VFZ*$I311/$J311,0)</f>
        <v>#DIV/0!</v>
      </c>
      <c r="Q311" s="206">
        <f t="shared" si="39"/>
        <v>9710.762999999999</v>
      </c>
      <c r="R311" s="206">
        <f t="shared" si="40"/>
        <v>0</v>
      </c>
      <c r="S311" s="206" t="e">
        <f t="shared" si="41"/>
        <v>#DIV/0!</v>
      </c>
    </row>
    <row r="312" spans="1:19" s="11" customFormat="1">
      <c r="A312" s="195">
        <f>MAX($A$11:A311)+1</f>
        <v>295</v>
      </c>
      <c r="B312" s="196" t="s">
        <v>1642</v>
      </c>
      <c r="C312" s="197">
        <v>1</v>
      </c>
      <c r="D312" s="197">
        <v>378</v>
      </c>
      <c r="E312" s="196" t="s">
        <v>84</v>
      </c>
      <c r="F312" s="198" t="s">
        <v>171</v>
      </c>
      <c r="G312" s="198" t="s">
        <v>75</v>
      </c>
      <c r="H312" s="198" t="s">
        <v>83</v>
      </c>
      <c r="I312" s="198">
        <v>23.86</v>
      </c>
      <c r="J312" s="64"/>
      <c r="K312" s="210">
        <v>5</v>
      </c>
      <c r="L312" s="211">
        <v>146.6</v>
      </c>
      <c r="M312" s="211" t="e" cm="1">
        <f t="array" ref="M312">IF($K312&gt;0,SVS_UR_VZ*$I312/$J312,0)</f>
        <v>#DIV/0!</v>
      </c>
      <c r="N312" s="204">
        <v>5</v>
      </c>
      <c r="O312" s="205">
        <v>101.25</v>
      </c>
      <c r="P312" s="205" t="e" cm="1">
        <f t="array" ref="P312">IF($K312&gt;0,SVS_UR_VFZ*$I312/$J312,0)</f>
        <v>#DIV/0!</v>
      </c>
      <c r="Q312" s="206">
        <f t="shared" si="39"/>
        <v>5913.701</v>
      </c>
      <c r="R312" s="206">
        <f t="shared" si="40"/>
        <v>0</v>
      </c>
      <c r="S312" s="206" t="e">
        <f t="shared" si="41"/>
        <v>#DIV/0!</v>
      </c>
    </row>
    <row r="313" spans="1:19" s="11" customFormat="1">
      <c r="A313" s="195">
        <f>MAX($A$11:A312)+1</f>
        <v>296</v>
      </c>
      <c r="B313" s="196" t="s">
        <v>1642</v>
      </c>
      <c r="C313" s="197">
        <v>1</v>
      </c>
      <c r="D313" s="197">
        <v>379</v>
      </c>
      <c r="E313" s="196" t="s">
        <v>86</v>
      </c>
      <c r="F313" s="198" t="s">
        <v>172</v>
      </c>
      <c r="G313" s="198" t="s">
        <v>1314</v>
      </c>
      <c r="H313" s="198" t="s">
        <v>85</v>
      </c>
      <c r="I313" s="198">
        <v>19.88</v>
      </c>
      <c r="J313" s="64"/>
      <c r="K313" s="210">
        <v>2</v>
      </c>
      <c r="L313" s="211">
        <v>58.64</v>
      </c>
      <c r="M313" s="211" t="e" cm="1">
        <f t="array" ref="M313">IF($K313&gt;0,SVS_UR_VZ*$I313/$J313,0)</f>
        <v>#DIV/0!</v>
      </c>
      <c r="N313" s="204">
        <v>2</v>
      </c>
      <c r="O313" s="205">
        <v>40.5</v>
      </c>
      <c r="P313" s="205" t="e" cm="1">
        <f t="array" ref="P313">IF($K313&gt;0,SVS_UR_VFZ*$I313/$J313,0)</f>
        <v>#DIV/0!</v>
      </c>
      <c r="Q313" s="206">
        <f t="shared" si="39"/>
        <v>1970.9032</v>
      </c>
      <c r="R313" s="206">
        <f t="shared" si="40"/>
        <v>0</v>
      </c>
      <c r="S313" s="206" t="e">
        <f t="shared" si="41"/>
        <v>#DIV/0!</v>
      </c>
    </row>
    <row r="314" spans="1:19" s="11" customFormat="1">
      <c r="A314" s="195">
        <f>MAX($A$11:A313)+1</f>
        <v>297</v>
      </c>
      <c r="B314" s="196" t="s">
        <v>1642</v>
      </c>
      <c r="C314" s="197">
        <v>1</v>
      </c>
      <c r="D314" s="197">
        <v>380</v>
      </c>
      <c r="E314" s="196" t="s">
        <v>84</v>
      </c>
      <c r="F314" s="198" t="s">
        <v>171</v>
      </c>
      <c r="G314" s="198" t="s">
        <v>75</v>
      </c>
      <c r="H314" s="198" t="s">
        <v>83</v>
      </c>
      <c r="I314" s="198">
        <v>19.97</v>
      </c>
      <c r="J314" s="64"/>
      <c r="K314" s="210">
        <v>5</v>
      </c>
      <c r="L314" s="211">
        <v>146.6</v>
      </c>
      <c r="M314" s="211" t="e" cm="1">
        <f t="array" ref="M314">IF($K314&gt;0,SVS_UR_VZ*$I314/$J314,0)</f>
        <v>#DIV/0!</v>
      </c>
      <c r="N314" s="204">
        <v>5</v>
      </c>
      <c r="O314" s="205">
        <v>101.25</v>
      </c>
      <c r="P314" s="205" t="e" cm="1">
        <f t="array" ref="P314">IF($K314&gt;0,SVS_UR_VFZ*$I314/$J314,0)</f>
        <v>#DIV/0!</v>
      </c>
      <c r="Q314" s="206">
        <f t="shared" si="39"/>
        <v>4949.5644999999995</v>
      </c>
      <c r="R314" s="206">
        <f t="shared" si="40"/>
        <v>0</v>
      </c>
      <c r="S314" s="206" t="e">
        <f t="shared" si="41"/>
        <v>#DIV/0!</v>
      </c>
    </row>
    <row r="315" spans="1:19" s="11" customFormat="1">
      <c r="A315" s="195">
        <f>MAX($A$11:A314)+1</f>
        <v>298</v>
      </c>
      <c r="B315" s="196" t="s">
        <v>1642</v>
      </c>
      <c r="C315" s="197">
        <v>1</v>
      </c>
      <c r="D315" s="197">
        <v>390</v>
      </c>
      <c r="E315" s="196" t="s">
        <v>217</v>
      </c>
      <c r="F315" s="198" t="s">
        <v>221</v>
      </c>
      <c r="G315" s="198" t="s">
        <v>1311</v>
      </c>
      <c r="H315" s="198" t="s">
        <v>89</v>
      </c>
      <c r="I315" s="198">
        <v>9.94</v>
      </c>
      <c r="J315" s="64"/>
      <c r="K315" s="210">
        <v>10</v>
      </c>
      <c r="L315" s="211">
        <v>293.2</v>
      </c>
      <c r="M315" s="211" t="e" cm="1">
        <f t="array" ref="M315">IF($K315&gt;0,SVS_UR_VZ*$I315/$J315,0)</f>
        <v>#DIV/0!</v>
      </c>
      <c r="N315" s="204">
        <v>5</v>
      </c>
      <c r="O315" s="205">
        <v>101.25</v>
      </c>
      <c r="P315" s="205" t="e">
        <f>IF($K315&gt;0,SVS_UR_VZ*$I315/$J315,0)</f>
        <v>#DIV/0!</v>
      </c>
      <c r="Q315" s="206">
        <f t="shared" si="39"/>
        <v>3920.8329999999996</v>
      </c>
      <c r="R315" s="206">
        <f t="shared" si="40"/>
        <v>0</v>
      </c>
      <c r="S315" s="206" t="e">
        <f t="shared" si="41"/>
        <v>#DIV/0!</v>
      </c>
    </row>
    <row r="316" spans="1:19" s="11" customFormat="1">
      <c r="A316" s="195">
        <f>MAX($A$11:A315)+1</f>
        <v>299</v>
      </c>
      <c r="B316" s="196" t="s">
        <v>1642</v>
      </c>
      <c r="C316" s="197">
        <v>1</v>
      </c>
      <c r="D316" s="197">
        <v>391</v>
      </c>
      <c r="E316" s="196" t="s">
        <v>182</v>
      </c>
      <c r="F316" s="198" t="s">
        <v>221</v>
      </c>
      <c r="G316" s="198" t="s">
        <v>1311</v>
      </c>
      <c r="H316" s="198" t="s">
        <v>89</v>
      </c>
      <c r="I316" s="198">
        <v>8.9499999999999993</v>
      </c>
      <c r="J316" s="64"/>
      <c r="K316" s="210">
        <v>10</v>
      </c>
      <c r="L316" s="211">
        <v>293.2</v>
      </c>
      <c r="M316" s="211" t="e" cm="1">
        <f t="array" ref="M316">IF($K316&gt;0,SVS_UR_VZ*$I316/$J316,0)</f>
        <v>#DIV/0!</v>
      </c>
      <c r="N316" s="204">
        <v>5</v>
      </c>
      <c r="O316" s="205">
        <v>101.25</v>
      </c>
      <c r="P316" s="205" t="e">
        <f>IF($K316&gt;0,SVS_UR_VZ*$I316/$J316,0)</f>
        <v>#DIV/0!</v>
      </c>
      <c r="Q316" s="206">
        <f t="shared" si="39"/>
        <v>3530.3274999999994</v>
      </c>
      <c r="R316" s="206">
        <f t="shared" si="40"/>
        <v>0</v>
      </c>
      <c r="S316" s="206" t="e">
        <f t="shared" si="41"/>
        <v>#DIV/0!</v>
      </c>
    </row>
    <row r="317" spans="1:19" s="11" customFormat="1">
      <c r="A317" s="195">
        <f>MAX($A$11:A316)+1</f>
        <v>300</v>
      </c>
      <c r="B317" s="196" t="s">
        <v>1642</v>
      </c>
      <c r="C317" s="197">
        <v>2</v>
      </c>
      <c r="D317" s="197">
        <v>212</v>
      </c>
      <c r="E317" s="196" t="s">
        <v>471</v>
      </c>
      <c r="F317" s="198" t="s">
        <v>172</v>
      </c>
      <c r="G317" s="198" t="s">
        <v>1311</v>
      </c>
      <c r="H317" s="198" t="s">
        <v>94</v>
      </c>
      <c r="I317" s="198">
        <v>6.18</v>
      </c>
      <c r="J317" s="64"/>
      <c r="K317" s="210">
        <v>2</v>
      </c>
      <c r="L317" s="211">
        <v>58.64</v>
      </c>
      <c r="M317" s="211" t="e" cm="1">
        <f t="array" ref="M317">IF($K317&gt;0,SVS_UR_VZ*$I317/$J317,0)</f>
        <v>#DIV/0!</v>
      </c>
      <c r="N317" s="204">
        <v>2</v>
      </c>
      <c r="O317" s="205">
        <v>40.5</v>
      </c>
      <c r="P317" s="205" t="e" cm="1">
        <f t="array" ref="P317">IF($K317&gt;0,SVS_UR_VFZ*$I317/$J317,0)</f>
        <v>#DIV/0!</v>
      </c>
      <c r="Q317" s="206">
        <f t="shared" si="39"/>
        <v>612.68520000000001</v>
      </c>
      <c r="R317" s="206">
        <f t="shared" si="40"/>
        <v>0</v>
      </c>
      <c r="S317" s="206" t="e">
        <f t="shared" si="41"/>
        <v>#DIV/0!</v>
      </c>
    </row>
    <row r="318" spans="1:19" s="11" customFormat="1">
      <c r="A318" s="195">
        <f>MAX($A$11:A317)+1</f>
        <v>301</v>
      </c>
      <c r="B318" s="196" t="s">
        <v>1642</v>
      </c>
      <c r="C318" s="197">
        <v>2</v>
      </c>
      <c r="D318" s="197">
        <v>232</v>
      </c>
      <c r="E318" s="196" t="s">
        <v>184</v>
      </c>
      <c r="F318" s="198" t="s">
        <v>37</v>
      </c>
      <c r="G318" s="198" t="s">
        <v>1314</v>
      </c>
      <c r="H318" s="198" t="s">
        <v>78</v>
      </c>
      <c r="I318" s="198">
        <v>11.56</v>
      </c>
      <c r="J318" s="202"/>
      <c r="K318" s="202"/>
      <c r="L318" s="202"/>
      <c r="M318" s="202"/>
      <c r="N318" s="202"/>
      <c r="O318" s="202"/>
      <c r="P318" s="202"/>
      <c r="Q318" s="202"/>
      <c r="R318" s="202"/>
      <c r="S318" s="202"/>
    </row>
    <row r="319" spans="1:19" s="11" customFormat="1">
      <c r="A319" s="195">
        <f>MAX($A$11:A318)+1</f>
        <v>302</v>
      </c>
      <c r="B319" s="196" t="s">
        <v>1642</v>
      </c>
      <c r="C319" s="197">
        <v>2</v>
      </c>
      <c r="D319" s="197">
        <v>301</v>
      </c>
      <c r="E319" s="196" t="s">
        <v>81</v>
      </c>
      <c r="F319" s="198" t="s">
        <v>1375</v>
      </c>
      <c r="G319" s="198" t="s">
        <v>1313</v>
      </c>
      <c r="H319" s="198" t="s">
        <v>80</v>
      </c>
      <c r="I319" s="198">
        <v>16.809999999999999</v>
      </c>
      <c r="J319" s="64"/>
      <c r="K319" s="210">
        <v>3</v>
      </c>
      <c r="L319" s="211">
        <v>87.96</v>
      </c>
      <c r="M319" s="211" t="e" cm="1">
        <f t="array" ref="M319">IF($K319&gt;0,SVS_UR_VZ*$I319/$J319,0)</f>
        <v>#DIV/0!</v>
      </c>
      <c r="N319" s="204">
        <v>3</v>
      </c>
      <c r="O319" s="205">
        <v>60.75</v>
      </c>
      <c r="P319" s="205" t="e" cm="1">
        <f t="array" ref="P319">IF($K319&gt;0,SVS_UR_VFZ*$I319/$J319,0)</f>
        <v>#DIV/0!</v>
      </c>
      <c r="Q319" s="206">
        <f t="shared" ref="Q319:Q363" si="42">I319*SUM(L319,O319)</f>
        <v>2499.8150999999993</v>
      </c>
      <c r="R319" s="206">
        <f t="shared" ref="R319:R363" si="43">IFERROR(Q319/J319,0)</f>
        <v>0</v>
      </c>
      <c r="S319" s="206" t="e">
        <f t="shared" ref="S319:S363" si="44">ROUND(SUM(L319*M319,O319*P319),2)</f>
        <v>#DIV/0!</v>
      </c>
    </row>
    <row r="320" spans="1:19" s="11" customFormat="1">
      <c r="A320" s="195">
        <f>MAX($A$11:A319)+1</f>
        <v>303</v>
      </c>
      <c r="B320" s="196" t="s">
        <v>1642</v>
      </c>
      <c r="C320" s="197">
        <v>2</v>
      </c>
      <c r="D320" s="197">
        <v>302</v>
      </c>
      <c r="E320" s="196" t="s">
        <v>81</v>
      </c>
      <c r="F320" s="198" t="s">
        <v>1375</v>
      </c>
      <c r="G320" s="198" t="s">
        <v>1313</v>
      </c>
      <c r="H320" s="198" t="s">
        <v>80</v>
      </c>
      <c r="I320" s="198">
        <v>16.350000000000001</v>
      </c>
      <c r="J320" s="64"/>
      <c r="K320" s="210">
        <v>3</v>
      </c>
      <c r="L320" s="211">
        <v>87.96</v>
      </c>
      <c r="M320" s="211" t="e" cm="1">
        <f t="array" ref="M320">IF($K320&gt;0,SVS_UR_VZ*$I320/$J320,0)</f>
        <v>#DIV/0!</v>
      </c>
      <c r="N320" s="204">
        <v>3</v>
      </c>
      <c r="O320" s="205">
        <v>60.75</v>
      </c>
      <c r="P320" s="205" t="e" cm="1">
        <f t="array" ref="P320">IF($K320&gt;0,SVS_UR_VFZ*$I320/$J320,0)</f>
        <v>#DIV/0!</v>
      </c>
      <c r="Q320" s="206">
        <f t="shared" si="42"/>
        <v>2431.4085</v>
      </c>
      <c r="R320" s="206">
        <f t="shared" si="43"/>
        <v>0</v>
      </c>
      <c r="S320" s="206" t="e">
        <f t="shared" si="44"/>
        <v>#DIV/0!</v>
      </c>
    </row>
    <row r="321" spans="1:19" s="11" customFormat="1">
      <c r="A321" s="195">
        <f>MAX($A$11:A320)+1</f>
        <v>304</v>
      </c>
      <c r="B321" s="196" t="s">
        <v>1642</v>
      </c>
      <c r="C321" s="197">
        <v>2</v>
      </c>
      <c r="D321" s="197">
        <v>303</v>
      </c>
      <c r="E321" s="196" t="s">
        <v>81</v>
      </c>
      <c r="F321" s="198" t="s">
        <v>1375</v>
      </c>
      <c r="G321" s="198" t="s">
        <v>1313</v>
      </c>
      <c r="H321" s="198" t="s">
        <v>80</v>
      </c>
      <c r="I321" s="198">
        <v>16.350000000000001</v>
      </c>
      <c r="J321" s="64"/>
      <c r="K321" s="210">
        <v>3</v>
      </c>
      <c r="L321" s="211">
        <v>87.96</v>
      </c>
      <c r="M321" s="211" t="e" cm="1">
        <f t="array" ref="M321">IF($K321&gt;0,SVS_UR_VZ*$I321/$J321,0)</f>
        <v>#DIV/0!</v>
      </c>
      <c r="N321" s="204">
        <v>3</v>
      </c>
      <c r="O321" s="205">
        <v>60.75</v>
      </c>
      <c r="P321" s="205" t="e" cm="1">
        <f t="array" ref="P321">IF($K321&gt;0,SVS_UR_VFZ*$I321/$J321,0)</f>
        <v>#DIV/0!</v>
      </c>
      <c r="Q321" s="206">
        <f t="shared" si="42"/>
        <v>2431.4085</v>
      </c>
      <c r="R321" s="206">
        <f t="shared" si="43"/>
        <v>0</v>
      </c>
      <c r="S321" s="206" t="e">
        <f t="shared" si="44"/>
        <v>#DIV/0!</v>
      </c>
    </row>
    <row r="322" spans="1:19" s="11" customFormat="1">
      <c r="A322" s="195">
        <f>MAX($A$11:A321)+1</f>
        <v>305</v>
      </c>
      <c r="B322" s="196" t="s">
        <v>1642</v>
      </c>
      <c r="C322" s="197">
        <v>2</v>
      </c>
      <c r="D322" s="197">
        <v>304</v>
      </c>
      <c r="E322" s="196" t="s">
        <v>81</v>
      </c>
      <c r="F322" s="198" t="s">
        <v>1375</v>
      </c>
      <c r="G322" s="198" t="s">
        <v>1313</v>
      </c>
      <c r="H322" s="198" t="s">
        <v>80</v>
      </c>
      <c r="I322" s="198">
        <v>16.350000000000001</v>
      </c>
      <c r="J322" s="64"/>
      <c r="K322" s="210">
        <v>3</v>
      </c>
      <c r="L322" s="211">
        <v>87.96</v>
      </c>
      <c r="M322" s="211" t="e" cm="1">
        <f t="array" ref="M322">IF($K322&gt;0,SVS_UR_VZ*$I322/$J322,0)</f>
        <v>#DIV/0!</v>
      </c>
      <c r="N322" s="204">
        <v>3</v>
      </c>
      <c r="O322" s="205">
        <v>60.75</v>
      </c>
      <c r="P322" s="205" t="e" cm="1">
        <f t="array" ref="P322">IF($K322&gt;0,SVS_UR_VFZ*$I322/$J322,0)</f>
        <v>#DIV/0!</v>
      </c>
      <c r="Q322" s="206">
        <f t="shared" si="42"/>
        <v>2431.4085</v>
      </c>
      <c r="R322" s="206">
        <f t="shared" si="43"/>
        <v>0</v>
      </c>
      <c r="S322" s="206" t="e">
        <f t="shared" si="44"/>
        <v>#DIV/0!</v>
      </c>
    </row>
    <row r="323" spans="1:19" s="11" customFormat="1">
      <c r="A323" s="195">
        <f>MAX($A$11:A322)+1</f>
        <v>306</v>
      </c>
      <c r="B323" s="196" t="s">
        <v>1642</v>
      </c>
      <c r="C323" s="197">
        <v>2</v>
      </c>
      <c r="D323" s="197">
        <v>305</v>
      </c>
      <c r="E323" s="196" t="s">
        <v>229</v>
      </c>
      <c r="F323" s="198" t="s">
        <v>171</v>
      </c>
      <c r="G323" s="198" t="s">
        <v>1313</v>
      </c>
      <c r="H323" s="198" t="s">
        <v>70</v>
      </c>
      <c r="I323" s="198">
        <v>44.37</v>
      </c>
      <c r="J323" s="64"/>
      <c r="K323" s="210">
        <v>5</v>
      </c>
      <c r="L323" s="211">
        <v>146.6</v>
      </c>
      <c r="M323" s="211" t="e" cm="1">
        <f t="array" ref="M323">IF($K323&gt;0,SVS_UR_VZ*$I323/$J323,0)</f>
        <v>#DIV/0!</v>
      </c>
      <c r="N323" s="204">
        <v>5</v>
      </c>
      <c r="O323" s="205">
        <v>101.25</v>
      </c>
      <c r="P323" s="205" t="e" cm="1">
        <f t="array" ref="P323">IF($K323&gt;0,SVS_UR_VFZ*$I323/$J323,0)</f>
        <v>#DIV/0!</v>
      </c>
      <c r="Q323" s="206">
        <f t="shared" si="42"/>
        <v>10997.104499999999</v>
      </c>
      <c r="R323" s="206">
        <f t="shared" si="43"/>
        <v>0</v>
      </c>
      <c r="S323" s="206" t="e">
        <f t="shared" si="44"/>
        <v>#DIV/0!</v>
      </c>
    </row>
    <row r="324" spans="1:19" s="11" customFormat="1">
      <c r="A324" s="195">
        <f>MAX($A$11:A323)+1</f>
        <v>307</v>
      </c>
      <c r="B324" s="196" t="s">
        <v>1642</v>
      </c>
      <c r="C324" s="197">
        <v>2</v>
      </c>
      <c r="D324" s="197">
        <v>310</v>
      </c>
      <c r="E324" s="196" t="s">
        <v>81</v>
      </c>
      <c r="F324" s="198" t="s">
        <v>1375</v>
      </c>
      <c r="G324" s="198" t="s">
        <v>1313</v>
      </c>
      <c r="H324" s="198" t="s">
        <v>80</v>
      </c>
      <c r="I324" s="198">
        <v>15.68</v>
      </c>
      <c r="J324" s="64"/>
      <c r="K324" s="210">
        <v>3</v>
      </c>
      <c r="L324" s="211">
        <v>87.96</v>
      </c>
      <c r="M324" s="211" t="e" cm="1">
        <f t="array" ref="M324">IF($K324&gt;0,SVS_UR_VZ*$I324/$J324,0)</f>
        <v>#DIV/0!</v>
      </c>
      <c r="N324" s="204">
        <v>3</v>
      </c>
      <c r="O324" s="205">
        <v>60.75</v>
      </c>
      <c r="P324" s="205" t="e" cm="1">
        <f t="array" ref="P324">IF($K324&gt;0,SVS_UR_VFZ*$I324/$J324,0)</f>
        <v>#DIV/0!</v>
      </c>
      <c r="Q324" s="206">
        <f t="shared" si="42"/>
        <v>2331.7727999999997</v>
      </c>
      <c r="R324" s="206">
        <f t="shared" si="43"/>
        <v>0</v>
      </c>
      <c r="S324" s="206" t="e">
        <f t="shared" si="44"/>
        <v>#DIV/0!</v>
      </c>
    </row>
    <row r="325" spans="1:19" s="11" customFormat="1">
      <c r="A325" s="195">
        <f>MAX($A$11:A324)+1</f>
        <v>308</v>
      </c>
      <c r="B325" s="196" t="s">
        <v>1642</v>
      </c>
      <c r="C325" s="197">
        <v>2</v>
      </c>
      <c r="D325" s="197">
        <v>311</v>
      </c>
      <c r="E325" s="196" t="s">
        <v>81</v>
      </c>
      <c r="F325" s="198" t="s">
        <v>1375</v>
      </c>
      <c r="G325" s="198" t="s">
        <v>1313</v>
      </c>
      <c r="H325" s="198" t="s">
        <v>80</v>
      </c>
      <c r="I325" s="198">
        <v>16.350000000000001</v>
      </c>
      <c r="J325" s="64"/>
      <c r="K325" s="210">
        <v>3</v>
      </c>
      <c r="L325" s="211">
        <v>87.96</v>
      </c>
      <c r="M325" s="211" t="e" cm="1">
        <f t="array" ref="M325">IF($K325&gt;0,SVS_UR_VZ*$I325/$J325,0)</f>
        <v>#DIV/0!</v>
      </c>
      <c r="N325" s="204">
        <v>3</v>
      </c>
      <c r="O325" s="205">
        <v>60.75</v>
      </c>
      <c r="P325" s="205" t="e" cm="1">
        <f t="array" ref="P325">IF($K325&gt;0,SVS_UR_VFZ*$I325/$J325,0)</f>
        <v>#DIV/0!</v>
      </c>
      <c r="Q325" s="206">
        <f t="shared" si="42"/>
        <v>2431.4085</v>
      </c>
      <c r="R325" s="206">
        <f t="shared" si="43"/>
        <v>0</v>
      </c>
      <c r="S325" s="206" t="e">
        <f t="shared" si="44"/>
        <v>#DIV/0!</v>
      </c>
    </row>
    <row r="326" spans="1:19" s="11" customFormat="1">
      <c r="A326" s="195">
        <f>MAX($A$11:A325)+1</f>
        <v>309</v>
      </c>
      <c r="B326" s="196" t="s">
        <v>1642</v>
      </c>
      <c r="C326" s="197">
        <v>2</v>
      </c>
      <c r="D326" s="197">
        <v>312</v>
      </c>
      <c r="E326" s="196" t="s">
        <v>1657</v>
      </c>
      <c r="F326" s="198" t="s">
        <v>172</v>
      </c>
      <c r="G326" s="198" t="s">
        <v>75</v>
      </c>
      <c r="H326" s="198" t="s">
        <v>94</v>
      </c>
      <c r="I326" s="198">
        <v>16.350000000000001</v>
      </c>
      <c r="J326" s="64"/>
      <c r="K326" s="210">
        <v>2</v>
      </c>
      <c r="L326" s="211">
        <v>58.64</v>
      </c>
      <c r="M326" s="211" t="e" cm="1">
        <f t="array" ref="M326">IF($K326&gt;0,SVS_UR_VZ*$I326/$J326,0)</f>
        <v>#DIV/0!</v>
      </c>
      <c r="N326" s="204">
        <v>2</v>
      </c>
      <c r="O326" s="205">
        <v>40.5</v>
      </c>
      <c r="P326" s="205" t="e" cm="1">
        <f t="array" ref="P326">IF($K326&gt;0,SVS_UR_VFZ*$I326/$J326,0)</f>
        <v>#DIV/0!</v>
      </c>
      <c r="Q326" s="206">
        <f t="shared" si="42"/>
        <v>1620.9390000000001</v>
      </c>
      <c r="R326" s="206">
        <f t="shared" si="43"/>
        <v>0</v>
      </c>
      <c r="S326" s="206" t="e">
        <f t="shared" si="44"/>
        <v>#DIV/0!</v>
      </c>
    </row>
    <row r="327" spans="1:19" s="11" customFormat="1">
      <c r="A327" s="195">
        <f>MAX($A$11:A326)+1</f>
        <v>310</v>
      </c>
      <c r="B327" s="196" t="s">
        <v>1642</v>
      </c>
      <c r="C327" s="197">
        <v>2</v>
      </c>
      <c r="D327" s="197">
        <v>313</v>
      </c>
      <c r="E327" s="196" t="s">
        <v>81</v>
      </c>
      <c r="F327" s="198" t="s">
        <v>1375</v>
      </c>
      <c r="G327" s="198" t="s">
        <v>1313</v>
      </c>
      <c r="H327" s="198" t="s">
        <v>80</v>
      </c>
      <c r="I327" s="198">
        <v>16.350000000000001</v>
      </c>
      <c r="J327" s="64"/>
      <c r="K327" s="210">
        <v>3</v>
      </c>
      <c r="L327" s="211">
        <v>87.96</v>
      </c>
      <c r="M327" s="211" t="e" cm="1">
        <f t="array" ref="M327">IF($K327&gt;0,SVS_UR_VZ*$I327/$J327,0)</f>
        <v>#DIV/0!</v>
      </c>
      <c r="N327" s="204">
        <v>3</v>
      </c>
      <c r="O327" s="205">
        <v>60.75</v>
      </c>
      <c r="P327" s="205" t="e" cm="1">
        <f t="array" ref="P327">IF($K327&gt;0,SVS_UR_VFZ*$I327/$J327,0)</f>
        <v>#DIV/0!</v>
      </c>
      <c r="Q327" s="206">
        <f t="shared" si="42"/>
        <v>2431.4085</v>
      </c>
      <c r="R327" s="206">
        <f t="shared" si="43"/>
        <v>0</v>
      </c>
      <c r="S327" s="206" t="e">
        <f t="shared" si="44"/>
        <v>#DIV/0!</v>
      </c>
    </row>
    <row r="328" spans="1:19" s="11" customFormat="1">
      <c r="A328" s="195">
        <f>MAX($A$11:A327)+1</f>
        <v>311</v>
      </c>
      <c r="B328" s="196" t="s">
        <v>1642</v>
      </c>
      <c r="C328" s="197">
        <v>2</v>
      </c>
      <c r="D328" s="197">
        <v>314</v>
      </c>
      <c r="E328" s="196" t="s">
        <v>81</v>
      </c>
      <c r="F328" s="198" t="s">
        <v>1375</v>
      </c>
      <c r="G328" s="198" t="s">
        <v>1313</v>
      </c>
      <c r="H328" s="198" t="s">
        <v>80</v>
      </c>
      <c r="I328" s="198">
        <v>16.350000000000001</v>
      </c>
      <c r="J328" s="64"/>
      <c r="K328" s="210">
        <v>3</v>
      </c>
      <c r="L328" s="211">
        <v>87.96</v>
      </c>
      <c r="M328" s="211" t="e" cm="1">
        <f t="array" ref="M328">IF($K328&gt;0,SVS_UR_VZ*$I328/$J328,0)</f>
        <v>#DIV/0!</v>
      </c>
      <c r="N328" s="204">
        <v>3</v>
      </c>
      <c r="O328" s="205">
        <v>60.75</v>
      </c>
      <c r="P328" s="205" t="e" cm="1">
        <f t="array" ref="P328">IF($K328&gt;0,SVS_UR_VFZ*$I328/$J328,0)</f>
        <v>#DIV/0!</v>
      </c>
      <c r="Q328" s="206">
        <f t="shared" si="42"/>
        <v>2431.4085</v>
      </c>
      <c r="R328" s="206">
        <f t="shared" si="43"/>
        <v>0</v>
      </c>
      <c r="S328" s="206" t="e">
        <f t="shared" si="44"/>
        <v>#DIV/0!</v>
      </c>
    </row>
    <row r="329" spans="1:19" s="11" customFormat="1">
      <c r="A329" s="195">
        <f>MAX($A$11:A328)+1</f>
        <v>312</v>
      </c>
      <c r="B329" s="196" t="s">
        <v>1642</v>
      </c>
      <c r="C329" s="197">
        <v>2</v>
      </c>
      <c r="D329" s="197">
        <v>315</v>
      </c>
      <c r="E329" s="196" t="s">
        <v>81</v>
      </c>
      <c r="F329" s="198" t="s">
        <v>1375</v>
      </c>
      <c r="G329" s="198" t="s">
        <v>1313</v>
      </c>
      <c r="H329" s="198" t="s">
        <v>80</v>
      </c>
      <c r="I329" s="198">
        <v>16.350000000000001</v>
      </c>
      <c r="J329" s="64"/>
      <c r="K329" s="210">
        <v>3</v>
      </c>
      <c r="L329" s="211">
        <v>87.96</v>
      </c>
      <c r="M329" s="211" t="e" cm="1">
        <f t="array" ref="M329">IF($K329&gt;0,SVS_UR_VZ*$I329/$J329,0)</f>
        <v>#DIV/0!</v>
      </c>
      <c r="N329" s="204">
        <v>3</v>
      </c>
      <c r="O329" s="205">
        <v>60.75</v>
      </c>
      <c r="P329" s="205" t="e" cm="1">
        <f t="array" ref="P329">IF($K329&gt;0,SVS_UR_VFZ*$I329/$J329,0)</f>
        <v>#DIV/0!</v>
      </c>
      <c r="Q329" s="206">
        <f t="shared" si="42"/>
        <v>2431.4085</v>
      </c>
      <c r="R329" s="206">
        <f t="shared" si="43"/>
        <v>0</v>
      </c>
      <c r="S329" s="206" t="e">
        <f t="shared" si="44"/>
        <v>#DIV/0!</v>
      </c>
    </row>
    <row r="330" spans="1:19" s="11" customFormat="1">
      <c r="A330" s="195">
        <f>MAX($A$11:A329)+1</f>
        <v>313</v>
      </c>
      <c r="B330" s="196" t="s">
        <v>1642</v>
      </c>
      <c r="C330" s="197">
        <v>2</v>
      </c>
      <c r="D330" s="197">
        <v>316</v>
      </c>
      <c r="E330" s="196" t="s">
        <v>81</v>
      </c>
      <c r="F330" s="198" t="s">
        <v>1375</v>
      </c>
      <c r="G330" s="198" t="s">
        <v>1313</v>
      </c>
      <c r="H330" s="198" t="s">
        <v>80</v>
      </c>
      <c r="I330" s="198">
        <v>16.350000000000001</v>
      </c>
      <c r="J330" s="64"/>
      <c r="K330" s="210">
        <v>3</v>
      </c>
      <c r="L330" s="211">
        <v>87.96</v>
      </c>
      <c r="M330" s="211" t="e" cm="1">
        <f t="array" ref="M330">IF($K330&gt;0,SVS_UR_VZ*$I330/$J330,0)</f>
        <v>#DIV/0!</v>
      </c>
      <c r="N330" s="204">
        <v>3</v>
      </c>
      <c r="O330" s="205">
        <v>60.75</v>
      </c>
      <c r="P330" s="205" t="e" cm="1">
        <f t="array" ref="P330">IF($K330&gt;0,SVS_UR_VFZ*$I330/$J330,0)</f>
        <v>#DIV/0!</v>
      </c>
      <c r="Q330" s="206">
        <f t="shared" si="42"/>
        <v>2431.4085</v>
      </c>
      <c r="R330" s="206">
        <f t="shared" si="43"/>
        <v>0</v>
      </c>
      <c r="S330" s="206" t="e">
        <f t="shared" si="44"/>
        <v>#DIV/0!</v>
      </c>
    </row>
    <row r="331" spans="1:19" s="11" customFormat="1">
      <c r="A331" s="195">
        <f>MAX($A$11:A330)+1</f>
        <v>314</v>
      </c>
      <c r="B331" s="196" t="s">
        <v>1642</v>
      </c>
      <c r="C331" s="197">
        <v>2</v>
      </c>
      <c r="D331" s="197">
        <v>320</v>
      </c>
      <c r="E331" s="196" t="s">
        <v>81</v>
      </c>
      <c r="F331" s="198" t="s">
        <v>1375</v>
      </c>
      <c r="G331" s="198" t="s">
        <v>1313</v>
      </c>
      <c r="H331" s="198" t="s">
        <v>80</v>
      </c>
      <c r="I331" s="198">
        <v>16.350000000000001</v>
      </c>
      <c r="J331" s="64"/>
      <c r="K331" s="210">
        <v>3</v>
      </c>
      <c r="L331" s="211">
        <v>87.96</v>
      </c>
      <c r="M331" s="211" t="e" cm="1">
        <f t="array" ref="M331">IF($K331&gt;0,SVS_UR_VZ*$I331/$J331,0)</f>
        <v>#DIV/0!</v>
      </c>
      <c r="N331" s="204">
        <v>3</v>
      </c>
      <c r="O331" s="205">
        <v>60.75</v>
      </c>
      <c r="P331" s="205" t="e" cm="1">
        <f t="array" ref="P331">IF($K331&gt;0,SVS_UR_VFZ*$I331/$J331,0)</f>
        <v>#DIV/0!</v>
      </c>
      <c r="Q331" s="206">
        <f t="shared" si="42"/>
        <v>2431.4085</v>
      </c>
      <c r="R331" s="206">
        <f t="shared" si="43"/>
        <v>0</v>
      </c>
      <c r="S331" s="206" t="e">
        <f t="shared" si="44"/>
        <v>#DIV/0!</v>
      </c>
    </row>
    <row r="332" spans="1:19" s="11" customFormat="1">
      <c r="A332" s="195">
        <f>MAX($A$11:A331)+1</f>
        <v>315</v>
      </c>
      <c r="B332" s="196" t="s">
        <v>1642</v>
      </c>
      <c r="C332" s="197">
        <v>2</v>
      </c>
      <c r="D332" s="197">
        <v>321</v>
      </c>
      <c r="E332" s="196" t="s">
        <v>81</v>
      </c>
      <c r="F332" s="198" t="s">
        <v>1375</v>
      </c>
      <c r="G332" s="198" t="s">
        <v>1313</v>
      </c>
      <c r="H332" s="198" t="s">
        <v>80</v>
      </c>
      <c r="I332" s="198">
        <v>16.350000000000001</v>
      </c>
      <c r="J332" s="64"/>
      <c r="K332" s="210">
        <v>3</v>
      </c>
      <c r="L332" s="211">
        <v>87.96</v>
      </c>
      <c r="M332" s="211" t="e" cm="1">
        <f t="array" ref="M332">IF($K332&gt;0,SVS_UR_VZ*$I332/$J332,0)</f>
        <v>#DIV/0!</v>
      </c>
      <c r="N332" s="204">
        <v>3</v>
      </c>
      <c r="O332" s="205">
        <v>60.75</v>
      </c>
      <c r="P332" s="205" t="e" cm="1">
        <f t="array" ref="P332">IF($K332&gt;0,SVS_UR_VFZ*$I332/$J332,0)</f>
        <v>#DIV/0!</v>
      </c>
      <c r="Q332" s="206">
        <f t="shared" si="42"/>
        <v>2431.4085</v>
      </c>
      <c r="R332" s="206">
        <f t="shared" si="43"/>
        <v>0</v>
      </c>
      <c r="S332" s="206" t="e">
        <f t="shared" si="44"/>
        <v>#DIV/0!</v>
      </c>
    </row>
    <row r="333" spans="1:19" s="11" customFormat="1">
      <c r="A333" s="195">
        <f>MAX($A$11:A332)+1</f>
        <v>316</v>
      </c>
      <c r="B333" s="196" t="s">
        <v>1642</v>
      </c>
      <c r="C333" s="197">
        <v>2</v>
      </c>
      <c r="D333" s="197">
        <v>322</v>
      </c>
      <c r="E333" s="196" t="s">
        <v>81</v>
      </c>
      <c r="F333" s="198" t="s">
        <v>1375</v>
      </c>
      <c r="G333" s="198" t="s">
        <v>1313</v>
      </c>
      <c r="H333" s="198" t="s">
        <v>80</v>
      </c>
      <c r="I333" s="198">
        <v>16.350000000000001</v>
      </c>
      <c r="J333" s="64"/>
      <c r="K333" s="210">
        <v>3</v>
      </c>
      <c r="L333" s="211">
        <v>87.96</v>
      </c>
      <c r="M333" s="211" t="e" cm="1">
        <f t="array" ref="M333">IF($K333&gt;0,SVS_UR_VZ*$I333/$J333,0)</f>
        <v>#DIV/0!</v>
      </c>
      <c r="N333" s="204">
        <v>3</v>
      </c>
      <c r="O333" s="205">
        <v>60.75</v>
      </c>
      <c r="P333" s="205" t="e" cm="1">
        <f t="array" ref="P333">IF($K333&gt;0,SVS_UR_VFZ*$I333/$J333,0)</f>
        <v>#DIV/0!</v>
      </c>
      <c r="Q333" s="206">
        <f t="shared" si="42"/>
        <v>2431.4085</v>
      </c>
      <c r="R333" s="206">
        <f t="shared" si="43"/>
        <v>0</v>
      </c>
      <c r="S333" s="206" t="e">
        <f t="shared" si="44"/>
        <v>#DIV/0!</v>
      </c>
    </row>
    <row r="334" spans="1:19" s="11" customFormat="1">
      <c r="A334" s="195">
        <f>MAX($A$11:A333)+1</f>
        <v>317</v>
      </c>
      <c r="B334" s="196" t="s">
        <v>1642</v>
      </c>
      <c r="C334" s="197">
        <v>2</v>
      </c>
      <c r="D334" s="197">
        <v>323</v>
      </c>
      <c r="E334" s="196" t="s">
        <v>81</v>
      </c>
      <c r="F334" s="198" t="s">
        <v>1375</v>
      </c>
      <c r="G334" s="198" t="s">
        <v>1313</v>
      </c>
      <c r="H334" s="198" t="s">
        <v>80</v>
      </c>
      <c r="I334" s="198">
        <v>16.350000000000001</v>
      </c>
      <c r="J334" s="64"/>
      <c r="K334" s="210">
        <v>3</v>
      </c>
      <c r="L334" s="211">
        <v>87.96</v>
      </c>
      <c r="M334" s="211" t="e" cm="1">
        <f t="array" ref="M334">IF($K334&gt;0,SVS_UR_VZ*$I334/$J334,0)</f>
        <v>#DIV/0!</v>
      </c>
      <c r="N334" s="204">
        <v>3</v>
      </c>
      <c r="O334" s="205">
        <v>60.75</v>
      </c>
      <c r="P334" s="205" t="e" cm="1">
        <f t="array" ref="P334">IF($K334&gt;0,SVS_UR_VFZ*$I334/$J334,0)</f>
        <v>#DIV/0!</v>
      </c>
      <c r="Q334" s="206">
        <f t="shared" si="42"/>
        <v>2431.4085</v>
      </c>
      <c r="R334" s="206">
        <f t="shared" si="43"/>
        <v>0</v>
      </c>
      <c r="S334" s="206" t="e">
        <f t="shared" si="44"/>
        <v>#DIV/0!</v>
      </c>
    </row>
    <row r="335" spans="1:19" s="11" customFormat="1">
      <c r="A335" s="195">
        <f>MAX($A$11:A334)+1</f>
        <v>318</v>
      </c>
      <c r="B335" s="196" t="s">
        <v>1642</v>
      </c>
      <c r="C335" s="197">
        <v>2</v>
      </c>
      <c r="D335" s="197">
        <v>324</v>
      </c>
      <c r="E335" s="196" t="s">
        <v>81</v>
      </c>
      <c r="F335" s="198" t="s">
        <v>1375</v>
      </c>
      <c r="G335" s="198" t="s">
        <v>1313</v>
      </c>
      <c r="H335" s="198" t="s">
        <v>80</v>
      </c>
      <c r="I335" s="198">
        <v>16.350000000000001</v>
      </c>
      <c r="J335" s="64"/>
      <c r="K335" s="210">
        <v>3</v>
      </c>
      <c r="L335" s="211">
        <v>87.96</v>
      </c>
      <c r="M335" s="211" t="e" cm="1">
        <f t="array" ref="M335">IF($K335&gt;0,SVS_UR_VZ*$I335/$J335,0)</f>
        <v>#DIV/0!</v>
      </c>
      <c r="N335" s="204">
        <v>3</v>
      </c>
      <c r="O335" s="205">
        <v>60.75</v>
      </c>
      <c r="P335" s="205" t="e" cm="1">
        <f t="array" ref="P335">IF($K335&gt;0,SVS_UR_VFZ*$I335/$J335,0)</f>
        <v>#DIV/0!</v>
      </c>
      <c r="Q335" s="206">
        <f t="shared" si="42"/>
        <v>2431.4085</v>
      </c>
      <c r="R335" s="206">
        <f t="shared" si="43"/>
        <v>0</v>
      </c>
      <c r="S335" s="206" t="e">
        <f t="shared" si="44"/>
        <v>#DIV/0!</v>
      </c>
    </row>
    <row r="336" spans="1:19" s="11" customFormat="1">
      <c r="A336" s="195">
        <f>MAX($A$11:A335)+1</f>
        <v>319</v>
      </c>
      <c r="B336" s="196" t="s">
        <v>1642</v>
      </c>
      <c r="C336" s="197">
        <v>2</v>
      </c>
      <c r="D336" s="197">
        <v>325</v>
      </c>
      <c r="E336" s="196" t="s">
        <v>81</v>
      </c>
      <c r="F336" s="198" t="s">
        <v>1375</v>
      </c>
      <c r="G336" s="198" t="s">
        <v>1313</v>
      </c>
      <c r="H336" s="198" t="s">
        <v>80</v>
      </c>
      <c r="I336" s="198">
        <v>16.350000000000001</v>
      </c>
      <c r="J336" s="64"/>
      <c r="K336" s="210">
        <v>3</v>
      </c>
      <c r="L336" s="211">
        <v>87.96</v>
      </c>
      <c r="M336" s="211" t="e" cm="1">
        <f t="array" ref="M336">IF($K336&gt;0,SVS_UR_VZ*$I336/$J336,0)</f>
        <v>#DIV/0!</v>
      </c>
      <c r="N336" s="204">
        <v>3</v>
      </c>
      <c r="O336" s="205">
        <v>60.75</v>
      </c>
      <c r="P336" s="205" t="e" cm="1">
        <f t="array" ref="P336">IF($K336&gt;0,SVS_UR_VFZ*$I336/$J336,0)</f>
        <v>#DIV/0!</v>
      </c>
      <c r="Q336" s="206">
        <f t="shared" si="42"/>
        <v>2431.4085</v>
      </c>
      <c r="R336" s="206">
        <f t="shared" si="43"/>
        <v>0</v>
      </c>
      <c r="S336" s="206" t="e">
        <f t="shared" si="44"/>
        <v>#DIV/0!</v>
      </c>
    </row>
    <row r="337" spans="1:19" s="11" customFormat="1">
      <c r="A337" s="195">
        <f>MAX($A$11:A336)+1</f>
        <v>320</v>
      </c>
      <c r="B337" s="196" t="s">
        <v>1642</v>
      </c>
      <c r="C337" s="197">
        <v>2</v>
      </c>
      <c r="D337" s="197">
        <v>326</v>
      </c>
      <c r="E337" s="196" t="s">
        <v>81</v>
      </c>
      <c r="F337" s="198" t="s">
        <v>1375</v>
      </c>
      <c r="G337" s="198" t="s">
        <v>1313</v>
      </c>
      <c r="H337" s="198" t="s">
        <v>80</v>
      </c>
      <c r="I337" s="198">
        <v>16.350000000000001</v>
      </c>
      <c r="J337" s="64"/>
      <c r="K337" s="210">
        <v>3</v>
      </c>
      <c r="L337" s="211">
        <v>87.96</v>
      </c>
      <c r="M337" s="211" t="e" cm="1">
        <f t="array" ref="M337">IF($K337&gt;0,SVS_UR_VZ*$I337/$J337,0)</f>
        <v>#DIV/0!</v>
      </c>
      <c r="N337" s="204">
        <v>3</v>
      </c>
      <c r="O337" s="205">
        <v>60.75</v>
      </c>
      <c r="P337" s="205" t="e" cm="1">
        <f t="array" ref="P337">IF($K337&gt;0,SVS_UR_VFZ*$I337/$J337,0)</f>
        <v>#DIV/0!</v>
      </c>
      <c r="Q337" s="206">
        <f t="shared" si="42"/>
        <v>2431.4085</v>
      </c>
      <c r="R337" s="206">
        <f t="shared" si="43"/>
        <v>0</v>
      </c>
      <c r="S337" s="206" t="e">
        <f t="shared" si="44"/>
        <v>#DIV/0!</v>
      </c>
    </row>
    <row r="338" spans="1:19" s="11" customFormat="1">
      <c r="A338" s="195">
        <f>MAX($A$11:A337)+1</f>
        <v>321</v>
      </c>
      <c r="B338" s="196" t="s">
        <v>1642</v>
      </c>
      <c r="C338" s="197">
        <v>2</v>
      </c>
      <c r="D338" s="197">
        <v>327</v>
      </c>
      <c r="E338" s="196" t="s">
        <v>1658</v>
      </c>
      <c r="F338" s="198" t="s">
        <v>1375</v>
      </c>
      <c r="G338" s="198" t="s">
        <v>1313</v>
      </c>
      <c r="H338" s="198" t="s">
        <v>80</v>
      </c>
      <c r="I338" s="198">
        <v>16.350000000000001</v>
      </c>
      <c r="J338" s="64"/>
      <c r="K338" s="210">
        <v>3</v>
      </c>
      <c r="L338" s="211">
        <v>87.96</v>
      </c>
      <c r="M338" s="211" t="e" cm="1">
        <f t="array" ref="M338">IF($K338&gt;0,SVS_UR_VZ*$I338/$J338,0)</f>
        <v>#DIV/0!</v>
      </c>
      <c r="N338" s="204">
        <v>3</v>
      </c>
      <c r="O338" s="205">
        <v>60.75</v>
      </c>
      <c r="P338" s="205" t="e" cm="1">
        <f t="array" ref="P338">IF($K338&gt;0,SVS_UR_VFZ*$I338/$J338,0)</f>
        <v>#DIV/0!</v>
      </c>
      <c r="Q338" s="206">
        <f t="shared" si="42"/>
        <v>2431.4085</v>
      </c>
      <c r="R338" s="206">
        <f t="shared" si="43"/>
        <v>0</v>
      </c>
      <c r="S338" s="206" t="e">
        <f t="shared" si="44"/>
        <v>#DIV/0!</v>
      </c>
    </row>
    <row r="339" spans="1:19" s="11" customFormat="1">
      <c r="A339" s="195">
        <f>MAX($A$11:A338)+1</f>
        <v>322</v>
      </c>
      <c r="B339" s="196" t="s">
        <v>1642</v>
      </c>
      <c r="C339" s="197">
        <v>2</v>
      </c>
      <c r="D339" s="197">
        <v>330</v>
      </c>
      <c r="E339" s="196" t="s">
        <v>81</v>
      </c>
      <c r="F339" s="198" t="s">
        <v>1375</v>
      </c>
      <c r="G339" s="198" t="s">
        <v>1313</v>
      </c>
      <c r="H339" s="198" t="s">
        <v>80</v>
      </c>
      <c r="I339" s="198">
        <v>16.350000000000001</v>
      </c>
      <c r="J339" s="64"/>
      <c r="K339" s="210">
        <v>3</v>
      </c>
      <c r="L339" s="211">
        <v>87.96</v>
      </c>
      <c r="M339" s="211" t="e" cm="1">
        <f t="array" ref="M339">IF($K339&gt;0,SVS_UR_VZ*$I339/$J339,0)</f>
        <v>#DIV/0!</v>
      </c>
      <c r="N339" s="204">
        <v>3</v>
      </c>
      <c r="O339" s="205">
        <v>60.75</v>
      </c>
      <c r="P339" s="205" t="e" cm="1">
        <f t="array" ref="P339">IF($K339&gt;0,SVS_UR_VFZ*$I339/$J339,0)</f>
        <v>#DIV/0!</v>
      </c>
      <c r="Q339" s="206">
        <f t="shared" si="42"/>
        <v>2431.4085</v>
      </c>
      <c r="R339" s="206">
        <f t="shared" si="43"/>
        <v>0</v>
      </c>
      <c r="S339" s="206" t="e">
        <f t="shared" si="44"/>
        <v>#DIV/0!</v>
      </c>
    </row>
    <row r="340" spans="1:19" s="11" customFormat="1">
      <c r="A340" s="195">
        <f>MAX($A$11:A339)+1</f>
        <v>323</v>
      </c>
      <c r="B340" s="196" t="s">
        <v>1642</v>
      </c>
      <c r="C340" s="197">
        <v>2</v>
      </c>
      <c r="D340" s="197">
        <v>331</v>
      </c>
      <c r="E340" s="196" t="s">
        <v>81</v>
      </c>
      <c r="F340" s="198" t="s">
        <v>1375</v>
      </c>
      <c r="G340" s="198" t="s">
        <v>1313</v>
      </c>
      <c r="H340" s="198" t="s">
        <v>80</v>
      </c>
      <c r="I340" s="198">
        <v>16.350000000000001</v>
      </c>
      <c r="J340" s="64"/>
      <c r="K340" s="210">
        <v>3</v>
      </c>
      <c r="L340" s="211">
        <v>87.96</v>
      </c>
      <c r="M340" s="211" t="e" cm="1">
        <f t="array" ref="M340">IF($K340&gt;0,SVS_UR_VZ*$I340/$J340,0)</f>
        <v>#DIV/0!</v>
      </c>
      <c r="N340" s="204">
        <v>3</v>
      </c>
      <c r="O340" s="205">
        <v>60.75</v>
      </c>
      <c r="P340" s="205" t="e" cm="1">
        <f t="array" ref="P340">IF($K340&gt;0,SVS_UR_VFZ*$I340/$J340,0)</f>
        <v>#DIV/0!</v>
      </c>
      <c r="Q340" s="206">
        <f t="shared" si="42"/>
        <v>2431.4085</v>
      </c>
      <c r="R340" s="206">
        <f t="shared" si="43"/>
        <v>0</v>
      </c>
      <c r="S340" s="206" t="e">
        <f t="shared" si="44"/>
        <v>#DIV/0!</v>
      </c>
    </row>
    <row r="341" spans="1:19" s="11" customFormat="1">
      <c r="A341" s="195">
        <f>MAX($A$11:A340)+1</f>
        <v>324</v>
      </c>
      <c r="B341" s="196" t="s">
        <v>1642</v>
      </c>
      <c r="C341" s="197">
        <v>2</v>
      </c>
      <c r="D341" s="197">
        <v>332</v>
      </c>
      <c r="E341" s="196" t="s">
        <v>81</v>
      </c>
      <c r="F341" s="198" t="s">
        <v>1375</v>
      </c>
      <c r="G341" s="198" t="s">
        <v>1313</v>
      </c>
      <c r="H341" s="198" t="s">
        <v>80</v>
      </c>
      <c r="I341" s="198">
        <v>16.329999999999998</v>
      </c>
      <c r="J341" s="64"/>
      <c r="K341" s="210">
        <v>3</v>
      </c>
      <c r="L341" s="211">
        <v>87.96</v>
      </c>
      <c r="M341" s="211" t="e" cm="1">
        <f t="array" ref="M341">IF($K341&gt;0,SVS_UR_VZ*$I341/$J341,0)</f>
        <v>#DIV/0!</v>
      </c>
      <c r="N341" s="204">
        <v>3</v>
      </c>
      <c r="O341" s="205">
        <v>60.75</v>
      </c>
      <c r="P341" s="205" t="e" cm="1">
        <f t="array" ref="P341">IF($K341&gt;0,SVS_UR_VFZ*$I341/$J341,0)</f>
        <v>#DIV/0!</v>
      </c>
      <c r="Q341" s="206">
        <f t="shared" si="42"/>
        <v>2428.4342999999994</v>
      </c>
      <c r="R341" s="206">
        <f t="shared" si="43"/>
        <v>0</v>
      </c>
      <c r="S341" s="206" t="e">
        <f t="shared" si="44"/>
        <v>#DIV/0!</v>
      </c>
    </row>
    <row r="342" spans="1:19" s="11" customFormat="1">
      <c r="A342" s="195">
        <f>MAX($A$11:A341)+1</f>
        <v>325</v>
      </c>
      <c r="B342" s="196" t="s">
        <v>1642</v>
      </c>
      <c r="C342" s="197">
        <v>2</v>
      </c>
      <c r="D342" s="197">
        <v>333</v>
      </c>
      <c r="E342" s="196" t="s">
        <v>81</v>
      </c>
      <c r="F342" s="198" t="s">
        <v>1375</v>
      </c>
      <c r="G342" s="198" t="s">
        <v>1313</v>
      </c>
      <c r="H342" s="198" t="s">
        <v>80</v>
      </c>
      <c r="I342" s="198">
        <v>16.329999999999998</v>
      </c>
      <c r="J342" s="64"/>
      <c r="K342" s="210">
        <v>3</v>
      </c>
      <c r="L342" s="211">
        <v>87.96</v>
      </c>
      <c r="M342" s="211" t="e" cm="1">
        <f t="array" ref="M342">IF($K342&gt;0,SVS_UR_VZ*$I342/$J342,0)</f>
        <v>#DIV/0!</v>
      </c>
      <c r="N342" s="204">
        <v>3</v>
      </c>
      <c r="O342" s="205">
        <v>60.75</v>
      </c>
      <c r="P342" s="205" t="e" cm="1">
        <f t="array" ref="P342">IF($K342&gt;0,SVS_UR_VFZ*$I342/$J342,0)</f>
        <v>#DIV/0!</v>
      </c>
      <c r="Q342" s="206">
        <f t="shared" si="42"/>
        <v>2428.4342999999994</v>
      </c>
      <c r="R342" s="206">
        <f t="shared" si="43"/>
        <v>0</v>
      </c>
      <c r="S342" s="206" t="e">
        <f t="shared" si="44"/>
        <v>#DIV/0!</v>
      </c>
    </row>
    <row r="343" spans="1:19" s="11" customFormat="1">
      <c r="A343" s="195">
        <f>MAX($A$11:A342)+1</f>
        <v>326</v>
      </c>
      <c r="B343" s="196" t="s">
        <v>1642</v>
      </c>
      <c r="C343" s="197">
        <v>2</v>
      </c>
      <c r="D343" s="197">
        <v>340</v>
      </c>
      <c r="E343" s="196" t="s">
        <v>81</v>
      </c>
      <c r="F343" s="198" t="s">
        <v>1375</v>
      </c>
      <c r="G343" s="198" t="s">
        <v>1313</v>
      </c>
      <c r="H343" s="198" t="s">
        <v>80</v>
      </c>
      <c r="I343" s="198">
        <v>15.68</v>
      </c>
      <c r="J343" s="64"/>
      <c r="K343" s="210">
        <v>3</v>
      </c>
      <c r="L343" s="211">
        <v>87.96</v>
      </c>
      <c r="M343" s="211" t="e" cm="1">
        <f t="array" ref="M343">IF($K343&gt;0,SVS_UR_VZ*$I343/$J343,0)</f>
        <v>#DIV/0!</v>
      </c>
      <c r="N343" s="204">
        <v>3</v>
      </c>
      <c r="O343" s="205">
        <v>60.75</v>
      </c>
      <c r="P343" s="205" t="e" cm="1">
        <f t="array" ref="P343">IF($K343&gt;0,SVS_UR_VFZ*$I343/$J343,0)</f>
        <v>#DIV/0!</v>
      </c>
      <c r="Q343" s="206">
        <f t="shared" si="42"/>
        <v>2331.7727999999997</v>
      </c>
      <c r="R343" s="206">
        <f t="shared" si="43"/>
        <v>0</v>
      </c>
      <c r="S343" s="206" t="e">
        <f t="shared" si="44"/>
        <v>#DIV/0!</v>
      </c>
    </row>
    <row r="344" spans="1:19" s="11" customFormat="1">
      <c r="A344" s="195">
        <f>MAX($A$11:A343)+1</f>
        <v>327</v>
      </c>
      <c r="B344" s="196" t="s">
        <v>1642</v>
      </c>
      <c r="C344" s="197">
        <v>2</v>
      </c>
      <c r="D344" s="197">
        <v>341</v>
      </c>
      <c r="E344" s="196" t="s">
        <v>81</v>
      </c>
      <c r="F344" s="198" t="s">
        <v>1375</v>
      </c>
      <c r="G344" s="198" t="s">
        <v>1313</v>
      </c>
      <c r="H344" s="198" t="s">
        <v>80</v>
      </c>
      <c r="I344" s="198">
        <v>16.329999999999998</v>
      </c>
      <c r="J344" s="64"/>
      <c r="K344" s="210">
        <v>3</v>
      </c>
      <c r="L344" s="211">
        <v>87.96</v>
      </c>
      <c r="M344" s="211" t="e" cm="1">
        <f t="array" ref="M344">IF($K344&gt;0,SVS_UR_VZ*$I344/$J344,0)</f>
        <v>#DIV/0!</v>
      </c>
      <c r="N344" s="204">
        <v>3</v>
      </c>
      <c r="O344" s="205">
        <v>60.75</v>
      </c>
      <c r="P344" s="205" t="e" cm="1">
        <f t="array" ref="P344">IF($K344&gt;0,SVS_UR_VFZ*$I344/$J344,0)</f>
        <v>#DIV/0!</v>
      </c>
      <c r="Q344" s="206">
        <f t="shared" si="42"/>
        <v>2428.4342999999994</v>
      </c>
      <c r="R344" s="206">
        <f t="shared" si="43"/>
        <v>0</v>
      </c>
      <c r="S344" s="206" t="e">
        <f t="shared" si="44"/>
        <v>#DIV/0!</v>
      </c>
    </row>
    <row r="345" spans="1:19" s="11" customFormat="1">
      <c r="A345" s="195">
        <f>MAX($A$11:A344)+1</f>
        <v>328</v>
      </c>
      <c r="B345" s="196" t="s">
        <v>1642</v>
      </c>
      <c r="C345" s="197">
        <v>2</v>
      </c>
      <c r="D345" s="197">
        <v>342</v>
      </c>
      <c r="E345" s="196" t="s">
        <v>81</v>
      </c>
      <c r="F345" s="198" t="s">
        <v>1375</v>
      </c>
      <c r="G345" s="198" t="s">
        <v>1313</v>
      </c>
      <c r="H345" s="198" t="s">
        <v>80</v>
      </c>
      <c r="I345" s="198">
        <v>16.350000000000001</v>
      </c>
      <c r="J345" s="64"/>
      <c r="K345" s="210">
        <v>3</v>
      </c>
      <c r="L345" s="211">
        <v>87.96</v>
      </c>
      <c r="M345" s="211" t="e" cm="1">
        <f t="array" ref="M345">IF($K345&gt;0,SVS_UR_VZ*$I345/$J345,0)</f>
        <v>#DIV/0!</v>
      </c>
      <c r="N345" s="204">
        <v>3</v>
      </c>
      <c r="O345" s="205">
        <v>60.75</v>
      </c>
      <c r="P345" s="205" t="e" cm="1">
        <f t="array" ref="P345">IF($K345&gt;0,SVS_UR_VFZ*$I345/$J345,0)</f>
        <v>#DIV/0!</v>
      </c>
      <c r="Q345" s="206">
        <f t="shared" si="42"/>
        <v>2431.4085</v>
      </c>
      <c r="R345" s="206">
        <f t="shared" si="43"/>
        <v>0</v>
      </c>
      <c r="S345" s="206" t="e">
        <f t="shared" si="44"/>
        <v>#DIV/0!</v>
      </c>
    </row>
    <row r="346" spans="1:19" s="11" customFormat="1">
      <c r="A346" s="195">
        <f>MAX($A$11:A345)+1</f>
        <v>329</v>
      </c>
      <c r="B346" s="196" t="s">
        <v>1642</v>
      </c>
      <c r="C346" s="197">
        <v>2</v>
      </c>
      <c r="D346" s="197">
        <v>343</v>
      </c>
      <c r="E346" s="196" t="s">
        <v>81</v>
      </c>
      <c r="F346" s="198" t="s">
        <v>1375</v>
      </c>
      <c r="G346" s="198" t="s">
        <v>1313</v>
      </c>
      <c r="H346" s="198" t="s">
        <v>80</v>
      </c>
      <c r="I346" s="198">
        <v>16.350000000000001</v>
      </c>
      <c r="J346" s="64"/>
      <c r="K346" s="210">
        <v>3</v>
      </c>
      <c r="L346" s="211">
        <v>87.96</v>
      </c>
      <c r="M346" s="211" t="e" cm="1">
        <f t="array" ref="M346">IF($K346&gt;0,SVS_UR_VZ*$I346/$J346,0)</f>
        <v>#DIV/0!</v>
      </c>
      <c r="N346" s="204">
        <v>3</v>
      </c>
      <c r="O346" s="205">
        <v>60.75</v>
      </c>
      <c r="P346" s="205" t="e" cm="1">
        <f t="array" ref="P346">IF($K346&gt;0,SVS_UR_VFZ*$I346/$J346,0)</f>
        <v>#DIV/0!</v>
      </c>
      <c r="Q346" s="206">
        <f t="shared" si="42"/>
        <v>2431.4085</v>
      </c>
      <c r="R346" s="206">
        <f t="shared" si="43"/>
        <v>0</v>
      </c>
      <c r="S346" s="206" t="e">
        <f t="shared" si="44"/>
        <v>#DIV/0!</v>
      </c>
    </row>
    <row r="347" spans="1:19" s="11" customFormat="1">
      <c r="A347" s="195">
        <f>MAX($A$11:A346)+1</f>
        <v>330</v>
      </c>
      <c r="B347" s="196" t="s">
        <v>1642</v>
      </c>
      <c r="C347" s="197">
        <v>2</v>
      </c>
      <c r="D347" s="197">
        <v>344</v>
      </c>
      <c r="E347" s="196" t="s">
        <v>81</v>
      </c>
      <c r="F347" s="198" t="s">
        <v>1375</v>
      </c>
      <c r="G347" s="198" t="s">
        <v>1313</v>
      </c>
      <c r="H347" s="198" t="s">
        <v>80</v>
      </c>
      <c r="I347" s="198">
        <v>16.350000000000001</v>
      </c>
      <c r="J347" s="64"/>
      <c r="K347" s="210">
        <v>3</v>
      </c>
      <c r="L347" s="211">
        <v>87.96</v>
      </c>
      <c r="M347" s="211" t="e" cm="1">
        <f t="array" ref="M347">IF($K347&gt;0,SVS_UR_VZ*$I347/$J347,0)</f>
        <v>#DIV/0!</v>
      </c>
      <c r="N347" s="204">
        <v>3</v>
      </c>
      <c r="O347" s="205">
        <v>60.75</v>
      </c>
      <c r="P347" s="205" t="e" cm="1">
        <f t="array" ref="P347">IF($K347&gt;0,SVS_UR_VFZ*$I347/$J347,0)</f>
        <v>#DIV/0!</v>
      </c>
      <c r="Q347" s="206">
        <f t="shared" si="42"/>
        <v>2431.4085</v>
      </c>
      <c r="R347" s="206">
        <f t="shared" si="43"/>
        <v>0</v>
      </c>
      <c r="S347" s="206" t="e">
        <f t="shared" si="44"/>
        <v>#DIV/0!</v>
      </c>
    </row>
    <row r="348" spans="1:19" s="11" customFormat="1">
      <c r="A348" s="195">
        <f>MAX($A$11:A347)+1</f>
        <v>331</v>
      </c>
      <c r="B348" s="196" t="s">
        <v>1642</v>
      </c>
      <c r="C348" s="197">
        <v>2</v>
      </c>
      <c r="D348" s="197">
        <v>345</v>
      </c>
      <c r="E348" s="196" t="s">
        <v>81</v>
      </c>
      <c r="F348" s="198" t="s">
        <v>1375</v>
      </c>
      <c r="G348" s="198" t="s">
        <v>1313</v>
      </c>
      <c r="H348" s="198" t="s">
        <v>80</v>
      </c>
      <c r="I348" s="198">
        <v>16.809999999999999</v>
      </c>
      <c r="J348" s="64"/>
      <c r="K348" s="210">
        <v>3</v>
      </c>
      <c r="L348" s="211">
        <v>87.96</v>
      </c>
      <c r="M348" s="211" t="e" cm="1">
        <f t="array" ref="M348">IF($K348&gt;0,SVS_UR_VZ*$I348/$J348,0)</f>
        <v>#DIV/0!</v>
      </c>
      <c r="N348" s="204">
        <v>3</v>
      </c>
      <c r="O348" s="205">
        <v>60.75</v>
      </c>
      <c r="P348" s="205" t="e" cm="1">
        <f t="array" ref="P348">IF($K348&gt;0,SVS_UR_VFZ*$I348/$J348,0)</f>
        <v>#DIV/0!</v>
      </c>
      <c r="Q348" s="206">
        <f t="shared" si="42"/>
        <v>2499.8150999999993</v>
      </c>
      <c r="R348" s="206">
        <f t="shared" si="43"/>
        <v>0</v>
      </c>
      <c r="S348" s="206" t="e">
        <f t="shared" si="44"/>
        <v>#DIV/0!</v>
      </c>
    </row>
    <row r="349" spans="1:19" s="11" customFormat="1">
      <c r="A349" s="195">
        <f>MAX($A$11:A348)+1</f>
        <v>332</v>
      </c>
      <c r="B349" s="196" t="s">
        <v>1642</v>
      </c>
      <c r="C349" s="197">
        <v>2</v>
      </c>
      <c r="D349" s="197">
        <v>370</v>
      </c>
      <c r="E349" s="196" t="s">
        <v>84</v>
      </c>
      <c r="F349" s="198" t="s">
        <v>171</v>
      </c>
      <c r="G349" s="198" t="s">
        <v>75</v>
      </c>
      <c r="H349" s="198" t="s">
        <v>83</v>
      </c>
      <c r="I349" s="198">
        <v>41.83</v>
      </c>
      <c r="J349" s="64"/>
      <c r="K349" s="210">
        <v>5</v>
      </c>
      <c r="L349" s="211">
        <v>146.6</v>
      </c>
      <c r="M349" s="211" t="e" cm="1">
        <f t="array" ref="M349">IF($K349&gt;0,SVS_UR_VZ*$I349/$J349,0)</f>
        <v>#DIV/0!</v>
      </c>
      <c r="N349" s="204">
        <v>5</v>
      </c>
      <c r="O349" s="205">
        <v>101.25</v>
      </c>
      <c r="P349" s="205" t="e" cm="1">
        <f t="array" ref="P349">IF($K349&gt;0,SVS_UR_VFZ*$I349/$J349,0)</f>
        <v>#DIV/0!</v>
      </c>
      <c r="Q349" s="206">
        <f t="shared" si="42"/>
        <v>10367.565499999999</v>
      </c>
      <c r="R349" s="206">
        <f t="shared" si="43"/>
        <v>0</v>
      </c>
      <c r="S349" s="206" t="e">
        <f t="shared" si="44"/>
        <v>#DIV/0!</v>
      </c>
    </row>
    <row r="350" spans="1:19" s="11" customFormat="1">
      <c r="A350" s="195">
        <f>MAX($A$11:A349)+1</f>
        <v>333</v>
      </c>
      <c r="B350" s="196" t="s">
        <v>1642</v>
      </c>
      <c r="C350" s="197">
        <v>2</v>
      </c>
      <c r="D350" s="197">
        <v>371</v>
      </c>
      <c r="E350" s="196" t="s">
        <v>84</v>
      </c>
      <c r="F350" s="198" t="s">
        <v>171</v>
      </c>
      <c r="G350" s="198" t="s">
        <v>75</v>
      </c>
      <c r="H350" s="198" t="s">
        <v>83</v>
      </c>
      <c r="I350" s="198">
        <v>24.06</v>
      </c>
      <c r="J350" s="64"/>
      <c r="K350" s="210">
        <v>5</v>
      </c>
      <c r="L350" s="211">
        <v>146.6</v>
      </c>
      <c r="M350" s="211" t="e" cm="1">
        <f t="array" ref="M350">IF($K350&gt;0,SVS_UR_VZ*$I350/$J350,0)</f>
        <v>#DIV/0!</v>
      </c>
      <c r="N350" s="204">
        <v>5</v>
      </c>
      <c r="O350" s="205">
        <v>101.25</v>
      </c>
      <c r="P350" s="205" t="e" cm="1">
        <f t="array" ref="P350">IF($K350&gt;0,SVS_UR_VFZ*$I350/$J350,0)</f>
        <v>#DIV/0!</v>
      </c>
      <c r="Q350" s="206">
        <f t="shared" si="42"/>
        <v>5963.2709999999997</v>
      </c>
      <c r="R350" s="206">
        <f t="shared" si="43"/>
        <v>0</v>
      </c>
      <c r="S350" s="206" t="e">
        <f t="shared" si="44"/>
        <v>#DIV/0!</v>
      </c>
    </row>
    <row r="351" spans="1:19" s="11" customFormat="1">
      <c r="A351" s="195">
        <f>MAX($A$11:A350)+1</f>
        <v>334</v>
      </c>
      <c r="B351" s="196" t="s">
        <v>1642</v>
      </c>
      <c r="C351" s="197">
        <v>2</v>
      </c>
      <c r="D351" s="197">
        <v>372</v>
      </c>
      <c r="E351" s="196" t="s">
        <v>86</v>
      </c>
      <c r="F351" s="198" t="s">
        <v>172</v>
      </c>
      <c r="G351" s="198" t="s">
        <v>1314</v>
      </c>
      <c r="H351" s="198" t="s">
        <v>85</v>
      </c>
      <c r="I351" s="198">
        <v>13.09</v>
      </c>
      <c r="J351" s="64"/>
      <c r="K351" s="210">
        <v>2</v>
      </c>
      <c r="L351" s="211">
        <v>58.64</v>
      </c>
      <c r="M351" s="211" t="e" cm="1">
        <f t="array" ref="M351">IF($K351&gt;0,SVS_UR_VZ*$I351/$J351,0)</f>
        <v>#DIV/0!</v>
      </c>
      <c r="N351" s="204">
        <v>2</v>
      </c>
      <c r="O351" s="205">
        <v>40.5</v>
      </c>
      <c r="P351" s="205" t="e" cm="1">
        <f t="array" ref="P351">IF($K351&gt;0,SVS_UR_VFZ*$I351/$J351,0)</f>
        <v>#DIV/0!</v>
      </c>
      <c r="Q351" s="206">
        <f t="shared" si="42"/>
        <v>1297.7426</v>
      </c>
      <c r="R351" s="206">
        <f t="shared" si="43"/>
        <v>0</v>
      </c>
      <c r="S351" s="206" t="e">
        <f t="shared" si="44"/>
        <v>#DIV/0!</v>
      </c>
    </row>
    <row r="352" spans="1:19" s="11" customFormat="1">
      <c r="A352" s="195">
        <f>MAX($A$11:A351)+1</f>
        <v>335</v>
      </c>
      <c r="B352" s="196" t="s">
        <v>1642</v>
      </c>
      <c r="C352" s="197">
        <v>2</v>
      </c>
      <c r="D352" s="197">
        <v>373</v>
      </c>
      <c r="E352" s="196" t="s">
        <v>84</v>
      </c>
      <c r="F352" s="198" t="s">
        <v>171</v>
      </c>
      <c r="G352" s="198" t="s">
        <v>75</v>
      </c>
      <c r="H352" s="198" t="s">
        <v>83</v>
      </c>
      <c r="I352" s="198">
        <v>36.65</v>
      </c>
      <c r="J352" s="64"/>
      <c r="K352" s="210">
        <v>5</v>
      </c>
      <c r="L352" s="211">
        <v>146.6</v>
      </c>
      <c r="M352" s="211" t="e" cm="1">
        <f t="array" ref="M352">IF($K352&gt;0,SVS_UR_VZ*$I352/$J352,0)</f>
        <v>#DIV/0!</v>
      </c>
      <c r="N352" s="204">
        <v>5</v>
      </c>
      <c r="O352" s="205">
        <v>101.25</v>
      </c>
      <c r="P352" s="205" t="e" cm="1">
        <f t="array" ref="P352">IF($K352&gt;0,SVS_UR_VFZ*$I352/$J352,0)</f>
        <v>#DIV/0!</v>
      </c>
      <c r="Q352" s="206">
        <f t="shared" si="42"/>
        <v>9083.7024999999994</v>
      </c>
      <c r="R352" s="206">
        <f t="shared" si="43"/>
        <v>0</v>
      </c>
      <c r="S352" s="206" t="e">
        <f t="shared" si="44"/>
        <v>#DIV/0!</v>
      </c>
    </row>
    <row r="353" spans="1:19" s="11" customFormat="1">
      <c r="A353" s="195">
        <f>MAX($A$11:A352)+1</f>
        <v>336</v>
      </c>
      <c r="B353" s="196" t="s">
        <v>1642</v>
      </c>
      <c r="C353" s="197">
        <v>2</v>
      </c>
      <c r="D353" s="197">
        <v>374</v>
      </c>
      <c r="E353" s="196" t="s">
        <v>84</v>
      </c>
      <c r="F353" s="198" t="s">
        <v>171</v>
      </c>
      <c r="G353" s="198" t="s">
        <v>75</v>
      </c>
      <c r="H353" s="198" t="s">
        <v>83</v>
      </c>
      <c r="I353" s="198">
        <v>24.99</v>
      </c>
      <c r="J353" s="64"/>
      <c r="K353" s="210">
        <v>5</v>
      </c>
      <c r="L353" s="211">
        <v>146.6</v>
      </c>
      <c r="M353" s="211" t="e" cm="1">
        <f t="array" ref="M353">IF($K353&gt;0,SVS_UR_VZ*$I353/$J353,0)</f>
        <v>#DIV/0!</v>
      </c>
      <c r="N353" s="204">
        <v>5</v>
      </c>
      <c r="O353" s="205">
        <v>101.25</v>
      </c>
      <c r="P353" s="205" t="e" cm="1">
        <f t="array" ref="P353">IF($K353&gt;0,SVS_UR_VFZ*$I353/$J353,0)</f>
        <v>#DIV/0!</v>
      </c>
      <c r="Q353" s="206">
        <f t="shared" si="42"/>
        <v>6193.7714999999998</v>
      </c>
      <c r="R353" s="206">
        <f t="shared" si="43"/>
        <v>0</v>
      </c>
      <c r="S353" s="206" t="e">
        <f t="shared" si="44"/>
        <v>#DIV/0!</v>
      </c>
    </row>
    <row r="354" spans="1:19" s="11" customFormat="1">
      <c r="A354" s="195">
        <f>MAX($A$11:A353)+1</f>
        <v>337</v>
      </c>
      <c r="B354" s="196" t="s">
        <v>1642</v>
      </c>
      <c r="C354" s="197">
        <v>2</v>
      </c>
      <c r="D354" s="197">
        <v>375</v>
      </c>
      <c r="E354" s="196" t="s">
        <v>86</v>
      </c>
      <c r="F354" s="198" t="s">
        <v>172</v>
      </c>
      <c r="G354" s="198" t="s">
        <v>1314</v>
      </c>
      <c r="H354" s="198" t="s">
        <v>85</v>
      </c>
      <c r="I354" s="198">
        <v>13.09</v>
      </c>
      <c r="J354" s="64"/>
      <c r="K354" s="210">
        <v>2</v>
      </c>
      <c r="L354" s="211">
        <v>58.64</v>
      </c>
      <c r="M354" s="211" t="e" cm="1">
        <f t="array" ref="M354">IF($K354&gt;0,SVS_UR_VZ*$I354/$J354,0)</f>
        <v>#DIV/0!</v>
      </c>
      <c r="N354" s="204">
        <v>2</v>
      </c>
      <c r="O354" s="205">
        <v>40.5</v>
      </c>
      <c r="P354" s="205" t="e" cm="1">
        <f t="array" ref="P354">IF($K354&gt;0,SVS_UR_VFZ*$I354/$J354,0)</f>
        <v>#DIV/0!</v>
      </c>
      <c r="Q354" s="206">
        <f t="shared" si="42"/>
        <v>1297.7426</v>
      </c>
      <c r="R354" s="206">
        <f t="shared" si="43"/>
        <v>0</v>
      </c>
      <c r="S354" s="206" t="e">
        <f t="shared" si="44"/>
        <v>#DIV/0!</v>
      </c>
    </row>
    <row r="355" spans="1:19" s="11" customFormat="1">
      <c r="A355" s="195">
        <f>MAX($A$11:A354)+1</f>
        <v>338</v>
      </c>
      <c r="B355" s="196" t="s">
        <v>1642</v>
      </c>
      <c r="C355" s="197">
        <v>2</v>
      </c>
      <c r="D355" s="197">
        <v>376</v>
      </c>
      <c r="E355" s="196" t="s">
        <v>84</v>
      </c>
      <c r="F355" s="198" t="s">
        <v>171</v>
      </c>
      <c r="G355" s="198" t="s">
        <v>75</v>
      </c>
      <c r="H355" s="198" t="s">
        <v>83</v>
      </c>
      <c r="I355" s="198">
        <v>60.98</v>
      </c>
      <c r="J355" s="64"/>
      <c r="K355" s="210">
        <v>5</v>
      </c>
      <c r="L355" s="211">
        <v>146.6</v>
      </c>
      <c r="M355" s="211" t="e" cm="1">
        <f t="array" ref="M355">IF($K355&gt;0,SVS_UR_VZ*$I355/$J355,0)</f>
        <v>#DIV/0!</v>
      </c>
      <c r="N355" s="204">
        <v>5</v>
      </c>
      <c r="O355" s="205">
        <v>101.25</v>
      </c>
      <c r="P355" s="205" t="e" cm="1">
        <f t="array" ref="P355">IF($K355&gt;0,SVS_UR_VFZ*$I355/$J355,0)</f>
        <v>#DIV/0!</v>
      </c>
      <c r="Q355" s="206">
        <f t="shared" si="42"/>
        <v>15113.892999999998</v>
      </c>
      <c r="R355" s="206">
        <f t="shared" si="43"/>
        <v>0</v>
      </c>
      <c r="S355" s="206" t="e">
        <f t="shared" si="44"/>
        <v>#DIV/0!</v>
      </c>
    </row>
    <row r="356" spans="1:19" s="11" customFormat="1">
      <c r="A356" s="195">
        <f>MAX($A$11:A355)+1</f>
        <v>339</v>
      </c>
      <c r="B356" s="196" t="s">
        <v>1642</v>
      </c>
      <c r="C356" s="197">
        <v>2</v>
      </c>
      <c r="D356" s="197">
        <v>377</v>
      </c>
      <c r="E356" s="196" t="s">
        <v>84</v>
      </c>
      <c r="F356" s="198" t="s">
        <v>171</v>
      </c>
      <c r="G356" s="198" t="s">
        <v>75</v>
      </c>
      <c r="H356" s="198" t="s">
        <v>83</v>
      </c>
      <c r="I356" s="198">
        <v>36.479999999999997</v>
      </c>
      <c r="J356" s="64"/>
      <c r="K356" s="210">
        <v>5</v>
      </c>
      <c r="L356" s="211">
        <v>146.6</v>
      </c>
      <c r="M356" s="211" t="e" cm="1">
        <f t="array" ref="M356">IF($K356&gt;0,SVS_UR_VZ*$I356/$J356,0)</f>
        <v>#DIV/0!</v>
      </c>
      <c r="N356" s="204">
        <v>5</v>
      </c>
      <c r="O356" s="205">
        <v>101.25</v>
      </c>
      <c r="P356" s="205" t="e" cm="1">
        <f t="array" ref="P356">IF($K356&gt;0,SVS_UR_VFZ*$I356/$J356,0)</f>
        <v>#DIV/0!</v>
      </c>
      <c r="Q356" s="206">
        <f t="shared" si="42"/>
        <v>9041.5679999999993</v>
      </c>
      <c r="R356" s="206">
        <f t="shared" si="43"/>
        <v>0</v>
      </c>
      <c r="S356" s="206" t="e">
        <f t="shared" si="44"/>
        <v>#DIV/0!</v>
      </c>
    </row>
    <row r="357" spans="1:19" s="11" customFormat="1">
      <c r="A357" s="195">
        <f>MAX($A$11:A356)+1</f>
        <v>340</v>
      </c>
      <c r="B357" s="196" t="s">
        <v>1642</v>
      </c>
      <c r="C357" s="197">
        <v>2</v>
      </c>
      <c r="D357" s="197">
        <v>378</v>
      </c>
      <c r="E357" s="196" t="s">
        <v>84</v>
      </c>
      <c r="F357" s="198" t="s">
        <v>171</v>
      </c>
      <c r="G357" s="198" t="s">
        <v>75</v>
      </c>
      <c r="H357" s="198" t="s">
        <v>83</v>
      </c>
      <c r="I357" s="198">
        <v>24.06</v>
      </c>
      <c r="J357" s="64"/>
      <c r="K357" s="210">
        <v>5</v>
      </c>
      <c r="L357" s="211">
        <v>146.6</v>
      </c>
      <c r="M357" s="211" t="e" cm="1">
        <f t="array" ref="M357">IF($K357&gt;0,SVS_UR_VZ*$I357/$J357,0)</f>
        <v>#DIV/0!</v>
      </c>
      <c r="N357" s="204">
        <v>5</v>
      </c>
      <c r="O357" s="205">
        <v>101.25</v>
      </c>
      <c r="P357" s="205" t="e" cm="1">
        <f t="array" ref="P357">IF($K357&gt;0,SVS_UR_VFZ*$I357/$J357,0)</f>
        <v>#DIV/0!</v>
      </c>
      <c r="Q357" s="206">
        <f t="shared" si="42"/>
        <v>5963.2709999999997</v>
      </c>
      <c r="R357" s="206">
        <f t="shared" si="43"/>
        <v>0</v>
      </c>
      <c r="S357" s="206" t="e">
        <f t="shared" si="44"/>
        <v>#DIV/0!</v>
      </c>
    </row>
    <row r="358" spans="1:19" s="11" customFormat="1">
      <c r="A358" s="195">
        <f>MAX($A$11:A357)+1</f>
        <v>341</v>
      </c>
      <c r="B358" s="196" t="s">
        <v>1642</v>
      </c>
      <c r="C358" s="197">
        <v>2</v>
      </c>
      <c r="D358" s="197">
        <v>379</v>
      </c>
      <c r="E358" s="196" t="s">
        <v>86</v>
      </c>
      <c r="F358" s="198" t="s">
        <v>172</v>
      </c>
      <c r="G358" s="198" t="s">
        <v>1314</v>
      </c>
      <c r="H358" s="198" t="s">
        <v>85</v>
      </c>
      <c r="I358" s="198">
        <v>13.48</v>
      </c>
      <c r="J358" s="64"/>
      <c r="K358" s="210">
        <v>2</v>
      </c>
      <c r="L358" s="211">
        <v>58.64</v>
      </c>
      <c r="M358" s="211" t="e" cm="1">
        <f t="array" ref="M358">IF($K358&gt;0,SVS_UR_VZ*$I358/$J358,0)</f>
        <v>#DIV/0!</v>
      </c>
      <c r="N358" s="204">
        <v>2</v>
      </c>
      <c r="O358" s="205">
        <v>40.5</v>
      </c>
      <c r="P358" s="205" t="e" cm="1">
        <f t="array" ref="P358">IF($K358&gt;0,SVS_UR_VFZ*$I358/$J358,0)</f>
        <v>#DIV/0!</v>
      </c>
      <c r="Q358" s="206">
        <f t="shared" si="42"/>
        <v>1336.4072000000001</v>
      </c>
      <c r="R358" s="206">
        <f t="shared" si="43"/>
        <v>0</v>
      </c>
      <c r="S358" s="206" t="e">
        <f t="shared" si="44"/>
        <v>#DIV/0!</v>
      </c>
    </row>
    <row r="359" spans="1:19" s="11" customFormat="1">
      <c r="A359" s="195">
        <f>MAX($A$11:A358)+1</f>
        <v>342</v>
      </c>
      <c r="B359" s="196" t="s">
        <v>1642</v>
      </c>
      <c r="C359" s="197">
        <v>2</v>
      </c>
      <c r="D359" s="197">
        <v>380</v>
      </c>
      <c r="E359" s="196" t="s">
        <v>84</v>
      </c>
      <c r="F359" s="198" t="s">
        <v>171</v>
      </c>
      <c r="G359" s="198" t="s">
        <v>75</v>
      </c>
      <c r="H359" s="198" t="s">
        <v>83</v>
      </c>
      <c r="I359" s="198">
        <v>36.31</v>
      </c>
      <c r="J359" s="64"/>
      <c r="K359" s="210">
        <v>5</v>
      </c>
      <c r="L359" s="211">
        <v>146.6</v>
      </c>
      <c r="M359" s="211" t="e" cm="1">
        <f t="array" ref="M359">IF($K359&gt;0,SVS_UR_VZ*$I359/$J359,0)</f>
        <v>#DIV/0!</v>
      </c>
      <c r="N359" s="204">
        <v>5</v>
      </c>
      <c r="O359" s="205">
        <v>101.25</v>
      </c>
      <c r="P359" s="205" t="e" cm="1">
        <f t="array" ref="P359">IF($K359&gt;0,SVS_UR_VFZ*$I359/$J359,0)</f>
        <v>#DIV/0!</v>
      </c>
      <c r="Q359" s="206">
        <f t="shared" si="42"/>
        <v>8999.433500000001</v>
      </c>
      <c r="R359" s="206">
        <f t="shared" si="43"/>
        <v>0</v>
      </c>
      <c r="S359" s="206" t="e">
        <f t="shared" si="44"/>
        <v>#DIV/0!</v>
      </c>
    </row>
    <row r="360" spans="1:19" s="11" customFormat="1">
      <c r="A360" s="195">
        <f>MAX($A$11:A359)+1</f>
        <v>343</v>
      </c>
      <c r="B360" s="196" t="s">
        <v>1642</v>
      </c>
      <c r="C360" s="197">
        <v>2</v>
      </c>
      <c r="D360" s="197">
        <v>390</v>
      </c>
      <c r="E360" s="196" t="s">
        <v>217</v>
      </c>
      <c r="F360" s="198" t="s">
        <v>221</v>
      </c>
      <c r="G360" s="198" t="s">
        <v>1311</v>
      </c>
      <c r="H360" s="198" t="s">
        <v>89</v>
      </c>
      <c r="I360" s="198">
        <v>9.59</v>
      </c>
      <c r="J360" s="64"/>
      <c r="K360" s="210">
        <v>10</v>
      </c>
      <c r="L360" s="211">
        <v>293.2</v>
      </c>
      <c r="M360" s="211" t="e" cm="1">
        <f t="array" ref="M360">IF($K360&gt;0,SVS_UR_VZ*$I360/$J360,0)</f>
        <v>#DIV/0!</v>
      </c>
      <c r="N360" s="204">
        <v>5</v>
      </c>
      <c r="O360" s="205">
        <v>101.25</v>
      </c>
      <c r="P360" s="205" t="e">
        <f>IF($K360&gt;0,SVS_UR_VZ*$I360/$J360,0)</f>
        <v>#DIV/0!</v>
      </c>
      <c r="Q360" s="206">
        <f t="shared" si="42"/>
        <v>3782.7754999999997</v>
      </c>
      <c r="R360" s="206">
        <f t="shared" si="43"/>
        <v>0</v>
      </c>
      <c r="S360" s="206" t="e">
        <f t="shared" si="44"/>
        <v>#DIV/0!</v>
      </c>
    </row>
    <row r="361" spans="1:19" s="11" customFormat="1">
      <c r="A361" s="195">
        <f>MAX($A$11:A360)+1</f>
        <v>344</v>
      </c>
      <c r="B361" s="196" t="s">
        <v>1642</v>
      </c>
      <c r="C361" s="197">
        <v>2</v>
      </c>
      <c r="D361" s="197">
        <v>391</v>
      </c>
      <c r="E361" s="196" t="s">
        <v>182</v>
      </c>
      <c r="F361" s="198" t="s">
        <v>221</v>
      </c>
      <c r="G361" s="198" t="s">
        <v>1311</v>
      </c>
      <c r="H361" s="198" t="s">
        <v>89</v>
      </c>
      <c r="I361" s="198">
        <v>8.9499999999999993</v>
      </c>
      <c r="J361" s="64"/>
      <c r="K361" s="210">
        <v>10</v>
      </c>
      <c r="L361" s="211">
        <v>293.2</v>
      </c>
      <c r="M361" s="211" t="e" cm="1">
        <f t="array" ref="M361">IF($K361&gt;0,SVS_UR_VZ*$I361/$J361,0)</f>
        <v>#DIV/0!</v>
      </c>
      <c r="N361" s="204">
        <v>5</v>
      </c>
      <c r="O361" s="205">
        <v>101.25</v>
      </c>
      <c r="P361" s="205" t="e">
        <f>IF($K361&gt;0,SVS_UR_VZ*$I361/$J361,0)</f>
        <v>#DIV/0!</v>
      </c>
      <c r="Q361" s="206">
        <f t="shared" si="42"/>
        <v>3530.3274999999994</v>
      </c>
      <c r="R361" s="206">
        <f t="shared" si="43"/>
        <v>0</v>
      </c>
      <c r="S361" s="206" t="e">
        <f t="shared" si="44"/>
        <v>#DIV/0!</v>
      </c>
    </row>
    <row r="362" spans="1:19" s="11" customFormat="1">
      <c r="A362" s="195">
        <f>MAX($A$11:A361)+1</f>
        <v>345</v>
      </c>
      <c r="B362" s="196" t="s">
        <v>1642</v>
      </c>
      <c r="C362" s="197">
        <v>2</v>
      </c>
      <c r="D362" s="197" t="s">
        <v>1659</v>
      </c>
      <c r="E362" s="196" t="s">
        <v>471</v>
      </c>
      <c r="F362" s="198" t="s">
        <v>172</v>
      </c>
      <c r="G362" s="198" t="s">
        <v>75</v>
      </c>
      <c r="H362" s="198" t="s">
        <v>94</v>
      </c>
      <c r="I362" s="198">
        <v>69.72</v>
      </c>
      <c r="J362" s="64"/>
      <c r="K362" s="210">
        <v>2</v>
      </c>
      <c r="L362" s="211">
        <v>58.64</v>
      </c>
      <c r="M362" s="211" t="e" cm="1">
        <f t="array" ref="M362">IF($K362&gt;0,SVS_UR_VZ*$I362/$J362,0)</f>
        <v>#DIV/0!</v>
      </c>
      <c r="N362" s="204">
        <v>2</v>
      </c>
      <c r="O362" s="205">
        <v>40.5</v>
      </c>
      <c r="P362" s="205" t="e" cm="1">
        <f t="array" ref="P362">IF($K362&gt;0,SVS_UR_VFZ*$I362/$J362,0)</f>
        <v>#DIV/0!</v>
      </c>
      <c r="Q362" s="206">
        <f t="shared" si="42"/>
        <v>6912.0407999999998</v>
      </c>
      <c r="R362" s="206">
        <f t="shared" si="43"/>
        <v>0</v>
      </c>
      <c r="S362" s="206" t="e">
        <f t="shared" si="44"/>
        <v>#DIV/0!</v>
      </c>
    </row>
    <row r="363" spans="1:19" s="11" customFormat="1">
      <c r="A363" s="195">
        <f>MAX($A$11:A362)+1</f>
        <v>346</v>
      </c>
      <c r="B363" s="196" t="s">
        <v>1642</v>
      </c>
      <c r="C363" s="197">
        <v>2</v>
      </c>
      <c r="D363" s="197" t="s">
        <v>1663</v>
      </c>
      <c r="E363" s="196" t="s">
        <v>1664</v>
      </c>
      <c r="F363" s="198" t="s">
        <v>172</v>
      </c>
      <c r="G363" s="198" t="s">
        <v>1313</v>
      </c>
      <c r="H363" s="198" t="s">
        <v>80</v>
      </c>
      <c r="I363" s="198">
        <v>33.159999999999997</v>
      </c>
      <c r="J363" s="64"/>
      <c r="K363" s="210">
        <v>2</v>
      </c>
      <c r="L363" s="211">
        <v>58.64</v>
      </c>
      <c r="M363" s="211" t="e" cm="1">
        <f t="array" ref="M363">IF($K363&gt;0,SVS_UR_VZ*$I363/$J363,0)</f>
        <v>#DIV/0!</v>
      </c>
      <c r="N363" s="204">
        <v>2</v>
      </c>
      <c r="O363" s="205">
        <v>40.5</v>
      </c>
      <c r="P363" s="205" t="e" cm="1">
        <f t="array" ref="P363">IF($K363&gt;0,SVS_UR_VFZ*$I363/$J363,0)</f>
        <v>#DIV/0!</v>
      </c>
      <c r="Q363" s="206">
        <f t="shared" si="42"/>
        <v>3287.4823999999999</v>
      </c>
      <c r="R363" s="206">
        <f t="shared" si="43"/>
        <v>0</v>
      </c>
      <c r="S363" s="206" t="e">
        <f t="shared" si="44"/>
        <v>#DIV/0!</v>
      </c>
    </row>
    <row r="364" spans="1:19" s="11" customFormat="1">
      <c r="A364" s="212"/>
      <c r="B364" s="213"/>
      <c r="C364" s="214"/>
      <c r="D364" s="214"/>
      <c r="E364" s="213"/>
      <c r="F364" s="215"/>
      <c r="G364" s="215"/>
      <c r="H364" s="215"/>
      <c r="I364" s="215"/>
      <c r="J364" s="217"/>
      <c r="K364" s="217"/>
      <c r="L364" s="217"/>
      <c r="M364" s="217"/>
      <c r="N364" s="217"/>
      <c r="O364" s="217"/>
      <c r="P364" s="217"/>
      <c r="Q364" s="217"/>
      <c r="R364" s="217"/>
      <c r="S364" s="218"/>
    </row>
    <row r="365" spans="1:19" s="11" customFormat="1">
      <c r="A365" s="195">
        <f>MAX($A$11:A363)+1</f>
        <v>347</v>
      </c>
      <c r="B365" s="196" t="s">
        <v>1194</v>
      </c>
      <c r="C365" s="197">
        <v>-1</v>
      </c>
      <c r="D365" s="197">
        <v>101</v>
      </c>
      <c r="E365" s="196" t="s">
        <v>192</v>
      </c>
      <c r="F365" s="198" t="s">
        <v>37</v>
      </c>
      <c r="G365" s="198" t="s">
        <v>1314</v>
      </c>
      <c r="H365" s="198" t="s">
        <v>78</v>
      </c>
      <c r="I365" s="198">
        <v>88.51</v>
      </c>
      <c r="J365" s="202"/>
      <c r="K365" s="202"/>
      <c r="L365" s="202"/>
      <c r="M365" s="202"/>
      <c r="N365" s="202"/>
      <c r="O365" s="202"/>
      <c r="P365" s="202"/>
      <c r="Q365" s="202"/>
      <c r="R365" s="202"/>
      <c r="S365" s="202"/>
    </row>
    <row r="366" spans="1:19" s="11" customFormat="1">
      <c r="A366" s="195">
        <f>MAX($A$11:A365)+1</f>
        <v>348</v>
      </c>
      <c r="B366" s="196" t="s">
        <v>1194</v>
      </c>
      <c r="C366" s="197">
        <v>-1</v>
      </c>
      <c r="D366" s="197">
        <v>102</v>
      </c>
      <c r="E366" s="196" t="s">
        <v>192</v>
      </c>
      <c r="F366" s="198" t="s">
        <v>37</v>
      </c>
      <c r="G366" s="198" t="s">
        <v>1314</v>
      </c>
      <c r="H366" s="198" t="s">
        <v>78</v>
      </c>
      <c r="I366" s="198">
        <v>74.989999999999995</v>
      </c>
      <c r="J366" s="202"/>
      <c r="K366" s="202"/>
      <c r="L366" s="202"/>
      <c r="M366" s="202"/>
      <c r="N366" s="202"/>
      <c r="O366" s="202"/>
      <c r="P366" s="202"/>
      <c r="Q366" s="202"/>
      <c r="R366" s="202"/>
      <c r="S366" s="202"/>
    </row>
    <row r="367" spans="1:19" s="11" customFormat="1">
      <c r="A367" s="195">
        <f>MAX($A$11:A366)+1</f>
        <v>349</v>
      </c>
      <c r="B367" s="196" t="s">
        <v>1194</v>
      </c>
      <c r="C367" s="197">
        <v>-1</v>
      </c>
      <c r="D367" s="197">
        <v>103</v>
      </c>
      <c r="E367" s="196" t="s">
        <v>84</v>
      </c>
      <c r="F367" s="198" t="s">
        <v>172</v>
      </c>
      <c r="G367" s="198" t="s">
        <v>1314</v>
      </c>
      <c r="H367" s="198" t="s">
        <v>83</v>
      </c>
      <c r="I367" s="198">
        <v>44.95</v>
      </c>
      <c r="J367" s="64"/>
      <c r="K367" s="210">
        <v>2</v>
      </c>
      <c r="L367" s="211">
        <v>58.64</v>
      </c>
      <c r="M367" s="211" t="e" cm="1">
        <f t="array" ref="M367">IF($K367&gt;0,SVS_UR_VZ*$I367/$J367,0)</f>
        <v>#DIV/0!</v>
      </c>
      <c r="N367" s="204">
        <v>2</v>
      </c>
      <c r="O367" s="205">
        <v>40.5</v>
      </c>
      <c r="P367" s="205" t="e" cm="1">
        <f t="array" ref="P367">IF($K367&gt;0,SVS_UR_VFZ*$I367/$J367,0)</f>
        <v>#DIV/0!</v>
      </c>
      <c r="Q367" s="206">
        <f>I367*SUM(L367,O367)</f>
        <v>4456.3430000000008</v>
      </c>
      <c r="R367" s="206">
        <f>IFERROR(Q367/J367,0)</f>
        <v>0</v>
      </c>
      <c r="S367" s="206" t="e">
        <f>ROUND(SUM(L367*M367,O367*P367),2)</f>
        <v>#DIV/0!</v>
      </c>
    </row>
    <row r="368" spans="1:19" s="11" customFormat="1">
      <c r="A368" s="195">
        <f>MAX($A$11:A367)+1</f>
        <v>350</v>
      </c>
      <c r="B368" s="196" t="s">
        <v>1194</v>
      </c>
      <c r="C368" s="197">
        <v>-1</v>
      </c>
      <c r="D368" s="197">
        <v>104</v>
      </c>
      <c r="E368" s="196" t="s">
        <v>192</v>
      </c>
      <c r="F368" s="198" t="s">
        <v>37</v>
      </c>
      <c r="G368" s="198" t="s">
        <v>1314</v>
      </c>
      <c r="H368" s="198" t="s">
        <v>78</v>
      </c>
      <c r="I368" s="198">
        <v>17.309999999999999</v>
      </c>
      <c r="J368" s="202"/>
      <c r="K368" s="202"/>
      <c r="L368" s="202"/>
      <c r="M368" s="202"/>
      <c r="N368" s="202"/>
      <c r="O368" s="202"/>
      <c r="P368" s="202"/>
      <c r="Q368" s="202"/>
      <c r="R368" s="202"/>
      <c r="S368" s="202"/>
    </row>
    <row r="369" spans="1:19" s="11" customFormat="1">
      <c r="A369" s="195">
        <f>MAX($A$11:A368)+1</f>
        <v>351</v>
      </c>
      <c r="B369" s="196" t="s">
        <v>1194</v>
      </c>
      <c r="C369" s="197">
        <v>-1</v>
      </c>
      <c r="D369" s="197">
        <v>105</v>
      </c>
      <c r="E369" s="196" t="s">
        <v>192</v>
      </c>
      <c r="F369" s="198" t="s">
        <v>37</v>
      </c>
      <c r="G369" s="198" t="s">
        <v>1314</v>
      </c>
      <c r="H369" s="198" t="s">
        <v>78</v>
      </c>
      <c r="I369" s="198">
        <v>14.01</v>
      </c>
      <c r="J369" s="202"/>
      <c r="K369" s="202"/>
      <c r="L369" s="202"/>
      <c r="M369" s="202"/>
      <c r="N369" s="202"/>
      <c r="O369" s="202"/>
      <c r="P369" s="202"/>
      <c r="Q369" s="202"/>
      <c r="R369" s="202"/>
      <c r="S369" s="202"/>
    </row>
    <row r="370" spans="1:19" s="11" customFormat="1">
      <c r="A370" s="195">
        <f>MAX($A$11:A369)+1</f>
        <v>352</v>
      </c>
      <c r="B370" s="196" t="s">
        <v>1194</v>
      </c>
      <c r="C370" s="197">
        <v>-1</v>
      </c>
      <c r="D370" s="197">
        <v>107</v>
      </c>
      <c r="E370" s="196" t="s">
        <v>192</v>
      </c>
      <c r="F370" s="198" t="s">
        <v>37</v>
      </c>
      <c r="G370" s="198" t="s">
        <v>1314</v>
      </c>
      <c r="H370" s="198" t="s">
        <v>78</v>
      </c>
      <c r="I370" s="198">
        <v>33.58</v>
      </c>
      <c r="J370" s="202"/>
      <c r="K370" s="202"/>
      <c r="L370" s="202"/>
      <c r="M370" s="202"/>
      <c r="N370" s="202"/>
      <c r="O370" s="202"/>
      <c r="P370" s="202"/>
      <c r="Q370" s="202"/>
      <c r="R370" s="202"/>
      <c r="S370" s="202"/>
    </row>
    <row r="371" spans="1:19" s="11" customFormat="1">
      <c r="A371" s="195">
        <f>MAX($A$11:A370)+1</f>
        <v>353</v>
      </c>
      <c r="B371" s="196" t="s">
        <v>1194</v>
      </c>
      <c r="C371" s="197">
        <v>-1</v>
      </c>
      <c r="D371" s="197">
        <v>108</v>
      </c>
      <c r="E371" s="196" t="s">
        <v>192</v>
      </c>
      <c r="F371" s="198" t="s">
        <v>37</v>
      </c>
      <c r="G371" s="198" t="s">
        <v>1314</v>
      </c>
      <c r="H371" s="198" t="s">
        <v>78</v>
      </c>
      <c r="I371" s="198">
        <v>12.4</v>
      </c>
      <c r="J371" s="202"/>
      <c r="K371" s="202"/>
      <c r="L371" s="202"/>
      <c r="M371" s="202"/>
      <c r="N371" s="202"/>
      <c r="O371" s="202"/>
      <c r="P371" s="202"/>
      <c r="Q371" s="202"/>
      <c r="R371" s="202"/>
      <c r="S371" s="202"/>
    </row>
    <row r="372" spans="1:19" s="11" customFormat="1">
      <c r="A372" s="195">
        <f>MAX($A$11:A371)+1</f>
        <v>354</v>
      </c>
      <c r="B372" s="196" t="s">
        <v>1194</v>
      </c>
      <c r="C372" s="197">
        <v>-1</v>
      </c>
      <c r="D372" s="197">
        <v>109</v>
      </c>
      <c r="E372" s="196" t="s">
        <v>192</v>
      </c>
      <c r="F372" s="198" t="s">
        <v>37</v>
      </c>
      <c r="G372" s="198" t="s">
        <v>1314</v>
      </c>
      <c r="H372" s="198" t="s">
        <v>78</v>
      </c>
      <c r="I372" s="198">
        <v>8.7899999999999991</v>
      </c>
      <c r="J372" s="202"/>
      <c r="K372" s="202"/>
      <c r="L372" s="202"/>
      <c r="M372" s="202"/>
      <c r="N372" s="202"/>
      <c r="O372" s="202"/>
      <c r="P372" s="202"/>
      <c r="Q372" s="202"/>
      <c r="R372" s="202"/>
      <c r="S372" s="202"/>
    </row>
    <row r="373" spans="1:19" s="11" customFormat="1">
      <c r="A373" s="195">
        <f>MAX($A$11:A372)+1</f>
        <v>355</v>
      </c>
      <c r="B373" s="196" t="s">
        <v>1194</v>
      </c>
      <c r="C373" s="197">
        <v>-1</v>
      </c>
      <c r="D373" s="197">
        <v>110</v>
      </c>
      <c r="E373" s="196" t="s">
        <v>192</v>
      </c>
      <c r="F373" s="198" t="s">
        <v>37</v>
      </c>
      <c r="G373" s="198" t="s">
        <v>1314</v>
      </c>
      <c r="H373" s="198" t="s">
        <v>78</v>
      </c>
      <c r="I373" s="198">
        <v>27.69</v>
      </c>
      <c r="J373" s="202"/>
      <c r="K373" s="202"/>
      <c r="L373" s="202"/>
      <c r="M373" s="202"/>
      <c r="N373" s="202"/>
      <c r="O373" s="202"/>
      <c r="P373" s="202"/>
      <c r="Q373" s="202"/>
      <c r="R373" s="202"/>
      <c r="S373" s="202"/>
    </row>
    <row r="374" spans="1:19" s="11" customFormat="1">
      <c r="A374" s="195">
        <f>MAX($A$11:A373)+1</f>
        <v>356</v>
      </c>
      <c r="B374" s="196" t="s">
        <v>1194</v>
      </c>
      <c r="C374" s="197">
        <v>-1</v>
      </c>
      <c r="D374" s="197">
        <v>201</v>
      </c>
      <c r="E374" s="196" t="s">
        <v>297</v>
      </c>
      <c r="F374" s="198" t="s">
        <v>1718</v>
      </c>
      <c r="G374" s="198" t="s">
        <v>1314</v>
      </c>
      <c r="H374" s="198" t="s">
        <v>1718</v>
      </c>
      <c r="I374" s="198">
        <v>16.43</v>
      </c>
      <c r="J374" s="202"/>
      <c r="K374" s="202"/>
      <c r="L374" s="202"/>
      <c r="M374" s="202"/>
      <c r="N374" s="202"/>
      <c r="O374" s="202"/>
      <c r="P374" s="202"/>
      <c r="Q374" s="202"/>
      <c r="R374" s="202"/>
      <c r="S374" s="202"/>
    </row>
    <row r="375" spans="1:19" s="11" customFormat="1">
      <c r="A375" s="195">
        <f>MAX($A$11:A374)+1</f>
        <v>357</v>
      </c>
      <c r="B375" s="196" t="s">
        <v>1194</v>
      </c>
      <c r="C375" s="197">
        <v>-1</v>
      </c>
      <c r="D375" s="197">
        <v>202</v>
      </c>
      <c r="E375" s="196" t="s">
        <v>297</v>
      </c>
      <c r="F375" s="198" t="s">
        <v>1718</v>
      </c>
      <c r="G375" s="198" t="s">
        <v>1314</v>
      </c>
      <c r="H375" s="198" t="s">
        <v>1718</v>
      </c>
      <c r="I375" s="198">
        <v>4.66</v>
      </c>
      <c r="J375" s="202"/>
      <c r="K375" s="202"/>
      <c r="L375" s="202"/>
      <c r="M375" s="202"/>
      <c r="N375" s="202"/>
      <c r="O375" s="202"/>
      <c r="P375" s="202"/>
      <c r="Q375" s="202"/>
      <c r="R375" s="202"/>
      <c r="S375" s="202"/>
    </row>
    <row r="376" spans="1:19" s="11" customFormat="1">
      <c r="A376" s="195">
        <f>MAX($A$11:A375)+1</f>
        <v>358</v>
      </c>
      <c r="B376" s="196" t="s">
        <v>1194</v>
      </c>
      <c r="C376" s="197">
        <v>-1</v>
      </c>
      <c r="D376" s="197">
        <v>203</v>
      </c>
      <c r="E376" s="196" t="s">
        <v>184</v>
      </c>
      <c r="F376" s="198" t="s">
        <v>37</v>
      </c>
      <c r="G376" s="198" t="s">
        <v>1314</v>
      </c>
      <c r="H376" s="198" t="s">
        <v>78</v>
      </c>
      <c r="I376" s="198">
        <v>9.32</v>
      </c>
      <c r="J376" s="202"/>
      <c r="K376" s="202"/>
      <c r="L376" s="202"/>
      <c r="M376" s="202"/>
      <c r="N376" s="202"/>
      <c r="O376" s="202"/>
      <c r="P376" s="202"/>
      <c r="Q376" s="202"/>
      <c r="R376" s="202"/>
      <c r="S376" s="202"/>
    </row>
    <row r="377" spans="1:19" s="11" customFormat="1">
      <c r="A377" s="195">
        <f>MAX($A$11:A376)+1</f>
        <v>359</v>
      </c>
      <c r="B377" s="196" t="s">
        <v>1194</v>
      </c>
      <c r="C377" s="197">
        <v>-1</v>
      </c>
      <c r="D377" s="197">
        <v>204</v>
      </c>
      <c r="E377" s="196" t="s">
        <v>1053</v>
      </c>
      <c r="F377" s="198" t="s">
        <v>171</v>
      </c>
      <c r="G377" s="198" t="s">
        <v>1314</v>
      </c>
      <c r="H377" s="198" t="s">
        <v>90</v>
      </c>
      <c r="I377" s="198">
        <v>4.66</v>
      </c>
      <c r="J377" s="64"/>
      <c r="K377" s="200">
        <v>5</v>
      </c>
      <c r="L377" s="201">
        <v>146.6</v>
      </c>
      <c r="M377" s="201" t="e" cm="1">
        <f t="array" ref="M377">IF($K377&gt;0,SVS_UR_VZ*$I377/$J377,0)</f>
        <v>#DIV/0!</v>
      </c>
      <c r="N377" s="208">
        <v>5</v>
      </c>
      <c r="O377" s="209">
        <v>101.25</v>
      </c>
      <c r="P377" s="209" t="e" cm="1">
        <f t="array" ref="P377">IF($K377&gt;0,SVS_UR_VFZ*$I377/$J377,0)</f>
        <v>#DIV/0!</v>
      </c>
      <c r="Q377" s="203">
        <f t="shared" ref="Q377:Q387" si="45">I377*SUM(L377,O377)</f>
        <v>1154.981</v>
      </c>
      <c r="R377" s="203">
        <f t="shared" ref="R377:R387" si="46">IFERROR(Q377/J377,0)</f>
        <v>0</v>
      </c>
      <c r="S377" s="203" t="e">
        <f t="shared" ref="S377:S387" si="47">ROUND(SUM(L377*M377,O377*P377),2)</f>
        <v>#DIV/0!</v>
      </c>
    </row>
    <row r="378" spans="1:19" s="11" customFormat="1">
      <c r="A378" s="195">
        <f>MAX($A$11:A377)+1</f>
        <v>360</v>
      </c>
      <c r="B378" s="196" t="s">
        <v>1194</v>
      </c>
      <c r="C378" s="197">
        <v>-1</v>
      </c>
      <c r="D378" s="197">
        <v>205</v>
      </c>
      <c r="E378" s="196" t="s">
        <v>84</v>
      </c>
      <c r="F378" s="198" t="s">
        <v>172</v>
      </c>
      <c r="G378" s="198" t="s">
        <v>1314</v>
      </c>
      <c r="H378" s="198" t="s">
        <v>83</v>
      </c>
      <c r="I378" s="198">
        <v>15.41</v>
      </c>
      <c r="J378" s="64"/>
      <c r="K378" s="200">
        <v>2</v>
      </c>
      <c r="L378" s="201">
        <v>58.64</v>
      </c>
      <c r="M378" s="201" t="e" cm="1">
        <f t="array" ref="M378">IF($K378&gt;0,SVS_UR_VZ*$I378/$J378,0)</f>
        <v>#DIV/0!</v>
      </c>
      <c r="N378" s="208">
        <v>2</v>
      </c>
      <c r="O378" s="209">
        <v>40.5</v>
      </c>
      <c r="P378" s="209" t="e" cm="1">
        <f t="array" ref="P378">IF($K378&gt;0,SVS_UR_VFZ*$I378/$J378,0)</f>
        <v>#DIV/0!</v>
      </c>
      <c r="Q378" s="203">
        <f t="shared" si="45"/>
        <v>1527.7474</v>
      </c>
      <c r="R378" s="203">
        <f t="shared" si="46"/>
        <v>0</v>
      </c>
      <c r="S378" s="203" t="e">
        <f t="shared" si="47"/>
        <v>#DIV/0!</v>
      </c>
    </row>
    <row r="379" spans="1:19" s="11" customFormat="1">
      <c r="A379" s="195">
        <f>MAX($A$11:A378)+1</f>
        <v>361</v>
      </c>
      <c r="B379" s="196" t="s">
        <v>1194</v>
      </c>
      <c r="C379" s="197">
        <v>-1</v>
      </c>
      <c r="D379" s="197">
        <v>206</v>
      </c>
      <c r="E379" s="196" t="s">
        <v>86</v>
      </c>
      <c r="F379" s="198" t="s">
        <v>172</v>
      </c>
      <c r="G379" s="198" t="s">
        <v>1314</v>
      </c>
      <c r="H379" s="198" t="s">
        <v>85</v>
      </c>
      <c r="I379" s="198">
        <v>24.37</v>
      </c>
      <c r="J379" s="64"/>
      <c r="K379" s="200">
        <v>2</v>
      </c>
      <c r="L379" s="201">
        <v>58.64</v>
      </c>
      <c r="M379" s="201" t="e" cm="1">
        <f t="array" ref="M379">IF($K379&gt;0,SVS_UR_VZ*$I379/$J379,0)</f>
        <v>#DIV/0!</v>
      </c>
      <c r="N379" s="208">
        <v>2</v>
      </c>
      <c r="O379" s="209">
        <v>40.5</v>
      </c>
      <c r="P379" s="209" t="e" cm="1">
        <f t="array" ref="P379">IF($K379&gt;0,SVS_UR_VFZ*$I379/$J379,0)</f>
        <v>#DIV/0!</v>
      </c>
      <c r="Q379" s="203">
        <f t="shared" si="45"/>
        <v>2416.0418</v>
      </c>
      <c r="R379" s="203">
        <f t="shared" si="46"/>
        <v>0</v>
      </c>
      <c r="S379" s="203" t="e">
        <f t="shared" si="47"/>
        <v>#DIV/0!</v>
      </c>
    </row>
    <row r="380" spans="1:19" s="11" customFormat="1">
      <c r="A380" s="195">
        <f>MAX($A$11:A379)+1</f>
        <v>362</v>
      </c>
      <c r="B380" s="196" t="s">
        <v>1194</v>
      </c>
      <c r="C380" s="197">
        <v>-1</v>
      </c>
      <c r="D380" s="197" t="s">
        <v>1665</v>
      </c>
      <c r="E380" s="196" t="s">
        <v>1053</v>
      </c>
      <c r="F380" s="198" t="s">
        <v>171</v>
      </c>
      <c r="G380" s="198" t="s">
        <v>1311</v>
      </c>
      <c r="H380" s="198" t="s">
        <v>90</v>
      </c>
      <c r="I380" s="198">
        <v>15.7</v>
      </c>
      <c r="J380" s="64"/>
      <c r="K380" s="200">
        <v>5</v>
      </c>
      <c r="L380" s="201">
        <v>146.6</v>
      </c>
      <c r="M380" s="201" t="e" cm="1">
        <f t="array" ref="M380">IF($K380&gt;0,SVS_UR_VZ*$I380/$J380,0)</f>
        <v>#DIV/0!</v>
      </c>
      <c r="N380" s="208">
        <v>5</v>
      </c>
      <c r="O380" s="209">
        <v>101.25</v>
      </c>
      <c r="P380" s="209" t="e" cm="1">
        <f t="array" ref="P380">IF($K380&gt;0,SVS_UR_VFZ*$I380/$J380,0)</f>
        <v>#DIV/0!</v>
      </c>
      <c r="Q380" s="203">
        <f t="shared" si="45"/>
        <v>3891.2449999999999</v>
      </c>
      <c r="R380" s="203">
        <f t="shared" si="46"/>
        <v>0</v>
      </c>
      <c r="S380" s="203" t="e">
        <f t="shared" si="47"/>
        <v>#DIV/0!</v>
      </c>
    </row>
    <row r="381" spans="1:19" s="11" customFormat="1">
      <c r="A381" s="195">
        <f>MAX($A$11:A380)+1</f>
        <v>363</v>
      </c>
      <c r="B381" s="196" t="s">
        <v>1194</v>
      </c>
      <c r="C381" s="197">
        <v>-1</v>
      </c>
      <c r="D381" s="197" t="s">
        <v>1666</v>
      </c>
      <c r="E381" s="196" t="s">
        <v>1053</v>
      </c>
      <c r="F381" s="198" t="s">
        <v>171</v>
      </c>
      <c r="G381" s="198" t="s">
        <v>1311</v>
      </c>
      <c r="H381" s="198" t="s">
        <v>90</v>
      </c>
      <c r="I381" s="198">
        <v>14.4</v>
      </c>
      <c r="J381" s="64"/>
      <c r="K381" s="200">
        <v>5</v>
      </c>
      <c r="L381" s="201">
        <v>146.6</v>
      </c>
      <c r="M381" s="201" t="e" cm="1">
        <f t="array" ref="M381">IF($K381&gt;0,SVS_UR_VZ*$I381/$J381,0)</f>
        <v>#DIV/0!</v>
      </c>
      <c r="N381" s="208">
        <v>5</v>
      </c>
      <c r="O381" s="209">
        <v>101.25</v>
      </c>
      <c r="P381" s="209" t="e" cm="1">
        <f t="array" ref="P381">IF($K381&gt;0,SVS_UR_VFZ*$I381/$J381,0)</f>
        <v>#DIV/0!</v>
      </c>
      <c r="Q381" s="203">
        <f t="shared" si="45"/>
        <v>3569.04</v>
      </c>
      <c r="R381" s="203">
        <f t="shared" si="46"/>
        <v>0</v>
      </c>
      <c r="S381" s="203" t="e">
        <f t="shared" si="47"/>
        <v>#DIV/0!</v>
      </c>
    </row>
    <row r="382" spans="1:19" s="11" customFormat="1">
      <c r="A382" s="195">
        <f>MAX($A$11:A381)+1</f>
        <v>364</v>
      </c>
      <c r="B382" s="196" t="s">
        <v>1194</v>
      </c>
      <c r="C382" s="197">
        <v>0</v>
      </c>
      <c r="D382" s="197">
        <v>103</v>
      </c>
      <c r="E382" s="196" t="s">
        <v>86</v>
      </c>
      <c r="F382" s="198" t="s">
        <v>171</v>
      </c>
      <c r="G382" s="198" t="s">
        <v>1314</v>
      </c>
      <c r="H382" s="198" t="s">
        <v>85</v>
      </c>
      <c r="I382" s="198">
        <v>61.05</v>
      </c>
      <c r="J382" s="64"/>
      <c r="K382" s="200">
        <v>5</v>
      </c>
      <c r="L382" s="201">
        <v>146.6</v>
      </c>
      <c r="M382" s="201" t="e" cm="1">
        <f t="array" ref="M382">IF($K382&gt;0,SVS_UR_VZ*$I382/$J382,0)</f>
        <v>#DIV/0!</v>
      </c>
      <c r="N382" s="208">
        <v>5</v>
      </c>
      <c r="O382" s="209">
        <v>101.25</v>
      </c>
      <c r="P382" s="209" t="e" cm="1">
        <f t="array" ref="P382">IF($K382&gt;0,SVS_UR_VFZ*$I382/$J382,0)</f>
        <v>#DIV/0!</v>
      </c>
      <c r="Q382" s="203">
        <f t="shared" si="45"/>
        <v>15131.242499999998</v>
      </c>
      <c r="R382" s="203">
        <f t="shared" si="46"/>
        <v>0</v>
      </c>
      <c r="S382" s="203" t="e">
        <f t="shared" si="47"/>
        <v>#DIV/0!</v>
      </c>
    </row>
    <row r="383" spans="1:19" s="11" customFormat="1">
      <c r="A383" s="195">
        <f>MAX($A$11:A382)+1</f>
        <v>365</v>
      </c>
      <c r="B383" s="196" t="s">
        <v>1194</v>
      </c>
      <c r="C383" s="197">
        <v>0</v>
      </c>
      <c r="D383" s="197">
        <v>104</v>
      </c>
      <c r="E383" s="196" t="s">
        <v>1667</v>
      </c>
      <c r="F383" s="198" t="s">
        <v>171</v>
      </c>
      <c r="G383" s="198" t="s">
        <v>1312</v>
      </c>
      <c r="H383" s="198" t="s">
        <v>91</v>
      </c>
      <c r="I383" s="198">
        <v>13.07</v>
      </c>
      <c r="J383" s="64"/>
      <c r="K383" s="200">
        <v>5</v>
      </c>
      <c r="L383" s="201">
        <v>146.6</v>
      </c>
      <c r="M383" s="201" t="e" cm="1">
        <f t="array" ref="M383">IF($K383&gt;0,SVS_UR_VZ*$I383/$J383,0)</f>
        <v>#DIV/0!</v>
      </c>
      <c r="N383" s="208">
        <v>5</v>
      </c>
      <c r="O383" s="209">
        <v>101.25</v>
      </c>
      <c r="P383" s="209" t="e" cm="1">
        <f t="array" ref="P383">IF($K383&gt;0,SVS_UR_VFZ*$I383/$J383,0)</f>
        <v>#DIV/0!</v>
      </c>
      <c r="Q383" s="203">
        <f t="shared" si="45"/>
        <v>3239.3995</v>
      </c>
      <c r="R383" s="203">
        <f t="shared" si="46"/>
        <v>0</v>
      </c>
      <c r="S383" s="203" t="e">
        <f t="shared" si="47"/>
        <v>#DIV/0!</v>
      </c>
    </row>
    <row r="384" spans="1:19" s="11" customFormat="1">
      <c r="A384" s="195">
        <f>MAX($A$11:A383)+1</f>
        <v>366</v>
      </c>
      <c r="B384" s="196" t="s">
        <v>1194</v>
      </c>
      <c r="C384" s="197">
        <v>0</v>
      </c>
      <c r="D384" s="197">
        <v>105</v>
      </c>
      <c r="E384" s="196" t="s">
        <v>182</v>
      </c>
      <c r="F384" s="198" t="s">
        <v>221</v>
      </c>
      <c r="G384" s="198" t="s">
        <v>1311</v>
      </c>
      <c r="H384" s="198" t="s">
        <v>89</v>
      </c>
      <c r="I384" s="198">
        <v>11.43</v>
      </c>
      <c r="J384" s="64"/>
      <c r="K384" s="210">
        <v>10</v>
      </c>
      <c r="L384" s="211">
        <v>293.2</v>
      </c>
      <c r="M384" s="211" t="e" cm="1">
        <f t="array" ref="M384">IF($K384&gt;0,SVS_UR_VZ*$I384/$J384,0)</f>
        <v>#DIV/0!</v>
      </c>
      <c r="N384" s="204">
        <v>5</v>
      </c>
      <c r="O384" s="205">
        <v>101.25</v>
      </c>
      <c r="P384" s="205" t="e">
        <f>IF($K384&gt;0,SVS_UR_VZ*$I384/$J384,0)</f>
        <v>#DIV/0!</v>
      </c>
      <c r="Q384" s="206">
        <f t="shared" si="45"/>
        <v>4508.5635000000002</v>
      </c>
      <c r="R384" s="206">
        <f t="shared" si="46"/>
        <v>0</v>
      </c>
      <c r="S384" s="206" t="e">
        <f t="shared" si="47"/>
        <v>#DIV/0!</v>
      </c>
    </row>
    <row r="385" spans="1:19" s="11" customFormat="1">
      <c r="A385" s="195">
        <f>MAX($A$11:A384)+1</f>
        <v>367</v>
      </c>
      <c r="B385" s="196" t="s">
        <v>1194</v>
      </c>
      <c r="C385" s="197">
        <v>0</v>
      </c>
      <c r="D385" s="197">
        <v>106</v>
      </c>
      <c r="E385" s="196" t="s">
        <v>217</v>
      </c>
      <c r="F385" s="198" t="s">
        <v>221</v>
      </c>
      <c r="G385" s="198" t="s">
        <v>1311</v>
      </c>
      <c r="H385" s="198" t="s">
        <v>89</v>
      </c>
      <c r="I385" s="198">
        <v>13.43</v>
      </c>
      <c r="J385" s="64"/>
      <c r="K385" s="200">
        <v>10</v>
      </c>
      <c r="L385" s="201">
        <v>293.2</v>
      </c>
      <c r="M385" s="201" t="e" cm="1">
        <f t="array" ref="M385">IF($K385&gt;0,SVS_UR_VZ*$I385/$J385,0)</f>
        <v>#DIV/0!</v>
      </c>
      <c r="N385" s="208">
        <v>5</v>
      </c>
      <c r="O385" s="209">
        <v>101.25</v>
      </c>
      <c r="P385" s="209" t="e">
        <f>IF($K385&gt;0,SVS_UR_VZ*$I385/$J385,0)</f>
        <v>#DIV/0!</v>
      </c>
      <c r="Q385" s="203">
        <f t="shared" si="45"/>
        <v>5297.4634999999998</v>
      </c>
      <c r="R385" s="203">
        <f t="shared" si="46"/>
        <v>0</v>
      </c>
      <c r="S385" s="203" t="e">
        <f t="shared" si="47"/>
        <v>#DIV/0!</v>
      </c>
    </row>
    <row r="386" spans="1:19" s="11" customFormat="1">
      <c r="A386" s="195">
        <f>MAX($A$11:A385)+1</f>
        <v>368</v>
      </c>
      <c r="B386" s="196" t="s">
        <v>1194</v>
      </c>
      <c r="C386" s="197">
        <v>0</v>
      </c>
      <c r="D386" s="197">
        <v>107</v>
      </c>
      <c r="E386" s="196" t="s">
        <v>219</v>
      </c>
      <c r="F386" s="198" t="s">
        <v>169</v>
      </c>
      <c r="G386" s="198" t="s">
        <v>1311</v>
      </c>
      <c r="H386" s="198" t="s">
        <v>89</v>
      </c>
      <c r="I386" s="198">
        <v>3.63</v>
      </c>
      <c r="J386" s="64"/>
      <c r="K386" s="200">
        <v>1</v>
      </c>
      <c r="L386" s="201">
        <v>30.4</v>
      </c>
      <c r="M386" s="201" t="e" cm="1">
        <f t="array" ref="M386">IF($K386&gt;0,SVS_UR_VZ*$I386/$J386,0)</f>
        <v>#DIV/0!</v>
      </c>
      <c r="N386" s="208">
        <v>1</v>
      </c>
      <c r="O386" s="209">
        <v>21.68</v>
      </c>
      <c r="P386" s="209" t="e" cm="1">
        <f t="array" ref="P386">IF($K386&gt;0,SVS_UR_VFZ*$I386/$J386,0)</f>
        <v>#DIV/0!</v>
      </c>
      <c r="Q386" s="203">
        <f t="shared" si="45"/>
        <v>189.0504</v>
      </c>
      <c r="R386" s="203">
        <f t="shared" si="46"/>
        <v>0</v>
      </c>
      <c r="S386" s="203" t="e">
        <f t="shared" si="47"/>
        <v>#DIV/0!</v>
      </c>
    </row>
    <row r="387" spans="1:19" s="11" customFormat="1">
      <c r="A387" s="195">
        <f>MAX($A$11:A386)+1</f>
        <v>369</v>
      </c>
      <c r="B387" s="196" t="s">
        <v>1194</v>
      </c>
      <c r="C387" s="197">
        <v>0</v>
      </c>
      <c r="D387" s="197">
        <v>108</v>
      </c>
      <c r="E387" s="196" t="s">
        <v>84</v>
      </c>
      <c r="F387" s="198" t="s">
        <v>171</v>
      </c>
      <c r="G387" s="198" t="s">
        <v>1312</v>
      </c>
      <c r="H387" s="198" t="s">
        <v>83</v>
      </c>
      <c r="I387" s="198">
        <v>61.05</v>
      </c>
      <c r="J387" s="64"/>
      <c r="K387" s="200">
        <v>5</v>
      </c>
      <c r="L387" s="201">
        <v>146.6</v>
      </c>
      <c r="M387" s="201" t="e" cm="1">
        <f t="array" ref="M387">IF($K387&gt;0,SVS_UR_VZ*$I387/$J387,0)</f>
        <v>#DIV/0!</v>
      </c>
      <c r="N387" s="208">
        <v>5</v>
      </c>
      <c r="O387" s="209">
        <v>101.25</v>
      </c>
      <c r="P387" s="209" t="e" cm="1">
        <f t="array" ref="P387">IF($K387&gt;0,SVS_UR_VFZ*$I387/$J387,0)</f>
        <v>#DIV/0!</v>
      </c>
      <c r="Q387" s="203">
        <f t="shared" si="45"/>
        <v>15131.242499999998</v>
      </c>
      <c r="R387" s="203">
        <f t="shared" si="46"/>
        <v>0</v>
      </c>
      <c r="S387" s="203" t="e">
        <f t="shared" si="47"/>
        <v>#DIV/0!</v>
      </c>
    </row>
    <row r="388" spans="1:19" s="11" customFormat="1">
      <c r="A388" s="195">
        <f>MAX($A$11:A387)+1</f>
        <v>370</v>
      </c>
      <c r="B388" s="196" t="s">
        <v>1194</v>
      </c>
      <c r="C388" s="197">
        <v>0</v>
      </c>
      <c r="D388" s="197">
        <v>201</v>
      </c>
      <c r="E388" s="196" t="s">
        <v>297</v>
      </c>
      <c r="F388" s="198" t="s">
        <v>1718</v>
      </c>
      <c r="G388" s="198" t="s">
        <v>1318</v>
      </c>
      <c r="H388" s="198" t="s">
        <v>1718</v>
      </c>
      <c r="I388" s="198">
        <v>15.33</v>
      </c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</row>
    <row r="389" spans="1:19" s="11" customFormat="1">
      <c r="A389" s="195">
        <f>MAX($A$11:A388)+1</f>
        <v>371</v>
      </c>
      <c r="B389" s="196" t="s">
        <v>1194</v>
      </c>
      <c r="C389" s="197">
        <v>0</v>
      </c>
      <c r="D389" s="197">
        <v>202</v>
      </c>
      <c r="E389" s="196" t="s">
        <v>297</v>
      </c>
      <c r="F389" s="198" t="s">
        <v>1718</v>
      </c>
      <c r="G389" s="198" t="s">
        <v>1318</v>
      </c>
      <c r="H389" s="198" t="s">
        <v>1718</v>
      </c>
      <c r="I389" s="198">
        <v>9.9499999999999993</v>
      </c>
      <c r="J389" s="222"/>
      <c r="K389" s="222"/>
      <c r="L389" s="222"/>
      <c r="M389" s="222"/>
      <c r="N389" s="222"/>
      <c r="O389" s="222"/>
      <c r="P389" s="222"/>
      <c r="Q389" s="222"/>
      <c r="R389" s="222"/>
      <c r="S389" s="222"/>
    </row>
    <row r="390" spans="1:19" s="11" customFormat="1">
      <c r="A390" s="195">
        <f>MAX($A$11:A389)+1</f>
        <v>372</v>
      </c>
      <c r="B390" s="196" t="s">
        <v>1194</v>
      </c>
      <c r="C390" s="197">
        <v>0</v>
      </c>
      <c r="D390" s="197">
        <v>203</v>
      </c>
      <c r="E390" s="196" t="s">
        <v>297</v>
      </c>
      <c r="F390" s="198" t="s">
        <v>1718</v>
      </c>
      <c r="G390" s="198" t="s">
        <v>1318</v>
      </c>
      <c r="H390" s="198" t="s">
        <v>1718</v>
      </c>
      <c r="I390" s="198">
        <v>12.75</v>
      </c>
      <c r="J390" s="222"/>
      <c r="K390" s="222"/>
      <c r="L390" s="222"/>
      <c r="M390" s="222"/>
      <c r="N390" s="222"/>
      <c r="O390" s="222"/>
      <c r="P390" s="222"/>
      <c r="Q390" s="222"/>
      <c r="R390" s="222"/>
      <c r="S390" s="222"/>
    </row>
    <row r="391" spans="1:19" s="11" customFormat="1">
      <c r="A391" s="195">
        <f>MAX($A$11:A390)+1</f>
        <v>373</v>
      </c>
      <c r="B391" s="196" t="s">
        <v>1194</v>
      </c>
      <c r="C391" s="197">
        <v>0</v>
      </c>
      <c r="D391" s="197">
        <v>204</v>
      </c>
      <c r="E391" s="196" t="s">
        <v>297</v>
      </c>
      <c r="F391" s="198" t="s">
        <v>1718</v>
      </c>
      <c r="G391" s="198" t="s">
        <v>1318</v>
      </c>
      <c r="H391" s="198" t="s">
        <v>1718</v>
      </c>
      <c r="I391" s="198">
        <v>9.7200000000000006</v>
      </c>
      <c r="J391" s="222"/>
      <c r="K391" s="222"/>
      <c r="L391" s="222"/>
      <c r="M391" s="222"/>
      <c r="N391" s="222"/>
      <c r="O391" s="222"/>
      <c r="P391" s="222"/>
      <c r="Q391" s="222"/>
      <c r="R391" s="222"/>
      <c r="S391" s="222"/>
    </row>
    <row r="392" spans="1:19" s="11" customFormat="1">
      <c r="A392" s="195">
        <f>MAX($A$11:A391)+1</f>
        <v>374</v>
      </c>
      <c r="B392" s="196" t="s">
        <v>1194</v>
      </c>
      <c r="C392" s="197">
        <v>0</v>
      </c>
      <c r="D392" s="197">
        <v>206</v>
      </c>
      <c r="E392" s="196" t="s">
        <v>86</v>
      </c>
      <c r="F392" s="198" t="s">
        <v>171</v>
      </c>
      <c r="G392" s="198" t="s">
        <v>1314</v>
      </c>
      <c r="H392" s="198" t="s">
        <v>85</v>
      </c>
      <c r="I392" s="198">
        <v>19.260000000000002</v>
      </c>
      <c r="J392" s="64"/>
      <c r="K392" s="200">
        <v>5</v>
      </c>
      <c r="L392" s="201">
        <v>146.6</v>
      </c>
      <c r="M392" s="201" t="e" cm="1">
        <f t="array" ref="M392">IF($K392&gt;0,SVS_UR_VZ*$I392/$J392,0)</f>
        <v>#DIV/0!</v>
      </c>
      <c r="N392" s="208">
        <v>5</v>
      </c>
      <c r="O392" s="209">
        <v>101.25</v>
      </c>
      <c r="P392" s="209" t="e" cm="1">
        <f t="array" ref="P392">IF($K392&gt;0,SVS_UR_VFZ*$I392/$J392,0)</f>
        <v>#DIV/0!</v>
      </c>
      <c r="Q392" s="203">
        <f>I392*SUM(L392,O392)</f>
        <v>4773.5910000000003</v>
      </c>
      <c r="R392" s="203">
        <f>IFERROR(Q392/J392,0)</f>
        <v>0</v>
      </c>
      <c r="S392" s="203" t="e">
        <f>ROUND(SUM(L392*M392,O392*P392),2)</f>
        <v>#DIV/0!</v>
      </c>
    </row>
    <row r="393" spans="1:19" s="11" customFormat="1">
      <c r="A393" s="195">
        <f>MAX($A$11:A392)+1</f>
        <v>375</v>
      </c>
      <c r="B393" s="196" t="s">
        <v>1194</v>
      </c>
      <c r="C393" s="197">
        <v>0</v>
      </c>
      <c r="D393" s="197">
        <v>208</v>
      </c>
      <c r="E393" s="196" t="s">
        <v>297</v>
      </c>
      <c r="F393" s="198" t="s">
        <v>1718</v>
      </c>
      <c r="G393" s="198" t="s">
        <v>1319</v>
      </c>
      <c r="H393" s="198" t="s">
        <v>1718</v>
      </c>
      <c r="I393" s="198">
        <v>2.59</v>
      </c>
      <c r="J393" s="222"/>
      <c r="K393" s="222"/>
      <c r="L393" s="222"/>
      <c r="M393" s="222"/>
      <c r="N393" s="222"/>
      <c r="O393" s="222"/>
      <c r="P393" s="222"/>
      <c r="Q393" s="222"/>
      <c r="R393" s="222"/>
      <c r="S393" s="222"/>
    </row>
    <row r="394" spans="1:19" s="11" customFormat="1">
      <c r="A394" s="195">
        <f>MAX($A$11:A393)+1</f>
        <v>376</v>
      </c>
      <c r="B394" s="196" t="s">
        <v>1194</v>
      </c>
      <c r="C394" s="197">
        <v>0</v>
      </c>
      <c r="D394" s="197">
        <v>209</v>
      </c>
      <c r="E394" s="196" t="s">
        <v>297</v>
      </c>
      <c r="F394" s="198" t="s">
        <v>1718</v>
      </c>
      <c r="G394" s="198" t="s">
        <v>1319</v>
      </c>
      <c r="H394" s="198" t="s">
        <v>1718</v>
      </c>
      <c r="I394" s="198">
        <v>8.86</v>
      </c>
      <c r="J394" s="222"/>
      <c r="K394" s="222"/>
      <c r="L394" s="222"/>
      <c r="M394" s="222"/>
      <c r="N394" s="222"/>
      <c r="O394" s="222"/>
      <c r="P394" s="222"/>
      <c r="Q394" s="222"/>
      <c r="R394" s="222"/>
      <c r="S394" s="222"/>
    </row>
    <row r="395" spans="1:19" s="11" customFormat="1">
      <c r="A395" s="195">
        <f>MAX($A$11:A394)+1</f>
        <v>377</v>
      </c>
      <c r="B395" s="196" t="s">
        <v>1194</v>
      </c>
      <c r="C395" s="197">
        <v>0</v>
      </c>
      <c r="D395" s="197">
        <v>210</v>
      </c>
      <c r="E395" s="196" t="s">
        <v>297</v>
      </c>
      <c r="F395" s="198" t="s">
        <v>1718</v>
      </c>
      <c r="G395" s="198" t="s">
        <v>1319</v>
      </c>
      <c r="H395" s="198" t="s">
        <v>1718</v>
      </c>
      <c r="I395" s="198">
        <v>3.76</v>
      </c>
      <c r="J395" s="222"/>
      <c r="K395" s="222"/>
      <c r="L395" s="222"/>
      <c r="M395" s="222"/>
      <c r="N395" s="222"/>
      <c r="O395" s="222"/>
      <c r="P395" s="222"/>
      <c r="Q395" s="222"/>
      <c r="R395" s="222"/>
      <c r="S395" s="222"/>
    </row>
    <row r="396" spans="1:19" s="11" customFormat="1">
      <c r="A396" s="195">
        <f>MAX($A$11:A395)+1</f>
        <v>378</v>
      </c>
      <c r="B396" s="196" t="s">
        <v>1194</v>
      </c>
      <c r="C396" s="197">
        <v>0</v>
      </c>
      <c r="D396" s="197">
        <v>211</v>
      </c>
      <c r="E396" s="196" t="s">
        <v>84</v>
      </c>
      <c r="F396" s="198" t="s">
        <v>171</v>
      </c>
      <c r="G396" s="198" t="s">
        <v>1318</v>
      </c>
      <c r="H396" s="198" t="s">
        <v>83</v>
      </c>
      <c r="I396" s="198">
        <v>28.89</v>
      </c>
      <c r="J396" s="64"/>
      <c r="K396" s="200">
        <v>5</v>
      </c>
      <c r="L396" s="201">
        <v>146.6</v>
      </c>
      <c r="M396" s="201" t="e" cm="1">
        <f t="array" ref="M396">IF($K396&gt;0,SVS_UR_VZ*$I396/$J396,0)</f>
        <v>#DIV/0!</v>
      </c>
      <c r="N396" s="208">
        <v>5</v>
      </c>
      <c r="O396" s="209">
        <v>101.25</v>
      </c>
      <c r="P396" s="209" t="e" cm="1">
        <f t="array" ref="P396">IF($K396&gt;0,SVS_UR_VFZ*$I396/$J396,0)</f>
        <v>#DIV/0!</v>
      </c>
      <c r="Q396" s="203">
        <f>I396*SUM(L396,O396)</f>
        <v>7160.3864999999996</v>
      </c>
      <c r="R396" s="203">
        <f>IFERROR(Q396/J396,0)</f>
        <v>0</v>
      </c>
      <c r="S396" s="203" t="e">
        <f>ROUND(SUM(L396*M396,O396*P396),2)</f>
        <v>#DIV/0!</v>
      </c>
    </row>
    <row r="397" spans="1:19" s="11" customFormat="1">
      <c r="A397" s="195">
        <f>MAX($A$11:A396)+1</f>
        <v>379</v>
      </c>
      <c r="B397" s="196" t="s">
        <v>1194</v>
      </c>
      <c r="C397" s="197">
        <v>0</v>
      </c>
      <c r="D397" s="197">
        <v>212</v>
      </c>
      <c r="E397" s="196" t="s">
        <v>297</v>
      </c>
      <c r="F397" s="198" t="s">
        <v>1718</v>
      </c>
      <c r="G397" s="198" t="s">
        <v>1318</v>
      </c>
      <c r="H397" s="198" t="s">
        <v>1718</v>
      </c>
      <c r="I397" s="198">
        <v>10.18</v>
      </c>
      <c r="J397" s="222"/>
      <c r="K397" s="222"/>
      <c r="L397" s="222"/>
      <c r="M397" s="222"/>
      <c r="N397" s="222"/>
      <c r="O397" s="222"/>
      <c r="P397" s="222"/>
      <c r="Q397" s="222"/>
      <c r="R397" s="222"/>
      <c r="S397" s="222"/>
    </row>
    <row r="398" spans="1:19" s="11" customFormat="1">
      <c r="A398" s="195">
        <f>MAX($A$11:A397)+1</f>
        <v>380</v>
      </c>
      <c r="B398" s="196" t="s">
        <v>1194</v>
      </c>
      <c r="C398" s="197">
        <v>0</v>
      </c>
      <c r="D398" s="197">
        <v>213</v>
      </c>
      <c r="E398" s="196" t="s">
        <v>297</v>
      </c>
      <c r="F398" s="198" t="s">
        <v>1718</v>
      </c>
      <c r="G398" s="198" t="s">
        <v>1318</v>
      </c>
      <c r="H398" s="198" t="s">
        <v>1718</v>
      </c>
      <c r="I398" s="198">
        <v>10.52</v>
      </c>
      <c r="J398" s="222"/>
      <c r="K398" s="222"/>
      <c r="L398" s="222"/>
      <c r="M398" s="222"/>
      <c r="N398" s="222"/>
      <c r="O398" s="222"/>
      <c r="P398" s="222"/>
      <c r="Q398" s="222"/>
      <c r="R398" s="222"/>
      <c r="S398" s="222"/>
    </row>
    <row r="399" spans="1:19" s="11" customFormat="1">
      <c r="A399" s="195">
        <f>MAX($A$11:A398)+1</f>
        <v>381</v>
      </c>
      <c r="B399" s="196" t="s">
        <v>1194</v>
      </c>
      <c r="C399" s="197">
        <v>0</v>
      </c>
      <c r="D399" s="197">
        <v>214</v>
      </c>
      <c r="E399" s="196" t="s">
        <v>297</v>
      </c>
      <c r="F399" s="198" t="s">
        <v>1718</v>
      </c>
      <c r="G399" s="198" t="s">
        <v>1318</v>
      </c>
      <c r="H399" s="198" t="s">
        <v>1718</v>
      </c>
      <c r="I399" s="198">
        <v>14.07</v>
      </c>
      <c r="J399" s="222"/>
      <c r="K399" s="222"/>
      <c r="L399" s="222"/>
      <c r="M399" s="222"/>
      <c r="N399" s="222"/>
      <c r="O399" s="222"/>
      <c r="P399" s="222"/>
      <c r="Q399" s="222"/>
      <c r="R399" s="222"/>
      <c r="S399" s="222"/>
    </row>
    <row r="400" spans="1:19" s="11" customFormat="1">
      <c r="A400" s="195">
        <f>MAX($A$11:A399)+1</f>
        <v>382</v>
      </c>
      <c r="B400" s="196" t="s">
        <v>1194</v>
      </c>
      <c r="C400" s="197">
        <v>0</v>
      </c>
      <c r="D400" s="197">
        <v>218</v>
      </c>
      <c r="E400" s="196" t="s">
        <v>297</v>
      </c>
      <c r="F400" s="198" t="s">
        <v>1718</v>
      </c>
      <c r="G400" s="198" t="s">
        <v>1318</v>
      </c>
      <c r="H400" s="198" t="s">
        <v>1718</v>
      </c>
      <c r="I400" s="198">
        <v>78.19</v>
      </c>
      <c r="J400" s="222"/>
      <c r="K400" s="222"/>
      <c r="L400" s="222"/>
      <c r="M400" s="222"/>
      <c r="N400" s="222"/>
      <c r="O400" s="222"/>
      <c r="P400" s="222"/>
      <c r="Q400" s="222"/>
      <c r="R400" s="222"/>
      <c r="S400" s="222"/>
    </row>
    <row r="401" spans="1:19" s="11" customFormat="1">
      <c r="A401" s="195">
        <f>MAX($A$11:A400)+1</f>
        <v>383</v>
      </c>
      <c r="B401" s="196" t="s">
        <v>1194</v>
      </c>
      <c r="C401" s="197">
        <v>0</v>
      </c>
      <c r="D401" s="197">
        <v>219</v>
      </c>
      <c r="E401" s="196" t="s">
        <v>297</v>
      </c>
      <c r="F401" s="198" t="s">
        <v>1718</v>
      </c>
      <c r="G401" s="198" t="s">
        <v>1318</v>
      </c>
      <c r="H401" s="198" t="s">
        <v>1718</v>
      </c>
      <c r="I401" s="198">
        <v>77.489999999999995</v>
      </c>
      <c r="J401" s="222"/>
      <c r="K401" s="222"/>
      <c r="L401" s="222"/>
      <c r="M401" s="222"/>
      <c r="N401" s="222"/>
      <c r="O401" s="222"/>
      <c r="P401" s="222"/>
      <c r="Q401" s="222"/>
      <c r="R401" s="222"/>
      <c r="S401" s="222"/>
    </row>
    <row r="402" spans="1:19" s="11" customFormat="1">
      <c r="A402" s="195">
        <f>MAX($A$11:A401)+1</f>
        <v>384</v>
      </c>
      <c r="B402" s="196" t="s">
        <v>1194</v>
      </c>
      <c r="C402" s="197">
        <v>0</v>
      </c>
      <c r="D402" s="197">
        <v>220</v>
      </c>
      <c r="E402" s="196" t="s">
        <v>297</v>
      </c>
      <c r="F402" s="198" t="s">
        <v>1718</v>
      </c>
      <c r="G402" s="198" t="s">
        <v>1316</v>
      </c>
      <c r="H402" s="198" t="s">
        <v>1718</v>
      </c>
      <c r="I402" s="198">
        <v>9.76</v>
      </c>
      <c r="J402" s="222"/>
      <c r="K402" s="222"/>
      <c r="L402" s="222"/>
      <c r="M402" s="222"/>
      <c r="N402" s="222"/>
      <c r="O402" s="222"/>
      <c r="P402" s="222"/>
      <c r="Q402" s="222"/>
      <c r="R402" s="222"/>
      <c r="S402" s="222"/>
    </row>
    <row r="403" spans="1:19" s="11" customFormat="1">
      <c r="A403" s="195">
        <f>MAX($A$11:A402)+1</f>
        <v>385</v>
      </c>
      <c r="B403" s="196" t="s">
        <v>1194</v>
      </c>
      <c r="C403" s="197">
        <v>0</v>
      </c>
      <c r="D403" s="197">
        <v>221</v>
      </c>
      <c r="E403" s="196" t="s">
        <v>297</v>
      </c>
      <c r="F403" s="198" t="s">
        <v>1718</v>
      </c>
      <c r="G403" s="198" t="s">
        <v>1318</v>
      </c>
      <c r="H403" s="198" t="s">
        <v>1718</v>
      </c>
      <c r="I403" s="198">
        <v>40.729999999999997</v>
      </c>
      <c r="J403" s="222"/>
      <c r="K403" s="222"/>
      <c r="L403" s="222"/>
      <c r="M403" s="222"/>
      <c r="N403" s="222"/>
      <c r="O403" s="222"/>
      <c r="P403" s="222"/>
      <c r="Q403" s="222"/>
      <c r="R403" s="222"/>
      <c r="S403" s="222"/>
    </row>
    <row r="404" spans="1:19" s="11" customFormat="1">
      <c r="A404" s="195">
        <f>MAX($A$11:A403)+1</f>
        <v>386</v>
      </c>
      <c r="B404" s="196" t="s">
        <v>1194</v>
      </c>
      <c r="C404" s="197">
        <v>0</v>
      </c>
      <c r="D404" s="197">
        <v>222</v>
      </c>
      <c r="E404" s="196" t="s">
        <v>297</v>
      </c>
      <c r="F404" s="198" t="s">
        <v>1718</v>
      </c>
      <c r="G404" s="198" t="s">
        <v>1318</v>
      </c>
      <c r="H404" s="198" t="s">
        <v>1718</v>
      </c>
      <c r="I404" s="198">
        <v>7.95</v>
      </c>
      <c r="J404" s="222"/>
      <c r="K404" s="222"/>
      <c r="L404" s="222"/>
      <c r="M404" s="222"/>
      <c r="N404" s="222"/>
      <c r="O404" s="222"/>
      <c r="P404" s="222"/>
      <c r="Q404" s="222"/>
      <c r="R404" s="222"/>
      <c r="S404" s="222"/>
    </row>
    <row r="405" spans="1:19" s="11" customFormat="1">
      <c r="A405" s="195">
        <f>MAX($A$11:A404)+1</f>
        <v>387</v>
      </c>
      <c r="B405" s="196" t="s">
        <v>1194</v>
      </c>
      <c r="C405" s="197">
        <v>0</v>
      </c>
      <c r="D405" s="197">
        <v>223</v>
      </c>
      <c r="E405" s="196" t="s">
        <v>297</v>
      </c>
      <c r="F405" s="198" t="s">
        <v>1718</v>
      </c>
      <c r="G405" s="198" t="s">
        <v>1318</v>
      </c>
      <c r="H405" s="198" t="s">
        <v>1718</v>
      </c>
      <c r="I405" s="198">
        <v>8.7100000000000009</v>
      </c>
      <c r="J405" s="222"/>
      <c r="K405" s="222"/>
      <c r="L405" s="222"/>
      <c r="M405" s="222"/>
      <c r="N405" s="222"/>
      <c r="O405" s="222"/>
      <c r="P405" s="222"/>
      <c r="Q405" s="222"/>
      <c r="R405" s="222"/>
      <c r="S405" s="222"/>
    </row>
    <row r="406" spans="1:19" s="11" customFormat="1">
      <c r="A406" s="195">
        <f>MAX($A$11:A405)+1</f>
        <v>388</v>
      </c>
      <c r="B406" s="196" t="s">
        <v>1194</v>
      </c>
      <c r="C406" s="197">
        <v>0</v>
      </c>
      <c r="D406" s="197">
        <v>224</v>
      </c>
      <c r="E406" s="196" t="s">
        <v>84</v>
      </c>
      <c r="F406" s="198" t="s">
        <v>171</v>
      </c>
      <c r="G406" s="198" t="s">
        <v>1318</v>
      </c>
      <c r="H406" s="198" t="s">
        <v>83</v>
      </c>
      <c r="I406" s="198">
        <v>14.01</v>
      </c>
      <c r="J406" s="64"/>
      <c r="K406" s="200">
        <v>5</v>
      </c>
      <c r="L406" s="201">
        <v>146.6</v>
      </c>
      <c r="M406" s="201" t="e" cm="1">
        <f t="array" ref="M406">IF($K406&gt;0,SVS_UR_VZ*$I406/$J406,0)</f>
        <v>#DIV/0!</v>
      </c>
      <c r="N406" s="208">
        <v>5</v>
      </c>
      <c r="O406" s="209">
        <v>101.25</v>
      </c>
      <c r="P406" s="209" t="e" cm="1">
        <f t="array" ref="P406">IF($K406&gt;0,SVS_UR_VFZ*$I406/$J406,0)</f>
        <v>#DIV/0!</v>
      </c>
      <c r="Q406" s="203">
        <f>I406*SUM(L406,O406)</f>
        <v>3472.3784999999998</v>
      </c>
      <c r="R406" s="203">
        <f>IFERROR(Q406/J406,0)</f>
        <v>0</v>
      </c>
      <c r="S406" s="203" t="e">
        <f>ROUND(SUM(L406*M406,O406*P406),2)</f>
        <v>#DIV/0!</v>
      </c>
    </row>
    <row r="407" spans="1:19" s="11" customFormat="1">
      <c r="A407" s="195">
        <f>MAX($A$11:A406)+1</f>
        <v>389</v>
      </c>
      <c r="B407" s="196" t="s">
        <v>1194</v>
      </c>
      <c r="C407" s="197">
        <v>0</v>
      </c>
      <c r="D407" s="197" t="s">
        <v>1668</v>
      </c>
      <c r="E407" s="196" t="s">
        <v>1667</v>
      </c>
      <c r="F407" s="198" t="s">
        <v>171</v>
      </c>
      <c r="G407" s="198" t="s">
        <v>1316</v>
      </c>
      <c r="H407" s="198" t="s">
        <v>91</v>
      </c>
      <c r="I407" s="198">
        <v>371.67</v>
      </c>
      <c r="J407" s="64"/>
      <c r="K407" s="200">
        <v>5</v>
      </c>
      <c r="L407" s="201">
        <v>146.6</v>
      </c>
      <c r="M407" s="201" t="e" cm="1">
        <f t="array" ref="M407">IF($K407&gt;0,SVS_UR_VZ*$I407/$J407,0)</f>
        <v>#DIV/0!</v>
      </c>
      <c r="N407" s="208">
        <v>5</v>
      </c>
      <c r="O407" s="209">
        <v>101.25</v>
      </c>
      <c r="P407" s="209" t="e" cm="1">
        <f t="array" ref="P407">IF($K407&gt;0,SVS_UR_VFZ*$I407/$J407,0)</f>
        <v>#DIV/0!</v>
      </c>
      <c r="Q407" s="203">
        <f>I407*SUM(L407,O407)</f>
        <v>92118.409500000009</v>
      </c>
      <c r="R407" s="203">
        <f>IFERROR(Q407/J407,0)</f>
        <v>0</v>
      </c>
      <c r="S407" s="203" t="e">
        <f>ROUND(SUM(L407*M407,O407*P407),2)</f>
        <v>#DIV/0!</v>
      </c>
    </row>
    <row r="408" spans="1:19" s="11" customFormat="1">
      <c r="A408" s="195">
        <f>MAX($A$11:A407)+1</f>
        <v>390</v>
      </c>
      <c r="B408" s="196" t="s">
        <v>1194</v>
      </c>
      <c r="C408" s="197">
        <v>1</v>
      </c>
      <c r="D408" s="197">
        <v>100</v>
      </c>
      <c r="E408" s="196" t="s">
        <v>198</v>
      </c>
      <c r="F408" s="198" t="s">
        <v>171</v>
      </c>
      <c r="G408" s="198" t="s">
        <v>1313</v>
      </c>
      <c r="H408" s="198" t="s">
        <v>83</v>
      </c>
      <c r="I408" s="198">
        <v>724.81</v>
      </c>
      <c r="J408" s="64"/>
      <c r="K408" s="200">
        <v>5</v>
      </c>
      <c r="L408" s="201">
        <v>146.6</v>
      </c>
      <c r="M408" s="201" t="e" cm="1">
        <f t="array" ref="M408">IF($K408&gt;0,SVS_UR_VZ*$I408/$J408,0)</f>
        <v>#DIV/0!</v>
      </c>
      <c r="N408" s="208">
        <v>5</v>
      </c>
      <c r="O408" s="209">
        <v>101.25</v>
      </c>
      <c r="P408" s="209" t="e" cm="1">
        <f t="array" ref="P408">IF($K408&gt;0,SVS_UR_VFZ*$I408/$J408,0)</f>
        <v>#DIV/0!</v>
      </c>
      <c r="Q408" s="203">
        <f>I408*SUM(L408,O408)</f>
        <v>179644.15849999999</v>
      </c>
      <c r="R408" s="203">
        <f>IFERROR(Q408/J408,0)</f>
        <v>0</v>
      </c>
      <c r="S408" s="203" t="e">
        <f>ROUND(SUM(L408*M408,O408*P408),2)</f>
        <v>#DIV/0!</v>
      </c>
    </row>
    <row r="409" spans="1:19" s="11" customFormat="1">
      <c r="A409" s="195">
        <f>MAX($A$11:A408)+1</f>
        <v>391</v>
      </c>
      <c r="B409" s="196" t="s">
        <v>1194</v>
      </c>
      <c r="C409" s="197">
        <v>1</v>
      </c>
      <c r="D409" s="197">
        <v>102</v>
      </c>
      <c r="E409" s="196" t="s">
        <v>198</v>
      </c>
      <c r="F409" s="198" t="s">
        <v>171</v>
      </c>
      <c r="G409" s="198" t="s">
        <v>1313</v>
      </c>
      <c r="H409" s="198" t="s">
        <v>83</v>
      </c>
      <c r="I409" s="198">
        <v>75.010000000000005</v>
      </c>
      <c r="J409" s="64"/>
      <c r="K409" s="200">
        <v>5</v>
      </c>
      <c r="L409" s="201">
        <v>146.6</v>
      </c>
      <c r="M409" s="201" t="e" cm="1">
        <f t="array" ref="M409">IF($K409&gt;0,SVS_UR_VZ*$I409/$J409,0)</f>
        <v>#DIV/0!</v>
      </c>
      <c r="N409" s="208">
        <v>5</v>
      </c>
      <c r="O409" s="209">
        <v>101.25</v>
      </c>
      <c r="P409" s="209" t="e" cm="1">
        <f t="array" ref="P409">IF($K409&gt;0,SVS_UR_VFZ*$I409/$J409,0)</f>
        <v>#DIV/0!</v>
      </c>
      <c r="Q409" s="203">
        <f>I409*SUM(L409,O409)</f>
        <v>18591.228500000001</v>
      </c>
      <c r="R409" s="203">
        <f>IFERROR(Q409/J409,0)</f>
        <v>0</v>
      </c>
      <c r="S409" s="203" t="e">
        <f>ROUND(SUM(L409*M409,O409*P409),2)</f>
        <v>#DIV/0!</v>
      </c>
    </row>
    <row r="410" spans="1:19" s="11" customFormat="1">
      <c r="A410" s="195">
        <f>MAX($A$11:A409)+1</f>
        <v>392</v>
      </c>
      <c r="B410" s="196" t="s">
        <v>1194</v>
      </c>
      <c r="C410" s="197">
        <v>1</v>
      </c>
      <c r="D410" s="197">
        <v>200</v>
      </c>
      <c r="E410" s="196" t="s">
        <v>192</v>
      </c>
      <c r="F410" s="198" t="s">
        <v>37</v>
      </c>
      <c r="G410" s="198" t="s">
        <v>1314</v>
      </c>
      <c r="H410" s="198" t="s">
        <v>78</v>
      </c>
      <c r="I410" s="198">
        <v>4.0199999999999996</v>
      </c>
      <c r="J410" s="202"/>
      <c r="K410" s="202"/>
      <c r="L410" s="202"/>
      <c r="M410" s="202"/>
      <c r="N410" s="202"/>
      <c r="O410" s="202"/>
      <c r="P410" s="202"/>
      <c r="Q410" s="202"/>
      <c r="R410" s="202"/>
      <c r="S410" s="202"/>
    </row>
    <row r="411" spans="1:19" s="11" customFormat="1">
      <c r="A411" s="195">
        <f>MAX($A$11:A410)+1</f>
        <v>393</v>
      </c>
      <c r="B411" s="196" t="s">
        <v>1194</v>
      </c>
      <c r="C411" s="197">
        <v>1</v>
      </c>
      <c r="D411" s="197">
        <v>201</v>
      </c>
      <c r="E411" s="196" t="s">
        <v>81</v>
      </c>
      <c r="F411" s="198" t="s">
        <v>1375</v>
      </c>
      <c r="G411" s="198" t="s">
        <v>1313</v>
      </c>
      <c r="H411" s="198" t="s">
        <v>80</v>
      </c>
      <c r="I411" s="198">
        <v>28.77</v>
      </c>
      <c r="J411" s="64"/>
      <c r="K411" s="200">
        <v>3</v>
      </c>
      <c r="L411" s="201">
        <v>87.96</v>
      </c>
      <c r="M411" s="201" t="e" cm="1">
        <f t="array" ref="M411">IF($K411&gt;0,SVS_UR_VZ*$I411/$J411,0)</f>
        <v>#DIV/0!</v>
      </c>
      <c r="N411" s="208">
        <v>3</v>
      </c>
      <c r="O411" s="209">
        <v>60.75</v>
      </c>
      <c r="P411" s="209" t="e" cm="1">
        <f t="array" ref="P411">IF($K411&gt;0,SVS_UR_VFZ*$I411/$J411,0)</f>
        <v>#DIV/0!</v>
      </c>
      <c r="Q411" s="203">
        <f t="shared" ref="Q411:Q418" si="48">I411*SUM(L411,O411)</f>
        <v>4278.3866999999991</v>
      </c>
      <c r="R411" s="203">
        <f t="shared" ref="R411:R418" si="49">IFERROR(Q411/J411,0)</f>
        <v>0</v>
      </c>
      <c r="S411" s="203" t="e">
        <f t="shared" ref="S411:S418" si="50">ROUND(SUM(L411*M411,O411*P411),2)</f>
        <v>#DIV/0!</v>
      </c>
    </row>
    <row r="412" spans="1:19" s="11" customFormat="1">
      <c r="A412" s="195">
        <f>MAX($A$11:A411)+1</f>
        <v>394</v>
      </c>
      <c r="B412" s="196" t="s">
        <v>1194</v>
      </c>
      <c r="C412" s="197">
        <v>1</v>
      </c>
      <c r="D412" s="197">
        <v>202</v>
      </c>
      <c r="E412" s="196" t="s">
        <v>198</v>
      </c>
      <c r="F412" s="198" t="s">
        <v>171</v>
      </c>
      <c r="G412" s="198" t="s">
        <v>1313</v>
      </c>
      <c r="H412" s="198" t="s">
        <v>83</v>
      </c>
      <c r="I412" s="198">
        <v>21.14</v>
      </c>
      <c r="J412" s="64"/>
      <c r="K412" s="200">
        <v>5</v>
      </c>
      <c r="L412" s="201">
        <v>146.6</v>
      </c>
      <c r="M412" s="201" t="e" cm="1">
        <f t="array" ref="M412">IF($K412&gt;0,SVS_UR_VZ*$I412/$J412,0)</f>
        <v>#DIV/0!</v>
      </c>
      <c r="N412" s="208">
        <v>5</v>
      </c>
      <c r="O412" s="209">
        <v>101.25</v>
      </c>
      <c r="P412" s="209" t="e" cm="1">
        <f t="array" ref="P412">IF($K412&gt;0,SVS_UR_VFZ*$I412/$J412,0)</f>
        <v>#DIV/0!</v>
      </c>
      <c r="Q412" s="203">
        <f t="shared" si="48"/>
        <v>5239.549</v>
      </c>
      <c r="R412" s="203">
        <f t="shared" si="49"/>
        <v>0</v>
      </c>
      <c r="S412" s="203" t="e">
        <f t="shared" si="50"/>
        <v>#DIV/0!</v>
      </c>
    </row>
    <row r="413" spans="1:19" s="11" customFormat="1">
      <c r="A413" s="195">
        <f>MAX($A$11:A412)+1</f>
        <v>395</v>
      </c>
      <c r="B413" s="196" t="s">
        <v>1194</v>
      </c>
      <c r="C413" s="197">
        <v>1</v>
      </c>
      <c r="D413" s="197">
        <v>203</v>
      </c>
      <c r="E413" s="196" t="s">
        <v>198</v>
      </c>
      <c r="F413" s="198" t="s">
        <v>171</v>
      </c>
      <c r="G413" s="198" t="s">
        <v>1313</v>
      </c>
      <c r="H413" s="198" t="s">
        <v>83</v>
      </c>
      <c r="I413" s="198">
        <v>28.35</v>
      </c>
      <c r="J413" s="64"/>
      <c r="K413" s="200">
        <v>5</v>
      </c>
      <c r="L413" s="201">
        <v>146.6</v>
      </c>
      <c r="M413" s="201" t="e" cm="1">
        <f t="array" ref="M413">IF($K413&gt;0,SVS_UR_VZ*$I413/$J413,0)</f>
        <v>#DIV/0!</v>
      </c>
      <c r="N413" s="208">
        <v>5</v>
      </c>
      <c r="O413" s="209">
        <v>101.25</v>
      </c>
      <c r="P413" s="209" t="e" cm="1">
        <f t="array" ref="P413">IF($K413&gt;0,SVS_UR_VFZ*$I413/$J413,0)</f>
        <v>#DIV/0!</v>
      </c>
      <c r="Q413" s="203">
        <f t="shared" si="48"/>
        <v>7026.5475000000006</v>
      </c>
      <c r="R413" s="203">
        <f t="shared" si="49"/>
        <v>0</v>
      </c>
      <c r="S413" s="203" t="e">
        <f t="shared" si="50"/>
        <v>#DIV/0!</v>
      </c>
    </row>
    <row r="414" spans="1:19" s="11" customFormat="1">
      <c r="A414" s="195">
        <f>MAX($A$11:A413)+1</f>
        <v>396</v>
      </c>
      <c r="B414" s="196" t="s">
        <v>1194</v>
      </c>
      <c r="C414" s="197">
        <v>1</v>
      </c>
      <c r="D414" s="197">
        <v>204</v>
      </c>
      <c r="E414" s="196" t="s">
        <v>198</v>
      </c>
      <c r="F414" s="198" t="s">
        <v>171</v>
      </c>
      <c r="G414" s="198" t="s">
        <v>1313</v>
      </c>
      <c r="H414" s="198" t="s">
        <v>83</v>
      </c>
      <c r="I414" s="198">
        <v>21.05</v>
      </c>
      <c r="J414" s="64"/>
      <c r="K414" s="200">
        <v>5</v>
      </c>
      <c r="L414" s="201">
        <v>146.6</v>
      </c>
      <c r="M414" s="201" t="e" cm="1">
        <f t="array" ref="M414">IF($K414&gt;0,SVS_UR_VZ*$I414/$J414,0)</f>
        <v>#DIV/0!</v>
      </c>
      <c r="N414" s="208">
        <v>5</v>
      </c>
      <c r="O414" s="209">
        <v>101.25</v>
      </c>
      <c r="P414" s="209" t="e" cm="1">
        <f t="array" ref="P414">IF($K414&gt;0,SVS_UR_VFZ*$I414/$J414,0)</f>
        <v>#DIV/0!</v>
      </c>
      <c r="Q414" s="203">
        <f t="shared" si="48"/>
        <v>5217.2425000000003</v>
      </c>
      <c r="R414" s="203">
        <f t="shared" si="49"/>
        <v>0</v>
      </c>
      <c r="S414" s="203" t="e">
        <f t="shared" si="50"/>
        <v>#DIV/0!</v>
      </c>
    </row>
    <row r="415" spans="1:19" s="11" customFormat="1">
      <c r="A415" s="195">
        <f>MAX($A$11:A414)+1</f>
        <v>397</v>
      </c>
      <c r="B415" s="196" t="s">
        <v>1194</v>
      </c>
      <c r="C415" s="197">
        <v>1</v>
      </c>
      <c r="D415" s="197">
        <v>300</v>
      </c>
      <c r="E415" s="196" t="s">
        <v>86</v>
      </c>
      <c r="F415" s="198" t="s">
        <v>171</v>
      </c>
      <c r="G415" s="198" t="s">
        <v>1316</v>
      </c>
      <c r="H415" s="198" t="s">
        <v>85</v>
      </c>
      <c r="I415" s="198">
        <v>67.33</v>
      </c>
      <c r="J415" s="64"/>
      <c r="K415" s="200">
        <v>5</v>
      </c>
      <c r="L415" s="201">
        <v>146.6</v>
      </c>
      <c r="M415" s="201" t="e" cm="1">
        <f t="array" ref="M415">IF($K415&gt;0,SVS_UR_VZ*$I415/$J415,0)</f>
        <v>#DIV/0!</v>
      </c>
      <c r="N415" s="208">
        <v>5</v>
      </c>
      <c r="O415" s="209">
        <v>101.25</v>
      </c>
      <c r="P415" s="209" t="e" cm="1">
        <f t="array" ref="P415">IF($K415&gt;0,SVS_UR_VFZ*$I415/$J415,0)</f>
        <v>#DIV/0!</v>
      </c>
      <c r="Q415" s="203">
        <f t="shared" si="48"/>
        <v>16687.7405</v>
      </c>
      <c r="R415" s="203">
        <f t="shared" si="49"/>
        <v>0</v>
      </c>
      <c r="S415" s="203" t="e">
        <f t="shared" si="50"/>
        <v>#DIV/0!</v>
      </c>
    </row>
    <row r="416" spans="1:19" s="11" customFormat="1">
      <c r="A416" s="195">
        <f>MAX($A$11:A415)+1</f>
        <v>398</v>
      </c>
      <c r="B416" s="196" t="s">
        <v>1194</v>
      </c>
      <c r="C416" s="197">
        <v>2</v>
      </c>
      <c r="D416" s="197">
        <v>100</v>
      </c>
      <c r="E416" s="196" t="s">
        <v>198</v>
      </c>
      <c r="F416" s="198" t="s">
        <v>171</v>
      </c>
      <c r="G416" s="198" t="s">
        <v>1313</v>
      </c>
      <c r="H416" s="198" t="s">
        <v>83</v>
      </c>
      <c r="I416" s="198">
        <v>284.92</v>
      </c>
      <c r="J416" s="64"/>
      <c r="K416" s="200">
        <v>5</v>
      </c>
      <c r="L416" s="201">
        <v>146.6</v>
      </c>
      <c r="M416" s="201" t="e" cm="1">
        <f t="array" ref="M416">IF($K416&gt;0,SVS_UR_VZ*$I416/$J416,0)</f>
        <v>#DIV/0!</v>
      </c>
      <c r="N416" s="208">
        <v>5</v>
      </c>
      <c r="O416" s="209">
        <v>101.25</v>
      </c>
      <c r="P416" s="209" t="e" cm="1">
        <f t="array" ref="P416">IF($K416&gt;0,SVS_UR_VFZ*$I416/$J416,0)</f>
        <v>#DIV/0!</v>
      </c>
      <c r="Q416" s="203">
        <f t="shared" si="48"/>
        <v>70617.422000000006</v>
      </c>
      <c r="R416" s="203">
        <f t="shared" si="49"/>
        <v>0</v>
      </c>
      <c r="S416" s="203" t="e">
        <f t="shared" si="50"/>
        <v>#DIV/0!</v>
      </c>
    </row>
    <row r="417" spans="1:19" s="11" customFormat="1">
      <c r="A417" s="195">
        <f>MAX($A$11:A416)+1</f>
        <v>399</v>
      </c>
      <c r="B417" s="196" t="s">
        <v>1194</v>
      </c>
      <c r="C417" s="197">
        <v>2</v>
      </c>
      <c r="D417" s="197">
        <v>103</v>
      </c>
      <c r="E417" s="196" t="s">
        <v>984</v>
      </c>
      <c r="F417" s="198" t="s">
        <v>171</v>
      </c>
      <c r="G417" s="198" t="s">
        <v>1311</v>
      </c>
      <c r="H417" s="198" t="s">
        <v>89</v>
      </c>
      <c r="I417" s="198">
        <v>2.68</v>
      </c>
      <c r="J417" s="64"/>
      <c r="K417" s="200">
        <v>5</v>
      </c>
      <c r="L417" s="201">
        <v>146.6</v>
      </c>
      <c r="M417" s="201" t="e" cm="1">
        <f t="array" ref="M417">IF($K417&gt;0,SVS_UR_VZ*$I417/$J417,0)</f>
        <v>#DIV/0!</v>
      </c>
      <c r="N417" s="208">
        <v>5</v>
      </c>
      <c r="O417" s="209">
        <v>101.25</v>
      </c>
      <c r="P417" s="209" t="e" cm="1">
        <f t="array" ref="P417">IF($K417&gt;0,SVS_UR_VFZ*$I417/$J417,0)</f>
        <v>#DIV/0!</v>
      </c>
      <c r="Q417" s="203">
        <f t="shared" si="48"/>
        <v>664.23800000000006</v>
      </c>
      <c r="R417" s="203">
        <f t="shared" si="49"/>
        <v>0</v>
      </c>
      <c r="S417" s="203" t="e">
        <f t="shared" si="50"/>
        <v>#DIV/0!</v>
      </c>
    </row>
    <row r="418" spans="1:19" s="11" customFormat="1">
      <c r="A418" s="195">
        <f>MAX($A$11:A417)+1</f>
        <v>400</v>
      </c>
      <c r="B418" s="196" t="s">
        <v>1194</v>
      </c>
      <c r="C418" s="197">
        <v>2</v>
      </c>
      <c r="D418" s="197">
        <v>104</v>
      </c>
      <c r="E418" s="196" t="s">
        <v>198</v>
      </c>
      <c r="F418" s="198" t="s">
        <v>171</v>
      </c>
      <c r="G418" s="198" t="s">
        <v>1313</v>
      </c>
      <c r="H418" s="198" t="s">
        <v>83</v>
      </c>
      <c r="I418" s="198">
        <v>28.77</v>
      </c>
      <c r="J418" s="64"/>
      <c r="K418" s="210">
        <v>5</v>
      </c>
      <c r="L418" s="211">
        <v>146.6</v>
      </c>
      <c r="M418" s="211" t="e" cm="1">
        <f t="array" ref="M418">IF($K418&gt;0,SVS_UR_VZ*$I418/$J418,0)</f>
        <v>#DIV/0!</v>
      </c>
      <c r="N418" s="204">
        <v>5</v>
      </c>
      <c r="O418" s="205">
        <v>101.25</v>
      </c>
      <c r="P418" s="205" t="e" cm="1">
        <f t="array" ref="P418">IF($K418&gt;0,SVS_UR_VFZ*$I418/$J418,0)</f>
        <v>#DIV/0!</v>
      </c>
      <c r="Q418" s="206">
        <f t="shared" si="48"/>
        <v>7130.6444999999994</v>
      </c>
      <c r="R418" s="206">
        <f t="shared" si="49"/>
        <v>0</v>
      </c>
      <c r="S418" s="206" t="e">
        <f t="shared" si="50"/>
        <v>#DIV/0!</v>
      </c>
    </row>
    <row r="419" spans="1:19" s="11" customFormat="1">
      <c r="A419" s="195">
        <f>MAX($A$11:A418)+1</f>
        <v>401</v>
      </c>
      <c r="B419" s="196" t="s">
        <v>1194</v>
      </c>
      <c r="C419" s="197">
        <v>2</v>
      </c>
      <c r="D419" s="197">
        <v>116</v>
      </c>
      <c r="E419" s="196" t="s">
        <v>192</v>
      </c>
      <c r="F419" s="198" t="s">
        <v>37</v>
      </c>
      <c r="G419" s="198" t="s">
        <v>1314</v>
      </c>
      <c r="H419" s="198" t="s">
        <v>78</v>
      </c>
      <c r="I419" s="198">
        <v>1.88</v>
      </c>
      <c r="J419" s="202"/>
      <c r="K419" s="202"/>
      <c r="L419" s="202"/>
      <c r="M419" s="202"/>
      <c r="N419" s="202"/>
      <c r="O419" s="202"/>
      <c r="P419" s="202"/>
      <c r="Q419" s="202"/>
      <c r="R419" s="202"/>
      <c r="S419" s="202"/>
    </row>
    <row r="420" spans="1:19" s="11" customFormat="1">
      <c r="A420" s="195">
        <f>MAX($A$11:A419)+1</f>
        <v>402</v>
      </c>
      <c r="B420" s="196" t="s">
        <v>1194</v>
      </c>
      <c r="C420" s="197">
        <v>2</v>
      </c>
      <c r="D420" s="197" t="s">
        <v>1669</v>
      </c>
      <c r="E420" s="196" t="s">
        <v>198</v>
      </c>
      <c r="F420" s="198" t="s">
        <v>171</v>
      </c>
      <c r="G420" s="198" t="s">
        <v>1313</v>
      </c>
      <c r="H420" s="198" t="s">
        <v>83</v>
      </c>
      <c r="I420" s="198">
        <v>47.49</v>
      </c>
      <c r="J420" s="64"/>
      <c r="K420" s="210">
        <v>5</v>
      </c>
      <c r="L420" s="211">
        <v>146.6</v>
      </c>
      <c r="M420" s="211" t="e" cm="1">
        <f t="array" ref="M420">IF($K420&gt;0,SVS_UR_VZ*$I420/$J420,0)</f>
        <v>#DIV/0!</v>
      </c>
      <c r="N420" s="204">
        <v>5</v>
      </c>
      <c r="O420" s="205">
        <v>101.25</v>
      </c>
      <c r="P420" s="205" t="e" cm="1">
        <f t="array" ref="P420">IF($K420&gt;0,SVS_UR_VFZ*$I420/$J420,0)</f>
        <v>#DIV/0!</v>
      </c>
      <c r="Q420" s="206">
        <f>I420*SUM(L420,O420)</f>
        <v>11770.396500000001</v>
      </c>
      <c r="R420" s="206">
        <f>IFERROR(Q420/J420,0)</f>
        <v>0</v>
      </c>
      <c r="S420" s="206" t="e">
        <f>ROUND(SUM(L420*M420,O420*P420),2)</f>
        <v>#DIV/0!</v>
      </c>
    </row>
    <row r="421" spans="1:19" s="11" customFormat="1">
      <c r="A421" s="223" t="s">
        <v>5</v>
      </c>
      <c r="B421" s="224" t="s">
        <v>64</v>
      </c>
      <c r="C421" s="225"/>
      <c r="D421" s="226"/>
      <c r="E421" s="225"/>
      <c r="F421" s="225"/>
      <c r="G421" s="225"/>
      <c r="H421" s="227"/>
      <c r="I421" s="427">
        <f>SUM(I11:I420)</f>
        <v>16979.600000000013</v>
      </c>
      <c r="J421" s="631">
        <f>IFERROR(Q421/R421,0)</f>
        <v>0</v>
      </c>
      <c r="K421" s="428"/>
      <c r="L421" s="429"/>
      <c r="M421" s="429"/>
      <c r="N421" s="428"/>
      <c r="O421" s="429"/>
      <c r="P421" s="429"/>
      <c r="Q421" s="429">
        <f>SUM(Q11:Q420)</f>
        <v>2888050.9334999961</v>
      </c>
      <c r="R421" s="429">
        <f>SUM(R11:R420)</f>
        <v>0</v>
      </c>
      <c r="S421" s="430" t="e">
        <f>SUM(S11:S420)</f>
        <v>#DIV/0!</v>
      </c>
    </row>
    <row r="422" spans="1:19">
      <c r="A422" s="233"/>
      <c r="B422" s="234"/>
      <c r="C422" s="235"/>
      <c r="D422" s="236"/>
      <c r="E422" s="235"/>
      <c r="F422" s="235"/>
      <c r="G422" s="235"/>
      <c r="H422" s="233"/>
      <c r="I422" s="239"/>
      <c r="J422" s="237"/>
      <c r="K422" s="238"/>
      <c r="L422" s="239"/>
      <c r="M422" s="239"/>
      <c r="N422" s="238"/>
      <c r="O422" s="239"/>
      <c r="P422" s="239"/>
      <c r="Q422" s="239"/>
      <c r="R422" s="239"/>
      <c r="S422" s="240"/>
    </row>
    <row r="423" spans="1:19">
      <c r="A423" s="233"/>
      <c r="B423" s="234" t="s">
        <v>1744</v>
      </c>
      <c r="C423" s="235"/>
      <c r="D423" s="236"/>
      <c r="E423" s="235"/>
      <c r="F423" s="235"/>
      <c r="G423" s="235"/>
      <c r="H423" s="233"/>
      <c r="I423" s="239"/>
      <c r="J423" s="237"/>
      <c r="K423" s="238"/>
      <c r="L423" s="239"/>
      <c r="M423" s="239"/>
      <c r="N423" s="238"/>
      <c r="O423" s="239"/>
      <c r="P423" s="239"/>
      <c r="Q423" s="239"/>
      <c r="R423" s="239"/>
      <c r="S423" s="240"/>
    </row>
    <row r="424" spans="1:19">
      <c r="A424" s="233"/>
      <c r="B424" s="198"/>
      <c r="C424" s="235" t="s">
        <v>1745</v>
      </c>
      <c r="D424" s="236"/>
      <c r="E424" s="235"/>
      <c r="F424" s="235"/>
      <c r="G424" s="235"/>
      <c r="H424" s="233"/>
      <c r="I424" s="239"/>
      <c r="J424" s="237"/>
      <c r="K424" s="238"/>
      <c r="L424" s="239"/>
      <c r="M424" s="239"/>
      <c r="N424" s="238"/>
      <c r="O424" s="239"/>
      <c r="P424" s="239"/>
      <c r="Q424" s="239"/>
      <c r="R424" s="239"/>
      <c r="S424" s="240"/>
    </row>
    <row r="425" spans="1:19">
      <c r="A425" s="233"/>
      <c r="B425" s="198"/>
      <c r="C425" s="235" t="s">
        <v>1743</v>
      </c>
      <c r="D425" s="236"/>
      <c r="E425" s="235"/>
      <c r="F425" s="235"/>
      <c r="G425" s="235"/>
      <c r="H425" s="233"/>
      <c r="I425" s="239"/>
      <c r="J425" s="237"/>
      <c r="K425" s="238"/>
      <c r="L425" s="239"/>
      <c r="M425" s="239"/>
      <c r="N425" s="238"/>
      <c r="O425" s="239"/>
      <c r="P425" s="239"/>
      <c r="Q425" s="239"/>
      <c r="R425" s="239"/>
      <c r="S425" s="240"/>
    </row>
    <row r="426" spans="1:19">
      <c r="A426" s="233"/>
      <c r="B426" s="234"/>
      <c r="C426" s="235"/>
      <c r="D426" s="236"/>
      <c r="E426" s="235"/>
      <c r="F426" s="235"/>
      <c r="G426" s="235"/>
      <c r="H426" s="233"/>
      <c r="I426" s="239"/>
      <c r="J426" s="237"/>
      <c r="K426" s="238"/>
      <c r="L426" s="239"/>
      <c r="M426" s="239"/>
      <c r="N426" s="238"/>
      <c r="O426" s="239"/>
      <c r="P426" s="239"/>
      <c r="Q426" s="239"/>
      <c r="R426" s="239"/>
      <c r="S426" s="240"/>
    </row>
    <row r="427" spans="1:19">
      <c r="A427"/>
      <c r="B427"/>
      <c r="C427"/>
      <c r="D427" s="241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>
      <c r="A428" s="242" t="s">
        <v>26</v>
      </c>
      <c r="B428" s="243"/>
      <c r="C428" s="244"/>
      <c r="D428" s="245"/>
      <c r="E428" s="246"/>
      <c r="F428" s="246"/>
      <c r="G428" s="247"/>
      <c r="H428" s="248"/>
      <c r="I428" s="249"/>
      <c r="J428" s="249"/>
      <c r="K428" s="249"/>
      <c r="L428" s="249"/>
      <c r="M428" s="249"/>
      <c r="N428" s="249"/>
      <c r="O428" s="249"/>
      <c r="P428" s="249"/>
      <c r="Q428" s="249"/>
      <c r="R428" s="249"/>
      <c r="S428" s="249"/>
    </row>
    <row r="429" spans="1:19" ht="6" customHeight="1">
      <c r="A429" s="242"/>
      <c r="B429" s="243"/>
      <c r="C429" s="244"/>
      <c r="D429" s="245"/>
      <c r="E429" s="246"/>
      <c r="F429" s="246"/>
      <c r="G429" s="247"/>
      <c r="H429" s="248"/>
      <c r="I429" s="249"/>
      <c r="J429" s="249"/>
      <c r="K429" s="249"/>
      <c r="L429" s="249"/>
      <c r="M429" s="249"/>
      <c r="N429" s="249"/>
      <c r="O429" s="249"/>
      <c r="P429" s="249"/>
      <c r="Q429" s="249"/>
      <c r="R429" s="249"/>
      <c r="S429" s="249"/>
    </row>
    <row r="430" spans="1:19">
      <c r="A430" s="16" t="s">
        <v>27</v>
      </c>
      <c r="B430" s="16" t="s">
        <v>28</v>
      </c>
      <c r="D430" s="250" t="s">
        <v>29</v>
      </c>
      <c r="E430" s="155" t="s">
        <v>30</v>
      </c>
      <c r="F430" s="155"/>
      <c r="J430" s="20"/>
      <c r="L430" s="20"/>
      <c r="M430" s="20"/>
      <c r="O430" s="20"/>
      <c r="P430" s="20"/>
      <c r="Q430" s="20"/>
      <c r="R430" s="20"/>
      <c r="S430" s="20"/>
    </row>
    <row r="431" spans="1:19">
      <c r="A431" s="16" t="s">
        <v>13</v>
      </c>
      <c r="B431" s="16" t="s">
        <v>31</v>
      </c>
      <c r="D431" s="250" t="s">
        <v>32</v>
      </c>
      <c r="E431" s="155" t="s">
        <v>33</v>
      </c>
      <c r="F431" s="155"/>
      <c r="J431" s="20"/>
      <c r="L431" s="20"/>
      <c r="M431" s="20"/>
      <c r="O431" s="20"/>
      <c r="P431" s="20"/>
      <c r="Q431" s="20"/>
      <c r="R431" s="20"/>
      <c r="S431" s="20"/>
    </row>
    <row r="432" spans="1:19">
      <c r="A432" s="16" t="s">
        <v>34</v>
      </c>
      <c r="B432" s="16" t="s">
        <v>35</v>
      </c>
      <c r="D432" s="251" t="s">
        <v>52</v>
      </c>
      <c r="E432" s="252" t="s">
        <v>53</v>
      </c>
      <c r="F432" s="252"/>
      <c r="J432" s="20"/>
      <c r="L432" s="20"/>
      <c r="M432" s="20"/>
      <c r="O432" s="20"/>
      <c r="P432" s="20"/>
      <c r="Q432" s="20"/>
      <c r="R432" s="20"/>
      <c r="S432" s="20"/>
    </row>
    <row r="433" spans="1:19">
      <c r="A433" s="16" t="s">
        <v>36</v>
      </c>
      <c r="B433" s="16" t="s">
        <v>37</v>
      </c>
      <c r="D433" s="250" t="s">
        <v>38</v>
      </c>
      <c r="E433" s="18" t="s">
        <v>39</v>
      </c>
      <c r="J433" s="20"/>
      <c r="L433" s="20"/>
      <c r="M433" s="20"/>
      <c r="O433" s="20"/>
      <c r="P433" s="20"/>
      <c r="Q433" s="20"/>
      <c r="R433" s="20"/>
      <c r="S433" s="20"/>
    </row>
    <row r="434" spans="1:19">
      <c r="A434" s="16" t="s">
        <v>1875</v>
      </c>
      <c r="B434" s="22" t="s">
        <v>1876</v>
      </c>
      <c r="J434" s="20"/>
      <c r="L434" s="20"/>
      <c r="M434" s="20"/>
      <c r="O434" s="20"/>
      <c r="P434" s="20"/>
      <c r="Q434" s="20"/>
      <c r="R434" s="20"/>
      <c r="S434" s="20"/>
    </row>
    <row r="435" spans="1:19">
      <c r="J435"/>
      <c r="K435"/>
      <c r="L435"/>
      <c r="M435"/>
      <c r="N435"/>
      <c r="O435"/>
      <c r="P435"/>
      <c r="Q435"/>
      <c r="R435"/>
      <c r="S435"/>
    </row>
  </sheetData>
  <sheetProtection algorithmName="SHA-512" hashValue="63qXNKOHd4KrndxIqrQdXAPN9BWj6/W8fXUzXQa8x8QCLmnCQpLsKtnBQgx6652syAgro1zNmPljEzPnLMwx/Q==" saltValue="0w/JpDSnP0lXPhaXup4gUQ==" spinCount="100000" sheet="1" objects="1" scenarios="1" formatColumns="0" formatRows="0" autoFilter="0"/>
  <autoFilter ref="A10:S421" xr:uid="{4925A05B-AF6B-44BF-ABC4-382EB3C8C64C}"/>
  <mergeCells count="8">
    <mergeCell ref="A8:E8"/>
    <mergeCell ref="B7:D7"/>
    <mergeCell ref="K7:M8"/>
    <mergeCell ref="N7:P8"/>
    <mergeCell ref="G1:J7"/>
    <mergeCell ref="K1:M5"/>
    <mergeCell ref="N1:P5"/>
    <mergeCell ref="K6:P6"/>
  </mergeCells>
  <conditionalFormatting sqref="A8:A9">
    <cfRule type="expression" dxfId="53" priority="9">
      <formula>$A$8&lt;&gt;""</formula>
    </cfRule>
  </conditionalFormatting>
  <conditionalFormatting sqref="B7">
    <cfRule type="expression" dxfId="52" priority="10">
      <formula>B7&lt;&gt;""</formula>
    </cfRule>
  </conditionalFormatting>
  <conditionalFormatting sqref="B424:B425">
    <cfRule type="expression" dxfId="51" priority="1">
      <formula>AND(NOT(ISBLANK($E$9)),SEARCH($E$9,$B424&amp;$C424&amp;$D424&amp;$E424&amp;$F424&amp;$G424&amp;$H424))</formula>
    </cfRule>
  </conditionalFormatting>
  <conditionalFormatting sqref="B12:I421">
    <cfRule type="expression" dxfId="50" priority="5">
      <formula>AND(NOT(ISBLANK($E$9)),SEARCH($E$9,$B12&amp;$C12&amp;$D12&amp;$E12&amp;$F12&amp;$G12&amp;$H12))</formula>
    </cfRule>
  </conditionalFormatting>
  <conditionalFormatting sqref="Q1:S1">
    <cfRule type="expression" dxfId="49" priority="11">
      <formula>$Q$1&lt;&gt;""</formula>
    </cfRule>
  </conditionalFormatting>
  <conditionalFormatting sqref="S4">
    <cfRule type="expression" dxfId="48" priority="12">
      <formula>IF($S$4&gt;$J$8+0.499999,TRUE,FALSE)</formula>
    </cfRule>
  </conditionalFormatting>
  <pageMargins left="0.39370078740157483" right="0.39370078740157483" top="0.39370078740157483" bottom="0.39370078740157483" header="0" footer="0.31496062992125984"/>
  <pageSetup paperSize="9" scale="48" fitToHeight="0" orientation="landscape" r:id="rId1"/>
  <headerFooter>
    <oddFooter>&amp;LPreisblätter&amp;C&amp;A&amp;R&amp;P - &amp;N</oddFooter>
  </headerFooter>
  <rowBreaks count="3" manualBreakCount="3">
    <brk id="88" max="18" man="1"/>
    <brk id="174" max="18" man="1"/>
    <brk id="256" max="1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4DA3-F0B1-4A6F-AF16-40290CA71EE7}">
  <sheetPr>
    <tabColor theme="3" tint="0.59999389629810485"/>
    <pageSetUpPr fitToPage="1"/>
  </sheetPr>
  <dimension ref="A1:O157"/>
  <sheetViews>
    <sheetView showGridLines="0" zoomScaleNormal="100" workbookViewId="0">
      <pane ySplit="10" topLeftCell="A96" activePane="bottomLeft" state="frozen"/>
      <selection activeCell="M1341" sqref="M1341"/>
      <selection pane="bottomLeft" activeCell="A10" sqref="A10"/>
    </sheetView>
  </sheetViews>
  <sheetFormatPr baseColWidth="10" defaultColWidth="11.42578125" defaultRowHeight="12.75"/>
  <cols>
    <col min="1" max="2" width="9.7109375" style="1" customWidth="1"/>
    <col min="3" max="3" width="9.7109375" style="6" customWidth="1"/>
    <col min="4" max="4" width="9.7109375" style="5" customWidth="1"/>
    <col min="5" max="5" width="20" style="7" customWidth="1"/>
    <col min="6" max="6" width="45.140625" style="7" bestFit="1" customWidth="1"/>
    <col min="7" max="7" width="6.28515625" style="5" customWidth="1"/>
    <col min="8" max="8" width="6.42578125" style="3" customWidth="1"/>
    <col min="9" max="9" width="10" style="5" customWidth="1"/>
    <col min="10" max="10" width="10" style="9" bestFit="1" customWidth="1"/>
    <col min="11" max="11" width="11.5703125" style="10" bestFit="1" customWidth="1"/>
    <col min="12" max="12" width="12.5703125" style="4" customWidth="1"/>
    <col min="13" max="13" width="10.42578125" style="4" customWidth="1"/>
    <col min="14" max="14" width="8.42578125" style="4" customWidth="1"/>
    <col min="15" max="15" width="15.5703125" style="2" customWidth="1"/>
    <col min="16" max="16384" width="11.42578125" style="11"/>
  </cols>
  <sheetData>
    <row r="1" spans="1:15" ht="16.5" customHeight="1">
      <c r="A1" s="49"/>
      <c r="B1" s="41" t="str">
        <f>HYPERLINK("#'Zusammenfassung'"&amp;"!A10","Zurück")</f>
        <v>Zurück</v>
      </c>
      <c r="C1" s="50"/>
      <c r="D1" s="253"/>
      <c r="E1" s="148" t="s">
        <v>76</v>
      </c>
      <c r="F1" s="254" t="s">
        <v>1842</v>
      </c>
      <c r="G1" s="643"/>
      <c r="H1" s="638"/>
      <c r="I1" s="638"/>
      <c r="J1" s="638"/>
      <c r="K1" s="639"/>
      <c r="L1" s="150" t="str">
        <f>IF(OR(COUNT(K12:K146)&lt;&gt;COUNTIF(L12:L146,"&gt;0")-COUNTIF(A11:A1734,"ZS"),$K$7=""),"Das Preisblatt ist nicht vollständig ausgefüllt!","")</f>
        <v>Das Preisblatt ist nicht vollständig ausgefüllt!</v>
      </c>
      <c r="M1" s="151"/>
      <c r="N1" s="151"/>
      <c r="O1" s="152"/>
    </row>
    <row r="2" spans="1:15">
      <c r="A2" s="175" t="s">
        <v>17</v>
      </c>
      <c r="B2" s="255" t="str">
        <f>Kunde</f>
        <v>Westfälische Hochschule</v>
      </c>
      <c r="C2" s="256"/>
      <c r="D2" s="22"/>
      <c r="E2" s="257" t="s">
        <v>16</v>
      </c>
      <c r="F2" s="180" t="s">
        <v>6</v>
      </c>
      <c r="G2" s="644"/>
      <c r="H2" s="645"/>
      <c r="I2" s="645"/>
      <c r="J2" s="645"/>
      <c r="K2" s="646"/>
      <c r="L2" s="165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59"/>
      <c r="N2" s="258"/>
      <c r="O2" s="160">
        <f>O146</f>
        <v>0</v>
      </c>
    </row>
    <row r="3" spans="1:15">
      <c r="A3" s="175"/>
      <c r="B3" s="161" t="s">
        <v>1629</v>
      </c>
      <c r="C3" s="23"/>
      <c r="E3" s="257" t="s">
        <v>18</v>
      </c>
      <c r="F3" s="259">
        <f>Datum</f>
        <v>46225</v>
      </c>
      <c r="G3" s="644"/>
      <c r="H3" s="645"/>
      <c r="I3" s="645"/>
      <c r="J3" s="645"/>
      <c r="K3" s="646"/>
      <c r="L3" s="165" t="s">
        <v>10</v>
      </c>
      <c r="M3" s="159"/>
      <c r="N3" s="258"/>
      <c r="O3" s="43">
        <f>M146</f>
        <v>0</v>
      </c>
    </row>
    <row r="4" spans="1:15">
      <c r="A4" s="175"/>
      <c r="B4" s="161"/>
      <c r="C4" s="23"/>
      <c r="D4" s="260"/>
      <c r="E4" s="148" t="s">
        <v>14</v>
      </c>
      <c r="F4" s="261" t="str" cm="1">
        <f t="array" aca="1" ref="F4" ca="1">LEFT(MID(CELL( "dateiname",A1), FIND("]", CELL("dateiname", A1))+5, 255),1)</f>
        <v>2</v>
      </c>
      <c r="G4" s="663"/>
      <c r="H4" s="664"/>
      <c r="I4" s="664"/>
      <c r="J4" s="664"/>
      <c r="K4" s="665"/>
      <c r="L4" s="165" t="s">
        <v>11</v>
      </c>
      <c r="M4" s="159"/>
      <c r="N4" s="262"/>
      <c r="O4" s="166">
        <f>K146</f>
        <v>0</v>
      </c>
    </row>
    <row r="5" spans="1:15">
      <c r="A5" s="175"/>
      <c r="B5" s="167" t="s">
        <v>1682</v>
      </c>
      <c r="C5" s="23"/>
      <c r="D5" s="260"/>
      <c r="E5" s="148" t="s">
        <v>51</v>
      </c>
      <c r="F5" s="51" t="str" cm="1">
        <f t="array" aca="1" ref="F5" ca="1">MID(CELL("dateiname",A1),FIND("]",CELL("dateiname",A1))+7,2)</f>
        <v xml:space="preserve">2 </v>
      </c>
      <c r="G5" s="666" t="str">
        <f>IF(L1="",IF(O4&gt;K8,"Die angebotene Durchschnittsleistung überschreitet die zulässige Obergrenze der Reinigungsleistung",""),"")</f>
        <v/>
      </c>
      <c r="H5" s="666"/>
      <c r="I5" s="666"/>
      <c r="J5" s="666"/>
      <c r="K5" s="667"/>
      <c r="L5" s="169" t="s">
        <v>7</v>
      </c>
      <c r="M5" s="169"/>
      <c r="N5" s="169"/>
      <c r="O5" s="170">
        <f>I146</f>
        <v>9311.9899999999925</v>
      </c>
    </row>
    <row r="6" spans="1:15">
      <c r="A6" s="171"/>
      <c r="B6" s="263">
        <v>45665</v>
      </c>
      <c r="C6" s="264" t="s">
        <v>1630</v>
      </c>
      <c r="D6" s="265"/>
      <c r="E6" s="148" t="s">
        <v>76</v>
      </c>
      <c r="F6" s="51" t="str" cm="1">
        <f t="array" aca="1" ref="F6" ca="1">MID(CELL("dateiname",A2),FIND("]",CELL("dateiname",A2))+9,255)</f>
        <v>GrR</v>
      </c>
      <c r="G6" s="668"/>
      <c r="H6" s="668"/>
      <c r="I6" s="668"/>
      <c r="J6" s="668"/>
      <c r="K6" s="669"/>
      <c r="L6" s="169" t="s">
        <v>8</v>
      </c>
      <c r="M6" s="169"/>
      <c r="N6" s="266"/>
      <c r="O6" s="170">
        <f>L146</f>
        <v>9311.9899999999925</v>
      </c>
    </row>
    <row r="7" spans="1:15" ht="15.75">
      <c r="A7" s="175"/>
      <c r="B7" s="670"/>
      <c r="C7" s="670"/>
      <c r="D7" s="671"/>
      <c r="E7" s="267"/>
      <c r="F7" s="268"/>
      <c r="G7" s="269"/>
      <c r="H7" s="270"/>
      <c r="I7" s="269"/>
      <c r="J7" s="271" t="s">
        <v>42</v>
      </c>
      <c r="K7" s="35"/>
      <c r="L7" s="169"/>
      <c r="M7" s="169"/>
      <c r="N7" s="169"/>
      <c r="O7" s="45">
        <f>IFERROR(O2/O6,0)</f>
        <v>0</v>
      </c>
    </row>
    <row r="8" spans="1:15" ht="15.75">
      <c r="A8" s="171"/>
      <c r="B8" s="672"/>
      <c r="C8" s="672"/>
      <c r="D8" s="673"/>
      <c r="E8" s="267"/>
      <c r="F8" s="268"/>
      <c r="G8" s="269"/>
      <c r="H8" s="272"/>
      <c r="I8" s="269"/>
      <c r="J8" s="271" t="s">
        <v>60</v>
      </c>
      <c r="K8" s="182">
        <v>15</v>
      </c>
      <c r="L8" s="169"/>
      <c r="M8" s="169"/>
      <c r="N8" s="169"/>
      <c r="O8" s="46">
        <f>COUNTA(J12:J146)</f>
        <v>126</v>
      </c>
    </row>
    <row r="9" spans="1:15">
      <c r="A9" s="273"/>
      <c r="B9" s="274"/>
      <c r="C9" s="274"/>
      <c r="D9" s="275" t="s">
        <v>154</v>
      </c>
      <c r="E9" s="276"/>
      <c r="F9" s="188"/>
      <c r="G9" s="188"/>
      <c r="H9" s="188"/>
      <c r="I9" s="188"/>
      <c r="J9" s="188"/>
      <c r="K9" s="189"/>
      <c r="L9" s="189"/>
      <c r="M9" s="189"/>
      <c r="N9" s="189"/>
      <c r="O9" s="52"/>
    </row>
    <row r="10" spans="1:15" s="8" customFormat="1" ht="24.75" customHeight="1">
      <c r="A10" s="190" t="s">
        <v>1</v>
      </c>
      <c r="B10" s="277" t="s">
        <v>65</v>
      </c>
      <c r="C10" s="192" t="s">
        <v>3</v>
      </c>
      <c r="D10" s="278" t="s">
        <v>125</v>
      </c>
      <c r="E10" s="279" t="s">
        <v>2</v>
      </c>
      <c r="F10" s="280" t="s">
        <v>19</v>
      </c>
      <c r="G10" s="194" t="s">
        <v>165</v>
      </c>
      <c r="H10" s="194" t="s">
        <v>166</v>
      </c>
      <c r="I10" s="194" t="s">
        <v>20</v>
      </c>
      <c r="J10" s="194" t="s">
        <v>21</v>
      </c>
      <c r="K10" s="194" t="s">
        <v>22</v>
      </c>
      <c r="L10" s="194" t="s">
        <v>23</v>
      </c>
      <c r="M10" s="194" t="s">
        <v>15</v>
      </c>
      <c r="N10" s="194" t="s">
        <v>24</v>
      </c>
      <c r="O10" s="194" t="s">
        <v>25</v>
      </c>
    </row>
    <row r="11" spans="1:15" customFormat="1">
      <c r="A11" s="281">
        <v>1</v>
      </c>
      <c r="B11" s="282" t="s">
        <v>1670</v>
      </c>
      <c r="C11" s="283">
        <v>0</v>
      </c>
      <c r="D11" s="284">
        <v>171</v>
      </c>
      <c r="E11" s="282" t="s">
        <v>84</v>
      </c>
      <c r="F11" s="285" t="s">
        <v>1312</v>
      </c>
      <c r="G11" s="286" t="s">
        <v>71</v>
      </c>
      <c r="H11" s="287" t="s">
        <v>83</v>
      </c>
      <c r="I11" s="431">
        <v>15.25</v>
      </c>
      <c r="J11" s="289">
        <v>1</v>
      </c>
      <c r="K11" s="25"/>
      <c r="L11" s="203">
        <f t="shared" ref="L11:L40" si="0">I11*J11</f>
        <v>15.25</v>
      </c>
      <c r="M11" s="203">
        <f t="shared" ref="M11:M40" si="1">IFERROR(L11/K11,0)</f>
        <v>0</v>
      </c>
      <c r="N11" s="290">
        <f t="shared" ref="N11:N40" si="2">IF(O11&gt;0,O11/J11,0)</f>
        <v>0</v>
      </c>
      <c r="O11" s="203">
        <f t="shared" ref="O11:O40" si="3">ROUND(M11*SVS_GrR_L_Wert,2)</f>
        <v>0</v>
      </c>
    </row>
    <row r="12" spans="1:15">
      <c r="A12" s="281">
        <f>MAX($A$11:A11)+1</f>
        <v>2</v>
      </c>
      <c r="B12" s="282" t="s">
        <v>1670</v>
      </c>
      <c r="C12" s="283">
        <v>0</v>
      </c>
      <c r="D12" s="284">
        <v>172</v>
      </c>
      <c r="E12" s="282" t="s">
        <v>84</v>
      </c>
      <c r="F12" s="285" t="s">
        <v>1312</v>
      </c>
      <c r="G12" s="286" t="s">
        <v>71</v>
      </c>
      <c r="H12" s="287" t="s">
        <v>83</v>
      </c>
      <c r="I12" s="431">
        <v>67.25</v>
      </c>
      <c r="J12" s="289">
        <v>1</v>
      </c>
      <c r="K12" s="25"/>
      <c r="L12" s="203">
        <f t="shared" si="0"/>
        <v>67.25</v>
      </c>
      <c r="M12" s="203">
        <f t="shared" si="1"/>
        <v>0</v>
      </c>
      <c r="N12" s="290">
        <f t="shared" si="2"/>
        <v>0</v>
      </c>
      <c r="O12" s="203">
        <f t="shared" si="3"/>
        <v>0</v>
      </c>
    </row>
    <row r="13" spans="1:15">
      <c r="A13" s="281">
        <f>MAX($A$11:A12)+1</f>
        <v>3</v>
      </c>
      <c r="B13" s="282" t="s">
        <v>1670</v>
      </c>
      <c r="C13" s="283">
        <v>0</v>
      </c>
      <c r="D13" s="284">
        <v>173</v>
      </c>
      <c r="E13" s="282" t="s">
        <v>84</v>
      </c>
      <c r="F13" s="285" t="s">
        <v>1312</v>
      </c>
      <c r="G13" s="286" t="s">
        <v>71</v>
      </c>
      <c r="H13" s="287" t="s">
        <v>83</v>
      </c>
      <c r="I13" s="431">
        <v>162.33000000000001</v>
      </c>
      <c r="J13" s="289">
        <v>1</v>
      </c>
      <c r="K13" s="25"/>
      <c r="L13" s="203">
        <f t="shared" si="0"/>
        <v>162.33000000000001</v>
      </c>
      <c r="M13" s="203">
        <f t="shared" si="1"/>
        <v>0</v>
      </c>
      <c r="N13" s="290">
        <f t="shared" si="2"/>
        <v>0</v>
      </c>
      <c r="O13" s="203">
        <f t="shared" si="3"/>
        <v>0</v>
      </c>
    </row>
    <row r="14" spans="1:15">
      <c r="A14" s="281">
        <f>MAX($A$11:A13)+1</f>
        <v>4</v>
      </c>
      <c r="B14" s="282" t="s">
        <v>1670</v>
      </c>
      <c r="C14" s="283">
        <v>0</v>
      </c>
      <c r="D14" s="284">
        <v>174</v>
      </c>
      <c r="E14" s="282" t="s">
        <v>84</v>
      </c>
      <c r="F14" s="285" t="s">
        <v>1312</v>
      </c>
      <c r="G14" s="286" t="s">
        <v>71</v>
      </c>
      <c r="H14" s="287" t="s">
        <v>83</v>
      </c>
      <c r="I14" s="431">
        <v>22.21</v>
      </c>
      <c r="J14" s="289">
        <v>1</v>
      </c>
      <c r="K14" s="25"/>
      <c r="L14" s="203">
        <f t="shared" si="0"/>
        <v>22.21</v>
      </c>
      <c r="M14" s="203">
        <f t="shared" si="1"/>
        <v>0</v>
      </c>
      <c r="N14" s="290">
        <f t="shared" si="2"/>
        <v>0</v>
      </c>
      <c r="O14" s="203">
        <f t="shared" si="3"/>
        <v>0</v>
      </c>
    </row>
    <row r="15" spans="1:15">
      <c r="A15" s="281">
        <f>MAX($A$11:A14)+1</f>
        <v>5</v>
      </c>
      <c r="B15" s="282" t="s">
        <v>1670</v>
      </c>
      <c r="C15" s="283">
        <v>0</v>
      </c>
      <c r="D15" s="284">
        <v>176</v>
      </c>
      <c r="E15" s="282" t="s">
        <v>84</v>
      </c>
      <c r="F15" s="285" t="s">
        <v>1312</v>
      </c>
      <c r="G15" s="286" t="s">
        <v>71</v>
      </c>
      <c r="H15" s="287" t="s">
        <v>83</v>
      </c>
      <c r="I15" s="431">
        <v>63.23</v>
      </c>
      <c r="J15" s="289">
        <v>1</v>
      </c>
      <c r="K15" s="25"/>
      <c r="L15" s="203">
        <f t="shared" si="0"/>
        <v>63.23</v>
      </c>
      <c r="M15" s="203">
        <f t="shared" si="1"/>
        <v>0</v>
      </c>
      <c r="N15" s="290">
        <f t="shared" si="2"/>
        <v>0</v>
      </c>
      <c r="O15" s="203">
        <f t="shared" si="3"/>
        <v>0</v>
      </c>
    </row>
    <row r="16" spans="1:15">
      <c r="A16" s="281">
        <f>MAX($A$11:A15)+1</f>
        <v>6</v>
      </c>
      <c r="B16" s="282" t="s">
        <v>1670</v>
      </c>
      <c r="C16" s="283">
        <v>0</v>
      </c>
      <c r="D16" s="284">
        <v>177</v>
      </c>
      <c r="E16" s="282" t="s">
        <v>84</v>
      </c>
      <c r="F16" s="285" t="s">
        <v>1312</v>
      </c>
      <c r="G16" s="286" t="s">
        <v>71</v>
      </c>
      <c r="H16" s="287" t="s">
        <v>83</v>
      </c>
      <c r="I16" s="431">
        <v>5.05</v>
      </c>
      <c r="J16" s="289">
        <v>1</v>
      </c>
      <c r="K16" s="25"/>
      <c r="L16" s="203">
        <f t="shared" si="0"/>
        <v>5.05</v>
      </c>
      <c r="M16" s="203">
        <f t="shared" si="1"/>
        <v>0</v>
      </c>
      <c r="N16" s="290">
        <f t="shared" si="2"/>
        <v>0</v>
      </c>
      <c r="O16" s="203">
        <f t="shared" si="3"/>
        <v>0</v>
      </c>
    </row>
    <row r="17" spans="1:15">
      <c r="A17" s="281">
        <f>MAX($A$11:A16)+1</f>
        <v>7</v>
      </c>
      <c r="B17" s="282" t="s">
        <v>1670</v>
      </c>
      <c r="C17" s="283">
        <v>1</v>
      </c>
      <c r="D17" s="284">
        <v>101</v>
      </c>
      <c r="E17" s="282" t="s">
        <v>229</v>
      </c>
      <c r="F17" s="285" t="s">
        <v>1316</v>
      </c>
      <c r="G17" s="286" t="s">
        <v>71</v>
      </c>
      <c r="H17" s="287" t="s">
        <v>82</v>
      </c>
      <c r="I17" s="431">
        <v>85.32</v>
      </c>
      <c r="J17" s="289">
        <v>1</v>
      </c>
      <c r="K17" s="25"/>
      <c r="L17" s="203">
        <f t="shared" si="0"/>
        <v>85.32</v>
      </c>
      <c r="M17" s="203">
        <f t="shared" si="1"/>
        <v>0</v>
      </c>
      <c r="N17" s="290">
        <f t="shared" si="2"/>
        <v>0</v>
      </c>
      <c r="O17" s="203">
        <f t="shared" si="3"/>
        <v>0</v>
      </c>
    </row>
    <row r="18" spans="1:15">
      <c r="A18" s="281">
        <f>MAX($A$11:A17)+1</f>
        <v>8</v>
      </c>
      <c r="B18" s="282" t="s">
        <v>1670</v>
      </c>
      <c r="C18" s="283">
        <v>1</v>
      </c>
      <c r="D18" s="284">
        <v>103</v>
      </c>
      <c r="E18" s="282" t="s">
        <v>229</v>
      </c>
      <c r="F18" s="285" t="s">
        <v>1316</v>
      </c>
      <c r="G18" s="286" t="s">
        <v>71</v>
      </c>
      <c r="H18" s="287" t="s">
        <v>82</v>
      </c>
      <c r="I18" s="431">
        <v>102.05</v>
      </c>
      <c r="J18" s="289">
        <v>1</v>
      </c>
      <c r="K18" s="25"/>
      <c r="L18" s="203">
        <f t="shared" si="0"/>
        <v>102.05</v>
      </c>
      <c r="M18" s="203">
        <f t="shared" si="1"/>
        <v>0</v>
      </c>
      <c r="N18" s="290">
        <f t="shared" si="2"/>
        <v>0</v>
      </c>
      <c r="O18" s="203">
        <f t="shared" si="3"/>
        <v>0</v>
      </c>
    </row>
    <row r="19" spans="1:15">
      <c r="A19" s="281">
        <f>MAX($A$11:A18)+1</f>
        <v>9</v>
      </c>
      <c r="B19" s="282" t="s">
        <v>1670</v>
      </c>
      <c r="C19" s="283">
        <v>1</v>
      </c>
      <c r="D19" s="284">
        <v>105</v>
      </c>
      <c r="E19" s="282" t="s">
        <v>930</v>
      </c>
      <c r="F19" s="285" t="s">
        <v>1316</v>
      </c>
      <c r="G19" s="286" t="s">
        <v>71</v>
      </c>
      <c r="H19" s="287" t="s">
        <v>45</v>
      </c>
      <c r="I19" s="431">
        <v>122.78</v>
      </c>
      <c r="J19" s="289">
        <v>1</v>
      </c>
      <c r="K19" s="25"/>
      <c r="L19" s="203">
        <f t="shared" si="0"/>
        <v>122.78</v>
      </c>
      <c r="M19" s="203">
        <f t="shared" si="1"/>
        <v>0</v>
      </c>
      <c r="N19" s="290">
        <f t="shared" si="2"/>
        <v>0</v>
      </c>
      <c r="O19" s="203">
        <f t="shared" si="3"/>
        <v>0</v>
      </c>
    </row>
    <row r="20" spans="1:15">
      <c r="A20" s="281">
        <f>MAX($A$11:A19)+1</f>
        <v>10</v>
      </c>
      <c r="B20" s="282" t="s">
        <v>1670</v>
      </c>
      <c r="C20" s="283">
        <v>1</v>
      </c>
      <c r="D20" s="284">
        <v>110</v>
      </c>
      <c r="E20" s="282" t="s">
        <v>229</v>
      </c>
      <c r="F20" s="285" t="s">
        <v>1316</v>
      </c>
      <c r="G20" s="286" t="s">
        <v>71</v>
      </c>
      <c r="H20" s="287" t="s">
        <v>82</v>
      </c>
      <c r="I20" s="431">
        <v>102.53</v>
      </c>
      <c r="J20" s="289">
        <v>1</v>
      </c>
      <c r="K20" s="25"/>
      <c r="L20" s="203">
        <f t="shared" si="0"/>
        <v>102.53</v>
      </c>
      <c r="M20" s="203">
        <f t="shared" si="1"/>
        <v>0</v>
      </c>
      <c r="N20" s="290">
        <f t="shared" si="2"/>
        <v>0</v>
      </c>
      <c r="O20" s="203">
        <f t="shared" si="3"/>
        <v>0</v>
      </c>
    </row>
    <row r="21" spans="1:15">
      <c r="A21" s="281">
        <f>MAX($A$11:A20)+1</f>
        <v>11</v>
      </c>
      <c r="B21" s="282" t="s">
        <v>1670</v>
      </c>
      <c r="C21" s="283">
        <v>1</v>
      </c>
      <c r="D21" s="284">
        <v>171</v>
      </c>
      <c r="E21" s="282" t="s">
        <v>84</v>
      </c>
      <c r="F21" s="285" t="s">
        <v>75</v>
      </c>
      <c r="G21" s="286" t="s">
        <v>71</v>
      </c>
      <c r="H21" s="287" t="s">
        <v>83</v>
      </c>
      <c r="I21" s="431">
        <v>19.739999999999998</v>
      </c>
      <c r="J21" s="289">
        <v>1</v>
      </c>
      <c r="K21" s="25"/>
      <c r="L21" s="203">
        <f t="shared" si="0"/>
        <v>19.739999999999998</v>
      </c>
      <c r="M21" s="203">
        <f t="shared" si="1"/>
        <v>0</v>
      </c>
      <c r="N21" s="290">
        <f t="shared" si="2"/>
        <v>0</v>
      </c>
      <c r="O21" s="203">
        <f t="shared" si="3"/>
        <v>0</v>
      </c>
    </row>
    <row r="22" spans="1:15">
      <c r="A22" s="281">
        <f>MAX($A$11:A21)+1</f>
        <v>12</v>
      </c>
      <c r="B22" s="282" t="s">
        <v>1670</v>
      </c>
      <c r="C22" s="283">
        <v>1</v>
      </c>
      <c r="D22" s="284">
        <v>172</v>
      </c>
      <c r="E22" s="282" t="s">
        <v>84</v>
      </c>
      <c r="F22" s="285" t="s">
        <v>75</v>
      </c>
      <c r="G22" s="286" t="s">
        <v>71</v>
      </c>
      <c r="H22" s="287" t="s">
        <v>83</v>
      </c>
      <c r="I22" s="431">
        <v>62.07</v>
      </c>
      <c r="J22" s="289">
        <v>1</v>
      </c>
      <c r="K22" s="25"/>
      <c r="L22" s="203">
        <f t="shared" si="0"/>
        <v>62.07</v>
      </c>
      <c r="M22" s="203">
        <f t="shared" si="1"/>
        <v>0</v>
      </c>
      <c r="N22" s="290">
        <f t="shared" si="2"/>
        <v>0</v>
      </c>
      <c r="O22" s="203">
        <f t="shared" si="3"/>
        <v>0</v>
      </c>
    </row>
    <row r="23" spans="1:15">
      <c r="A23" s="281">
        <f>MAX($A$11:A22)+1</f>
        <v>13</v>
      </c>
      <c r="B23" s="282" t="s">
        <v>1670</v>
      </c>
      <c r="C23" s="283">
        <v>1</v>
      </c>
      <c r="D23" s="284">
        <v>173</v>
      </c>
      <c r="E23" s="282" t="s">
        <v>84</v>
      </c>
      <c r="F23" s="285" t="s">
        <v>75</v>
      </c>
      <c r="G23" s="286" t="s">
        <v>71</v>
      </c>
      <c r="H23" s="287" t="s">
        <v>83</v>
      </c>
      <c r="I23" s="431">
        <v>96.28</v>
      </c>
      <c r="J23" s="289">
        <v>1</v>
      </c>
      <c r="K23" s="25"/>
      <c r="L23" s="203">
        <f t="shared" si="0"/>
        <v>96.28</v>
      </c>
      <c r="M23" s="203">
        <f t="shared" si="1"/>
        <v>0</v>
      </c>
      <c r="N23" s="290">
        <f t="shared" si="2"/>
        <v>0</v>
      </c>
      <c r="O23" s="203">
        <f t="shared" si="3"/>
        <v>0</v>
      </c>
    </row>
    <row r="24" spans="1:15">
      <c r="A24" s="281">
        <f>MAX($A$11:A23)+1</f>
        <v>14</v>
      </c>
      <c r="B24" s="282" t="s">
        <v>1670</v>
      </c>
      <c r="C24" s="283">
        <v>1</v>
      </c>
      <c r="D24" s="284">
        <v>174</v>
      </c>
      <c r="E24" s="282" t="s">
        <v>84</v>
      </c>
      <c r="F24" s="285" t="s">
        <v>75</v>
      </c>
      <c r="G24" s="286" t="s">
        <v>71</v>
      </c>
      <c r="H24" s="287" t="s">
        <v>83</v>
      </c>
      <c r="I24" s="431">
        <v>22.81</v>
      </c>
      <c r="J24" s="289">
        <v>1</v>
      </c>
      <c r="K24" s="25"/>
      <c r="L24" s="203">
        <f t="shared" si="0"/>
        <v>22.81</v>
      </c>
      <c r="M24" s="203">
        <f t="shared" si="1"/>
        <v>0</v>
      </c>
      <c r="N24" s="290">
        <f t="shared" si="2"/>
        <v>0</v>
      </c>
      <c r="O24" s="203">
        <f t="shared" si="3"/>
        <v>0</v>
      </c>
    </row>
    <row r="25" spans="1:15">
      <c r="A25" s="281">
        <f>MAX($A$11:A24)+1</f>
        <v>15</v>
      </c>
      <c r="B25" s="282" t="s">
        <v>1670</v>
      </c>
      <c r="C25" s="283">
        <v>1</v>
      </c>
      <c r="D25" s="284">
        <v>177</v>
      </c>
      <c r="E25" s="282" t="s">
        <v>84</v>
      </c>
      <c r="F25" s="285" t="s">
        <v>75</v>
      </c>
      <c r="G25" s="286" t="s">
        <v>71</v>
      </c>
      <c r="H25" s="287" t="s">
        <v>83</v>
      </c>
      <c r="I25" s="431">
        <v>27.01</v>
      </c>
      <c r="J25" s="289">
        <v>1</v>
      </c>
      <c r="K25" s="25"/>
      <c r="L25" s="203">
        <f t="shared" si="0"/>
        <v>27.01</v>
      </c>
      <c r="M25" s="203">
        <f t="shared" si="1"/>
        <v>0</v>
      </c>
      <c r="N25" s="290">
        <f t="shared" si="2"/>
        <v>0</v>
      </c>
      <c r="O25" s="203">
        <f t="shared" si="3"/>
        <v>0</v>
      </c>
    </row>
    <row r="26" spans="1:15">
      <c r="A26" s="281">
        <f>MAX($A$11:A25)+1</f>
        <v>16</v>
      </c>
      <c r="B26" s="282" t="s">
        <v>1670</v>
      </c>
      <c r="C26" s="283">
        <v>2</v>
      </c>
      <c r="D26" s="284">
        <v>109</v>
      </c>
      <c r="E26" s="282" t="s">
        <v>84</v>
      </c>
      <c r="F26" s="285" t="s">
        <v>1316</v>
      </c>
      <c r="G26" s="286" t="s">
        <v>71</v>
      </c>
      <c r="H26" s="287" t="s">
        <v>83</v>
      </c>
      <c r="I26" s="431">
        <v>118.63</v>
      </c>
      <c r="J26" s="289">
        <v>1</v>
      </c>
      <c r="K26" s="25"/>
      <c r="L26" s="203">
        <f t="shared" si="0"/>
        <v>118.63</v>
      </c>
      <c r="M26" s="203">
        <f t="shared" si="1"/>
        <v>0</v>
      </c>
      <c r="N26" s="290">
        <f t="shared" si="2"/>
        <v>0</v>
      </c>
      <c r="O26" s="203">
        <f t="shared" si="3"/>
        <v>0</v>
      </c>
    </row>
    <row r="27" spans="1:15">
      <c r="A27" s="281">
        <f>MAX($A$11:A26)+1</f>
        <v>17</v>
      </c>
      <c r="B27" s="282" t="s">
        <v>1670</v>
      </c>
      <c r="C27" s="283">
        <v>2</v>
      </c>
      <c r="D27" s="284">
        <v>171</v>
      </c>
      <c r="E27" s="282" t="s">
        <v>84</v>
      </c>
      <c r="F27" s="285" t="s">
        <v>75</v>
      </c>
      <c r="G27" s="286" t="s">
        <v>71</v>
      </c>
      <c r="H27" s="287" t="s">
        <v>83</v>
      </c>
      <c r="I27" s="431">
        <v>19.43</v>
      </c>
      <c r="J27" s="289">
        <v>1</v>
      </c>
      <c r="K27" s="25"/>
      <c r="L27" s="203">
        <f t="shared" si="0"/>
        <v>19.43</v>
      </c>
      <c r="M27" s="203">
        <f t="shared" si="1"/>
        <v>0</v>
      </c>
      <c r="N27" s="290">
        <f t="shared" si="2"/>
        <v>0</v>
      </c>
      <c r="O27" s="203">
        <f t="shared" si="3"/>
        <v>0</v>
      </c>
    </row>
    <row r="28" spans="1:15">
      <c r="A28" s="281">
        <f>MAX($A$11:A27)+1</f>
        <v>18</v>
      </c>
      <c r="B28" s="282" t="s">
        <v>1670</v>
      </c>
      <c r="C28" s="283">
        <v>2</v>
      </c>
      <c r="D28" s="284">
        <v>172</v>
      </c>
      <c r="E28" s="282" t="s">
        <v>84</v>
      </c>
      <c r="F28" s="285" t="s">
        <v>75</v>
      </c>
      <c r="G28" s="286" t="s">
        <v>71</v>
      </c>
      <c r="H28" s="287" t="s">
        <v>83</v>
      </c>
      <c r="I28" s="431">
        <v>61.43</v>
      </c>
      <c r="J28" s="289">
        <v>1</v>
      </c>
      <c r="K28" s="25"/>
      <c r="L28" s="203">
        <f t="shared" si="0"/>
        <v>61.43</v>
      </c>
      <c r="M28" s="203">
        <f t="shared" si="1"/>
        <v>0</v>
      </c>
      <c r="N28" s="290">
        <f t="shared" si="2"/>
        <v>0</v>
      </c>
      <c r="O28" s="203">
        <f t="shared" si="3"/>
        <v>0</v>
      </c>
    </row>
    <row r="29" spans="1:15">
      <c r="A29" s="281">
        <f>MAX($A$11:A28)+1</f>
        <v>19</v>
      </c>
      <c r="B29" s="282" t="s">
        <v>1670</v>
      </c>
      <c r="C29" s="283">
        <v>2</v>
      </c>
      <c r="D29" s="284">
        <v>173</v>
      </c>
      <c r="E29" s="282" t="s">
        <v>84</v>
      </c>
      <c r="F29" s="285" t="s">
        <v>75</v>
      </c>
      <c r="G29" s="286" t="s">
        <v>71</v>
      </c>
      <c r="H29" s="287" t="s">
        <v>83</v>
      </c>
      <c r="I29" s="431">
        <v>96.41</v>
      </c>
      <c r="J29" s="289">
        <v>1</v>
      </c>
      <c r="K29" s="25"/>
      <c r="L29" s="203">
        <f t="shared" si="0"/>
        <v>96.41</v>
      </c>
      <c r="M29" s="203">
        <f t="shared" si="1"/>
        <v>0</v>
      </c>
      <c r="N29" s="290">
        <f t="shared" si="2"/>
        <v>0</v>
      </c>
      <c r="O29" s="203">
        <f t="shared" si="3"/>
        <v>0</v>
      </c>
    </row>
    <row r="30" spans="1:15">
      <c r="A30" s="281">
        <f>MAX($A$11:A29)+1</f>
        <v>20</v>
      </c>
      <c r="B30" s="282" t="s">
        <v>1670</v>
      </c>
      <c r="C30" s="283">
        <v>2</v>
      </c>
      <c r="D30" s="284">
        <v>174</v>
      </c>
      <c r="E30" s="282" t="s">
        <v>84</v>
      </c>
      <c r="F30" s="285" t="s">
        <v>75</v>
      </c>
      <c r="G30" s="286" t="s">
        <v>71</v>
      </c>
      <c r="H30" s="287" t="s">
        <v>83</v>
      </c>
      <c r="I30" s="431">
        <v>23.35</v>
      </c>
      <c r="J30" s="289">
        <v>1</v>
      </c>
      <c r="K30" s="25"/>
      <c r="L30" s="203">
        <f t="shared" si="0"/>
        <v>23.35</v>
      </c>
      <c r="M30" s="203">
        <f t="shared" si="1"/>
        <v>0</v>
      </c>
      <c r="N30" s="290">
        <f t="shared" si="2"/>
        <v>0</v>
      </c>
      <c r="O30" s="203">
        <f t="shared" si="3"/>
        <v>0</v>
      </c>
    </row>
    <row r="31" spans="1:15">
      <c r="A31" s="212"/>
      <c r="B31" s="213"/>
      <c r="C31" s="295"/>
      <c r="D31" s="296"/>
      <c r="E31" s="213"/>
      <c r="F31" s="215"/>
      <c r="G31" s="297"/>
      <c r="H31" s="298"/>
      <c r="I31" s="432"/>
      <c r="J31" s="300"/>
      <c r="K31" s="217"/>
      <c r="L31" s="301"/>
      <c r="M31" s="301"/>
      <c r="N31" s="302"/>
      <c r="O31" s="303"/>
    </row>
    <row r="32" spans="1:15">
      <c r="A32" s="281">
        <f>MAX($A$11:A30)+1</f>
        <v>21</v>
      </c>
      <c r="B32" s="282" t="s">
        <v>1634</v>
      </c>
      <c r="C32" s="283">
        <v>0</v>
      </c>
      <c r="D32" s="284">
        <v>170</v>
      </c>
      <c r="E32" s="282" t="s">
        <v>84</v>
      </c>
      <c r="F32" s="285" t="s">
        <v>1312</v>
      </c>
      <c r="G32" s="286" t="s">
        <v>71</v>
      </c>
      <c r="H32" s="287" t="s">
        <v>83</v>
      </c>
      <c r="I32" s="431">
        <v>231.57</v>
      </c>
      <c r="J32" s="289">
        <v>1</v>
      </c>
      <c r="K32" s="25"/>
      <c r="L32" s="203">
        <f t="shared" si="0"/>
        <v>231.57</v>
      </c>
      <c r="M32" s="203">
        <f t="shared" si="1"/>
        <v>0</v>
      </c>
      <c r="N32" s="290">
        <f t="shared" si="2"/>
        <v>0</v>
      </c>
      <c r="O32" s="203">
        <f t="shared" si="3"/>
        <v>0</v>
      </c>
    </row>
    <row r="33" spans="1:15">
      <c r="A33" s="281">
        <f>MAX($A$11:A32)+1</f>
        <v>22</v>
      </c>
      <c r="B33" s="282" t="s">
        <v>1634</v>
      </c>
      <c r="C33" s="283">
        <v>0</v>
      </c>
      <c r="D33" s="284" t="s">
        <v>1643</v>
      </c>
      <c r="E33" s="282" t="s">
        <v>84</v>
      </c>
      <c r="F33" s="285" t="s">
        <v>1312</v>
      </c>
      <c r="G33" s="286" t="s">
        <v>71</v>
      </c>
      <c r="H33" s="287" t="s">
        <v>83</v>
      </c>
      <c r="I33" s="431">
        <v>232.24</v>
      </c>
      <c r="J33" s="289">
        <v>1</v>
      </c>
      <c r="K33" s="25"/>
      <c r="L33" s="203">
        <f t="shared" si="0"/>
        <v>232.24</v>
      </c>
      <c r="M33" s="203">
        <f t="shared" si="1"/>
        <v>0</v>
      </c>
      <c r="N33" s="290">
        <f t="shared" si="2"/>
        <v>0</v>
      </c>
      <c r="O33" s="203">
        <f t="shared" si="3"/>
        <v>0</v>
      </c>
    </row>
    <row r="34" spans="1:15">
      <c r="A34" s="281">
        <f>MAX($A$11:A33)+1</f>
        <v>23</v>
      </c>
      <c r="B34" s="282" t="s">
        <v>1634</v>
      </c>
      <c r="C34" s="283">
        <v>0</v>
      </c>
      <c r="D34" s="284" t="s">
        <v>1644</v>
      </c>
      <c r="E34" s="282" t="s">
        <v>84</v>
      </c>
      <c r="F34" s="285" t="s">
        <v>1312</v>
      </c>
      <c r="G34" s="286" t="s">
        <v>71</v>
      </c>
      <c r="H34" s="287" t="s">
        <v>83</v>
      </c>
      <c r="I34" s="431">
        <v>122.01</v>
      </c>
      <c r="J34" s="289">
        <v>1</v>
      </c>
      <c r="K34" s="25"/>
      <c r="L34" s="203">
        <f t="shared" si="0"/>
        <v>122.01</v>
      </c>
      <c r="M34" s="203">
        <f t="shared" si="1"/>
        <v>0</v>
      </c>
      <c r="N34" s="290">
        <f t="shared" si="2"/>
        <v>0</v>
      </c>
      <c r="O34" s="203">
        <f t="shared" si="3"/>
        <v>0</v>
      </c>
    </row>
    <row r="35" spans="1:15">
      <c r="A35" s="281">
        <f>MAX($A$11:A34)+1</f>
        <v>24</v>
      </c>
      <c r="B35" s="282" t="s">
        <v>1634</v>
      </c>
      <c r="C35" s="283">
        <v>1</v>
      </c>
      <c r="D35" s="284">
        <v>101</v>
      </c>
      <c r="E35" s="282" t="s">
        <v>1646</v>
      </c>
      <c r="F35" s="285" t="s">
        <v>1316</v>
      </c>
      <c r="G35" s="286" t="s">
        <v>71</v>
      </c>
      <c r="H35" s="287" t="s">
        <v>45</v>
      </c>
      <c r="I35" s="431">
        <v>156.12</v>
      </c>
      <c r="J35" s="289">
        <v>1</v>
      </c>
      <c r="K35" s="25"/>
      <c r="L35" s="203">
        <f t="shared" si="0"/>
        <v>156.12</v>
      </c>
      <c r="M35" s="203">
        <f t="shared" si="1"/>
        <v>0</v>
      </c>
      <c r="N35" s="290">
        <f t="shared" si="2"/>
        <v>0</v>
      </c>
      <c r="O35" s="203">
        <f t="shared" si="3"/>
        <v>0</v>
      </c>
    </row>
    <row r="36" spans="1:15">
      <c r="A36" s="281">
        <f>MAX($A$11:A35)+1</f>
        <v>25</v>
      </c>
      <c r="B36" s="282" t="s">
        <v>1634</v>
      </c>
      <c r="C36" s="283">
        <v>1</v>
      </c>
      <c r="D36" s="284">
        <v>102</v>
      </c>
      <c r="E36" s="282" t="s">
        <v>1647</v>
      </c>
      <c r="F36" s="285" t="s">
        <v>1316</v>
      </c>
      <c r="G36" s="286" t="s">
        <v>71</v>
      </c>
      <c r="H36" s="287" t="s">
        <v>45</v>
      </c>
      <c r="I36" s="431">
        <v>117.81</v>
      </c>
      <c r="J36" s="289">
        <v>1</v>
      </c>
      <c r="K36" s="25"/>
      <c r="L36" s="203">
        <f t="shared" si="0"/>
        <v>117.81</v>
      </c>
      <c r="M36" s="203">
        <f t="shared" si="1"/>
        <v>0</v>
      </c>
      <c r="N36" s="290">
        <f t="shared" si="2"/>
        <v>0</v>
      </c>
      <c r="O36" s="203">
        <f t="shared" si="3"/>
        <v>0</v>
      </c>
    </row>
    <row r="37" spans="1:15">
      <c r="A37" s="281">
        <f>MAX($A$11:A36)+1</f>
        <v>26</v>
      </c>
      <c r="B37" s="282" t="s">
        <v>1634</v>
      </c>
      <c r="C37" s="283">
        <v>1</v>
      </c>
      <c r="D37" s="284">
        <v>103</v>
      </c>
      <c r="E37" s="282" t="s">
        <v>1648</v>
      </c>
      <c r="F37" s="285" t="s">
        <v>1316</v>
      </c>
      <c r="G37" s="286" t="s">
        <v>71</v>
      </c>
      <c r="H37" s="287" t="s">
        <v>45</v>
      </c>
      <c r="I37" s="431">
        <v>116.19</v>
      </c>
      <c r="J37" s="289">
        <v>1</v>
      </c>
      <c r="K37" s="25"/>
      <c r="L37" s="203">
        <f t="shared" si="0"/>
        <v>116.19</v>
      </c>
      <c r="M37" s="203">
        <f t="shared" si="1"/>
        <v>0</v>
      </c>
      <c r="N37" s="290">
        <f t="shared" si="2"/>
        <v>0</v>
      </c>
      <c r="O37" s="203">
        <f t="shared" si="3"/>
        <v>0</v>
      </c>
    </row>
    <row r="38" spans="1:15">
      <c r="A38" s="281">
        <f>MAX($A$11:A37)+1</f>
        <v>27</v>
      </c>
      <c r="B38" s="282" t="s">
        <v>1634</v>
      </c>
      <c r="C38" s="283">
        <v>1</v>
      </c>
      <c r="D38" s="284">
        <v>111</v>
      </c>
      <c r="E38" s="282" t="s">
        <v>229</v>
      </c>
      <c r="F38" s="285" t="s">
        <v>1316</v>
      </c>
      <c r="G38" s="286" t="s">
        <v>71</v>
      </c>
      <c r="H38" s="287" t="s">
        <v>82</v>
      </c>
      <c r="I38" s="431">
        <v>66.28</v>
      </c>
      <c r="J38" s="289">
        <v>1</v>
      </c>
      <c r="K38" s="25"/>
      <c r="L38" s="203">
        <f t="shared" si="0"/>
        <v>66.28</v>
      </c>
      <c r="M38" s="203">
        <f t="shared" si="1"/>
        <v>0</v>
      </c>
      <c r="N38" s="290">
        <f t="shared" si="2"/>
        <v>0</v>
      </c>
      <c r="O38" s="203">
        <f t="shared" si="3"/>
        <v>0</v>
      </c>
    </row>
    <row r="39" spans="1:15">
      <c r="A39" s="281">
        <f>MAX($A$11:A38)+1</f>
        <v>28</v>
      </c>
      <c r="B39" s="282" t="s">
        <v>1634</v>
      </c>
      <c r="C39" s="283">
        <v>1</v>
      </c>
      <c r="D39" s="284">
        <v>112</v>
      </c>
      <c r="E39" s="282" t="s">
        <v>229</v>
      </c>
      <c r="F39" s="285" t="s">
        <v>1316</v>
      </c>
      <c r="G39" s="286" t="s">
        <v>71</v>
      </c>
      <c r="H39" s="287" t="s">
        <v>82</v>
      </c>
      <c r="I39" s="431">
        <v>98.72</v>
      </c>
      <c r="J39" s="289">
        <v>1</v>
      </c>
      <c r="K39" s="25"/>
      <c r="L39" s="203">
        <f t="shared" si="0"/>
        <v>98.72</v>
      </c>
      <c r="M39" s="203">
        <f t="shared" si="1"/>
        <v>0</v>
      </c>
      <c r="N39" s="290">
        <f t="shared" si="2"/>
        <v>0</v>
      </c>
      <c r="O39" s="203">
        <f t="shared" si="3"/>
        <v>0</v>
      </c>
    </row>
    <row r="40" spans="1:15">
      <c r="A40" s="281">
        <f>MAX($A$11:A39)+1</f>
        <v>29</v>
      </c>
      <c r="B40" s="282" t="s">
        <v>1634</v>
      </c>
      <c r="C40" s="283">
        <v>1</v>
      </c>
      <c r="D40" s="284">
        <v>113</v>
      </c>
      <c r="E40" s="282" t="s">
        <v>229</v>
      </c>
      <c r="F40" s="285" t="s">
        <v>1316</v>
      </c>
      <c r="G40" s="286" t="s">
        <v>71</v>
      </c>
      <c r="H40" s="287" t="s">
        <v>82</v>
      </c>
      <c r="I40" s="431">
        <v>98.72</v>
      </c>
      <c r="J40" s="289">
        <v>1</v>
      </c>
      <c r="K40" s="25"/>
      <c r="L40" s="203">
        <f t="shared" si="0"/>
        <v>98.72</v>
      </c>
      <c r="M40" s="203">
        <f t="shared" si="1"/>
        <v>0</v>
      </c>
      <c r="N40" s="290">
        <f t="shared" si="2"/>
        <v>0</v>
      </c>
      <c r="O40" s="203">
        <f t="shared" si="3"/>
        <v>0</v>
      </c>
    </row>
    <row r="41" spans="1:15">
      <c r="A41" s="281">
        <f>MAX($A$11:A40)+1</f>
        <v>30</v>
      </c>
      <c r="B41" s="282" t="s">
        <v>1634</v>
      </c>
      <c r="C41" s="283">
        <v>1</v>
      </c>
      <c r="D41" s="284">
        <v>170</v>
      </c>
      <c r="E41" s="282" t="s">
        <v>1649</v>
      </c>
      <c r="F41" s="285" t="s">
        <v>1312</v>
      </c>
      <c r="G41" s="286" t="s">
        <v>71</v>
      </c>
      <c r="H41" s="287" t="s">
        <v>83</v>
      </c>
      <c r="I41" s="431">
        <v>22.85</v>
      </c>
      <c r="J41" s="289">
        <v>1</v>
      </c>
      <c r="K41" s="25"/>
      <c r="L41" s="203">
        <f t="shared" ref="L41:L73" si="4">I41*J41</f>
        <v>22.85</v>
      </c>
      <c r="M41" s="203">
        <f t="shared" ref="M41:M73" si="5">IFERROR(L41/K41,0)</f>
        <v>0</v>
      </c>
      <c r="N41" s="290">
        <f t="shared" ref="N41:N73" si="6">IF(O41&gt;0,O41/J41,0)</f>
        <v>0</v>
      </c>
      <c r="O41" s="203">
        <f t="shared" ref="O41:O73" si="7">ROUND(M41*SVS_GrR_L_Wert,2)</f>
        <v>0</v>
      </c>
    </row>
    <row r="42" spans="1:15">
      <c r="A42" s="281">
        <f>MAX($A$11:A41)+1</f>
        <v>31</v>
      </c>
      <c r="B42" s="282" t="s">
        <v>1634</v>
      </c>
      <c r="C42" s="283">
        <v>1</v>
      </c>
      <c r="D42" s="284">
        <v>175</v>
      </c>
      <c r="E42" s="282" t="s">
        <v>84</v>
      </c>
      <c r="F42" s="285" t="s">
        <v>1312</v>
      </c>
      <c r="G42" s="286" t="s">
        <v>71</v>
      </c>
      <c r="H42" s="287" t="s">
        <v>83</v>
      </c>
      <c r="I42" s="431">
        <v>293.33</v>
      </c>
      <c r="J42" s="289">
        <v>1</v>
      </c>
      <c r="K42" s="25"/>
      <c r="L42" s="203">
        <f t="shared" si="4"/>
        <v>293.33</v>
      </c>
      <c r="M42" s="203">
        <f t="shared" si="5"/>
        <v>0</v>
      </c>
      <c r="N42" s="290">
        <f t="shared" si="6"/>
        <v>0</v>
      </c>
      <c r="O42" s="203">
        <f t="shared" si="7"/>
        <v>0</v>
      </c>
    </row>
    <row r="43" spans="1:15">
      <c r="A43" s="281">
        <f>MAX($A$11:A42)+1</f>
        <v>32</v>
      </c>
      <c r="B43" s="282" t="s">
        <v>1634</v>
      </c>
      <c r="C43" s="283">
        <v>1</v>
      </c>
      <c r="D43" s="284" t="s">
        <v>1653</v>
      </c>
      <c r="E43" s="282" t="s">
        <v>84</v>
      </c>
      <c r="F43" s="285" t="s">
        <v>1312</v>
      </c>
      <c r="G43" s="286" t="s">
        <v>71</v>
      </c>
      <c r="H43" s="287" t="s">
        <v>83</v>
      </c>
      <c r="I43" s="431">
        <v>304.08999999999997</v>
      </c>
      <c r="J43" s="289">
        <v>1</v>
      </c>
      <c r="K43" s="25"/>
      <c r="L43" s="203">
        <f t="shared" si="4"/>
        <v>304.08999999999997</v>
      </c>
      <c r="M43" s="203">
        <f t="shared" si="5"/>
        <v>0</v>
      </c>
      <c r="N43" s="290">
        <f t="shared" si="6"/>
        <v>0</v>
      </c>
      <c r="O43" s="203">
        <f t="shared" si="7"/>
        <v>0</v>
      </c>
    </row>
    <row r="44" spans="1:15">
      <c r="A44" s="281">
        <f>MAX($A$11:A43)+1</f>
        <v>33</v>
      </c>
      <c r="B44" s="282" t="s">
        <v>1634</v>
      </c>
      <c r="C44" s="283">
        <v>1</v>
      </c>
      <c r="D44" s="284" t="s">
        <v>1654</v>
      </c>
      <c r="E44" s="282" t="s">
        <v>84</v>
      </c>
      <c r="F44" s="285" t="s">
        <v>1312</v>
      </c>
      <c r="G44" s="286" t="s">
        <v>71</v>
      </c>
      <c r="H44" s="287" t="s">
        <v>83</v>
      </c>
      <c r="I44" s="431">
        <v>208.88</v>
      </c>
      <c r="J44" s="289">
        <v>1</v>
      </c>
      <c r="K44" s="25"/>
      <c r="L44" s="203">
        <f t="shared" si="4"/>
        <v>208.88</v>
      </c>
      <c r="M44" s="203">
        <f t="shared" si="5"/>
        <v>0</v>
      </c>
      <c r="N44" s="290">
        <f t="shared" si="6"/>
        <v>0</v>
      </c>
      <c r="O44" s="203">
        <f t="shared" si="7"/>
        <v>0</v>
      </c>
    </row>
    <row r="45" spans="1:15">
      <c r="A45" s="281">
        <f>MAX($A$11:A44)+1</f>
        <v>34</v>
      </c>
      <c r="B45" s="282" t="s">
        <v>1634</v>
      </c>
      <c r="C45" s="283">
        <v>2</v>
      </c>
      <c r="D45" s="284">
        <v>101</v>
      </c>
      <c r="E45" s="282" t="s">
        <v>229</v>
      </c>
      <c r="F45" s="285" t="s">
        <v>1316</v>
      </c>
      <c r="G45" s="286" t="s">
        <v>71</v>
      </c>
      <c r="H45" s="287" t="s">
        <v>82</v>
      </c>
      <c r="I45" s="431">
        <v>59.82</v>
      </c>
      <c r="J45" s="289">
        <v>1</v>
      </c>
      <c r="K45" s="25"/>
      <c r="L45" s="203">
        <f t="shared" si="4"/>
        <v>59.82</v>
      </c>
      <c r="M45" s="203">
        <f t="shared" si="5"/>
        <v>0</v>
      </c>
      <c r="N45" s="290">
        <f t="shared" si="6"/>
        <v>0</v>
      </c>
      <c r="O45" s="203">
        <f t="shared" si="7"/>
        <v>0</v>
      </c>
    </row>
    <row r="46" spans="1:15">
      <c r="A46" s="281">
        <f>MAX($A$11:A45)+1</f>
        <v>35</v>
      </c>
      <c r="B46" s="282" t="s">
        <v>1634</v>
      </c>
      <c r="C46" s="283">
        <v>2</v>
      </c>
      <c r="D46" s="284">
        <v>102</v>
      </c>
      <c r="E46" s="282" t="s">
        <v>229</v>
      </c>
      <c r="F46" s="285" t="s">
        <v>1316</v>
      </c>
      <c r="G46" s="286" t="s">
        <v>71</v>
      </c>
      <c r="H46" s="287" t="s">
        <v>82</v>
      </c>
      <c r="I46" s="431">
        <v>58.55</v>
      </c>
      <c r="J46" s="289">
        <v>1</v>
      </c>
      <c r="K46" s="25"/>
      <c r="L46" s="203">
        <f t="shared" si="4"/>
        <v>58.55</v>
      </c>
      <c r="M46" s="203">
        <f t="shared" si="5"/>
        <v>0</v>
      </c>
      <c r="N46" s="290">
        <f t="shared" si="6"/>
        <v>0</v>
      </c>
      <c r="O46" s="203">
        <f t="shared" si="7"/>
        <v>0</v>
      </c>
    </row>
    <row r="47" spans="1:15">
      <c r="A47" s="281">
        <f>MAX($A$11:A46)+1</f>
        <v>36</v>
      </c>
      <c r="B47" s="282" t="s">
        <v>1634</v>
      </c>
      <c r="C47" s="283">
        <v>2</v>
      </c>
      <c r="D47" s="284">
        <v>103</v>
      </c>
      <c r="E47" s="282" t="s">
        <v>229</v>
      </c>
      <c r="F47" s="285" t="s">
        <v>1316</v>
      </c>
      <c r="G47" s="286" t="s">
        <v>71</v>
      </c>
      <c r="H47" s="287" t="s">
        <v>82</v>
      </c>
      <c r="I47" s="431">
        <v>118.81</v>
      </c>
      <c r="J47" s="289">
        <v>1</v>
      </c>
      <c r="K47" s="25"/>
      <c r="L47" s="203">
        <f t="shared" si="4"/>
        <v>118.81</v>
      </c>
      <c r="M47" s="203">
        <f t="shared" si="5"/>
        <v>0</v>
      </c>
      <c r="N47" s="290">
        <f t="shared" si="6"/>
        <v>0</v>
      </c>
      <c r="O47" s="203">
        <f t="shared" si="7"/>
        <v>0</v>
      </c>
    </row>
    <row r="48" spans="1:15">
      <c r="A48" s="281">
        <f>MAX($A$11:A47)+1</f>
        <v>37</v>
      </c>
      <c r="B48" s="282" t="s">
        <v>1634</v>
      </c>
      <c r="C48" s="283">
        <v>2</v>
      </c>
      <c r="D48" s="284">
        <v>104</v>
      </c>
      <c r="E48" s="282" t="s">
        <v>229</v>
      </c>
      <c r="F48" s="285" t="s">
        <v>1316</v>
      </c>
      <c r="G48" s="286" t="s">
        <v>71</v>
      </c>
      <c r="H48" s="287" t="s">
        <v>82</v>
      </c>
      <c r="I48" s="431">
        <v>118.81</v>
      </c>
      <c r="J48" s="289">
        <v>1</v>
      </c>
      <c r="K48" s="25"/>
      <c r="L48" s="203">
        <f t="shared" si="4"/>
        <v>118.81</v>
      </c>
      <c r="M48" s="203">
        <f t="shared" si="5"/>
        <v>0</v>
      </c>
      <c r="N48" s="290">
        <f t="shared" si="6"/>
        <v>0</v>
      </c>
      <c r="O48" s="203">
        <f t="shared" si="7"/>
        <v>0</v>
      </c>
    </row>
    <row r="49" spans="1:15">
      <c r="A49" s="281">
        <f>MAX($A$11:A48)+1</f>
        <v>38</v>
      </c>
      <c r="B49" s="282" t="s">
        <v>1634</v>
      </c>
      <c r="C49" s="283">
        <v>2</v>
      </c>
      <c r="D49" s="284">
        <v>105</v>
      </c>
      <c r="E49" s="282" t="s">
        <v>229</v>
      </c>
      <c r="F49" s="285" t="s">
        <v>1316</v>
      </c>
      <c r="G49" s="286" t="s">
        <v>71</v>
      </c>
      <c r="H49" s="287" t="s">
        <v>82</v>
      </c>
      <c r="I49" s="431">
        <v>66.59</v>
      </c>
      <c r="J49" s="289">
        <v>1</v>
      </c>
      <c r="K49" s="25"/>
      <c r="L49" s="203">
        <f t="shared" si="4"/>
        <v>66.59</v>
      </c>
      <c r="M49" s="203">
        <f t="shared" si="5"/>
        <v>0</v>
      </c>
      <c r="N49" s="290">
        <f t="shared" si="6"/>
        <v>0</v>
      </c>
      <c r="O49" s="203">
        <f t="shared" si="7"/>
        <v>0</v>
      </c>
    </row>
    <row r="50" spans="1:15">
      <c r="A50" s="281">
        <f>MAX($A$11:A49)+1</f>
        <v>39</v>
      </c>
      <c r="B50" s="282" t="s">
        <v>1634</v>
      </c>
      <c r="C50" s="283">
        <v>2</v>
      </c>
      <c r="D50" s="284">
        <v>106</v>
      </c>
      <c r="E50" s="282" t="s">
        <v>229</v>
      </c>
      <c r="F50" s="285" t="s">
        <v>1316</v>
      </c>
      <c r="G50" s="286" t="s">
        <v>71</v>
      </c>
      <c r="H50" s="287" t="s">
        <v>82</v>
      </c>
      <c r="I50" s="431">
        <v>48.94</v>
      </c>
      <c r="J50" s="289">
        <v>1</v>
      </c>
      <c r="K50" s="25"/>
      <c r="L50" s="203">
        <f t="shared" si="4"/>
        <v>48.94</v>
      </c>
      <c r="M50" s="203">
        <f t="shared" si="5"/>
        <v>0</v>
      </c>
      <c r="N50" s="290">
        <f t="shared" si="6"/>
        <v>0</v>
      </c>
      <c r="O50" s="203">
        <f t="shared" si="7"/>
        <v>0</v>
      </c>
    </row>
    <row r="51" spans="1:15">
      <c r="A51" s="281">
        <f>MAX($A$11:A50)+1</f>
        <v>40</v>
      </c>
      <c r="B51" s="282" t="s">
        <v>1634</v>
      </c>
      <c r="C51" s="283">
        <v>2</v>
      </c>
      <c r="D51" s="284">
        <v>107</v>
      </c>
      <c r="E51" s="282" t="s">
        <v>229</v>
      </c>
      <c r="F51" s="285" t="s">
        <v>1316</v>
      </c>
      <c r="G51" s="286" t="s">
        <v>71</v>
      </c>
      <c r="H51" s="287" t="s">
        <v>82</v>
      </c>
      <c r="I51" s="431">
        <v>98.72</v>
      </c>
      <c r="J51" s="289">
        <v>1</v>
      </c>
      <c r="K51" s="25"/>
      <c r="L51" s="203">
        <f t="shared" si="4"/>
        <v>98.72</v>
      </c>
      <c r="M51" s="203">
        <f t="shared" si="5"/>
        <v>0</v>
      </c>
      <c r="N51" s="290">
        <f t="shared" si="6"/>
        <v>0</v>
      </c>
      <c r="O51" s="203">
        <f t="shared" si="7"/>
        <v>0</v>
      </c>
    </row>
    <row r="52" spans="1:15">
      <c r="A52" s="281">
        <f>MAX($A$11:A51)+1</f>
        <v>41</v>
      </c>
      <c r="B52" s="282" t="s">
        <v>1634</v>
      </c>
      <c r="C52" s="283">
        <v>2</v>
      </c>
      <c r="D52" s="284">
        <v>108</v>
      </c>
      <c r="E52" s="282" t="s">
        <v>229</v>
      </c>
      <c r="F52" s="285" t="s">
        <v>1316</v>
      </c>
      <c r="G52" s="286" t="s">
        <v>71</v>
      </c>
      <c r="H52" s="287" t="s">
        <v>82</v>
      </c>
      <c r="I52" s="431">
        <v>99.73</v>
      </c>
      <c r="J52" s="289">
        <v>1</v>
      </c>
      <c r="K52" s="25"/>
      <c r="L52" s="203">
        <f t="shared" si="4"/>
        <v>99.73</v>
      </c>
      <c r="M52" s="203">
        <f t="shared" si="5"/>
        <v>0</v>
      </c>
      <c r="N52" s="290">
        <f t="shared" si="6"/>
        <v>0</v>
      </c>
      <c r="O52" s="203">
        <f t="shared" si="7"/>
        <v>0</v>
      </c>
    </row>
    <row r="53" spans="1:15">
      <c r="A53" s="281">
        <f>MAX($A$11:A52)+1</f>
        <v>42</v>
      </c>
      <c r="B53" s="282" t="s">
        <v>1634</v>
      </c>
      <c r="C53" s="283">
        <v>2</v>
      </c>
      <c r="D53" s="284">
        <v>109</v>
      </c>
      <c r="E53" s="282" t="s">
        <v>229</v>
      </c>
      <c r="F53" s="285" t="s">
        <v>1316</v>
      </c>
      <c r="G53" s="286" t="s">
        <v>71</v>
      </c>
      <c r="H53" s="287" t="s">
        <v>82</v>
      </c>
      <c r="I53" s="431">
        <v>66.59</v>
      </c>
      <c r="J53" s="289">
        <v>1</v>
      </c>
      <c r="K53" s="25"/>
      <c r="L53" s="203">
        <f t="shared" si="4"/>
        <v>66.59</v>
      </c>
      <c r="M53" s="203">
        <f t="shared" si="5"/>
        <v>0</v>
      </c>
      <c r="N53" s="290">
        <f t="shared" si="6"/>
        <v>0</v>
      </c>
      <c r="O53" s="203">
        <f t="shared" si="7"/>
        <v>0</v>
      </c>
    </row>
    <row r="54" spans="1:15">
      <c r="A54" s="281">
        <f>MAX($A$11:A53)+1</f>
        <v>43</v>
      </c>
      <c r="B54" s="282" t="s">
        <v>1634</v>
      </c>
      <c r="C54" s="283">
        <v>2</v>
      </c>
      <c r="D54" s="284">
        <v>110</v>
      </c>
      <c r="E54" s="282" t="s">
        <v>229</v>
      </c>
      <c r="F54" s="285" t="s">
        <v>1316</v>
      </c>
      <c r="G54" s="286" t="s">
        <v>71</v>
      </c>
      <c r="H54" s="287" t="s">
        <v>82</v>
      </c>
      <c r="I54" s="431">
        <v>98.72</v>
      </c>
      <c r="J54" s="289">
        <v>1</v>
      </c>
      <c r="K54" s="25"/>
      <c r="L54" s="203">
        <f t="shared" si="4"/>
        <v>98.72</v>
      </c>
      <c r="M54" s="203">
        <f t="shared" si="5"/>
        <v>0</v>
      </c>
      <c r="N54" s="290">
        <f t="shared" si="6"/>
        <v>0</v>
      </c>
      <c r="O54" s="203">
        <f t="shared" si="7"/>
        <v>0</v>
      </c>
    </row>
    <row r="55" spans="1:15">
      <c r="A55" s="281">
        <f>MAX($A$11:A54)+1</f>
        <v>44</v>
      </c>
      <c r="B55" s="282" t="s">
        <v>1634</v>
      </c>
      <c r="C55" s="283">
        <v>2</v>
      </c>
      <c r="D55" s="284">
        <v>111</v>
      </c>
      <c r="E55" s="282" t="s">
        <v>229</v>
      </c>
      <c r="F55" s="285" t="s">
        <v>1316</v>
      </c>
      <c r="G55" s="286" t="s">
        <v>71</v>
      </c>
      <c r="H55" s="287" t="s">
        <v>82</v>
      </c>
      <c r="I55" s="431">
        <v>98.72</v>
      </c>
      <c r="J55" s="289">
        <v>1</v>
      </c>
      <c r="K55" s="25"/>
      <c r="L55" s="203">
        <f t="shared" si="4"/>
        <v>98.72</v>
      </c>
      <c r="M55" s="203">
        <f t="shared" si="5"/>
        <v>0</v>
      </c>
      <c r="N55" s="290">
        <f t="shared" si="6"/>
        <v>0</v>
      </c>
      <c r="O55" s="203">
        <f t="shared" si="7"/>
        <v>0</v>
      </c>
    </row>
    <row r="56" spans="1:15">
      <c r="A56" s="281">
        <f>MAX($A$11:A55)+1</f>
        <v>45</v>
      </c>
      <c r="B56" s="282" t="s">
        <v>1634</v>
      </c>
      <c r="C56" s="283">
        <v>2</v>
      </c>
      <c r="D56" s="284">
        <v>112</v>
      </c>
      <c r="E56" s="282" t="s">
        <v>229</v>
      </c>
      <c r="F56" s="285" t="s">
        <v>1316</v>
      </c>
      <c r="G56" s="286" t="s">
        <v>71</v>
      </c>
      <c r="H56" s="287" t="s">
        <v>82</v>
      </c>
      <c r="I56" s="431">
        <v>88.68</v>
      </c>
      <c r="J56" s="289">
        <v>1</v>
      </c>
      <c r="K56" s="25"/>
      <c r="L56" s="203">
        <f t="shared" si="4"/>
        <v>88.68</v>
      </c>
      <c r="M56" s="203">
        <f t="shared" si="5"/>
        <v>0</v>
      </c>
      <c r="N56" s="290">
        <f t="shared" si="6"/>
        <v>0</v>
      </c>
      <c r="O56" s="203">
        <f t="shared" si="7"/>
        <v>0</v>
      </c>
    </row>
    <row r="57" spans="1:15">
      <c r="A57" s="281">
        <f>MAX($A$11:A56)+1</f>
        <v>46</v>
      </c>
      <c r="B57" s="282" t="s">
        <v>1634</v>
      </c>
      <c r="C57" s="283">
        <v>2</v>
      </c>
      <c r="D57" s="284">
        <v>113</v>
      </c>
      <c r="E57" s="282" t="s">
        <v>229</v>
      </c>
      <c r="F57" s="285" t="s">
        <v>1316</v>
      </c>
      <c r="G57" s="286" t="s">
        <v>71</v>
      </c>
      <c r="H57" s="287" t="s">
        <v>82</v>
      </c>
      <c r="I57" s="431">
        <v>49.78</v>
      </c>
      <c r="J57" s="289">
        <v>1</v>
      </c>
      <c r="K57" s="25"/>
      <c r="L57" s="203">
        <f t="shared" si="4"/>
        <v>49.78</v>
      </c>
      <c r="M57" s="203">
        <f t="shared" si="5"/>
        <v>0</v>
      </c>
      <c r="N57" s="290">
        <f t="shared" si="6"/>
        <v>0</v>
      </c>
      <c r="O57" s="203">
        <f t="shared" si="7"/>
        <v>0</v>
      </c>
    </row>
    <row r="58" spans="1:15">
      <c r="A58" s="281">
        <f>MAX($A$11:A57)+1</f>
        <v>47</v>
      </c>
      <c r="B58" s="282" t="s">
        <v>1634</v>
      </c>
      <c r="C58" s="283">
        <v>2</v>
      </c>
      <c r="D58" s="284">
        <v>171</v>
      </c>
      <c r="E58" s="282" t="s">
        <v>84</v>
      </c>
      <c r="F58" s="285" t="s">
        <v>75</v>
      </c>
      <c r="G58" s="286" t="s">
        <v>71</v>
      </c>
      <c r="H58" s="287" t="s">
        <v>83</v>
      </c>
      <c r="I58" s="431">
        <v>155.71</v>
      </c>
      <c r="J58" s="289">
        <v>1</v>
      </c>
      <c r="K58" s="25"/>
      <c r="L58" s="203">
        <f t="shared" si="4"/>
        <v>155.71</v>
      </c>
      <c r="M58" s="203">
        <f t="shared" si="5"/>
        <v>0</v>
      </c>
      <c r="N58" s="290">
        <f t="shared" si="6"/>
        <v>0</v>
      </c>
      <c r="O58" s="203">
        <f t="shared" si="7"/>
        <v>0</v>
      </c>
    </row>
    <row r="59" spans="1:15">
      <c r="A59" s="281">
        <f>MAX($A$11:A58)+1</f>
        <v>48</v>
      </c>
      <c r="B59" s="282" t="s">
        <v>1634</v>
      </c>
      <c r="C59" s="283">
        <v>2</v>
      </c>
      <c r="D59" s="284">
        <v>175</v>
      </c>
      <c r="E59" s="282" t="s">
        <v>84</v>
      </c>
      <c r="F59" s="285" t="s">
        <v>75</v>
      </c>
      <c r="G59" s="286" t="s">
        <v>71</v>
      </c>
      <c r="H59" s="287" t="s">
        <v>83</v>
      </c>
      <c r="I59" s="431">
        <v>134.16</v>
      </c>
      <c r="J59" s="289">
        <v>1</v>
      </c>
      <c r="K59" s="25"/>
      <c r="L59" s="203">
        <f t="shared" si="4"/>
        <v>134.16</v>
      </c>
      <c r="M59" s="203">
        <f t="shared" si="5"/>
        <v>0</v>
      </c>
      <c r="N59" s="290">
        <f t="shared" si="6"/>
        <v>0</v>
      </c>
      <c r="O59" s="203">
        <f t="shared" si="7"/>
        <v>0</v>
      </c>
    </row>
    <row r="60" spans="1:15">
      <c r="A60" s="281">
        <f>MAX($A$11:A59)+1</f>
        <v>49</v>
      </c>
      <c r="B60" s="282" t="s">
        <v>1634</v>
      </c>
      <c r="C60" s="283">
        <v>2</v>
      </c>
      <c r="D60" s="284">
        <v>178</v>
      </c>
      <c r="E60" s="282" t="s">
        <v>84</v>
      </c>
      <c r="F60" s="285" t="s">
        <v>75</v>
      </c>
      <c r="G60" s="286" t="s">
        <v>71</v>
      </c>
      <c r="H60" s="287" t="s">
        <v>83</v>
      </c>
      <c r="I60" s="431">
        <v>159.11000000000001</v>
      </c>
      <c r="J60" s="289">
        <v>1</v>
      </c>
      <c r="K60" s="25"/>
      <c r="L60" s="203">
        <f t="shared" si="4"/>
        <v>159.11000000000001</v>
      </c>
      <c r="M60" s="203">
        <f t="shared" si="5"/>
        <v>0</v>
      </c>
      <c r="N60" s="290">
        <f t="shared" si="6"/>
        <v>0</v>
      </c>
      <c r="O60" s="203">
        <f t="shared" si="7"/>
        <v>0</v>
      </c>
    </row>
    <row r="61" spans="1:15">
      <c r="A61" s="281">
        <f>MAX($A$11:A60)+1</f>
        <v>50</v>
      </c>
      <c r="B61" s="282" t="s">
        <v>1634</v>
      </c>
      <c r="C61" s="283">
        <v>2</v>
      </c>
      <c r="D61" s="284">
        <v>179</v>
      </c>
      <c r="E61" s="282" t="s">
        <v>84</v>
      </c>
      <c r="F61" s="285" t="s">
        <v>75</v>
      </c>
      <c r="G61" s="286" t="s">
        <v>71</v>
      </c>
      <c r="H61" s="287" t="s">
        <v>83</v>
      </c>
      <c r="I61" s="431">
        <v>12.11</v>
      </c>
      <c r="J61" s="289">
        <v>1</v>
      </c>
      <c r="K61" s="25"/>
      <c r="L61" s="203">
        <f t="shared" si="4"/>
        <v>12.11</v>
      </c>
      <c r="M61" s="203">
        <f t="shared" si="5"/>
        <v>0</v>
      </c>
      <c r="N61" s="290">
        <f t="shared" si="6"/>
        <v>0</v>
      </c>
      <c r="O61" s="203">
        <f t="shared" si="7"/>
        <v>0</v>
      </c>
    </row>
    <row r="62" spans="1:15">
      <c r="A62" s="212"/>
      <c r="B62" s="213"/>
      <c r="C62" s="295"/>
      <c r="D62" s="296"/>
      <c r="E62" s="213"/>
      <c r="F62" s="215"/>
      <c r="G62" s="297"/>
      <c r="H62" s="298"/>
      <c r="I62" s="432"/>
      <c r="J62" s="300"/>
      <c r="K62" s="217"/>
      <c r="L62" s="301"/>
      <c r="M62" s="301"/>
      <c r="N62" s="302"/>
      <c r="O62" s="303"/>
    </row>
    <row r="63" spans="1:15">
      <c r="A63" s="281">
        <f>MAX($A$11:A61)+1</f>
        <v>51</v>
      </c>
      <c r="B63" s="282" t="s">
        <v>1638</v>
      </c>
      <c r="C63" s="283">
        <v>0</v>
      </c>
      <c r="D63" s="284">
        <v>200</v>
      </c>
      <c r="E63" s="282" t="s">
        <v>1639</v>
      </c>
      <c r="F63" s="285" t="s">
        <v>1314</v>
      </c>
      <c r="G63" s="286" t="s">
        <v>71</v>
      </c>
      <c r="H63" s="287" t="s">
        <v>94</v>
      </c>
      <c r="I63" s="431">
        <v>238.74</v>
      </c>
      <c r="J63" s="289">
        <v>1</v>
      </c>
      <c r="K63" s="25"/>
      <c r="L63" s="203">
        <f t="shared" si="4"/>
        <v>238.74</v>
      </c>
      <c r="M63" s="203">
        <f t="shared" si="5"/>
        <v>0</v>
      </c>
      <c r="N63" s="290">
        <f t="shared" si="6"/>
        <v>0</v>
      </c>
      <c r="O63" s="203">
        <f t="shared" si="7"/>
        <v>0</v>
      </c>
    </row>
    <row r="64" spans="1:15">
      <c r="A64" s="281">
        <f>MAX($A$11:A63)+1</f>
        <v>52</v>
      </c>
      <c r="B64" s="282" t="s">
        <v>1638</v>
      </c>
      <c r="C64" s="283">
        <v>0</v>
      </c>
      <c r="D64" s="284">
        <v>210</v>
      </c>
      <c r="E64" s="282" t="s">
        <v>1640</v>
      </c>
      <c r="F64" s="285" t="s">
        <v>1314</v>
      </c>
      <c r="G64" s="286" t="s">
        <v>71</v>
      </c>
      <c r="H64" s="287" t="s">
        <v>94</v>
      </c>
      <c r="I64" s="431">
        <v>70.069999999999993</v>
      </c>
      <c r="J64" s="289">
        <v>1</v>
      </c>
      <c r="K64" s="25"/>
      <c r="L64" s="203">
        <f t="shared" si="4"/>
        <v>70.069999999999993</v>
      </c>
      <c r="M64" s="203">
        <f t="shared" si="5"/>
        <v>0</v>
      </c>
      <c r="N64" s="290">
        <f t="shared" si="6"/>
        <v>0</v>
      </c>
      <c r="O64" s="203">
        <f t="shared" si="7"/>
        <v>0</v>
      </c>
    </row>
    <row r="65" spans="1:15">
      <c r="A65" s="281">
        <f>MAX($A$11:A64)+1</f>
        <v>53</v>
      </c>
      <c r="B65" s="282" t="s">
        <v>1638</v>
      </c>
      <c r="C65" s="283">
        <v>0</v>
      </c>
      <c r="D65" s="284">
        <v>212</v>
      </c>
      <c r="E65" s="282" t="s">
        <v>1640</v>
      </c>
      <c r="F65" s="285" t="s">
        <v>1314</v>
      </c>
      <c r="G65" s="286" t="s">
        <v>71</v>
      </c>
      <c r="H65" s="287" t="s">
        <v>94</v>
      </c>
      <c r="I65" s="431">
        <v>82.25</v>
      </c>
      <c r="J65" s="289">
        <v>1</v>
      </c>
      <c r="K65" s="25"/>
      <c r="L65" s="203">
        <f t="shared" si="4"/>
        <v>82.25</v>
      </c>
      <c r="M65" s="203">
        <f t="shared" si="5"/>
        <v>0</v>
      </c>
      <c r="N65" s="290">
        <f t="shared" si="6"/>
        <v>0</v>
      </c>
      <c r="O65" s="203">
        <f t="shared" si="7"/>
        <v>0</v>
      </c>
    </row>
    <row r="66" spans="1:15">
      <c r="A66" s="281">
        <f>MAX($A$11:A65)+1</f>
        <v>54</v>
      </c>
      <c r="B66" s="282" t="s">
        <v>1638</v>
      </c>
      <c r="C66" s="283">
        <v>1</v>
      </c>
      <c r="D66" s="284">
        <v>209</v>
      </c>
      <c r="E66" s="282" t="s">
        <v>84</v>
      </c>
      <c r="F66" s="285" t="s">
        <v>75</v>
      </c>
      <c r="G66" s="286" t="s">
        <v>71</v>
      </c>
      <c r="H66" s="287" t="s">
        <v>83</v>
      </c>
      <c r="I66" s="431">
        <v>50.03</v>
      </c>
      <c r="J66" s="289">
        <v>1</v>
      </c>
      <c r="K66" s="25"/>
      <c r="L66" s="203">
        <f t="shared" si="4"/>
        <v>50.03</v>
      </c>
      <c r="M66" s="203">
        <f t="shared" si="5"/>
        <v>0</v>
      </c>
      <c r="N66" s="290">
        <f t="shared" si="6"/>
        <v>0</v>
      </c>
      <c r="O66" s="203">
        <f t="shared" si="7"/>
        <v>0</v>
      </c>
    </row>
    <row r="67" spans="1:15">
      <c r="A67" s="281">
        <f>MAX($A$11:A66)+1</f>
        <v>55</v>
      </c>
      <c r="B67" s="282" t="s">
        <v>1638</v>
      </c>
      <c r="C67" s="283">
        <v>1</v>
      </c>
      <c r="D67" s="284">
        <v>210</v>
      </c>
      <c r="E67" s="282" t="s">
        <v>471</v>
      </c>
      <c r="F67" s="285" t="s">
        <v>75</v>
      </c>
      <c r="G67" s="286" t="s">
        <v>71</v>
      </c>
      <c r="H67" s="287" t="s">
        <v>94</v>
      </c>
      <c r="I67" s="431">
        <v>66.959999999999994</v>
      </c>
      <c r="J67" s="289">
        <v>1</v>
      </c>
      <c r="K67" s="25"/>
      <c r="L67" s="203">
        <f t="shared" si="4"/>
        <v>66.959999999999994</v>
      </c>
      <c r="M67" s="203">
        <f t="shared" si="5"/>
        <v>0</v>
      </c>
      <c r="N67" s="290">
        <f t="shared" si="6"/>
        <v>0</v>
      </c>
      <c r="O67" s="203">
        <f t="shared" si="7"/>
        <v>0</v>
      </c>
    </row>
    <row r="68" spans="1:15">
      <c r="A68" s="281">
        <f>MAX($A$11:A67)+1</f>
        <v>56</v>
      </c>
      <c r="B68" s="282" t="s">
        <v>1638</v>
      </c>
      <c r="C68" s="283">
        <v>1</v>
      </c>
      <c r="D68" s="284">
        <v>211</v>
      </c>
      <c r="E68" s="282" t="s">
        <v>471</v>
      </c>
      <c r="F68" s="285" t="s">
        <v>75</v>
      </c>
      <c r="G68" s="286" t="s">
        <v>71</v>
      </c>
      <c r="H68" s="287" t="s">
        <v>94</v>
      </c>
      <c r="I68" s="431">
        <v>69.28</v>
      </c>
      <c r="J68" s="289">
        <v>1</v>
      </c>
      <c r="K68" s="25"/>
      <c r="L68" s="203">
        <f t="shared" si="4"/>
        <v>69.28</v>
      </c>
      <c r="M68" s="203">
        <f t="shared" si="5"/>
        <v>0</v>
      </c>
      <c r="N68" s="290">
        <f t="shared" si="6"/>
        <v>0</v>
      </c>
      <c r="O68" s="203">
        <f t="shared" si="7"/>
        <v>0</v>
      </c>
    </row>
    <row r="69" spans="1:15">
      <c r="A69" s="281">
        <f>MAX($A$11:A68)+1</f>
        <v>57</v>
      </c>
      <c r="B69" s="282" t="s">
        <v>1638</v>
      </c>
      <c r="C69" s="283">
        <v>2</v>
      </c>
      <c r="D69" s="284">
        <v>201</v>
      </c>
      <c r="E69" s="282" t="s">
        <v>471</v>
      </c>
      <c r="F69" s="285" t="s">
        <v>1311</v>
      </c>
      <c r="G69" s="286" t="s">
        <v>71</v>
      </c>
      <c r="H69" s="287" t="s">
        <v>94</v>
      </c>
      <c r="I69" s="431">
        <v>61.77</v>
      </c>
      <c r="J69" s="289">
        <v>1</v>
      </c>
      <c r="K69" s="25"/>
      <c r="L69" s="203">
        <f t="shared" si="4"/>
        <v>61.77</v>
      </c>
      <c r="M69" s="203">
        <f t="shared" si="5"/>
        <v>0</v>
      </c>
      <c r="N69" s="290">
        <f t="shared" si="6"/>
        <v>0</v>
      </c>
      <c r="O69" s="203">
        <f t="shared" si="7"/>
        <v>0</v>
      </c>
    </row>
    <row r="70" spans="1:15">
      <c r="A70" s="281">
        <f>MAX($A$11:A69)+1</f>
        <v>58</v>
      </c>
      <c r="B70" s="282" t="s">
        <v>1638</v>
      </c>
      <c r="C70" s="283">
        <v>2</v>
      </c>
      <c r="D70" s="284">
        <v>202</v>
      </c>
      <c r="E70" s="282" t="s">
        <v>471</v>
      </c>
      <c r="F70" s="285" t="s">
        <v>1311</v>
      </c>
      <c r="G70" s="286" t="s">
        <v>71</v>
      </c>
      <c r="H70" s="287" t="s">
        <v>94</v>
      </c>
      <c r="I70" s="431">
        <v>106.65</v>
      </c>
      <c r="J70" s="289">
        <v>1</v>
      </c>
      <c r="K70" s="25"/>
      <c r="L70" s="203">
        <f t="shared" si="4"/>
        <v>106.65</v>
      </c>
      <c r="M70" s="203">
        <f t="shared" si="5"/>
        <v>0</v>
      </c>
      <c r="N70" s="290">
        <f t="shared" si="6"/>
        <v>0</v>
      </c>
      <c r="O70" s="203">
        <f t="shared" si="7"/>
        <v>0</v>
      </c>
    </row>
    <row r="71" spans="1:15">
      <c r="A71" s="281">
        <f>MAX($A$11:A70)+1</f>
        <v>59</v>
      </c>
      <c r="B71" s="282" t="s">
        <v>1638</v>
      </c>
      <c r="C71" s="283">
        <v>2</v>
      </c>
      <c r="D71" s="284">
        <v>209</v>
      </c>
      <c r="E71" s="282" t="s">
        <v>84</v>
      </c>
      <c r="F71" s="285" t="s">
        <v>75</v>
      </c>
      <c r="G71" s="286" t="s">
        <v>71</v>
      </c>
      <c r="H71" s="287" t="s">
        <v>83</v>
      </c>
      <c r="I71" s="431">
        <v>48.44</v>
      </c>
      <c r="J71" s="289">
        <v>1</v>
      </c>
      <c r="K71" s="25"/>
      <c r="L71" s="203">
        <f t="shared" si="4"/>
        <v>48.44</v>
      </c>
      <c r="M71" s="203">
        <f t="shared" si="5"/>
        <v>0</v>
      </c>
      <c r="N71" s="290">
        <f t="shared" si="6"/>
        <v>0</v>
      </c>
      <c r="O71" s="203">
        <f t="shared" si="7"/>
        <v>0</v>
      </c>
    </row>
    <row r="72" spans="1:15">
      <c r="A72" s="281">
        <f>MAX($A$11:A71)+1</f>
        <v>60</v>
      </c>
      <c r="B72" s="282" t="s">
        <v>1638</v>
      </c>
      <c r="C72" s="283">
        <v>2</v>
      </c>
      <c r="D72" s="284">
        <v>210</v>
      </c>
      <c r="E72" s="282" t="s">
        <v>471</v>
      </c>
      <c r="F72" s="285" t="s">
        <v>1311</v>
      </c>
      <c r="G72" s="286" t="s">
        <v>71</v>
      </c>
      <c r="H72" s="287" t="s">
        <v>94</v>
      </c>
      <c r="I72" s="431">
        <v>68.680000000000007</v>
      </c>
      <c r="J72" s="289">
        <v>1</v>
      </c>
      <c r="K72" s="25"/>
      <c r="L72" s="203">
        <f t="shared" si="4"/>
        <v>68.680000000000007</v>
      </c>
      <c r="M72" s="203">
        <f t="shared" si="5"/>
        <v>0</v>
      </c>
      <c r="N72" s="290">
        <f t="shared" si="6"/>
        <v>0</v>
      </c>
      <c r="O72" s="203">
        <f t="shared" si="7"/>
        <v>0</v>
      </c>
    </row>
    <row r="73" spans="1:15">
      <c r="A73" s="281">
        <f>MAX($A$11:A72)+1</f>
        <v>61</v>
      </c>
      <c r="B73" s="282" t="s">
        <v>1638</v>
      </c>
      <c r="C73" s="283">
        <v>2</v>
      </c>
      <c r="D73" s="284">
        <v>211</v>
      </c>
      <c r="E73" s="282" t="s">
        <v>471</v>
      </c>
      <c r="F73" s="285" t="s">
        <v>1311</v>
      </c>
      <c r="G73" s="286" t="s">
        <v>71</v>
      </c>
      <c r="H73" s="287" t="s">
        <v>94</v>
      </c>
      <c r="I73" s="431">
        <v>103.98</v>
      </c>
      <c r="J73" s="289">
        <v>1</v>
      </c>
      <c r="K73" s="25"/>
      <c r="L73" s="203">
        <f t="shared" si="4"/>
        <v>103.98</v>
      </c>
      <c r="M73" s="203">
        <f t="shared" si="5"/>
        <v>0</v>
      </c>
      <c r="N73" s="290">
        <f t="shared" si="6"/>
        <v>0</v>
      </c>
      <c r="O73" s="203">
        <f t="shared" si="7"/>
        <v>0</v>
      </c>
    </row>
    <row r="74" spans="1:15">
      <c r="A74" s="212"/>
      <c r="B74" s="213"/>
      <c r="C74" s="295"/>
      <c r="D74" s="296"/>
      <c r="E74" s="213"/>
      <c r="F74" s="215"/>
      <c r="G74" s="297"/>
      <c r="H74" s="298"/>
      <c r="I74" s="432"/>
      <c r="J74" s="300"/>
      <c r="K74" s="217"/>
      <c r="L74" s="301"/>
      <c r="M74" s="301"/>
      <c r="N74" s="302"/>
      <c r="O74" s="303"/>
    </row>
    <row r="75" spans="1:15">
      <c r="A75" s="281">
        <f>MAX($A$11:A73)+1</f>
        <v>62</v>
      </c>
      <c r="B75" s="282" t="s">
        <v>1641</v>
      </c>
      <c r="C75" s="283">
        <v>0</v>
      </c>
      <c r="D75" s="284">
        <v>219</v>
      </c>
      <c r="E75" s="282" t="s">
        <v>471</v>
      </c>
      <c r="F75" s="285" t="s">
        <v>1311</v>
      </c>
      <c r="G75" s="286" t="s">
        <v>71</v>
      </c>
      <c r="H75" s="287" t="s">
        <v>94</v>
      </c>
      <c r="I75" s="431">
        <v>24.87</v>
      </c>
      <c r="J75" s="289">
        <v>1</v>
      </c>
      <c r="K75" s="25"/>
      <c r="L75" s="203">
        <f t="shared" ref="L75:L107" si="8">I75*J75</f>
        <v>24.87</v>
      </c>
      <c r="M75" s="203">
        <f t="shared" ref="M75:M107" si="9">IFERROR(L75/K75,0)</f>
        <v>0</v>
      </c>
      <c r="N75" s="290">
        <f t="shared" ref="N75:N107" si="10">IF(O75&gt;0,O75/J75,0)</f>
        <v>0</v>
      </c>
      <c r="O75" s="203">
        <f t="shared" ref="O75:O107" si="11">ROUND(M75*SVS_GrR_L_Wert,2)</f>
        <v>0</v>
      </c>
    </row>
    <row r="76" spans="1:15">
      <c r="A76" s="281">
        <f>MAX($A$11:A75)+1</f>
        <v>63</v>
      </c>
      <c r="B76" s="282" t="s">
        <v>1641</v>
      </c>
      <c r="C76" s="283">
        <v>0</v>
      </c>
      <c r="D76" s="284">
        <v>220</v>
      </c>
      <c r="E76" s="282" t="s">
        <v>471</v>
      </c>
      <c r="F76" s="285" t="s">
        <v>1311</v>
      </c>
      <c r="G76" s="286" t="s">
        <v>71</v>
      </c>
      <c r="H76" s="287" t="s">
        <v>94</v>
      </c>
      <c r="I76" s="431">
        <v>39.700000000000003</v>
      </c>
      <c r="J76" s="289">
        <v>1</v>
      </c>
      <c r="K76" s="25"/>
      <c r="L76" s="203">
        <f t="shared" si="8"/>
        <v>39.700000000000003</v>
      </c>
      <c r="M76" s="203">
        <f t="shared" si="9"/>
        <v>0</v>
      </c>
      <c r="N76" s="290">
        <f t="shared" si="10"/>
        <v>0</v>
      </c>
      <c r="O76" s="203">
        <f t="shared" si="11"/>
        <v>0</v>
      </c>
    </row>
    <row r="77" spans="1:15">
      <c r="A77" s="281">
        <f>MAX($A$11:A76)+1</f>
        <v>64</v>
      </c>
      <c r="B77" s="282" t="s">
        <v>1641</v>
      </c>
      <c r="C77" s="283">
        <v>0</v>
      </c>
      <c r="D77" s="284">
        <v>221</v>
      </c>
      <c r="E77" s="282" t="s">
        <v>471</v>
      </c>
      <c r="F77" s="285" t="s">
        <v>1311</v>
      </c>
      <c r="G77" s="286" t="s">
        <v>71</v>
      </c>
      <c r="H77" s="287" t="s">
        <v>94</v>
      </c>
      <c r="I77" s="431">
        <v>70.63</v>
      </c>
      <c r="J77" s="289">
        <v>1</v>
      </c>
      <c r="K77" s="25"/>
      <c r="L77" s="203">
        <f t="shared" si="8"/>
        <v>70.63</v>
      </c>
      <c r="M77" s="203">
        <f t="shared" si="9"/>
        <v>0</v>
      </c>
      <c r="N77" s="290">
        <f t="shared" si="10"/>
        <v>0</v>
      </c>
      <c r="O77" s="203">
        <f t="shared" si="11"/>
        <v>0</v>
      </c>
    </row>
    <row r="78" spans="1:15">
      <c r="A78" s="281">
        <f>MAX($A$11:A77)+1</f>
        <v>65</v>
      </c>
      <c r="B78" s="282" t="s">
        <v>1641</v>
      </c>
      <c r="C78" s="283">
        <v>0</v>
      </c>
      <c r="D78" s="284">
        <v>229</v>
      </c>
      <c r="E78" s="282" t="s">
        <v>84</v>
      </c>
      <c r="F78" s="285" t="s">
        <v>1312</v>
      </c>
      <c r="G78" s="286" t="s">
        <v>71</v>
      </c>
      <c r="H78" s="287" t="s">
        <v>83</v>
      </c>
      <c r="I78" s="431">
        <v>55.51</v>
      </c>
      <c r="J78" s="289">
        <v>1</v>
      </c>
      <c r="K78" s="25"/>
      <c r="L78" s="203">
        <f t="shared" si="8"/>
        <v>55.51</v>
      </c>
      <c r="M78" s="203">
        <f t="shared" si="9"/>
        <v>0</v>
      </c>
      <c r="N78" s="290">
        <f t="shared" si="10"/>
        <v>0</v>
      </c>
      <c r="O78" s="203">
        <f t="shared" si="11"/>
        <v>0</v>
      </c>
    </row>
    <row r="79" spans="1:15">
      <c r="A79" s="281">
        <f>MAX($A$11:A78)+1</f>
        <v>66</v>
      </c>
      <c r="B79" s="282" t="s">
        <v>1641</v>
      </c>
      <c r="C79" s="283">
        <v>1</v>
      </c>
      <c r="D79" s="284">
        <v>220</v>
      </c>
      <c r="E79" s="282" t="s">
        <v>471</v>
      </c>
      <c r="F79" s="285" t="s">
        <v>1311</v>
      </c>
      <c r="G79" s="286" t="s">
        <v>71</v>
      </c>
      <c r="H79" s="287" t="s">
        <v>94</v>
      </c>
      <c r="I79" s="431">
        <v>65.930000000000007</v>
      </c>
      <c r="J79" s="289">
        <v>1</v>
      </c>
      <c r="K79" s="25"/>
      <c r="L79" s="203">
        <f t="shared" si="8"/>
        <v>65.930000000000007</v>
      </c>
      <c r="M79" s="203">
        <f t="shared" si="9"/>
        <v>0</v>
      </c>
      <c r="N79" s="290">
        <f t="shared" si="10"/>
        <v>0</v>
      </c>
      <c r="O79" s="203">
        <f t="shared" si="11"/>
        <v>0</v>
      </c>
    </row>
    <row r="80" spans="1:15">
      <c r="A80" s="281">
        <f>MAX($A$11:A79)+1</f>
        <v>67</v>
      </c>
      <c r="B80" s="282" t="s">
        <v>1641</v>
      </c>
      <c r="C80" s="283">
        <v>1</v>
      </c>
      <c r="D80" s="284">
        <v>221</v>
      </c>
      <c r="E80" s="282" t="s">
        <v>471</v>
      </c>
      <c r="F80" s="285" t="s">
        <v>1311</v>
      </c>
      <c r="G80" s="286" t="s">
        <v>71</v>
      </c>
      <c r="H80" s="287" t="s">
        <v>94</v>
      </c>
      <c r="I80" s="431">
        <v>69.72</v>
      </c>
      <c r="J80" s="289">
        <v>1</v>
      </c>
      <c r="K80" s="25"/>
      <c r="L80" s="203">
        <f t="shared" si="8"/>
        <v>69.72</v>
      </c>
      <c r="M80" s="203">
        <f t="shared" si="9"/>
        <v>0</v>
      </c>
      <c r="N80" s="290">
        <f t="shared" si="10"/>
        <v>0</v>
      </c>
      <c r="O80" s="203">
        <f t="shared" si="11"/>
        <v>0</v>
      </c>
    </row>
    <row r="81" spans="1:15">
      <c r="A81" s="281">
        <f>MAX($A$11:A80)+1</f>
        <v>68</v>
      </c>
      <c r="B81" s="282" t="s">
        <v>1641</v>
      </c>
      <c r="C81" s="283">
        <v>1</v>
      </c>
      <c r="D81" s="284">
        <v>229</v>
      </c>
      <c r="E81" s="282" t="s">
        <v>84</v>
      </c>
      <c r="F81" s="285" t="s">
        <v>75</v>
      </c>
      <c r="G81" s="286" t="s">
        <v>71</v>
      </c>
      <c r="H81" s="287" t="s">
        <v>83</v>
      </c>
      <c r="I81" s="431">
        <v>53.61</v>
      </c>
      <c r="J81" s="289">
        <v>1</v>
      </c>
      <c r="K81" s="25"/>
      <c r="L81" s="203">
        <f t="shared" si="8"/>
        <v>53.61</v>
      </c>
      <c r="M81" s="203">
        <f t="shared" si="9"/>
        <v>0</v>
      </c>
      <c r="N81" s="290">
        <f t="shared" si="10"/>
        <v>0</v>
      </c>
      <c r="O81" s="203">
        <f t="shared" si="11"/>
        <v>0</v>
      </c>
    </row>
    <row r="82" spans="1:15">
      <c r="A82" s="281">
        <f>MAX($A$11:A81)+1</f>
        <v>69</v>
      </c>
      <c r="B82" s="282" t="s">
        <v>1641</v>
      </c>
      <c r="C82" s="283">
        <v>1</v>
      </c>
      <c r="D82" s="284">
        <v>230</v>
      </c>
      <c r="E82" s="282" t="s">
        <v>471</v>
      </c>
      <c r="F82" s="285" t="s">
        <v>1311</v>
      </c>
      <c r="G82" s="286" t="s">
        <v>71</v>
      </c>
      <c r="H82" s="287" t="s">
        <v>94</v>
      </c>
      <c r="I82" s="431">
        <v>84.5</v>
      </c>
      <c r="J82" s="289">
        <v>1</v>
      </c>
      <c r="K82" s="25"/>
      <c r="L82" s="203">
        <f t="shared" si="8"/>
        <v>84.5</v>
      </c>
      <c r="M82" s="203">
        <f t="shared" si="9"/>
        <v>0</v>
      </c>
      <c r="N82" s="290">
        <f t="shared" si="10"/>
        <v>0</v>
      </c>
      <c r="O82" s="203">
        <f t="shared" si="11"/>
        <v>0</v>
      </c>
    </row>
    <row r="83" spans="1:15">
      <c r="A83" s="281">
        <f>MAX($A$11:A82)+1</f>
        <v>70</v>
      </c>
      <c r="B83" s="282" t="s">
        <v>1641</v>
      </c>
      <c r="C83" s="283">
        <v>1</v>
      </c>
      <c r="D83" s="284">
        <v>231</v>
      </c>
      <c r="E83" s="282" t="s">
        <v>471</v>
      </c>
      <c r="F83" s="285" t="s">
        <v>1311</v>
      </c>
      <c r="G83" s="286" t="s">
        <v>71</v>
      </c>
      <c r="H83" s="287" t="s">
        <v>94</v>
      </c>
      <c r="I83" s="431">
        <v>88.88</v>
      </c>
      <c r="J83" s="289">
        <v>1</v>
      </c>
      <c r="K83" s="25"/>
      <c r="L83" s="203">
        <f t="shared" si="8"/>
        <v>88.88</v>
      </c>
      <c r="M83" s="203">
        <f t="shared" si="9"/>
        <v>0</v>
      </c>
      <c r="N83" s="290">
        <f t="shared" si="10"/>
        <v>0</v>
      </c>
      <c r="O83" s="203">
        <f t="shared" si="11"/>
        <v>0</v>
      </c>
    </row>
    <row r="84" spans="1:15">
      <c r="A84" s="281">
        <f>MAX($A$11:A83)+1</f>
        <v>71</v>
      </c>
      <c r="B84" s="282" t="s">
        <v>1641</v>
      </c>
      <c r="C84" s="283">
        <v>2</v>
      </c>
      <c r="D84" s="284">
        <v>220</v>
      </c>
      <c r="E84" s="282" t="s">
        <v>471</v>
      </c>
      <c r="F84" s="285" t="s">
        <v>1311</v>
      </c>
      <c r="G84" s="286" t="s">
        <v>71</v>
      </c>
      <c r="H84" s="287" t="s">
        <v>94</v>
      </c>
      <c r="I84" s="431">
        <v>65.86</v>
      </c>
      <c r="J84" s="289">
        <v>1</v>
      </c>
      <c r="K84" s="25"/>
      <c r="L84" s="203">
        <f t="shared" si="8"/>
        <v>65.86</v>
      </c>
      <c r="M84" s="203">
        <f t="shared" si="9"/>
        <v>0</v>
      </c>
      <c r="N84" s="290">
        <f t="shared" si="10"/>
        <v>0</v>
      </c>
      <c r="O84" s="203">
        <f t="shared" si="11"/>
        <v>0</v>
      </c>
    </row>
    <row r="85" spans="1:15">
      <c r="A85" s="281">
        <f>MAX($A$11:A84)+1</f>
        <v>72</v>
      </c>
      <c r="B85" s="282" t="s">
        <v>1641</v>
      </c>
      <c r="C85" s="283">
        <v>2</v>
      </c>
      <c r="D85" s="284">
        <v>221</v>
      </c>
      <c r="E85" s="282" t="s">
        <v>471</v>
      </c>
      <c r="F85" s="285" t="s">
        <v>1311</v>
      </c>
      <c r="G85" s="286" t="s">
        <v>71</v>
      </c>
      <c r="H85" s="287" t="s">
        <v>94</v>
      </c>
      <c r="I85" s="431">
        <v>69.72</v>
      </c>
      <c r="J85" s="289">
        <v>1</v>
      </c>
      <c r="K85" s="25"/>
      <c r="L85" s="203">
        <f t="shared" si="8"/>
        <v>69.72</v>
      </c>
      <c r="M85" s="203">
        <f t="shared" si="9"/>
        <v>0</v>
      </c>
      <c r="N85" s="290">
        <f t="shared" si="10"/>
        <v>0</v>
      </c>
      <c r="O85" s="203">
        <f t="shared" si="11"/>
        <v>0</v>
      </c>
    </row>
    <row r="86" spans="1:15">
      <c r="A86" s="281">
        <f>MAX($A$11:A85)+1</f>
        <v>73</v>
      </c>
      <c r="B86" s="282" t="s">
        <v>1641</v>
      </c>
      <c r="C86" s="283">
        <v>2</v>
      </c>
      <c r="D86" s="284">
        <v>229</v>
      </c>
      <c r="E86" s="282" t="s">
        <v>84</v>
      </c>
      <c r="F86" s="285" t="s">
        <v>75</v>
      </c>
      <c r="G86" s="286" t="s">
        <v>71</v>
      </c>
      <c r="H86" s="287" t="s">
        <v>83</v>
      </c>
      <c r="I86" s="431">
        <v>46.85</v>
      </c>
      <c r="J86" s="289">
        <v>1</v>
      </c>
      <c r="K86" s="25"/>
      <c r="L86" s="203">
        <f t="shared" si="8"/>
        <v>46.85</v>
      </c>
      <c r="M86" s="203">
        <f t="shared" si="9"/>
        <v>0</v>
      </c>
      <c r="N86" s="290">
        <f t="shared" si="10"/>
        <v>0</v>
      </c>
      <c r="O86" s="203">
        <f t="shared" si="11"/>
        <v>0</v>
      </c>
    </row>
    <row r="87" spans="1:15">
      <c r="A87" s="281">
        <f>MAX($A$11:A86)+1</f>
        <v>74</v>
      </c>
      <c r="B87" s="282" t="s">
        <v>1641</v>
      </c>
      <c r="C87" s="283">
        <v>2</v>
      </c>
      <c r="D87" s="284">
        <v>230</v>
      </c>
      <c r="E87" s="282" t="s">
        <v>471</v>
      </c>
      <c r="F87" s="285" t="s">
        <v>1311</v>
      </c>
      <c r="G87" s="286" t="s">
        <v>71</v>
      </c>
      <c r="H87" s="287" t="s">
        <v>94</v>
      </c>
      <c r="I87" s="431">
        <v>76.53</v>
      </c>
      <c r="J87" s="289">
        <v>1</v>
      </c>
      <c r="K87" s="25"/>
      <c r="L87" s="203">
        <f t="shared" si="8"/>
        <v>76.53</v>
      </c>
      <c r="M87" s="203">
        <f t="shared" si="9"/>
        <v>0</v>
      </c>
      <c r="N87" s="290">
        <f t="shared" si="10"/>
        <v>0</v>
      </c>
      <c r="O87" s="203">
        <f t="shared" si="11"/>
        <v>0</v>
      </c>
    </row>
    <row r="88" spans="1:15">
      <c r="A88" s="281">
        <f>MAX($A$11:A87)+1</f>
        <v>75</v>
      </c>
      <c r="B88" s="282" t="s">
        <v>1641</v>
      </c>
      <c r="C88" s="283">
        <v>2</v>
      </c>
      <c r="D88" s="284">
        <v>231</v>
      </c>
      <c r="E88" s="282" t="s">
        <v>471</v>
      </c>
      <c r="F88" s="285" t="s">
        <v>1311</v>
      </c>
      <c r="G88" s="286" t="s">
        <v>71</v>
      </c>
      <c r="H88" s="287" t="s">
        <v>94</v>
      </c>
      <c r="I88" s="431">
        <v>88.06</v>
      </c>
      <c r="J88" s="289">
        <v>1</v>
      </c>
      <c r="K88" s="25"/>
      <c r="L88" s="203">
        <f t="shared" si="8"/>
        <v>88.06</v>
      </c>
      <c r="M88" s="203">
        <f t="shared" si="9"/>
        <v>0</v>
      </c>
      <c r="N88" s="290">
        <f t="shared" si="10"/>
        <v>0</v>
      </c>
      <c r="O88" s="203">
        <f t="shared" si="11"/>
        <v>0</v>
      </c>
    </row>
    <row r="89" spans="1:15">
      <c r="A89" s="212"/>
      <c r="B89" s="213"/>
      <c r="C89" s="295"/>
      <c r="D89" s="296"/>
      <c r="E89" s="213"/>
      <c r="F89" s="215"/>
      <c r="G89" s="297"/>
      <c r="H89" s="298"/>
      <c r="I89" s="432"/>
      <c r="J89" s="300"/>
      <c r="K89" s="217"/>
      <c r="L89" s="301"/>
      <c r="M89" s="301"/>
      <c r="N89" s="302"/>
      <c r="O89" s="303"/>
    </row>
    <row r="90" spans="1:15">
      <c r="A90" s="281">
        <f>MAX($A$11:A88)+1</f>
        <v>76</v>
      </c>
      <c r="B90" s="282" t="s">
        <v>1650</v>
      </c>
      <c r="C90" s="283">
        <v>1</v>
      </c>
      <c r="D90" s="284">
        <v>240</v>
      </c>
      <c r="E90" s="282" t="s">
        <v>471</v>
      </c>
      <c r="F90" s="285" t="s">
        <v>1311</v>
      </c>
      <c r="G90" s="286" t="s">
        <v>71</v>
      </c>
      <c r="H90" s="287" t="s">
        <v>94</v>
      </c>
      <c r="I90" s="431">
        <v>70.61</v>
      </c>
      <c r="J90" s="289">
        <v>1</v>
      </c>
      <c r="K90" s="25"/>
      <c r="L90" s="203">
        <f t="shared" si="8"/>
        <v>70.61</v>
      </c>
      <c r="M90" s="203">
        <f t="shared" si="9"/>
        <v>0</v>
      </c>
      <c r="N90" s="290">
        <f t="shared" si="10"/>
        <v>0</v>
      </c>
      <c r="O90" s="203">
        <f t="shared" si="11"/>
        <v>0</v>
      </c>
    </row>
    <row r="91" spans="1:15">
      <c r="A91" s="281">
        <f>MAX($A$11:A90)+1</f>
        <v>77</v>
      </c>
      <c r="B91" s="282" t="s">
        <v>1650</v>
      </c>
      <c r="C91" s="283">
        <v>1</v>
      </c>
      <c r="D91" s="284">
        <v>241</v>
      </c>
      <c r="E91" s="282" t="s">
        <v>471</v>
      </c>
      <c r="F91" s="285" t="s">
        <v>1311</v>
      </c>
      <c r="G91" s="286" t="s">
        <v>71</v>
      </c>
      <c r="H91" s="287" t="s">
        <v>94</v>
      </c>
      <c r="I91" s="431">
        <v>69.89</v>
      </c>
      <c r="J91" s="289">
        <v>1</v>
      </c>
      <c r="K91" s="25"/>
      <c r="L91" s="203">
        <f t="shared" si="8"/>
        <v>69.89</v>
      </c>
      <c r="M91" s="203">
        <f t="shared" si="9"/>
        <v>0</v>
      </c>
      <c r="N91" s="290">
        <f t="shared" si="10"/>
        <v>0</v>
      </c>
      <c r="O91" s="203">
        <f t="shared" si="11"/>
        <v>0</v>
      </c>
    </row>
    <row r="92" spans="1:15">
      <c r="A92" s="281">
        <f>MAX($A$11:A91)+1</f>
        <v>78</v>
      </c>
      <c r="B92" s="282" t="s">
        <v>1650</v>
      </c>
      <c r="C92" s="283">
        <v>1</v>
      </c>
      <c r="D92" s="284">
        <v>249</v>
      </c>
      <c r="E92" s="282" t="s">
        <v>84</v>
      </c>
      <c r="F92" s="285" t="s">
        <v>75</v>
      </c>
      <c r="G92" s="286" t="s">
        <v>71</v>
      </c>
      <c r="H92" s="287" t="s">
        <v>83</v>
      </c>
      <c r="I92" s="431">
        <v>53.61</v>
      </c>
      <c r="J92" s="289">
        <v>1</v>
      </c>
      <c r="K92" s="25"/>
      <c r="L92" s="203">
        <f t="shared" si="8"/>
        <v>53.61</v>
      </c>
      <c r="M92" s="203">
        <f t="shared" si="9"/>
        <v>0</v>
      </c>
      <c r="N92" s="290">
        <f t="shared" si="10"/>
        <v>0</v>
      </c>
      <c r="O92" s="203">
        <f t="shared" si="11"/>
        <v>0</v>
      </c>
    </row>
    <row r="93" spans="1:15">
      <c r="A93" s="281">
        <f>MAX($A$11:A92)+1</f>
        <v>79</v>
      </c>
      <c r="B93" s="282" t="s">
        <v>1650</v>
      </c>
      <c r="C93" s="283">
        <v>1</v>
      </c>
      <c r="D93" s="284">
        <v>251</v>
      </c>
      <c r="E93" s="282" t="s">
        <v>471</v>
      </c>
      <c r="F93" s="285" t="s">
        <v>1311</v>
      </c>
      <c r="G93" s="286" t="s">
        <v>71</v>
      </c>
      <c r="H93" s="287" t="s">
        <v>94</v>
      </c>
      <c r="I93" s="431">
        <v>51.39</v>
      </c>
      <c r="J93" s="289">
        <v>1</v>
      </c>
      <c r="K93" s="25"/>
      <c r="L93" s="203">
        <f t="shared" si="8"/>
        <v>51.39</v>
      </c>
      <c r="M93" s="203">
        <f t="shared" si="9"/>
        <v>0</v>
      </c>
      <c r="N93" s="290">
        <f t="shared" si="10"/>
        <v>0</v>
      </c>
      <c r="O93" s="203">
        <f t="shared" si="11"/>
        <v>0</v>
      </c>
    </row>
    <row r="94" spans="1:15">
      <c r="A94" s="281">
        <f>MAX($A$11:A93)+1</f>
        <v>80</v>
      </c>
      <c r="B94" s="282" t="s">
        <v>1650</v>
      </c>
      <c r="C94" s="283">
        <v>1</v>
      </c>
      <c r="D94" s="284">
        <v>252</v>
      </c>
      <c r="E94" s="282" t="s">
        <v>471</v>
      </c>
      <c r="F94" s="285" t="s">
        <v>1311</v>
      </c>
      <c r="G94" s="286" t="s">
        <v>71</v>
      </c>
      <c r="H94" s="287" t="s">
        <v>94</v>
      </c>
      <c r="I94" s="431">
        <v>86.26</v>
      </c>
      <c r="J94" s="289">
        <v>1</v>
      </c>
      <c r="K94" s="25"/>
      <c r="L94" s="203">
        <f t="shared" si="8"/>
        <v>86.26</v>
      </c>
      <c r="M94" s="203">
        <f t="shared" si="9"/>
        <v>0</v>
      </c>
      <c r="N94" s="290">
        <f t="shared" si="10"/>
        <v>0</v>
      </c>
      <c r="O94" s="203">
        <f t="shared" si="11"/>
        <v>0</v>
      </c>
    </row>
    <row r="95" spans="1:15">
      <c r="A95" s="281">
        <f>MAX($A$11:A94)+1</f>
        <v>81</v>
      </c>
      <c r="B95" s="282" t="s">
        <v>1650</v>
      </c>
      <c r="C95" s="283">
        <v>2</v>
      </c>
      <c r="D95" s="284">
        <v>240</v>
      </c>
      <c r="E95" s="282" t="s">
        <v>471</v>
      </c>
      <c r="F95" s="285" t="s">
        <v>1311</v>
      </c>
      <c r="G95" s="286" t="s">
        <v>71</v>
      </c>
      <c r="H95" s="287" t="s">
        <v>94</v>
      </c>
      <c r="I95" s="431">
        <v>69.72</v>
      </c>
      <c r="J95" s="289">
        <v>1</v>
      </c>
      <c r="K95" s="25"/>
      <c r="L95" s="203">
        <f t="shared" si="8"/>
        <v>69.72</v>
      </c>
      <c r="M95" s="203">
        <f t="shared" si="9"/>
        <v>0</v>
      </c>
      <c r="N95" s="290">
        <f t="shared" si="10"/>
        <v>0</v>
      </c>
      <c r="O95" s="203">
        <f t="shared" si="11"/>
        <v>0</v>
      </c>
    </row>
    <row r="96" spans="1:15">
      <c r="A96" s="281">
        <f>MAX($A$11:A95)+1</f>
        <v>82</v>
      </c>
      <c r="B96" s="282" t="s">
        <v>1650</v>
      </c>
      <c r="C96" s="283">
        <v>2</v>
      </c>
      <c r="D96" s="284">
        <v>241</v>
      </c>
      <c r="E96" s="282" t="s">
        <v>471</v>
      </c>
      <c r="F96" s="285" t="s">
        <v>1311</v>
      </c>
      <c r="G96" s="286" t="s">
        <v>71</v>
      </c>
      <c r="H96" s="287" t="s">
        <v>94</v>
      </c>
      <c r="I96" s="431">
        <v>68.989999999999995</v>
      </c>
      <c r="J96" s="289">
        <v>1</v>
      </c>
      <c r="K96" s="25"/>
      <c r="L96" s="203">
        <f t="shared" si="8"/>
        <v>68.989999999999995</v>
      </c>
      <c r="M96" s="203">
        <f t="shared" si="9"/>
        <v>0</v>
      </c>
      <c r="N96" s="290">
        <f t="shared" si="10"/>
        <v>0</v>
      </c>
      <c r="O96" s="203">
        <f t="shared" si="11"/>
        <v>0</v>
      </c>
    </row>
    <row r="97" spans="1:15">
      <c r="A97" s="281">
        <f>MAX($A$11:A96)+1</f>
        <v>83</v>
      </c>
      <c r="B97" s="282" t="s">
        <v>1650</v>
      </c>
      <c r="C97" s="283">
        <v>2</v>
      </c>
      <c r="D97" s="284">
        <v>249</v>
      </c>
      <c r="E97" s="282" t="s">
        <v>84</v>
      </c>
      <c r="F97" s="285" t="s">
        <v>75</v>
      </c>
      <c r="G97" s="286" t="s">
        <v>71</v>
      </c>
      <c r="H97" s="287" t="s">
        <v>83</v>
      </c>
      <c r="I97" s="431">
        <v>46.85</v>
      </c>
      <c r="J97" s="289">
        <v>1</v>
      </c>
      <c r="K97" s="25"/>
      <c r="L97" s="203">
        <f t="shared" si="8"/>
        <v>46.85</v>
      </c>
      <c r="M97" s="203">
        <f t="shared" si="9"/>
        <v>0</v>
      </c>
      <c r="N97" s="290">
        <f t="shared" si="10"/>
        <v>0</v>
      </c>
      <c r="O97" s="203">
        <f t="shared" si="11"/>
        <v>0</v>
      </c>
    </row>
    <row r="98" spans="1:15">
      <c r="A98" s="281">
        <f>MAX($A$11:A97)+1</f>
        <v>84</v>
      </c>
      <c r="B98" s="282" t="s">
        <v>1650</v>
      </c>
      <c r="C98" s="283">
        <v>2</v>
      </c>
      <c r="D98" s="284">
        <v>250</v>
      </c>
      <c r="E98" s="282" t="s">
        <v>471</v>
      </c>
      <c r="F98" s="285" t="s">
        <v>1311</v>
      </c>
      <c r="G98" s="286" t="s">
        <v>71</v>
      </c>
      <c r="H98" s="287" t="s">
        <v>94</v>
      </c>
      <c r="I98" s="431">
        <v>70.239999999999995</v>
      </c>
      <c r="J98" s="289">
        <v>1</v>
      </c>
      <c r="K98" s="25"/>
      <c r="L98" s="203">
        <f t="shared" si="8"/>
        <v>70.239999999999995</v>
      </c>
      <c r="M98" s="203">
        <f t="shared" si="9"/>
        <v>0</v>
      </c>
      <c r="N98" s="290">
        <f t="shared" si="10"/>
        <v>0</v>
      </c>
      <c r="O98" s="203">
        <f t="shared" si="11"/>
        <v>0</v>
      </c>
    </row>
    <row r="99" spans="1:15">
      <c r="A99" s="281">
        <f>MAX($A$11:A98)+1</f>
        <v>85</v>
      </c>
      <c r="B99" s="282" t="s">
        <v>1650</v>
      </c>
      <c r="C99" s="283">
        <v>2</v>
      </c>
      <c r="D99" s="284">
        <v>251</v>
      </c>
      <c r="E99" s="282" t="s">
        <v>471</v>
      </c>
      <c r="F99" s="285" t="s">
        <v>1311</v>
      </c>
      <c r="G99" s="286" t="s">
        <v>71</v>
      </c>
      <c r="H99" s="287" t="s">
        <v>94</v>
      </c>
      <c r="I99" s="431">
        <v>104.84</v>
      </c>
      <c r="J99" s="289">
        <v>1</v>
      </c>
      <c r="K99" s="25"/>
      <c r="L99" s="203">
        <f t="shared" si="8"/>
        <v>104.84</v>
      </c>
      <c r="M99" s="203">
        <f t="shared" si="9"/>
        <v>0</v>
      </c>
      <c r="N99" s="290">
        <f t="shared" si="10"/>
        <v>0</v>
      </c>
      <c r="O99" s="203">
        <f t="shared" si="11"/>
        <v>0</v>
      </c>
    </row>
    <row r="100" spans="1:15">
      <c r="A100" s="212"/>
      <c r="B100" s="213"/>
      <c r="C100" s="295"/>
      <c r="D100" s="296"/>
      <c r="E100" s="213"/>
      <c r="F100" s="215"/>
      <c r="G100" s="297"/>
      <c r="H100" s="298"/>
      <c r="I100" s="432"/>
      <c r="J100" s="300"/>
      <c r="K100" s="217"/>
      <c r="L100" s="301"/>
      <c r="M100" s="301"/>
      <c r="N100" s="302"/>
      <c r="O100" s="303"/>
    </row>
    <row r="101" spans="1:15">
      <c r="A101" s="281">
        <f>MAX($A$11:A99)+1</f>
        <v>86</v>
      </c>
      <c r="B101" s="282" t="s">
        <v>1651</v>
      </c>
      <c r="C101" s="283">
        <v>1</v>
      </c>
      <c r="D101" s="284">
        <v>260</v>
      </c>
      <c r="E101" s="282" t="s">
        <v>471</v>
      </c>
      <c r="F101" s="285" t="s">
        <v>75</v>
      </c>
      <c r="G101" s="286" t="s">
        <v>71</v>
      </c>
      <c r="H101" s="287" t="s">
        <v>94</v>
      </c>
      <c r="I101" s="431">
        <v>69.849999999999994</v>
      </c>
      <c r="J101" s="289">
        <v>1</v>
      </c>
      <c r="K101" s="25"/>
      <c r="L101" s="203">
        <f t="shared" si="8"/>
        <v>69.849999999999994</v>
      </c>
      <c r="M101" s="203">
        <f t="shared" si="9"/>
        <v>0</v>
      </c>
      <c r="N101" s="290">
        <f t="shared" si="10"/>
        <v>0</v>
      </c>
      <c r="O101" s="203">
        <f t="shared" si="11"/>
        <v>0</v>
      </c>
    </row>
    <row r="102" spans="1:15">
      <c r="A102" s="281">
        <f>MAX($A$11:A101)+1</f>
        <v>87</v>
      </c>
      <c r="B102" s="282" t="s">
        <v>1651</v>
      </c>
      <c r="C102" s="283">
        <v>1</v>
      </c>
      <c r="D102" s="284">
        <v>261</v>
      </c>
      <c r="E102" s="282" t="s">
        <v>471</v>
      </c>
      <c r="F102" s="285" t="s">
        <v>75</v>
      </c>
      <c r="G102" s="286" t="s">
        <v>71</v>
      </c>
      <c r="H102" s="287" t="s">
        <v>94</v>
      </c>
      <c r="I102" s="431">
        <v>70.790000000000006</v>
      </c>
      <c r="J102" s="289">
        <v>1</v>
      </c>
      <c r="K102" s="25"/>
      <c r="L102" s="203">
        <f t="shared" si="8"/>
        <v>70.790000000000006</v>
      </c>
      <c r="M102" s="203">
        <f t="shared" si="9"/>
        <v>0</v>
      </c>
      <c r="N102" s="290">
        <f t="shared" si="10"/>
        <v>0</v>
      </c>
      <c r="O102" s="203">
        <f t="shared" si="11"/>
        <v>0</v>
      </c>
    </row>
    <row r="103" spans="1:15">
      <c r="A103" s="281">
        <f>MAX($A$11:A102)+1</f>
        <v>88</v>
      </c>
      <c r="B103" s="282" t="s">
        <v>1651</v>
      </c>
      <c r="C103" s="283">
        <v>1</v>
      </c>
      <c r="D103" s="284">
        <v>269</v>
      </c>
      <c r="E103" s="282" t="s">
        <v>84</v>
      </c>
      <c r="F103" s="285" t="s">
        <v>75</v>
      </c>
      <c r="G103" s="286" t="s">
        <v>71</v>
      </c>
      <c r="H103" s="287" t="s">
        <v>83</v>
      </c>
      <c r="I103" s="431">
        <v>55.43</v>
      </c>
      <c r="J103" s="289">
        <v>1</v>
      </c>
      <c r="K103" s="25"/>
      <c r="L103" s="203">
        <f t="shared" si="8"/>
        <v>55.43</v>
      </c>
      <c r="M103" s="203">
        <f t="shared" si="9"/>
        <v>0</v>
      </c>
      <c r="N103" s="290">
        <f t="shared" si="10"/>
        <v>0</v>
      </c>
      <c r="O103" s="203">
        <f t="shared" si="11"/>
        <v>0</v>
      </c>
    </row>
    <row r="104" spans="1:15">
      <c r="A104" s="281">
        <f>MAX($A$11:A103)+1</f>
        <v>89</v>
      </c>
      <c r="B104" s="282" t="s">
        <v>1651</v>
      </c>
      <c r="C104" s="283">
        <v>1</v>
      </c>
      <c r="D104" s="284">
        <v>271</v>
      </c>
      <c r="E104" s="282" t="s">
        <v>471</v>
      </c>
      <c r="F104" s="285" t="s">
        <v>75</v>
      </c>
      <c r="G104" s="286" t="s">
        <v>71</v>
      </c>
      <c r="H104" s="287" t="s">
        <v>94</v>
      </c>
      <c r="I104" s="431">
        <v>69.34</v>
      </c>
      <c r="J104" s="289">
        <v>1</v>
      </c>
      <c r="K104" s="25"/>
      <c r="L104" s="203">
        <f t="shared" si="8"/>
        <v>69.34</v>
      </c>
      <c r="M104" s="203">
        <f t="shared" si="9"/>
        <v>0</v>
      </c>
      <c r="N104" s="290">
        <f t="shared" si="10"/>
        <v>0</v>
      </c>
      <c r="O104" s="203">
        <f t="shared" si="11"/>
        <v>0</v>
      </c>
    </row>
    <row r="105" spans="1:15">
      <c r="A105" s="281">
        <f>MAX($A$11:A104)+1</f>
        <v>90</v>
      </c>
      <c r="B105" s="282" t="s">
        <v>1651</v>
      </c>
      <c r="C105" s="283">
        <v>1</v>
      </c>
      <c r="D105" s="284">
        <v>272</v>
      </c>
      <c r="E105" s="282" t="s">
        <v>471</v>
      </c>
      <c r="F105" s="285" t="s">
        <v>75</v>
      </c>
      <c r="G105" s="286" t="s">
        <v>71</v>
      </c>
      <c r="H105" s="287" t="s">
        <v>94</v>
      </c>
      <c r="I105" s="431">
        <v>67.13</v>
      </c>
      <c r="J105" s="289">
        <v>1</v>
      </c>
      <c r="K105" s="25"/>
      <c r="L105" s="203">
        <f t="shared" si="8"/>
        <v>67.13</v>
      </c>
      <c r="M105" s="203">
        <f t="shared" si="9"/>
        <v>0</v>
      </c>
      <c r="N105" s="290">
        <f t="shared" si="10"/>
        <v>0</v>
      </c>
      <c r="O105" s="203">
        <f t="shared" si="11"/>
        <v>0</v>
      </c>
    </row>
    <row r="106" spans="1:15">
      <c r="A106" s="281">
        <f>MAX($A$11:A105)+1</f>
        <v>91</v>
      </c>
      <c r="B106" s="282" t="s">
        <v>1651</v>
      </c>
      <c r="C106" s="283">
        <v>2</v>
      </c>
      <c r="D106" s="284">
        <v>260</v>
      </c>
      <c r="E106" s="282" t="s">
        <v>471</v>
      </c>
      <c r="F106" s="285" t="s">
        <v>75</v>
      </c>
      <c r="G106" s="286" t="s">
        <v>71</v>
      </c>
      <c r="H106" s="287" t="s">
        <v>94</v>
      </c>
      <c r="I106" s="431">
        <v>68.75</v>
      </c>
      <c r="J106" s="289">
        <v>1</v>
      </c>
      <c r="K106" s="25"/>
      <c r="L106" s="203">
        <f t="shared" si="8"/>
        <v>68.75</v>
      </c>
      <c r="M106" s="203">
        <f t="shared" si="9"/>
        <v>0</v>
      </c>
      <c r="N106" s="290">
        <f t="shared" si="10"/>
        <v>0</v>
      </c>
      <c r="O106" s="203">
        <f t="shared" si="11"/>
        <v>0</v>
      </c>
    </row>
    <row r="107" spans="1:15">
      <c r="A107" s="281">
        <f>MAX($A$11:A106)+1</f>
        <v>92</v>
      </c>
      <c r="B107" s="282" t="s">
        <v>1651</v>
      </c>
      <c r="C107" s="283">
        <v>2</v>
      </c>
      <c r="D107" s="284">
        <v>269</v>
      </c>
      <c r="E107" s="282" t="s">
        <v>84</v>
      </c>
      <c r="F107" s="285" t="s">
        <v>75</v>
      </c>
      <c r="G107" s="286" t="s">
        <v>71</v>
      </c>
      <c r="H107" s="287" t="s">
        <v>83</v>
      </c>
      <c r="I107" s="431">
        <v>49.19</v>
      </c>
      <c r="J107" s="289">
        <v>1</v>
      </c>
      <c r="K107" s="25"/>
      <c r="L107" s="203">
        <f t="shared" si="8"/>
        <v>49.19</v>
      </c>
      <c r="M107" s="203">
        <f t="shared" si="9"/>
        <v>0</v>
      </c>
      <c r="N107" s="290">
        <f t="shared" si="10"/>
        <v>0</v>
      </c>
      <c r="O107" s="203">
        <f t="shared" si="11"/>
        <v>0</v>
      </c>
    </row>
    <row r="108" spans="1:15">
      <c r="A108" s="281">
        <f>MAX($A$11:A107)+1</f>
        <v>93</v>
      </c>
      <c r="B108" s="282" t="s">
        <v>1651</v>
      </c>
      <c r="C108" s="283">
        <v>2</v>
      </c>
      <c r="D108" s="284">
        <v>271</v>
      </c>
      <c r="E108" s="282" t="s">
        <v>471</v>
      </c>
      <c r="F108" s="285" t="s">
        <v>75</v>
      </c>
      <c r="G108" s="286" t="s">
        <v>71</v>
      </c>
      <c r="H108" s="287" t="s">
        <v>94</v>
      </c>
      <c r="I108" s="431">
        <v>68.38</v>
      </c>
      <c r="J108" s="289">
        <v>1</v>
      </c>
      <c r="K108" s="25"/>
      <c r="L108" s="203">
        <f t="shared" ref="L108:L145" si="12">I108*J108</f>
        <v>68.38</v>
      </c>
      <c r="M108" s="203">
        <f t="shared" ref="M108:M142" si="13">IFERROR(L108/K108,0)</f>
        <v>0</v>
      </c>
      <c r="N108" s="290">
        <f t="shared" ref="N108:N142" si="14">IF(O108&gt;0,O108/J108,0)</f>
        <v>0</v>
      </c>
      <c r="O108" s="203">
        <f t="shared" ref="O108:O145" si="15">ROUND(M108*SVS_GrR_L_Wert,2)</f>
        <v>0</v>
      </c>
    </row>
    <row r="109" spans="1:15">
      <c r="A109" s="281">
        <f>MAX($A$11:A108)+1</f>
        <v>94</v>
      </c>
      <c r="B109" s="282" t="s">
        <v>1651</v>
      </c>
      <c r="C109" s="283">
        <v>2</v>
      </c>
      <c r="D109" s="284">
        <v>272</v>
      </c>
      <c r="E109" s="282" t="s">
        <v>471</v>
      </c>
      <c r="F109" s="285" t="s">
        <v>75</v>
      </c>
      <c r="G109" s="286" t="s">
        <v>71</v>
      </c>
      <c r="H109" s="287" t="s">
        <v>94</v>
      </c>
      <c r="I109" s="431">
        <v>57.2</v>
      </c>
      <c r="J109" s="289">
        <v>1</v>
      </c>
      <c r="K109" s="25"/>
      <c r="L109" s="203">
        <f t="shared" si="12"/>
        <v>57.2</v>
      </c>
      <c r="M109" s="203">
        <f t="shared" si="13"/>
        <v>0</v>
      </c>
      <c r="N109" s="290">
        <f t="shared" si="14"/>
        <v>0</v>
      </c>
      <c r="O109" s="203">
        <f t="shared" si="15"/>
        <v>0</v>
      </c>
    </row>
    <row r="110" spans="1:15">
      <c r="A110" s="212"/>
      <c r="B110" s="213"/>
      <c r="C110" s="295"/>
      <c r="D110" s="296"/>
      <c r="E110" s="213"/>
      <c r="F110" s="215"/>
      <c r="G110" s="297"/>
      <c r="H110" s="298"/>
      <c r="I110" s="432"/>
      <c r="J110" s="300"/>
      <c r="K110" s="217"/>
      <c r="L110" s="301"/>
      <c r="M110" s="301"/>
      <c r="N110" s="302"/>
      <c r="O110" s="303"/>
    </row>
    <row r="111" spans="1:15">
      <c r="A111" s="281">
        <f>MAX($A$11:A109)+1</f>
        <v>95</v>
      </c>
      <c r="B111" s="282" t="s">
        <v>1652</v>
      </c>
      <c r="C111" s="283">
        <v>1</v>
      </c>
      <c r="D111" s="284">
        <v>280</v>
      </c>
      <c r="E111" s="282" t="s">
        <v>471</v>
      </c>
      <c r="F111" s="285" t="s">
        <v>75</v>
      </c>
      <c r="G111" s="286" t="s">
        <v>71</v>
      </c>
      <c r="H111" s="287" t="s">
        <v>94</v>
      </c>
      <c r="I111" s="431">
        <v>70.23</v>
      </c>
      <c r="J111" s="289">
        <v>1</v>
      </c>
      <c r="K111" s="25"/>
      <c r="L111" s="203">
        <f t="shared" si="12"/>
        <v>70.23</v>
      </c>
      <c r="M111" s="203">
        <f t="shared" si="13"/>
        <v>0</v>
      </c>
      <c r="N111" s="290">
        <f t="shared" si="14"/>
        <v>0</v>
      </c>
      <c r="O111" s="203">
        <f t="shared" si="15"/>
        <v>0</v>
      </c>
    </row>
    <row r="112" spans="1:15">
      <c r="A112" s="281">
        <f>MAX($A$11:A111)+1</f>
        <v>96</v>
      </c>
      <c r="B112" s="282" t="s">
        <v>1652</v>
      </c>
      <c r="C112" s="283">
        <v>1</v>
      </c>
      <c r="D112" s="284">
        <v>281</v>
      </c>
      <c r="E112" s="282" t="s">
        <v>471</v>
      </c>
      <c r="F112" s="285" t="s">
        <v>75</v>
      </c>
      <c r="G112" s="286" t="s">
        <v>71</v>
      </c>
      <c r="H112" s="287" t="s">
        <v>94</v>
      </c>
      <c r="I112" s="431">
        <v>69.55</v>
      </c>
      <c r="J112" s="289">
        <v>1</v>
      </c>
      <c r="K112" s="25"/>
      <c r="L112" s="203">
        <f t="shared" si="12"/>
        <v>69.55</v>
      </c>
      <c r="M112" s="203">
        <f t="shared" si="13"/>
        <v>0</v>
      </c>
      <c r="N112" s="290">
        <f t="shared" si="14"/>
        <v>0</v>
      </c>
      <c r="O112" s="203">
        <f t="shared" si="15"/>
        <v>0</v>
      </c>
    </row>
    <row r="113" spans="1:15">
      <c r="A113" s="281">
        <f>MAX($A$11:A112)+1</f>
        <v>97</v>
      </c>
      <c r="B113" s="282" t="s">
        <v>1652</v>
      </c>
      <c r="C113" s="283">
        <v>1</v>
      </c>
      <c r="D113" s="284">
        <v>289</v>
      </c>
      <c r="E113" s="282" t="s">
        <v>84</v>
      </c>
      <c r="F113" s="285" t="s">
        <v>75</v>
      </c>
      <c r="G113" s="286" t="s">
        <v>71</v>
      </c>
      <c r="H113" s="287" t="s">
        <v>83</v>
      </c>
      <c r="I113" s="431">
        <v>51.11</v>
      </c>
      <c r="J113" s="289">
        <v>1</v>
      </c>
      <c r="K113" s="25"/>
      <c r="L113" s="203">
        <f t="shared" si="12"/>
        <v>51.11</v>
      </c>
      <c r="M113" s="203">
        <f t="shared" si="13"/>
        <v>0</v>
      </c>
      <c r="N113" s="290">
        <f t="shared" si="14"/>
        <v>0</v>
      </c>
      <c r="O113" s="203">
        <f t="shared" si="15"/>
        <v>0</v>
      </c>
    </row>
    <row r="114" spans="1:15">
      <c r="A114" s="281">
        <f>MAX($A$11:A113)+1</f>
        <v>98</v>
      </c>
      <c r="B114" s="282" t="s">
        <v>1652</v>
      </c>
      <c r="C114" s="283">
        <v>2</v>
      </c>
      <c r="D114" s="284">
        <v>289</v>
      </c>
      <c r="E114" s="282" t="s">
        <v>1656</v>
      </c>
      <c r="F114" s="285" t="s">
        <v>75</v>
      </c>
      <c r="G114" s="286" t="s">
        <v>71</v>
      </c>
      <c r="H114" s="287" t="s">
        <v>83</v>
      </c>
      <c r="I114" s="431">
        <v>45.21</v>
      </c>
      <c r="J114" s="289">
        <v>1</v>
      </c>
      <c r="K114" s="25"/>
      <c r="L114" s="203">
        <f t="shared" si="12"/>
        <v>45.21</v>
      </c>
      <c r="M114" s="203">
        <f t="shared" si="13"/>
        <v>0</v>
      </c>
      <c r="N114" s="290">
        <f t="shared" si="14"/>
        <v>0</v>
      </c>
      <c r="O114" s="203">
        <f t="shared" si="15"/>
        <v>0</v>
      </c>
    </row>
    <row r="115" spans="1:15">
      <c r="A115" s="281">
        <f>MAX($A$11:A114)+1</f>
        <v>99</v>
      </c>
      <c r="B115" s="282" t="s">
        <v>1652</v>
      </c>
      <c r="C115" s="283">
        <v>2</v>
      </c>
      <c r="D115" s="284" t="s">
        <v>1660</v>
      </c>
      <c r="E115" s="282" t="s">
        <v>471</v>
      </c>
      <c r="F115" s="285" t="s">
        <v>75</v>
      </c>
      <c r="G115" s="286" t="s">
        <v>71</v>
      </c>
      <c r="H115" s="287" t="s">
        <v>94</v>
      </c>
      <c r="I115" s="431">
        <v>139.21</v>
      </c>
      <c r="J115" s="289">
        <v>1</v>
      </c>
      <c r="K115" s="25"/>
      <c r="L115" s="203">
        <f t="shared" si="12"/>
        <v>139.21</v>
      </c>
      <c r="M115" s="203">
        <f t="shared" si="13"/>
        <v>0</v>
      </c>
      <c r="N115" s="290">
        <f t="shared" si="14"/>
        <v>0</v>
      </c>
      <c r="O115" s="203">
        <f t="shared" si="15"/>
        <v>0</v>
      </c>
    </row>
    <row r="116" spans="1:15">
      <c r="A116" s="212"/>
      <c r="B116" s="213"/>
      <c r="C116" s="295"/>
      <c r="D116" s="296"/>
      <c r="E116" s="213"/>
      <c r="F116" s="215"/>
      <c r="G116" s="297"/>
      <c r="H116" s="298"/>
      <c r="I116" s="432"/>
      <c r="J116" s="300"/>
      <c r="K116" s="217"/>
      <c r="L116" s="301"/>
      <c r="M116" s="301"/>
      <c r="N116" s="302"/>
      <c r="O116" s="303"/>
    </row>
    <row r="117" spans="1:15">
      <c r="A117" s="281">
        <f>MAX($A$11:A115)+1</f>
        <v>100</v>
      </c>
      <c r="B117" s="282" t="s">
        <v>1642</v>
      </c>
      <c r="C117" s="283">
        <v>0</v>
      </c>
      <c r="D117" s="284">
        <v>370</v>
      </c>
      <c r="E117" s="282" t="s">
        <v>84</v>
      </c>
      <c r="F117" s="285" t="s">
        <v>1312</v>
      </c>
      <c r="G117" s="286" t="s">
        <v>71</v>
      </c>
      <c r="H117" s="287" t="s">
        <v>83</v>
      </c>
      <c r="I117" s="431">
        <v>41.88</v>
      </c>
      <c r="J117" s="289">
        <v>1</v>
      </c>
      <c r="K117" s="25"/>
      <c r="L117" s="203">
        <f t="shared" si="12"/>
        <v>41.88</v>
      </c>
      <c r="M117" s="203">
        <f t="shared" si="13"/>
        <v>0</v>
      </c>
      <c r="N117" s="290">
        <f t="shared" si="14"/>
        <v>0</v>
      </c>
      <c r="O117" s="203">
        <f t="shared" si="15"/>
        <v>0</v>
      </c>
    </row>
    <row r="118" spans="1:15">
      <c r="A118" s="281">
        <f>MAX($A$11:A117)+1</f>
        <v>101</v>
      </c>
      <c r="B118" s="282" t="s">
        <v>1642</v>
      </c>
      <c r="C118" s="283">
        <v>0</v>
      </c>
      <c r="D118" s="284">
        <v>371</v>
      </c>
      <c r="E118" s="282" t="s">
        <v>84</v>
      </c>
      <c r="F118" s="285" t="s">
        <v>1312</v>
      </c>
      <c r="G118" s="286" t="s">
        <v>71</v>
      </c>
      <c r="H118" s="287" t="s">
        <v>83</v>
      </c>
      <c r="I118" s="431">
        <v>27.06</v>
      </c>
      <c r="J118" s="289">
        <v>1</v>
      </c>
      <c r="K118" s="25"/>
      <c r="L118" s="203">
        <f t="shared" si="12"/>
        <v>27.06</v>
      </c>
      <c r="M118" s="203">
        <f t="shared" si="13"/>
        <v>0</v>
      </c>
      <c r="N118" s="290">
        <f t="shared" si="14"/>
        <v>0</v>
      </c>
      <c r="O118" s="203">
        <f t="shared" si="15"/>
        <v>0</v>
      </c>
    </row>
    <row r="119" spans="1:15">
      <c r="A119" s="281">
        <f>MAX($A$11:A118)+1</f>
        <v>102</v>
      </c>
      <c r="B119" s="282" t="s">
        <v>1642</v>
      </c>
      <c r="C119" s="283">
        <v>0</v>
      </c>
      <c r="D119" s="284">
        <v>373</v>
      </c>
      <c r="E119" s="282" t="s">
        <v>84</v>
      </c>
      <c r="F119" s="285" t="s">
        <v>1312</v>
      </c>
      <c r="G119" s="286" t="s">
        <v>71</v>
      </c>
      <c r="H119" s="287" t="s">
        <v>83</v>
      </c>
      <c r="I119" s="431">
        <v>17.760000000000002</v>
      </c>
      <c r="J119" s="289">
        <v>1</v>
      </c>
      <c r="K119" s="25"/>
      <c r="L119" s="203">
        <f t="shared" si="12"/>
        <v>17.760000000000002</v>
      </c>
      <c r="M119" s="203">
        <f t="shared" si="13"/>
        <v>0</v>
      </c>
      <c r="N119" s="290">
        <f t="shared" si="14"/>
        <v>0</v>
      </c>
      <c r="O119" s="203">
        <f t="shared" si="15"/>
        <v>0</v>
      </c>
    </row>
    <row r="120" spans="1:15">
      <c r="A120" s="281">
        <f>MAX($A$11:A119)+1</f>
        <v>103</v>
      </c>
      <c r="B120" s="282" t="s">
        <v>1642</v>
      </c>
      <c r="C120" s="283">
        <v>0</v>
      </c>
      <c r="D120" s="284">
        <v>374</v>
      </c>
      <c r="E120" s="282" t="s">
        <v>84</v>
      </c>
      <c r="F120" s="285" t="s">
        <v>1312</v>
      </c>
      <c r="G120" s="286" t="s">
        <v>71</v>
      </c>
      <c r="H120" s="287" t="s">
        <v>83</v>
      </c>
      <c r="I120" s="431">
        <v>3.15</v>
      </c>
      <c r="J120" s="289">
        <v>1</v>
      </c>
      <c r="K120" s="25"/>
      <c r="L120" s="203">
        <f t="shared" si="12"/>
        <v>3.15</v>
      </c>
      <c r="M120" s="203">
        <f t="shared" si="13"/>
        <v>0</v>
      </c>
      <c r="N120" s="290">
        <f t="shared" si="14"/>
        <v>0</v>
      </c>
      <c r="O120" s="203">
        <f t="shared" si="15"/>
        <v>0</v>
      </c>
    </row>
    <row r="121" spans="1:15">
      <c r="A121" s="281">
        <f>MAX($A$11:A120)+1</f>
        <v>104</v>
      </c>
      <c r="B121" s="282" t="s">
        <v>1642</v>
      </c>
      <c r="C121" s="283">
        <v>1</v>
      </c>
      <c r="D121" s="284">
        <v>370</v>
      </c>
      <c r="E121" s="282" t="s">
        <v>84</v>
      </c>
      <c r="F121" s="285" t="s">
        <v>75</v>
      </c>
      <c r="G121" s="286" t="s">
        <v>71</v>
      </c>
      <c r="H121" s="287" t="s">
        <v>83</v>
      </c>
      <c r="I121" s="431">
        <v>41.83</v>
      </c>
      <c r="J121" s="289">
        <v>1</v>
      </c>
      <c r="K121" s="25"/>
      <c r="L121" s="203">
        <f t="shared" si="12"/>
        <v>41.83</v>
      </c>
      <c r="M121" s="203">
        <f t="shared" si="13"/>
        <v>0</v>
      </c>
      <c r="N121" s="290">
        <f t="shared" si="14"/>
        <v>0</v>
      </c>
      <c r="O121" s="203">
        <f t="shared" si="15"/>
        <v>0</v>
      </c>
    </row>
    <row r="122" spans="1:15">
      <c r="A122" s="281">
        <f>MAX($A$11:A121)+1</f>
        <v>105</v>
      </c>
      <c r="B122" s="282" t="s">
        <v>1642</v>
      </c>
      <c r="C122" s="283">
        <v>1</v>
      </c>
      <c r="D122" s="284">
        <v>371</v>
      </c>
      <c r="E122" s="282" t="s">
        <v>84</v>
      </c>
      <c r="F122" s="285" t="s">
        <v>75</v>
      </c>
      <c r="G122" s="286" t="s">
        <v>71</v>
      </c>
      <c r="H122" s="287" t="s">
        <v>83</v>
      </c>
      <c r="I122" s="431">
        <v>24.06</v>
      </c>
      <c r="J122" s="289">
        <v>1</v>
      </c>
      <c r="K122" s="25"/>
      <c r="L122" s="203">
        <f t="shared" si="12"/>
        <v>24.06</v>
      </c>
      <c r="M122" s="203">
        <f t="shared" si="13"/>
        <v>0</v>
      </c>
      <c r="N122" s="290">
        <f t="shared" si="14"/>
        <v>0</v>
      </c>
      <c r="O122" s="203">
        <f t="shared" si="15"/>
        <v>0</v>
      </c>
    </row>
    <row r="123" spans="1:15">
      <c r="A123" s="281">
        <f>MAX($A$11:A122)+1</f>
        <v>106</v>
      </c>
      <c r="B123" s="282" t="s">
        <v>1642</v>
      </c>
      <c r="C123" s="283">
        <v>1</v>
      </c>
      <c r="D123" s="284">
        <v>373</v>
      </c>
      <c r="E123" s="282" t="s">
        <v>84</v>
      </c>
      <c r="F123" s="285" t="s">
        <v>75</v>
      </c>
      <c r="G123" s="286" t="s">
        <v>71</v>
      </c>
      <c r="H123" s="287" t="s">
        <v>83</v>
      </c>
      <c r="I123" s="431">
        <v>36.840000000000003</v>
      </c>
      <c r="J123" s="289">
        <v>1</v>
      </c>
      <c r="K123" s="25"/>
      <c r="L123" s="203">
        <f t="shared" si="12"/>
        <v>36.840000000000003</v>
      </c>
      <c r="M123" s="203">
        <f t="shared" si="13"/>
        <v>0</v>
      </c>
      <c r="N123" s="290">
        <f t="shared" si="14"/>
        <v>0</v>
      </c>
      <c r="O123" s="203">
        <f t="shared" si="15"/>
        <v>0</v>
      </c>
    </row>
    <row r="124" spans="1:15">
      <c r="A124" s="281">
        <f>MAX($A$11:A123)+1</f>
        <v>107</v>
      </c>
      <c r="B124" s="282" t="s">
        <v>1642</v>
      </c>
      <c r="C124" s="283">
        <v>1</v>
      </c>
      <c r="D124" s="284">
        <v>374</v>
      </c>
      <c r="E124" s="282" t="s">
        <v>84</v>
      </c>
      <c r="F124" s="285" t="s">
        <v>75</v>
      </c>
      <c r="G124" s="286" t="s">
        <v>71</v>
      </c>
      <c r="H124" s="287" t="s">
        <v>83</v>
      </c>
      <c r="I124" s="431">
        <v>24.99</v>
      </c>
      <c r="J124" s="289">
        <v>1</v>
      </c>
      <c r="K124" s="25"/>
      <c r="L124" s="203">
        <f t="shared" si="12"/>
        <v>24.99</v>
      </c>
      <c r="M124" s="203">
        <f t="shared" si="13"/>
        <v>0</v>
      </c>
      <c r="N124" s="290">
        <f t="shared" si="14"/>
        <v>0</v>
      </c>
      <c r="O124" s="203">
        <f t="shared" si="15"/>
        <v>0</v>
      </c>
    </row>
    <row r="125" spans="1:15">
      <c r="A125" s="281">
        <f>MAX($A$11:A124)+1</f>
        <v>108</v>
      </c>
      <c r="B125" s="282" t="s">
        <v>1642</v>
      </c>
      <c r="C125" s="283">
        <v>1</v>
      </c>
      <c r="D125" s="284">
        <v>376</v>
      </c>
      <c r="E125" s="282" t="s">
        <v>84</v>
      </c>
      <c r="F125" s="285" t="s">
        <v>75</v>
      </c>
      <c r="G125" s="286" t="s">
        <v>71</v>
      </c>
      <c r="H125" s="287" t="s">
        <v>83</v>
      </c>
      <c r="I125" s="431">
        <v>60.98</v>
      </c>
      <c r="J125" s="289">
        <v>1</v>
      </c>
      <c r="K125" s="25"/>
      <c r="L125" s="203">
        <f t="shared" si="12"/>
        <v>60.98</v>
      </c>
      <c r="M125" s="203">
        <f t="shared" si="13"/>
        <v>0</v>
      </c>
      <c r="N125" s="290">
        <f t="shared" si="14"/>
        <v>0</v>
      </c>
      <c r="O125" s="203">
        <f t="shared" si="15"/>
        <v>0</v>
      </c>
    </row>
    <row r="126" spans="1:15">
      <c r="A126" s="281">
        <f>MAX($A$11:A125)+1</f>
        <v>109</v>
      </c>
      <c r="B126" s="282" t="s">
        <v>1642</v>
      </c>
      <c r="C126" s="283">
        <v>1</v>
      </c>
      <c r="D126" s="284">
        <v>377</v>
      </c>
      <c r="E126" s="282" t="s">
        <v>84</v>
      </c>
      <c r="F126" s="285" t="s">
        <v>75</v>
      </c>
      <c r="G126" s="286" t="s">
        <v>71</v>
      </c>
      <c r="H126" s="287" t="s">
        <v>83</v>
      </c>
      <c r="I126" s="431">
        <v>39.18</v>
      </c>
      <c r="J126" s="289">
        <v>1</v>
      </c>
      <c r="K126" s="25"/>
      <c r="L126" s="203">
        <f t="shared" si="12"/>
        <v>39.18</v>
      </c>
      <c r="M126" s="203">
        <f t="shared" si="13"/>
        <v>0</v>
      </c>
      <c r="N126" s="290">
        <f t="shared" si="14"/>
        <v>0</v>
      </c>
      <c r="O126" s="203">
        <f t="shared" si="15"/>
        <v>0</v>
      </c>
    </row>
    <row r="127" spans="1:15">
      <c r="A127" s="281">
        <f>MAX($A$11:A126)+1</f>
        <v>110</v>
      </c>
      <c r="B127" s="282" t="s">
        <v>1642</v>
      </c>
      <c r="C127" s="283">
        <v>1</v>
      </c>
      <c r="D127" s="284">
        <v>378</v>
      </c>
      <c r="E127" s="282" t="s">
        <v>84</v>
      </c>
      <c r="F127" s="285" t="s">
        <v>75</v>
      </c>
      <c r="G127" s="286" t="s">
        <v>71</v>
      </c>
      <c r="H127" s="287" t="s">
        <v>83</v>
      </c>
      <c r="I127" s="431">
        <v>23.86</v>
      </c>
      <c r="J127" s="289">
        <v>1</v>
      </c>
      <c r="K127" s="25"/>
      <c r="L127" s="203">
        <f t="shared" si="12"/>
        <v>23.86</v>
      </c>
      <c r="M127" s="203">
        <f t="shared" si="13"/>
        <v>0</v>
      </c>
      <c r="N127" s="290">
        <f t="shared" si="14"/>
        <v>0</v>
      </c>
      <c r="O127" s="203">
        <f t="shared" si="15"/>
        <v>0</v>
      </c>
    </row>
    <row r="128" spans="1:15">
      <c r="A128" s="281">
        <f>MAX($A$11:A127)+1</f>
        <v>111</v>
      </c>
      <c r="B128" s="282" t="s">
        <v>1642</v>
      </c>
      <c r="C128" s="283">
        <v>1</v>
      </c>
      <c r="D128" s="284">
        <v>380</v>
      </c>
      <c r="E128" s="282" t="s">
        <v>84</v>
      </c>
      <c r="F128" s="285" t="s">
        <v>75</v>
      </c>
      <c r="G128" s="286" t="s">
        <v>71</v>
      </c>
      <c r="H128" s="287" t="s">
        <v>83</v>
      </c>
      <c r="I128" s="431">
        <v>19.97</v>
      </c>
      <c r="J128" s="289">
        <v>1</v>
      </c>
      <c r="K128" s="25"/>
      <c r="L128" s="203">
        <f t="shared" si="12"/>
        <v>19.97</v>
      </c>
      <c r="M128" s="203">
        <f t="shared" si="13"/>
        <v>0</v>
      </c>
      <c r="N128" s="290">
        <f t="shared" si="14"/>
        <v>0</v>
      </c>
      <c r="O128" s="203">
        <f t="shared" si="15"/>
        <v>0</v>
      </c>
    </row>
    <row r="129" spans="1:15">
      <c r="A129" s="281">
        <f>MAX($A$11:A128)+1</f>
        <v>112</v>
      </c>
      <c r="B129" s="282" t="s">
        <v>1642</v>
      </c>
      <c r="C129" s="283">
        <v>2</v>
      </c>
      <c r="D129" s="284">
        <v>212</v>
      </c>
      <c r="E129" s="282" t="s">
        <v>471</v>
      </c>
      <c r="F129" s="285" t="s">
        <v>1311</v>
      </c>
      <c r="G129" s="286" t="s">
        <v>71</v>
      </c>
      <c r="H129" s="287" t="s">
        <v>94</v>
      </c>
      <c r="I129" s="431">
        <v>6.18</v>
      </c>
      <c r="J129" s="289">
        <v>1</v>
      </c>
      <c r="K129" s="25"/>
      <c r="L129" s="203">
        <f t="shared" si="12"/>
        <v>6.18</v>
      </c>
      <c r="M129" s="203">
        <f t="shared" si="13"/>
        <v>0</v>
      </c>
      <c r="N129" s="290">
        <f t="shared" si="14"/>
        <v>0</v>
      </c>
      <c r="O129" s="203">
        <f t="shared" si="15"/>
        <v>0</v>
      </c>
    </row>
    <row r="130" spans="1:15">
      <c r="A130" s="281">
        <f>MAX($A$11:A129)+1</f>
        <v>113</v>
      </c>
      <c r="B130" s="282" t="s">
        <v>1642</v>
      </c>
      <c r="C130" s="283">
        <v>2</v>
      </c>
      <c r="D130" s="284">
        <v>312</v>
      </c>
      <c r="E130" s="282" t="s">
        <v>1657</v>
      </c>
      <c r="F130" s="285" t="s">
        <v>75</v>
      </c>
      <c r="G130" s="286" t="s">
        <v>71</v>
      </c>
      <c r="H130" s="287" t="s">
        <v>94</v>
      </c>
      <c r="I130" s="431">
        <v>16.350000000000001</v>
      </c>
      <c r="J130" s="289">
        <v>1</v>
      </c>
      <c r="K130" s="25"/>
      <c r="L130" s="203">
        <f t="shared" si="12"/>
        <v>16.350000000000001</v>
      </c>
      <c r="M130" s="203">
        <f t="shared" si="13"/>
        <v>0</v>
      </c>
      <c r="N130" s="290">
        <f t="shared" si="14"/>
        <v>0</v>
      </c>
      <c r="O130" s="203">
        <f t="shared" si="15"/>
        <v>0</v>
      </c>
    </row>
    <row r="131" spans="1:15">
      <c r="A131" s="281">
        <f>MAX($A$11:A130)+1</f>
        <v>114</v>
      </c>
      <c r="B131" s="282" t="s">
        <v>1642</v>
      </c>
      <c r="C131" s="283">
        <v>2</v>
      </c>
      <c r="D131" s="284">
        <v>370</v>
      </c>
      <c r="E131" s="282" t="s">
        <v>84</v>
      </c>
      <c r="F131" s="285" t="s">
        <v>75</v>
      </c>
      <c r="G131" s="286" t="s">
        <v>71</v>
      </c>
      <c r="H131" s="287" t="s">
        <v>83</v>
      </c>
      <c r="I131" s="431">
        <v>41.83</v>
      </c>
      <c r="J131" s="289">
        <v>1</v>
      </c>
      <c r="K131" s="25"/>
      <c r="L131" s="203">
        <f t="shared" si="12"/>
        <v>41.83</v>
      </c>
      <c r="M131" s="203">
        <f t="shared" si="13"/>
        <v>0</v>
      </c>
      <c r="N131" s="290">
        <f t="shared" si="14"/>
        <v>0</v>
      </c>
      <c r="O131" s="203">
        <f t="shared" si="15"/>
        <v>0</v>
      </c>
    </row>
    <row r="132" spans="1:15">
      <c r="A132" s="281">
        <f>MAX($A$11:A131)+1</f>
        <v>115</v>
      </c>
      <c r="B132" s="282" t="s">
        <v>1642</v>
      </c>
      <c r="C132" s="283">
        <v>2</v>
      </c>
      <c r="D132" s="284">
        <v>371</v>
      </c>
      <c r="E132" s="282" t="s">
        <v>84</v>
      </c>
      <c r="F132" s="285" t="s">
        <v>75</v>
      </c>
      <c r="G132" s="286" t="s">
        <v>71</v>
      </c>
      <c r="H132" s="287" t="s">
        <v>83</v>
      </c>
      <c r="I132" s="431">
        <v>24.06</v>
      </c>
      <c r="J132" s="289">
        <v>1</v>
      </c>
      <c r="K132" s="25"/>
      <c r="L132" s="203">
        <f t="shared" si="12"/>
        <v>24.06</v>
      </c>
      <c r="M132" s="203">
        <f t="shared" si="13"/>
        <v>0</v>
      </c>
      <c r="N132" s="290">
        <f t="shared" si="14"/>
        <v>0</v>
      </c>
      <c r="O132" s="203">
        <f t="shared" si="15"/>
        <v>0</v>
      </c>
    </row>
    <row r="133" spans="1:15">
      <c r="A133" s="281">
        <f>MAX($A$11:A132)+1</f>
        <v>116</v>
      </c>
      <c r="B133" s="282" t="s">
        <v>1642</v>
      </c>
      <c r="C133" s="283">
        <v>2</v>
      </c>
      <c r="D133" s="284">
        <v>373</v>
      </c>
      <c r="E133" s="282" t="s">
        <v>84</v>
      </c>
      <c r="F133" s="285" t="s">
        <v>75</v>
      </c>
      <c r="G133" s="286" t="s">
        <v>71</v>
      </c>
      <c r="H133" s="287" t="s">
        <v>83</v>
      </c>
      <c r="I133" s="431">
        <v>36.65</v>
      </c>
      <c r="J133" s="289">
        <v>1</v>
      </c>
      <c r="K133" s="25"/>
      <c r="L133" s="203">
        <f t="shared" si="12"/>
        <v>36.65</v>
      </c>
      <c r="M133" s="203">
        <f t="shared" si="13"/>
        <v>0</v>
      </c>
      <c r="N133" s="290">
        <f t="shared" si="14"/>
        <v>0</v>
      </c>
      <c r="O133" s="203">
        <f t="shared" si="15"/>
        <v>0</v>
      </c>
    </row>
    <row r="134" spans="1:15">
      <c r="A134" s="281">
        <f>MAX($A$11:A133)+1</f>
        <v>117</v>
      </c>
      <c r="B134" s="282" t="s">
        <v>1642</v>
      </c>
      <c r="C134" s="283">
        <v>2</v>
      </c>
      <c r="D134" s="284">
        <v>374</v>
      </c>
      <c r="E134" s="282" t="s">
        <v>84</v>
      </c>
      <c r="F134" s="285" t="s">
        <v>75</v>
      </c>
      <c r="G134" s="286" t="s">
        <v>71</v>
      </c>
      <c r="H134" s="287" t="s">
        <v>83</v>
      </c>
      <c r="I134" s="431">
        <v>24.99</v>
      </c>
      <c r="J134" s="289">
        <v>1</v>
      </c>
      <c r="K134" s="25"/>
      <c r="L134" s="203">
        <f t="shared" si="12"/>
        <v>24.99</v>
      </c>
      <c r="M134" s="203">
        <f t="shared" si="13"/>
        <v>0</v>
      </c>
      <c r="N134" s="290">
        <f t="shared" si="14"/>
        <v>0</v>
      </c>
      <c r="O134" s="203">
        <f t="shared" si="15"/>
        <v>0</v>
      </c>
    </row>
    <row r="135" spans="1:15">
      <c r="A135" s="281">
        <f>MAX($A$11:A134)+1</f>
        <v>118</v>
      </c>
      <c r="B135" s="282" t="s">
        <v>1642</v>
      </c>
      <c r="C135" s="283">
        <v>2</v>
      </c>
      <c r="D135" s="284">
        <v>376</v>
      </c>
      <c r="E135" s="282" t="s">
        <v>84</v>
      </c>
      <c r="F135" s="285" t="s">
        <v>75</v>
      </c>
      <c r="G135" s="286" t="s">
        <v>71</v>
      </c>
      <c r="H135" s="287" t="s">
        <v>83</v>
      </c>
      <c r="I135" s="431">
        <v>60.98</v>
      </c>
      <c r="J135" s="289">
        <v>1</v>
      </c>
      <c r="K135" s="25"/>
      <c r="L135" s="203">
        <f t="shared" si="12"/>
        <v>60.98</v>
      </c>
      <c r="M135" s="203">
        <f t="shared" si="13"/>
        <v>0</v>
      </c>
      <c r="N135" s="290">
        <f t="shared" si="14"/>
        <v>0</v>
      </c>
      <c r="O135" s="203">
        <f t="shared" si="15"/>
        <v>0</v>
      </c>
    </row>
    <row r="136" spans="1:15">
      <c r="A136" s="281">
        <f>MAX($A$11:A135)+1</f>
        <v>119</v>
      </c>
      <c r="B136" s="282" t="s">
        <v>1642</v>
      </c>
      <c r="C136" s="283">
        <v>2</v>
      </c>
      <c r="D136" s="284">
        <v>377</v>
      </c>
      <c r="E136" s="282" t="s">
        <v>84</v>
      </c>
      <c r="F136" s="285" t="s">
        <v>75</v>
      </c>
      <c r="G136" s="286" t="s">
        <v>71</v>
      </c>
      <c r="H136" s="287" t="s">
        <v>83</v>
      </c>
      <c r="I136" s="431">
        <v>36.479999999999997</v>
      </c>
      <c r="J136" s="289">
        <v>1</v>
      </c>
      <c r="K136" s="25"/>
      <c r="L136" s="203">
        <f t="shared" si="12"/>
        <v>36.479999999999997</v>
      </c>
      <c r="M136" s="203">
        <f t="shared" si="13"/>
        <v>0</v>
      </c>
      <c r="N136" s="290">
        <f t="shared" si="14"/>
        <v>0</v>
      </c>
      <c r="O136" s="203">
        <f t="shared" si="15"/>
        <v>0</v>
      </c>
    </row>
    <row r="137" spans="1:15">
      <c r="A137" s="281">
        <f>MAX($A$11:A136)+1</f>
        <v>120</v>
      </c>
      <c r="B137" s="282" t="s">
        <v>1642</v>
      </c>
      <c r="C137" s="283">
        <v>2</v>
      </c>
      <c r="D137" s="284">
        <v>378</v>
      </c>
      <c r="E137" s="282" t="s">
        <v>84</v>
      </c>
      <c r="F137" s="285" t="s">
        <v>75</v>
      </c>
      <c r="G137" s="286" t="s">
        <v>71</v>
      </c>
      <c r="H137" s="287" t="s">
        <v>83</v>
      </c>
      <c r="I137" s="431">
        <v>24.06</v>
      </c>
      <c r="J137" s="289">
        <v>1</v>
      </c>
      <c r="K137" s="25"/>
      <c r="L137" s="203">
        <f t="shared" si="12"/>
        <v>24.06</v>
      </c>
      <c r="M137" s="203">
        <f t="shared" si="13"/>
        <v>0</v>
      </c>
      <c r="N137" s="290">
        <f t="shared" si="14"/>
        <v>0</v>
      </c>
      <c r="O137" s="203">
        <f t="shared" si="15"/>
        <v>0</v>
      </c>
    </row>
    <row r="138" spans="1:15">
      <c r="A138" s="281">
        <f>MAX($A$11:A137)+1</f>
        <v>121</v>
      </c>
      <c r="B138" s="282" t="s">
        <v>1642</v>
      </c>
      <c r="C138" s="283">
        <v>2</v>
      </c>
      <c r="D138" s="284">
        <v>380</v>
      </c>
      <c r="E138" s="282" t="s">
        <v>84</v>
      </c>
      <c r="F138" s="285" t="s">
        <v>75</v>
      </c>
      <c r="G138" s="286" t="s">
        <v>71</v>
      </c>
      <c r="H138" s="287" t="s">
        <v>83</v>
      </c>
      <c r="I138" s="431">
        <v>36.31</v>
      </c>
      <c r="J138" s="289">
        <v>1</v>
      </c>
      <c r="K138" s="25"/>
      <c r="L138" s="203">
        <f t="shared" si="12"/>
        <v>36.31</v>
      </c>
      <c r="M138" s="203">
        <f t="shared" si="13"/>
        <v>0</v>
      </c>
      <c r="N138" s="290">
        <f t="shared" si="14"/>
        <v>0</v>
      </c>
      <c r="O138" s="203">
        <f t="shared" si="15"/>
        <v>0</v>
      </c>
    </row>
    <row r="139" spans="1:15">
      <c r="A139" s="281">
        <f>MAX($A$11:A138)+1</f>
        <v>122</v>
      </c>
      <c r="B139" s="282" t="s">
        <v>1642</v>
      </c>
      <c r="C139" s="283">
        <v>2</v>
      </c>
      <c r="D139" s="284" t="s">
        <v>1659</v>
      </c>
      <c r="E139" s="282" t="s">
        <v>471</v>
      </c>
      <c r="F139" s="285" t="s">
        <v>75</v>
      </c>
      <c r="G139" s="286" t="s">
        <v>71</v>
      </c>
      <c r="H139" s="287" t="s">
        <v>94</v>
      </c>
      <c r="I139" s="431">
        <v>69.72</v>
      </c>
      <c r="J139" s="289">
        <v>1</v>
      </c>
      <c r="K139" s="25"/>
      <c r="L139" s="203">
        <f t="shared" si="12"/>
        <v>69.72</v>
      </c>
      <c r="M139" s="203">
        <f t="shared" si="13"/>
        <v>0</v>
      </c>
      <c r="N139" s="290">
        <f t="shared" si="14"/>
        <v>0</v>
      </c>
      <c r="O139" s="203">
        <f t="shared" si="15"/>
        <v>0</v>
      </c>
    </row>
    <row r="140" spans="1:15">
      <c r="A140" s="212"/>
      <c r="B140" s="213"/>
      <c r="C140" s="295"/>
      <c r="D140" s="296"/>
      <c r="E140" s="213"/>
      <c r="F140" s="215"/>
      <c r="G140" s="297"/>
      <c r="H140" s="298"/>
      <c r="I140" s="432"/>
      <c r="J140" s="300"/>
      <c r="K140" s="217"/>
      <c r="L140" s="301"/>
      <c r="M140" s="301"/>
      <c r="N140" s="302"/>
      <c r="O140" s="303"/>
    </row>
    <row r="141" spans="1:15">
      <c r="A141" s="281">
        <f>MAX($A$11:A139)+1</f>
        <v>123</v>
      </c>
      <c r="B141" s="282" t="s">
        <v>1194</v>
      </c>
      <c r="C141" s="283">
        <v>-1</v>
      </c>
      <c r="D141" s="284">
        <v>103</v>
      </c>
      <c r="E141" s="282" t="s">
        <v>84</v>
      </c>
      <c r="F141" s="285" t="s">
        <v>1314</v>
      </c>
      <c r="G141" s="286" t="s">
        <v>71</v>
      </c>
      <c r="H141" s="287" t="s">
        <v>83</v>
      </c>
      <c r="I141" s="431">
        <v>44.95</v>
      </c>
      <c r="J141" s="289">
        <v>1</v>
      </c>
      <c r="K141" s="25"/>
      <c r="L141" s="203">
        <f t="shared" si="12"/>
        <v>44.95</v>
      </c>
      <c r="M141" s="203">
        <f t="shared" si="13"/>
        <v>0</v>
      </c>
      <c r="N141" s="290">
        <f t="shared" si="14"/>
        <v>0</v>
      </c>
      <c r="O141" s="203">
        <f t="shared" si="15"/>
        <v>0</v>
      </c>
    </row>
    <row r="142" spans="1:15">
      <c r="A142" s="281">
        <f>MAX($A$11:A141)+1</f>
        <v>124</v>
      </c>
      <c r="B142" s="282" t="s">
        <v>1194</v>
      </c>
      <c r="C142" s="283">
        <v>-1</v>
      </c>
      <c r="D142" s="284">
        <v>205</v>
      </c>
      <c r="E142" s="282" t="s">
        <v>84</v>
      </c>
      <c r="F142" s="285" t="s">
        <v>1314</v>
      </c>
      <c r="G142" s="286" t="s">
        <v>71</v>
      </c>
      <c r="H142" s="287" t="s">
        <v>83</v>
      </c>
      <c r="I142" s="431">
        <v>15.41</v>
      </c>
      <c r="J142" s="289">
        <v>1</v>
      </c>
      <c r="K142" s="25"/>
      <c r="L142" s="203">
        <f t="shared" si="12"/>
        <v>15.41</v>
      </c>
      <c r="M142" s="203">
        <f t="shared" si="13"/>
        <v>0</v>
      </c>
      <c r="N142" s="290">
        <f t="shared" si="14"/>
        <v>0</v>
      </c>
      <c r="O142" s="203">
        <f t="shared" si="15"/>
        <v>0</v>
      </c>
    </row>
    <row r="143" spans="1:15">
      <c r="A143" s="281">
        <f>MAX($A$11:A142)+1</f>
        <v>125</v>
      </c>
      <c r="B143" s="282" t="s">
        <v>1194</v>
      </c>
      <c r="C143" s="283">
        <v>0</v>
      </c>
      <c r="D143" s="284">
        <v>108</v>
      </c>
      <c r="E143" s="282" t="s">
        <v>84</v>
      </c>
      <c r="F143" s="285" t="s">
        <v>1312</v>
      </c>
      <c r="G143" s="286" t="s">
        <v>71</v>
      </c>
      <c r="H143" s="287" t="s">
        <v>83</v>
      </c>
      <c r="I143" s="431">
        <v>61.05</v>
      </c>
      <c r="J143" s="289">
        <v>1</v>
      </c>
      <c r="K143" s="25"/>
      <c r="L143" s="203">
        <f t="shared" si="12"/>
        <v>61.05</v>
      </c>
      <c r="M143" s="203">
        <f>IFERROR(L143/K143,0)</f>
        <v>0</v>
      </c>
      <c r="N143" s="290">
        <f>IF(O143&gt;0,O143/J143,0)</f>
        <v>0</v>
      </c>
      <c r="O143" s="203">
        <f t="shared" si="15"/>
        <v>0</v>
      </c>
    </row>
    <row r="144" spans="1:15">
      <c r="A144" s="281">
        <f>MAX($A$11:A143)+1</f>
        <v>126</v>
      </c>
      <c r="B144" s="282" t="s">
        <v>1194</v>
      </c>
      <c r="C144" s="283">
        <v>0</v>
      </c>
      <c r="D144" s="284">
        <v>211</v>
      </c>
      <c r="E144" s="282" t="s">
        <v>84</v>
      </c>
      <c r="F144" s="285" t="s">
        <v>1318</v>
      </c>
      <c r="G144" s="286" t="s">
        <v>71</v>
      </c>
      <c r="H144" s="287" t="s">
        <v>83</v>
      </c>
      <c r="I144" s="431">
        <v>28.89</v>
      </c>
      <c r="J144" s="289">
        <v>1</v>
      </c>
      <c r="K144" s="25"/>
      <c r="L144" s="203">
        <f t="shared" si="12"/>
        <v>28.89</v>
      </c>
      <c r="M144" s="203">
        <f>IFERROR(L144/K144,0)</f>
        <v>0</v>
      </c>
      <c r="N144" s="290">
        <f>IF(O144&gt;0,O144/J144,0)</f>
        <v>0</v>
      </c>
      <c r="O144" s="203">
        <f t="shared" si="15"/>
        <v>0</v>
      </c>
    </row>
    <row r="145" spans="1:15">
      <c r="A145" s="281">
        <f>MAX($A$11:A144)+1</f>
        <v>127</v>
      </c>
      <c r="B145" s="282" t="s">
        <v>1194</v>
      </c>
      <c r="C145" s="283">
        <v>0</v>
      </c>
      <c r="D145" s="284">
        <v>224</v>
      </c>
      <c r="E145" s="282" t="s">
        <v>84</v>
      </c>
      <c r="F145" s="285" t="s">
        <v>1318</v>
      </c>
      <c r="G145" s="286" t="s">
        <v>71</v>
      </c>
      <c r="H145" s="287" t="s">
        <v>83</v>
      </c>
      <c r="I145" s="431">
        <v>14.01</v>
      </c>
      <c r="J145" s="289">
        <v>1</v>
      </c>
      <c r="K145" s="25"/>
      <c r="L145" s="203">
        <f t="shared" si="12"/>
        <v>14.01</v>
      </c>
      <c r="M145" s="203">
        <f>IFERROR(L145/K145,0)</f>
        <v>0</v>
      </c>
      <c r="N145" s="290">
        <f>IF(O145&gt;0,O145/J145,0)</f>
        <v>0</v>
      </c>
      <c r="O145" s="203">
        <f t="shared" si="15"/>
        <v>0</v>
      </c>
    </row>
    <row r="146" spans="1:15">
      <c r="A146" s="304" t="s">
        <v>5</v>
      </c>
      <c r="B146" s="305" t="s">
        <v>64</v>
      </c>
      <c r="C146" s="306"/>
      <c r="D146" s="306"/>
      <c r="E146" s="307"/>
      <c r="F146" s="307"/>
      <c r="G146" s="306"/>
      <c r="H146" s="306"/>
      <c r="I146" s="308">
        <f>SUM(I11:I145)</f>
        <v>9311.9899999999925</v>
      </c>
      <c r="J146" s="306"/>
      <c r="K146" s="309">
        <f>IFERROR(L146/M146,0)</f>
        <v>0</v>
      </c>
      <c r="L146" s="308">
        <f>SUM(L11:L145)</f>
        <v>9311.9899999999925</v>
      </c>
      <c r="M146" s="308">
        <f>SUM(M11:M145)</f>
        <v>0</v>
      </c>
      <c r="N146" s="310"/>
      <c r="O146" s="311">
        <f>SUM(O11:O145)</f>
        <v>0</v>
      </c>
    </row>
    <row r="147" spans="1:15">
      <c r="E147" s="4"/>
      <c r="F147" s="4"/>
      <c r="L147" s="3"/>
    </row>
    <row r="148" spans="1:15" customFormat="1">
      <c r="A148" s="312"/>
      <c r="B148" s="313"/>
      <c r="C148" s="314" t="str">
        <f>"weil "&amp;COUNTA($A:$A)-SUBTOTAL(103,$A:$A)&amp;" Zeile(n) Ausgeblendet"</f>
        <v>weil 0 Zeile(n) Ausgeblendet</v>
      </c>
      <c r="D148" s="313" t="str">
        <f>"oder Abgefiltert sind, Teilsummen:"</f>
        <v>oder Abgefiltert sind, Teilsummen:</v>
      </c>
      <c r="E148" s="314"/>
      <c r="F148" s="314"/>
      <c r="G148" s="314" t="str">
        <f>"zu reinigende Räume:  "</f>
        <v xml:space="preserve">zu reinigende Räume:  </v>
      </c>
      <c r="H148" s="315">
        <f>SUBTOTAL(103,F12:F146)</f>
        <v>126</v>
      </c>
      <c r="I148" s="314"/>
      <c r="J148" s="314"/>
      <c r="K148" s="314"/>
      <c r="L148" s="316">
        <f>SUBTOTAL(109,L12:L146)</f>
        <v>18608.729999999985</v>
      </c>
      <c r="M148" s="316">
        <f>SUBTOTAL(109,M12:M146)</f>
        <v>0</v>
      </c>
      <c r="N148" s="317"/>
      <c r="O148" s="316">
        <f>SUBTOTAL(109,O12:O146)</f>
        <v>0</v>
      </c>
    </row>
    <row r="149" spans="1:15">
      <c r="E149" s="4"/>
      <c r="F149" s="4"/>
      <c r="L149" s="3"/>
    </row>
    <row r="150" spans="1:15">
      <c r="A150" s="318" t="s">
        <v>26</v>
      </c>
      <c r="B150" s="318"/>
      <c r="C150" s="319"/>
      <c r="D150" s="319"/>
      <c r="E150" s="319"/>
      <c r="F150" s="320"/>
      <c r="G150" s="321"/>
      <c r="H150" s="322"/>
      <c r="I150" s="322"/>
      <c r="J150" s="322"/>
      <c r="K150" s="322"/>
      <c r="L150" s="322"/>
      <c r="M150" s="322"/>
      <c r="N150" s="322"/>
      <c r="O150" s="322"/>
    </row>
    <row r="151" spans="1:15" ht="6" customHeight="1">
      <c r="A151" s="318"/>
      <c r="B151" s="318"/>
      <c r="C151" s="319"/>
      <c r="D151" s="319"/>
      <c r="E151" s="319"/>
      <c r="F151" s="320"/>
      <c r="G151" s="321"/>
      <c r="H151" s="322"/>
      <c r="I151" s="323"/>
      <c r="J151" s="323"/>
      <c r="K151" s="322"/>
      <c r="L151" s="322"/>
      <c r="M151" s="322"/>
      <c r="N151" s="322"/>
      <c r="O151" s="322"/>
    </row>
    <row r="152" spans="1:15">
      <c r="A152" s="1" t="s">
        <v>27</v>
      </c>
      <c r="B152" s="1" t="s">
        <v>28</v>
      </c>
      <c r="D152" s="1" t="s">
        <v>29</v>
      </c>
      <c r="E152" s="324" t="s">
        <v>30</v>
      </c>
      <c r="F152" s="4"/>
      <c r="J152" s="5"/>
      <c r="K152" s="3"/>
      <c r="L152" s="3"/>
      <c r="M152" s="3"/>
      <c r="N152" s="3"/>
      <c r="O152" s="3"/>
    </row>
    <row r="153" spans="1:15">
      <c r="A153" s="1" t="s">
        <v>13</v>
      </c>
      <c r="B153" s="1" t="s">
        <v>31</v>
      </c>
      <c r="D153" s="1" t="s">
        <v>32</v>
      </c>
      <c r="E153" s="324" t="s">
        <v>33</v>
      </c>
      <c r="F153" s="4"/>
      <c r="J153" s="5"/>
      <c r="K153" s="3"/>
      <c r="L153" s="3"/>
      <c r="M153" s="3"/>
      <c r="N153" s="3"/>
      <c r="O153" s="3"/>
    </row>
    <row r="154" spans="1:15">
      <c r="A154" s="1" t="s">
        <v>167</v>
      </c>
      <c r="B154" s="1" t="s">
        <v>35</v>
      </c>
      <c r="D154" s="318" t="s">
        <v>52</v>
      </c>
      <c r="E154" s="325" t="s">
        <v>53</v>
      </c>
      <c r="F154" s="4"/>
      <c r="J154" s="5"/>
      <c r="K154" s="3"/>
      <c r="L154" s="3"/>
      <c r="M154" s="3"/>
      <c r="N154" s="3"/>
      <c r="O154" s="3"/>
    </row>
    <row r="155" spans="1:15">
      <c r="A155" s="1" t="s">
        <v>36</v>
      </c>
      <c r="B155" s="1" t="s">
        <v>37</v>
      </c>
      <c r="D155" s="324" t="s">
        <v>38</v>
      </c>
      <c r="E155" s="7" t="s">
        <v>39</v>
      </c>
      <c r="J155" s="5"/>
      <c r="K155" s="3"/>
      <c r="L155" s="3"/>
      <c r="M155" s="3"/>
      <c r="N155" s="3"/>
      <c r="O155" s="3"/>
    </row>
    <row r="156" spans="1:15">
      <c r="J156" s="5"/>
      <c r="K156" s="3"/>
      <c r="L156" s="3"/>
      <c r="M156" s="3"/>
      <c r="N156" s="3"/>
      <c r="O156" s="3"/>
    </row>
    <row r="157" spans="1:15">
      <c r="J157" s="5"/>
      <c r="K157" s="3"/>
      <c r="L157" s="3"/>
      <c r="M157" s="3"/>
      <c r="N157" s="3"/>
      <c r="O157" s="3"/>
    </row>
  </sheetData>
  <sheetProtection algorithmName="SHA-512" hashValue="Jpt6LjbGEXw8keLxONNMv+TsJ14EIrhLPeYMJbBWc560F817v1/bSVbTZ9ycg5HXvY3mgBB06H5vukcmVzbPSg==" saltValue="wnQA2FonWAEhpVEY4mwTCQ==" spinCount="100000" sheet="1" objects="1" scenarios="1" formatColumns="0" formatRows="0" autoFilter="0"/>
  <autoFilter ref="A10:O146" xr:uid="{A2D47FAE-0A62-452B-9B8B-76FE9BEAAB42}"/>
  <mergeCells count="3">
    <mergeCell ref="G1:K4"/>
    <mergeCell ref="G5:K6"/>
    <mergeCell ref="B7:D8"/>
  </mergeCells>
  <conditionalFormatting sqref="A148:O148">
    <cfRule type="expression" dxfId="47" priority="3">
      <formula>IF(SUBTOTAL(103,$A:$A)=COUNTA($A:$A),TRUE,FALSE)</formula>
    </cfRule>
  </conditionalFormatting>
  <conditionalFormatting sqref="B7">
    <cfRule type="expression" dxfId="46" priority="5">
      <formula>B7&lt;&gt;""</formula>
    </cfRule>
  </conditionalFormatting>
  <conditionalFormatting sqref="B11:I146">
    <cfRule type="expression" dxfId="45" priority="1">
      <formula>AND(NOT(ISBLANK($E$9)),SEARCH($E$9,$B11&amp;$C11&amp;$D11&amp;$E11&amp;$F11&amp;$G11&amp;$H11&amp;$I11))</formula>
    </cfRule>
  </conditionalFormatting>
  <conditionalFormatting sqref="G5">
    <cfRule type="expression" dxfId="44" priority="6">
      <formula>$G$5&lt;&gt;""</formula>
    </cfRule>
  </conditionalFormatting>
  <conditionalFormatting sqref="L1:O1">
    <cfRule type="expression" dxfId="43" priority="4">
      <formula>$L$1&lt;&gt;""</formula>
    </cfRule>
  </conditionalFormatting>
  <pageMargins left="0.70866141732283472" right="0.70866141732283472" top="0.78740157480314965" bottom="0.78740157480314965" header="0" footer="0.31496062992125984"/>
  <pageSetup paperSize="9" scale="67" fitToHeight="0" orientation="landscape" r:id="rId1"/>
  <headerFooter>
    <oddFooter>&amp;LPreisblätter&amp;C&amp;A&amp;R&amp;P - &amp;N</oddFooter>
  </headerFooter>
  <rowBreaks count="3" manualBreakCount="3">
    <brk id="31" max="14" man="1"/>
    <brk id="74" max="14" man="1"/>
    <brk id="116" max="1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1B4E-7859-4B1D-BAF0-15012C3C9F3E}">
  <sheetPr>
    <tabColor theme="3" tint="0.59999389629810485"/>
  </sheetPr>
  <dimension ref="A1:L25"/>
  <sheetViews>
    <sheetView showGridLines="0" zoomScaleNormal="100" workbookViewId="0">
      <pane ySplit="13" topLeftCell="A14" activePane="bottomLeft" state="frozen"/>
      <selection activeCell="M1341" sqref="M1341"/>
      <selection pane="bottomLeft" activeCell="K18" sqref="K18"/>
    </sheetView>
  </sheetViews>
  <sheetFormatPr baseColWidth="10" defaultColWidth="11.42578125" defaultRowHeight="15"/>
  <cols>
    <col min="1" max="1" width="11.42578125" style="34"/>
    <col min="2" max="2" width="26.7109375" style="34" customWidth="1"/>
    <col min="3" max="3" width="14.7109375" style="34" customWidth="1"/>
    <col min="4" max="5" width="11.42578125" style="34"/>
    <col min="6" max="6" width="11.85546875" style="34" customWidth="1"/>
    <col min="7" max="8" width="11.42578125" style="34"/>
    <col min="9" max="9" width="12.7109375" style="34" customWidth="1"/>
    <col min="10" max="10" width="17.140625" style="34" bestFit="1" customWidth="1"/>
    <col min="11" max="11" width="12.7109375" style="34" customWidth="1"/>
    <col min="12" max="12" width="18.7109375" style="34" bestFit="1" customWidth="1"/>
    <col min="13" max="16384" width="11.42578125" style="34"/>
  </cols>
  <sheetData>
    <row r="1" spans="1:12" ht="15.75" customHeight="1">
      <c r="A1" s="40"/>
      <c r="B1" s="41" t="str">
        <f>HYPERLINK("#'Zusammenfassung'"&amp;"!A10","Zurück")</f>
        <v>Zurück</v>
      </c>
      <c r="C1" s="326" t="s">
        <v>76</v>
      </c>
      <c r="D1" s="327" t="s">
        <v>1752</v>
      </c>
      <c r="E1" s="19"/>
      <c r="F1" s="19"/>
      <c r="G1" s="381" t="str">
        <f>IF(COUNTIF(I15,"&gt;0")&lt;&gt;COUNTIF(J15,"&gt;0"),"Das Preisblatt ist nicht vollständig ausgefüllt!","")</f>
        <v>Das Preisblatt ist nicht vollständig ausgefüllt!</v>
      </c>
      <c r="H1" s="329"/>
      <c r="I1" s="329"/>
      <c r="J1" s="329"/>
      <c r="K1" s="330"/>
    </row>
    <row r="2" spans="1:12">
      <c r="A2" s="331" t="s">
        <v>17</v>
      </c>
      <c r="B2" s="332" t="str">
        <f>Kunde</f>
        <v>Westfälische Hochschule</v>
      </c>
      <c r="C2" s="326" t="s">
        <v>16</v>
      </c>
      <c r="D2" s="333" t="s">
        <v>6</v>
      </c>
      <c r="E2" s="333"/>
      <c r="F2" s="334"/>
      <c r="G2" s="676"/>
      <c r="H2" s="677"/>
      <c r="I2" s="677"/>
      <c r="J2" s="335" t="s">
        <v>12</v>
      </c>
      <c r="K2" s="53">
        <f>K17</f>
        <v>0</v>
      </c>
    </row>
    <row r="3" spans="1:12">
      <c r="A3" s="336"/>
      <c r="B3" s="54" t="s">
        <v>1629</v>
      </c>
      <c r="C3" s="326" t="s">
        <v>18</v>
      </c>
      <c r="D3" s="337">
        <f>Datum</f>
        <v>46225</v>
      </c>
      <c r="E3" s="333"/>
      <c r="F3" s="334"/>
      <c r="G3" s="678"/>
      <c r="H3" s="679"/>
      <c r="I3" s="679"/>
      <c r="J3" s="335" t="s">
        <v>10</v>
      </c>
      <c r="K3" s="43">
        <f>J17</f>
        <v>298</v>
      </c>
      <c r="L3" s="244"/>
    </row>
    <row r="4" spans="1:12">
      <c r="A4" s="336"/>
      <c r="B4" s="242" t="s">
        <v>134</v>
      </c>
      <c r="C4" s="326" t="s">
        <v>126</v>
      </c>
      <c r="D4" s="337" t="s">
        <v>127</v>
      </c>
      <c r="E4" s="333"/>
      <c r="F4" s="334"/>
      <c r="G4" s="678"/>
      <c r="H4" s="679"/>
      <c r="I4" s="679"/>
      <c r="J4" s="55"/>
      <c r="K4" s="56"/>
      <c r="L4" s="244"/>
    </row>
    <row r="5" spans="1:12">
      <c r="A5" s="336"/>
      <c r="B5" s="338"/>
      <c r="C5" s="326" t="s">
        <v>128</v>
      </c>
      <c r="D5" s="337" t="s">
        <v>129</v>
      </c>
      <c r="E5" s="333"/>
      <c r="F5" s="334"/>
      <c r="G5" s="678"/>
      <c r="H5" s="679"/>
      <c r="I5" s="679"/>
      <c r="J5" s="57"/>
      <c r="K5" s="58"/>
      <c r="L5" s="244"/>
    </row>
    <row r="6" spans="1:12">
      <c r="A6" s="336"/>
      <c r="B6" s="338" t="s">
        <v>1682</v>
      </c>
      <c r="C6" s="326" t="s">
        <v>14</v>
      </c>
      <c r="D6" s="339" t="str" cm="1">
        <f t="array" aca="1" ref="D6" ca="1">MID(CELL("dateiname",A2),FIND("]",CELL("dateiname",A2))+5,3)</f>
        <v>2.3</v>
      </c>
      <c r="E6" s="340"/>
      <c r="F6" s="341"/>
      <c r="G6" s="678"/>
      <c r="H6" s="679"/>
      <c r="I6" s="679"/>
      <c r="J6" s="57"/>
      <c r="K6" s="58"/>
      <c r="L6" s="244"/>
    </row>
    <row r="7" spans="1:12">
      <c r="A7" s="342"/>
      <c r="B7" s="343" t="s">
        <v>1734</v>
      </c>
      <c r="C7" s="326" t="s">
        <v>133</v>
      </c>
      <c r="D7" s="339" t="str" cm="1">
        <f t="array" aca="1" ref="D7" ca="1">MID(CELL("dateiname",A1),FIND("]",CELL("dateiname",A1))+8,255)</f>
        <v xml:space="preserve"> SR</v>
      </c>
      <c r="E7" s="340"/>
      <c r="F7" s="341"/>
      <c r="G7" s="680"/>
      <c r="H7" s="681"/>
      <c r="I7" s="681"/>
      <c r="J7" s="59"/>
      <c r="K7" s="60"/>
      <c r="L7" s="244"/>
    </row>
    <row r="8" spans="1:12">
      <c r="A8" s="344" t="s">
        <v>1719</v>
      </c>
      <c r="B8" s="345"/>
      <c r="C8" s="346"/>
      <c r="D8" s="346"/>
      <c r="E8" s="347"/>
      <c r="F8" s="346"/>
      <c r="G8" s="346"/>
      <c r="H8" s="347"/>
      <c r="I8" s="347"/>
      <c r="J8" s="347"/>
      <c r="K8" s="348"/>
      <c r="L8" s="244"/>
    </row>
    <row r="9" spans="1:12">
      <c r="A9" s="344" t="s">
        <v>1720</v>
      </c>
      <c r="B9" s="345"/>
      <c r="C9" s="244"/>
      <c r="D9" s="244"/>
      <c r="E9" s="349"/>
      <c r="F9" s="244"/>
      <c r="G9" s="244"/>
      <c r="H9" s="349"/>
      <c r="I9" s="349"/>
      <c r="J9" s="349"/>
      <c r="K9" s="350"/>
      <c r="L9" s="244"/>
    </row>
    <row r="10" spans="1:12">
      <c r="A10" s="344" t="s">
        <v>1721</v>
      </c>
      <c r="B10" s="345"/>
      <c r="C10" s="244"/>
      <c r="D10" s="244"/>
      <c r="E10" s="349"/>
      <c r="F10" s="244"/>
      <c r="G10" s="244"/>
      <c r="H10" s="349"/>
      <c r="I10" s="349"/>
      <c r="J10" s="349"/>
      <c r="K10" s="350"/>
      <c r="L10" s="244"/>
    </row>
    <row r="11" spans="1:12">
      <c r="A11" s="344"/>
      <c r="B11" s="345"/>
      <c r="C11" s="244"/>
      <c r="D11" s="244"/>
      <c r="E11" s="349"/>
      <c r="F11" s="244"/>
      <c r="G11" s="244"/>
      <c r="H11" s="349"/>
      <c r="I11" s="349"/>
      <c r="J11" s="349"/>
      <c r="K11" s="350"/>
      <c r="L11" s="244"/>
    </row>
    <row r="12" spans="1:12">
      <c r="A12" s="344"/>
      <c r="B12" s="345"/>
      <c r="C12" s="244"/>
      <c r="D12" s="244"/>
      <c r="E12" s="349"/>
      <c r="F12" s="244"/>
      <c r="G12" s="244"/>
      <c r="H12" s="349"/>
      <c r="I12" s="349"/>
      <c r="J12" s="349"/>
      <c r="K12" s="350"/>
      <c r="L12" s="244"/>
    </row>
    <row r="13" spans="1:12" ht="36">
      <c r="A13" s="351" t="s">
        <v>1</v>
      </c>
      <c r="B13" s="351" t="s">
        <v>130</v>
      </c>
      <c r="C13" s="351" t="s">
        <v>136</v>
      </c>
      <c r="D13" s="352"/>
      <c r="E13" s="353" t="s">
        <v>4</v>
      </c>
      <c r="F13" s="354" t="s">
        <v>137</v>
      </c>
      <c r="G13" s="354" t="s">
        <v>1722</v>
      </c>
      <c r="H13" s="354" t="s">
        <v>103</v>
      </c>
      <c r="I13" s="355" t="s">
        <v>138</v>
      </c>
      <c r="J13" s="354" t="s">
        <v>1723</v>
      </c>
      <c r="K13" s="354" t="s">
        <v>139</v>
      </c>
      <c r="L13" s="345"/>
    </row>
    <row r="14" spans="1:12">
      <c r="A14" s="356"/>
      <c r="B14" s="357" t="s">
        <v>140</v>
      </c>
      <c r="C14" s="358" t="s">
        <v>141</v>
      </c>
      <c r="D14" s="359"/>
      <c r="E14" s="359"/>
      <c r="F14" s="359"/>
      <c r="G14" s="359"/>
      <c r="H14" s="359"/>
      <c r="I14" s="359"/>
      <c r="J14" s="359"/>
      <c r="K14" s="360"/>
      <c r="L14" s="345"/>
    </row>
    <row r="15" spans="1:12" ht="33" customHeight="1">
      <c r="A15" s="361">
        <v>1</v>
      </c>
      <c r="B15" s="362" t="s">
        <v>134</v>
      </c>
      <c r="C15" s="674" t="s">
        <v>1746</v>
      </c>
      <c r="D15" s="675"/>
      <c r="E15" s="363" t="s">
        <v>1726</v>
      </c>
      <c r="F15" s="364">
        <v>1</v>
      </c>
      <c r="G15" s="364">
        <v>1</v>
      </c>
      <c r="H15" s="364">
        <v>50</v>
      </c>
      <c r="I15" s="17"/>
      <c r="J15" s="365">
        <f>F15*G15*H15</f>
        <v>50</v>
      </c>
      <c r="K15" s="365">
        <f>ROUND(I15*J15,2)</f>
        <v>0</v>
      </c>
      <c r="L15" s="345"/>
    </row>
    <row r="16" spans="1:12" s="65" customFormat="1" ht="33" customHeight="1">
      <c r="A16" s="361">
        <v>2</v>
      </c>
      <c r="B16" s="362" t="s">
        <v>1865</v>
      </c>
      <c r="C16" s="674" t="s">
        <v>1872</v>
      </c>
      <c r="D16" s="675"/>
      <c r="E16" s="366" t="s">
        <v>1867</v>
      </c>
      <c r="F16" s="364">
        <v>1</v>
      </c>
      <c r="G16" s="364">
        <v>1</v>
      </c>
      <c r="H16" s="364">
        <v>248</v>
      </c>
      <c r="I16" s="17"/>
      <c r="J16" s="365">
        <v>248</v>
      </c>
      <c r="K16" s="365">
        <f>ROUND(I16*J16,2)</f>
        <v>0</v>
      </c>
      <c r="L16" s="345"/>
    </row>
    <row r="17" spans="1:12">
      <c r="A17" s="367" t="s">
        <v>5</v>
      </c>
      <c r="B17" s="368" t="s">
        <v>110</v>
      </c>
      <c r="C17" s="369"/>
      <c r="D17" s="369"/>
      <c r="E17" s="370"/>
      <c r="F17" s="370"/>
      <c r="G17" s="370"/>
      <c r="H17" s="370"/>
      <c r="I17" s="370"/>
      <c r="J17" s="371">
        <f>SUM(J15:J16)</f>
        <v>298</v>
      </c>
      <c r="K17" s="372">
        <f>SUM(K15:K16)</f>
        <v>0</v>
      </c>
      <c r="L17" s="244"/>
    </row>
    <row r="18" spans="1:12">
      <c r="A18" s="373"/>
      <c r="B18" s="242"/>
      <c r="C18" s="244"/>
      <c r="D18" s="246"/>
      <c r="E18" s="247"/>
      <c r="F18" s="247"/>
      <c r="G18" s="247"/>
      <c r="H18" s="247"/>
      <c r="I18" s="374"/>
      <c r="J18" s="374"/>
      <c r="K18" s="247"/>
      <c r="L18" s="375"/>
    </row>
    <row r="19" spans="1:12">
      <c r="A19" s="242" t="s">
        <v>143</v>
      </c>
      <c r="B19" s="242"/>
      <c r="C19" s="244"/>
      <c r="D19" s="246"/>
      <c r="E19" s="247"/>
      <c r="F19" s="247"/>
      <c r="G19" s="247"/>
      <c r="H19" s="247"/>
      <c r="I19" s="374"/>
      <c r="J19" s="374"/>
      <c r="K19" s="247"/>
      <c r="L19" s="244"/>
    </row>
    <row r="20" spans="1:12">
      <c r="A20" s="373"/>
      <c r="B20" s="242"/>
      <c r="C20" s="244"/>
      <c r="D20" s="246"/>
      <c r="E20" s="247"/>
      <c r="F20" s="247"/>
      <c r="G20" s="247"/>
      <c r="H20" s="247"/>
      <c r="I20" s="374"/>
      <c r="J20" s="374"/>
      <c r="K20" s="247"/>
      <c r="L20" s="244"/>
    </row>
    <row r="21" spans="1:12">
      <c r="A21" s="376" t="s">
        <v>144</v>
      </c>
      <c r="B21" s="377" t="s">
        <v>35</v>
      </c>
      <c r="C21" s="376" t="s">
        <v>145</v>
      </c>
      <c r="D21" s="377" t="s">
        <v>146</v>
      </c>
      <c r="E21" s="377"/>
      <c r="F21" s="374"/>
      <c r="G21" s="374"/>
      <c r="H21" s="377"/>
      <c r="I21" s="377"/>
      <c r="J21" s="374"/>
      <c r="K21" s="247"/>
      <c r="L21" s="244"/>
    </row>
    <row r="22" spans="1:12">
      <c r="A22" s="376" t="s">
        <v>1724</v>
      </c>
      <c r="B22" s="377" t="s">
        <v>1725</v>
      </c>
      <c r="C22" s="376" t="s">
        <v>147</v>
      </c>
      <c r="D22" s="377" t="s">
        <v>148</v>
      </c>
      <c r="E22" s="377"/>
      <c r="F22" s="374"/>
      <c r="G22" s="374"/>
      <c r="H22" s="377"/>
      <c r="I22" s="377"/>
      <c r="J22" s="374"/>
      <c r="K22" s="247"/>
      <c r="L22" s="244"/>
    </row>
    <row r="23" spans="1:12">
      <c r="A23" s="373" t="s">
        <v>131</v>
      </c>
      <c r="B23" s="252" t="s">
        <v>132</v>
      </c>
      <c r="C23" s="376"/>
      <c r="D23" s="246"/>
      <c r="E23" s="247"/>
      <c r="F23" s="247"/>
      <c r="G23" s="247"/>
      <c r="H23" s="247"/>
      <c r="I23" s="374"/>
      <c r="J23" s="374"/>
      <c r="K23" s="247"/>
      <c r="L23" s="244"/>
    </row>
    <row r="25" spans="1:12">
      <c r="A25" s="19"/>
      <c r="B25" s="19"/>
      <c r="C25" s="19"/>
    </row>
  </sheetData>
  <sheetProtection algorithmName="SHA-512" hashValue="AGatEruuP44Rf/u9/Y25MQY0/KFw3ny2Wsoce16aBmGoVCxZO9iICl38FZfcu+T4dTiJDxIe2OyUQGvMoeJ3nA==" saltValue="pjx1N8oUvE1TYj04KEJDSQ==" spinCount="100000" sheet="1" objects="1" scenarios="1" formatColumns="0" formatRows="0" autoFilter="0"/>
  <mergeCells count="3">
    <mergeCell ref="G2:I7"/>
    <mergeCell ref="C15:D15"/>
    <mergeCell ref="C16:D16"/>
  </mergeCells>
  <conditionalFormatting sqref="G1:K1">
    <cfRule type="expression" dxfId="42" priority="1">
      <formula>$G$1&lt;&gt;""</formula>
    </cfRule>
  </conditionalFormatting>
  <pageMargins left="0.7" right="0.7" top="0.78740157499999996" bottom="0.78740157499999996" header="0.3" footer="0.3"/>
  <pageSetup paperSize="9" scale="56" orientation="portrait" verticalDpi="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58CE-C30C-4C80-BCE9-31CF3BF909B3}">
  <sheetPr>
    <tabColor theme="4" tint="0.39997558519241921"/>
  </sheetPr>
  <dimension ref="A1:K30"/>
  <sheetViews>
    <sheetView showGridLines="0" zoomScaleNormal="100" workbookViewId="0">
      <selection activeCell="A12" sqref="A12:XFD12"/>
    </sheetView>
  </sheetViews>
  <sheetFormatPr baseColWidth="10" defaultColWidth="11.42578125" defaultRowHeight="15"/>
  <cols>
    <col min="1" max="1" width="11.42578125" style="65"/>
    <col min="2" max="2" width="18.7109375" style="65" customWidth="1"/>
    <col min="3" max="3" width="17.7109375" style="65" customWidth="1"/>
    <col min="4" max="4" width="14.28515625" style="65" customWidth="1"/>
    <col min="5" max="5" width="12.5703125" style="65" customWidth="1"/>
    <col min="6" max="6" width="14.85546875" style="65" customWidth="1"/>
    <col min="7" max="7" width="10.5703125" style="67" customWidth="1"/>
    <col min="8" max="8" width="11.42578125" style="65"/>
    <col min="9" max="9" width="17.140625" style="65" bestFit="1" customWidth="1"/>
    <col min="10" max="10" width="16.5703125" style="65" customWidth="1"/>
    <col min="11" max="16384" width="11.42578125" style="65"/>
  </cols>
  <sheetData>
    <row r="1" spans="1:10" ht="15.75" customHeight="1">
      <c r="A1" s="40"/>
      <c r="B1" s="41" t="str">
        <f>HYPERLINK("#'Zusammenfassung'"&amp;"!A10","Zurück")</f>
        <v>Zurück</v>
      </c>
      <c r="C1" s="42"/>
      <c r="D1" s="378" t="s">
        <v>76</v>
      </c>
      <c r="E1" s="379" t="s">
        <v>1847</v>
      </c>
      <c r="F1" s="380"/>
      <c r="G1" s="381" t="str">
        <f>IF(COUNTIF(G22,"&gt;0")&lt;&gt;COUNTIF(H22,"&gt;0"),"Das Preisblatt ist nicht vollständig ausgefüllt!","")</f>
        <v>Das Preisblatt ist nicht vollständig ausgefüllt!</v>
      </c>
      <c r="H1" s="380"/>
      <c r="I1" s="382"/>
      <c r="J1" s="383"/>
    </row>
    <row r="2" spans="1:10">
      <c r="A2" s="331" t="s">
        <v>17</v>
      </c>
      <c r="B2" s="332" t="str">
        <f>Kunde</f>
        <v>Westfälische Hochschule</v>
      </c>
      <c r="D2" s="378" t="s">
        <v>16</v>
      </c>
      <c r="E2" s="384" t="s">
        <v>6</v>
      </c>
      <c r="F2" s="333"/>
      <c r="G2" s="335"/>
      <c r="H2" s="385"/>
      <c r="I2" s="386" t="s">
        <v>12</v>
      </c>
      <c r="J2" s="53">
        <f>SUM(J24)</f>
        <v>0</v>
      </c>
    </row>
    <row r="3" spans="1:10">
      <c r="A3" s="336"/>
      <c r="B3" s="54" t="s">
        <v>1630</v>
      </c>
      <c r="D3" s="378" t="s">
        <v>18</v>
      </c>
      <c r="E3" s="387">
        <f>Datum</f>
        <v>46225</v>
      </c>
      <c r="F3" s="333"/>
      <c r="G3" s="682"/>
      <c r="H3" s="677"/>
      <c r="I3" s="677"/>
      <c r="J3" s="683"/>
    </row>
    <row r="4" spans="1:10">
      <c r="A4" s="336"/>
      <c r="B4" s="242"/>
      <c r="D4" s="378" t="s">
        <v>126</v>
      </c>
      <c r="E4" s="387" t="s">
        <v>127</v>
      </c>
      <c r="F4" s="333"/>
      <c r="G4" s="678"/>
      <c r="H4" s="679"/>
      <c r="I4" s="679"/>
      <c r="J4" s="684"/>
    </row>
    <row r="5" spans="1:10">
      <c r="A5" s="336"/>
      <c r="B5" s="54" t="s">
        <v>135</v>
      </c>
      <c r="D5" s="378" t="s">
        <v>128</v>
      </c>
      <c r="E5" s="387" t="s">
        <v>129</v>
      </c>
      <c r="F5" s="333"/>
      <c r="G5" s="678"/>
      <c r="H5" s="679"/>
      <c r="I5" s="679"/>
      <c r="J5" s="684"/>
    </row>
    <row r="6" spans="1:10">
      <c r="A6" s="336"/>
      <c r="B6" s="338" t="s">
        <v>1682</v>
      </c>
      <c r="D6" s="378" t="s">
        <v>14</v>
      </c>
      <c r="E6" s="388" t="str" cm="1">
        <f t="array" aca="1" ref="E6" ca="1">MID(CELL("dateiname",A1),FIND("]",CELL("dateiname",A1))+5,3)</f>
        <v>2.4</v>
      </c>
      <c r="F6" s="340"/>
      <c r="G6" s="678"/>
      <c r="H6" s="679"/>
      <c r="I6" s="679"/>
      <c r="J6" s="684"/>
    </row>
    <row r="7" spans="1:10">
      <c r="A7" s="342"/>
      <c r="B7" s="433" t="s">
        <v>1734</v>
      </c>
      <c r="C7" s="434"/>
      <c r="D7" s="378" t="s">
        <v>133</v>
      </c>
      <c r="E7" s="388" t="str" cm="1">
        <f t="array" aca="1" ref="E7" ca="1">MID(CELL("dateiname",A2),FIND("]",CELL("dateiname",A2))+9,3)</f>
        <v xml:space="preserve">SR </v>
      </c>
      <c r="F7" s="340"/>
      <c r="G7" s="680"/>
      <c r="H7" s="681"/>
      <c r="I7" s="681"/>
      <c r="J7" s="685"/>
    </row>
    <row r="8" spans="1:10">
      <c r="A8" s="344"/>
      <c r="B8" s="345"/>
      <c r="C8" s="346"/>
      <c r="D8" s="346"/>
      <c r="E8" s="347"/>
      <c r="F8" s="346"/>
      <c r="G8" s="389"/>
      <c r="H8" s="347"/>
      <c r="I8" s="347"/>
      <c r="J8" s="348"/>
    </row>
    <row r="9" spans="1:10">
      <c r="A9" s="390" t="s">
        <v>1848</v>
      </c>
      <c r="B9" s="391"/>
      <c r="C9" s="244"/>
      <c r="D9" s="244"/>
      <c r="E9" s="349"/>
      <c r="F9" s="244"/>
      <c r="G9" s="246"/>
      <c r="H9" s="349"/>
      <c r="I9" s="349"/>
      <c r="J9" s="350"/>
    </row>
    <row r="10" spans="1:10">
      <c r="A10" s="390" t="s">
        <v>1849</v>
      </c>
      <c r="B10" s="391"/>
      <c r="C10" s="244"/>
      <c r="D10" s="244"/>
      <c r="E10" s="349"/>
      <c r="F10" s="244"/>
      <c r="G10" s="246"/>
      <c r="H10" s="349"/>
      <c r="I10" s="349"/>
      <c r="J10" s="350"/>
    </row>
    <row r="11" spans="1:10">
      <c r="A11" s="390"/>
      <c r="B11" s="391"/>
      <c r="C11" s="244"/>
      <c r="D11" s="244"/>
      <c r="E11" s="349"/>
      <c r="F11" s="244"/>
      <c r="G11" s="246"/>
      <c r="H11" s="349"/>
      <c r="I11" s="349"/>
      <c r="J11" s="350"/>
    </row>
    <row r="12" spans="1:10">
      <c r="A12" s="390" t="s">
        <v>1850</v>
      </c>
      <c r="B12" s="392"/>
      <c r="C12" s="244"/>
      <c r="D12" s="244"/>
      <c r="E12" s="349"/>
      <c r="F12" s="244"/>
      <c r="G12" s="246"/>
      <c r="H12" s="349"/>
      <c r="I12" s="349"/>
      <c r="J12" s="350"/>
    </row>
    <row r="13" spans="1:10">
      <c r="A13" s="390" t="s">
        <v>1882</v>
      </c>
      <c r="B13" s="393"/>
      <c r="C13" s="244"/>
      <c r="D13" s="244"/>
      <c r="E13" s="349"/>
      <c r="F13" s="244"/>
      <c r="G13" s="246"/>
      <c r="H13" s="349"/>
      <c r="I13" s="349"/>
      <c r="J13" s="350"/>
    </row>
    <row r="14" spans="1:10">
      <c r="A14" s="390" t="s">
        <v>1889</v>
      </c>
      <c r="B14" s="393"/>
      <c r="C14" s="244"/>
      <c r="D14" s="244"/>
      <c r="E14" s="349"/>
      <c r="F14" s="244"/>
      <c r="G14" s="246"/>
      <c r="H14" s="349"/>
      <c r="I14" s="349"/>
      <c r="J14" s="350"/>
    </row>
    <row r="15" spans="1:10">
      <c r="A15" s="390" t="s">
        <v>1888</v>
      </c>
      <c r="B15" s="393"/>
      <c r="C15" s="244"/>
      <c r="D15" s="244"/>
      <c r="E15" s="349"/>
      <c r="F15" s="244"/>
      <c r="G15" s="246"/>
      <c r="H15" s="349"/>
      <c r="I15" s="349"/>
      <c r="J15" s="350"/>
    </row>
    <row r="16" spans="1:10">
      <c r="A16" s="390" t="s">
        <v>1873</v>
      </c>
      <c r="B16" s="391"/>
      <c r="C16" s="244"/>
      <c r="D16" s="244"/>
      <c r="E16" s="349"/>
      <c r="F16" s="244"/>
      <c r="G16" s="246"/>
      <c r="H16" s="349"/>
      <c r="I16" s="349"/>
      <c r="J16" s="350"/>
    </row>
    <row r="17" spans="1:11">
      <c r="A17" s="390" t="s">
        <v>1874</v>
      </c>
      <c r="B17" s="391"/>
      <c r="C17" s="244"/>
      <c r="D17" s="244"/>
      <c r="E17" s="349"/>
      <c r="F17" s="244"/>
      <c r="G17" s="246"/>
      <c r="H17" s="349"/>
      <c r="I17" s="349"/>
      <c r="J17" s="350"/>
    </row>
    <row r="18" spans="1:11">
      <c r="A18" s="390" t="s">
        <v>1883</v>
      </c>
      <c r="B18" s="391"/>
      <c r="C18" s="244"/>
      <c r="D18" s="244"/>
      <c r="E18" s="349"/>
      <c r="F18" s="244"/>
      <c r="G18" s="246"/>
      <c r="H18" s="349"/>
      <c r="I18" s="349"/>
      <c r="J18" s="350"/>
    </row>
    <row r="19" spans="1:11">
      <c r="A19" s="390"/>
      <c r="B19" s="391"/>
      <c r="C19" s="244"/>
      <c r="D19" s="244"/>
      <c r="E19" s="349"/>
      <c r="F19" s="244"/>
      <c r="G19" s="246"/>
      <c r="H19" s="349"/>
      <c r="I19" s="349"/>
      <c r="J19" s="350"/>
    </row>
    <row r="20" spans="1:11">
      <c r="A20" s="396"/>
      <c r="B20" s="397" t="s">
        <v>1851</v>
      </c>
      <c r="C20" s="397"/>
      <c r="D20" s="397"/>
      <c r="E20" s="397"/>
      <c r="F20" s="397"/>
      <c r="G20" s="397"/>
      <c r="H20" s="397"/>
      <c r="I20" s="397"/>
      <c r="J20" s="398"/>
    </row>
    <row r="21" spans="1:11" ht="48">
      <c r="A21" s="399" t="s">
        <v>1</v>
      </c>
      <c r="B21" s="686" t="s">
        <v>130</v>
      </c>
      <c r="C21" s="686"/>
      <c r="D21" s="400" t="s">
        <v>1852</v>
      </c>
      <c r="E21" s="401" t="s">
        <v>1853</v>
      </c>
      <c r="F21" s="402"/>
      <c r="G21" s="403" t="s">
        <v>1854</v>
      </c>
      <c r="H21" s="403" t="s">
        <v>1855</v>
      </c>
      <c r="I21" s="403" t="s">
        <v>1856</v>
      </c>
      <c r="J21" s="404" t="s">
        <v>1857</v>
      </c>
    </row>
    <row r="22" spans="1:11" ht="33" customHeight="1">
      <c r="A22" s="405">
        <v>4</v>
      </c>
      <c r="B22" s="687" t="s">
        <v>1885</v>
      </c>
      <c r="C22" s="687"/>
      <c r="D22" s="183" t="s">
        <v>74</v>
      </c>
      <c r="E22" s="688" t="s">
        <v>1859</v>
      </c>
      <c r="F22" s="689"/>
      <c r="G22" s="66"/>
      <c r="H22" s="406">
        <v>1146</v>
      </c>
      <c r="I22" s="407" t="s">
        <v>1860</v>
      </c>
      <c r="J22" s="206">
        <f>G22*H22</f>
        <v>0</v>
      </c>
    </row>
    <row r="23" spans="1:11" ht="16.5" customHeight="1">
      <c r="A23" s="408"/>
      <c r="B23" s="409" t="s">
        <v>1861</v>
      </c>
      <c r="C23" s="409"/>
      <c r="D23" s="409"/>
      <c r="E23" s="409"/>
      <c r="F23" s="409"/>
      <c r="G23" s="409"/>
      <c r="H23" s="410">
        <f>SUM(H22:H22)</f>
        <v>1146</v>
      </c>
      <c r="I23" s="411" t="s">
        <v>1862</v>
      </c>
      <c r="J23" s="412">
        <f>SUM(J22:J22)</f>
        <v>0</v>
      </c>
    </row>
    <row r="24" spans="1:11" s="54" customFormat="1" ht="17.45" customHeight="1">
      <c r="A24" s="413" t="s">
        <v>5</v>
      </c>
      <c r="B24" s="414" t="s">
        <v>110</v>
      </c>
      <c r="C24" s="414"/>
      <c r="D24" s="415"/>
      <c r="E24" s="415"/>
      <c r="F24" s="415"/>
      <c r="G24" s="415"/>
      <c r="H24" s="415"/>
      <c r="I24" s="415"/>
      <c r="J24" s="166">
        <f>J23</f>
        <v>0</v>
      </c>
      <c r="K24" s="65"/>
    </row>
    <row r="25" spans="1:11" s="54" customForma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65"/>
    </row>
    <row r="26" spans="1:11" s="54" customForma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65"/>
    </row>
    <row r="27" spans="1:11">
      <c r="A27" s="416" t="s">
        <v>26</v>
      </c>
      <c r="B27" s="416"/>
      <c r="C27" s="417"/>
      <c r="D27" s="417"/>
      <c r="E27" s="417"/>
      <c r="F27" s="418"/>
      <c r="G27" s="417"/>
      <c r="H27" s="417"/>
      <c r="I27" s="418"/>
      <c r="J27" s="419"/>
      <c r="K27" s="418"/>
    </row>
    <row r="28" spans="1:11">
      <c r="A28" s="416"/>
      <c r="B28" s="416"/>
      <c r="C28" s="417"/>
      <c r="D28" s="417"/>
      <c r="E28" s="417"/>
      <c r="F28" s="418"/>
      <c r="G28" s="417"/>
      <c r="H28" s="417"/>
      <c r="I28" s="418"/>
      <c r="J28" s="54"/>
      <c r="K28" s="54"/>
    </row>
    <row r="29" spans="1:11">
      <c r="A29" s="16" t="s">
        <v>27</v>
      </c>
      <c r="B29" s="16" t="s">
        <v>28</v>
      </c>
      <c r="C29" s="54"/>
      <c r="D29" s="416" t="s">
        <v>145</v>
      </c>
      <c r="E29" s="416" t="s">
        <v>1863</v>
      </c>
      <c r="F29" s="418"/>
      <c r="G29" s="417"/>
      <c r="H29" s="417"/>
      <c r="I29" s="418"/>
      <c r="J29" s="419"/>
      <c r="K29" s="418"/>
    </row>
    <row r="30" spans="1:11">
      <c r="A30" s="416" t="s">
        <v>52</v>
      </c>
      <c r="B30" s="420" t="s">
        <v>1864</v>
      </c>
      <c r="C30" s="54"/>
      <c r="D30" s="416" t="s">
        <v>144</v>
      </c>
      <c r="E30" s="416" t="s">
        <v>35</v>
      </c>
      <c r="F30" s="418"/>
      <c r="G30" s="417"/>
      <c r="H30" s="417"/>
      <c r="I30" s="418"/>
      <c r="J30" s="419"/>
      <c r="K30" s="418"/>
    </row>
  </sheetData>
  <sheetProtection algorithmName="SHA-512" hashValue="IyJZSqd81h9fK7b6KdnP6mpZ2Hu0Zt41zRvsxbRv7AisKYRBlpQjZ9Rc9HmNVpDAg/TuU3uwk5QsoHWbJlcQWg==" saltValue="R//MXtflwqxGRrXlJt9CUQ==" spinCount="100000" sheet="1" objects="1" scenarios="1" formatColumns="0" formatRows="0" autoFilter="0"/>
  <mergeCells count="4">
    <mergeCell ref="G3:J7"/>
    <mergeCell ref="B21:C21"/>
    <mergeCell ref="B22:C22"/>
    <mergeCell ref="E22:F22"/>
  </mergeCells>
  <conditionalFormatting sqref="G1:J1">
    <cfRule type="expression" dxfId="41" priority="1">
      <formula>$G$1&lt;&gt;""</formula>
    </cfRule>
  </conditionalFormatting>
  <pageMargins left="0.7" right="0.7" top="0.78740157499999996" bottom="0.78740157499999996" header="0.3" footer="0.3"/>
  <pageSetup paperSize="9" scale="58" orientation="portrait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A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w N k D q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5 R U X R d X G 3 0 Y 1 0 Y f 6 g c 7 A A A A A P / / A w B Q S w M E F A A C A A g A A A A h A K x w c 5 + Q A g A A h k A A A B M A A A B G b 3 J t d W x h c y 9 T Z W N 0 a W 9 u M S 5 t 7 N n N b t p A F I b h P V L u Y e R s Q A J k m / D X i k V D G x p l 0 Z T Q d o E R M n g I b o Y x G o + j V o i 7 y W V k x 4 1 1 D C Q V l S x 1 d L r r x w Z 0 / C P 7 6 F n x p n y u 4 0 S y u 8 O 3 9 7 Z U S p e h 4 h E 7 d 0 b h T H D X 9 V j 5 N r z n z K v 5 z Y r D e k x w f V Z i 5 v M 5 4 0 J w M 7 m N F v X 9 2 W n 5 K h a 8 3 k + k 5 l K n Z a f / J p h O p 5 c 8 V D M e m x k T y T w U + c x 8 F r t n x W 5 i l e p Y B t 9 4 q h e 7 J x G n 8 y V n H 5 P 5 0 v z I z O 1 9 1 2 8 F f p 2 9 D / P r H 5 M V u 8 l k Z H 4 m E V f s n d B h l p p T F Y 9 n m b w P h m G 2 m u 2 e z U 1 U c B l z z V U t v z L m M v B r n 2 b f + Y P O z N M p Y d 5 J B h 6 7 0 6 G M E q X Z g I u U y 4 d Y m U s l + z I M B h 9 q 5 u W H V 1 9 P D 9 X X 0 c K p V N n 4 e r U W f G X e M 8 x X 1 3 O 8 e s O Z V K q H 3 b w u r 3 d c 0 2 Z 8 H f V e d + p M t m P z W O H k e P q 5 M + C 7 J / N a y j w a G / 1 c 5 4 v e n 1 w f q V C m i 0 S t + o n I V t I c M 2 t + u U 9 1 s 3 E O c 8 + p M m 2 O M c 1 / 6 G 2 V v c z 9 g n m j Y H 5 R M G 8 W z F s F 8 3 b B v H M y 3 1 b O S r E s 2 s F v j b l A 1 / W h 7 + / 0 5 e v 6 k 9 5 x h V R 5 + 1 v / X + w 8 s K O y 8 8 D O m l 0 D 7 K j s G m B 3 M u 8 S O F 6 A I 5 X j B T h a s 2 u C H Z V d E + y s 2 b X A j s q u B X b W 7 N p g R 2 X X B j t r d h 2 w o 7 L r g J 0 1 u y 7 Y U d l 1 w c 6 W n e e C H Z G d 5 4 K d N T v 8 j U x m h 7 + R 7 d k h m p H Z I Z r Z s 0 O 9 I L N D v b B n h 0 p B Z o d K Y c 8 O l Y L M D p X i n 7 V a D / W C z B H 1 w p 4 d 6 g W Z H e q F P T v U C z I 7 1 A t 7 d q g X Z H a o F 9 b s f N Q L K j s f 9 c K e H e o F m R 3 q h T 0 7 1 A s y O 9 Q L e 3 a o F 2 R 2 q B f 2 7 F A v y O x Q L + z Z o V 6 Q 2 a F e E O r F L w A A A P / / A w B Q S w E C L Q A U A A Y A C A A A A C E A K t 2 q Q N I A A A A 3 A Q A A E w A A A A A A A A A A A A A A A A A A A A A A W 0 N v b n R l b n R f V H l w Z X N d L n h t b F B L A Q I t A B Q A A g A I A A A A I Q B L A 2 Q O r A A A A P c A A A A S A A A A A A A A A A A A A A A A A A s D A A B D b 2 5 m a W c v U G F j a 2 F n Z S 5 4 b W x Q S w E C L Q A U A A I A C A A A A C E A r H B z n 5 A C A A C G Q A A A E w A A A A A A A A A A A A A A A A D n A w A A R m 9 y b X V s Y X M v U 2 V j d G l v b j E u b V B L B Q Y A A A A A A w A D A M I A A A C o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R 8 B A A A A A A D v H g E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L T I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z F U M D U 6 N T I 6 M D U u N T k z M j M y M l o i L z 4 8 R W 5 0 c n k g V H l w Z T 0 i R m l s b E N v b H V t b l R 5 c G V z I i B W Y W x 1 Z T 0 i c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A 1 Z j A w N 2 U t Z D l l N y 0 0 O D N h L W F m O W E t N T E 5 M m E y O T k 3 Z W U z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j U p L 0 F 1 d G 9 S Z W 1 v d m V k Q 2 9 s d W 1 u c z E u e 0 N v b H V t b j E s M H 0 m c X V v d D s s J n F 1 b 3 Q 7 U 2 V j d G l v b j E v V G F i b G U w M D E g K F B h Z 2 U g M S 0 y N S k v Q X V 0 b 1 J l b W 9 2 Z W R D b 2 x 1 b W 5 z M S 5 7 Q 2 9 s d W 1 u M i w x f S Z x d W 9 0 O y w m c X V v d D t T Z W N 0 a W 9 u M S 9 U Y W J s Z T A w M S A o U G F n Z S A x L T I 1 K S 9 B d X R v U m V t b 3 Z l Z E N v b H V t b n M x L n t D b 2 x 1 b W 4 z L D J 9 J n F 1 b 3 Q 7 L C Z x d W 9 0 O 1 N l Y 3 R p b 2 4 x L 1 R h Y m x l M D A x I C h Q Y W d l I D E t M j U p L 0 F 1 d G 9 S Z W 1 v d m V k Q 2 9 s d W 1 u c z E u e 0 N v b H V t b j Q s M 3 0 m c X V v d D s s J n F 1 b 3 Q 7 U 2 V j d G l v b j E v V G F i b G U w M D E g K F B h Z 2 U g M S 0 y N S k v Q X V 0 b 1 J l b W 9 2 Z W R D b 2 x 1 b W 5 z M S 5 7 Q 2 9 s d W 1 u N S w 0 f S Z x d W 9 0 O y w m c X V v d D t T Z W N 0 a W 9 u M S 9 U Y W J s Z T A w M S A o U G F n Z S A x L T I 1 K S 9 B d X R v U m V t b 3 Z l Z E N v b H V t b n M x L n t D b 2 x 1 b W 4 2 L D V 9 J n F 1 b 3 Q 7 L C Z x d W 9 0 O 1 N l Y 3 R p b 2 4 x L 1 R h Y m x l M D A x I C h Q Y W d l I D E t M j U p L 0 F 1 d G 9 S Z W 1 v d m V k Q 2 9 s d W 1 u c z E u e 0 N v b H V t b j c s N n 0 m c X V v d D s s J n F 1 b 3 Q 7 U 2 V j d G l v b j E v V G F i b G U w M D E g K F B h Z 2 U g M S 0 y N S k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w M S A o U G F n Z S A x L T I 1 K S 9 B d X R v U m V t b 3 Z l Z E N v b H V t b n M x L n t D b 2 x 1 b W 4 x L D B 9 J n F 1 b 3 Q 7 L C Z x d W 9 0 O 1 N l Y 3 R p b 2 4 x L 1 R h Y m x l M D A x I C h Q Y W d l I D E t M j U p L 0 F 1 d G 9 S Z W 1 v d m V k Q 2 9 s d W 1 u c z E u e 0 N v b H V t b j I s M X 0 m c X V v d D s s J n F 1 b 3 Q 7 U 2 V j d G l v b j E v V G F i b G U w M D E g K F B h Z 2 U g M S 0 y N S k v Q X V 0 b 1 J l b W 9 2 Z W R D b 2 x 1 b W 5 z M S 5 7 Q 2 9 s d W 1 u M y w y f S Z x d W 9 0 O y w m c X V v d D t T Z W N 0 a W 9 u M S 9 U Y W J s Z T A w M S A o U G F n Z S A x L T I 1 K S 9 B d X R v U m V t b 3 Z l Z E N v b H V t b n M x L n t D b 2 x 1 b W 4 0 L D N 9 J n F 1 b 3 Q 7 L C Z x d W 9 0 O 1 N l Y 3 R p b 2 4 x L 1 R h Y m x l M D A x I C h Q Y W d l I D E t M j U p L 0 F 1 d G 9 S Z W 1 v d m V k Q 2 9 s d W 1 u c z E u e 0 N v b H V t b j U s N H 0 m c X V v d D s s J n F 1 b 3 Q 7 U 2 V j d G l v b j E v V G F i b G U w M D E g K F B h Z 2 U g M S 0 y N S k v Q X V 0 b 1 J l b W 9 2 Z W R D b 2 x 1 b W 5 z M S 5 7 Q 2 9 s d W 1 u N i w 1 f S Z x d W 9 0 O y w m c X V v d D t T Z W N 0 a W 9 u M S 9 U Y W J s Z T A w M S A o U G F n Z S A x L T I 1 K S 9 B d X R v U m V t b 3 Z l Z E N v b H V t b n M x L n t D b 2 x 1 b W 4 3 L D Z 9 J n F 1 b 3 Q 7 L C Z x d W 9 0 O 1 N l Y 3 R p b 2 4 x L 1 R h Y m x l M D A x I C h Q Y W d l I D E t M j U p L 0 F 1 d G 9 S Z W 1 v d m V k Q 2 9 s d W 1 u c z E u e 0 N v b H V t b j g s N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D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j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z M V Q w N T o 1 M j o w N S 4 2 N D M x M D g x W i I v P j x F b n R y e S B U e X B l P S J G a W x s Q 2 9 s d W 1 u V H l w Z X M i I F Z h b H V l P S J z Q m d Z R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Y T N j N 2 I z O C 1 h N W R h L T R l M D g t O T Z k N C 1 k M 2 Y x O W N h N z R h O W M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i 9 B d X R v U m V t b 3 Z l Z E N v b H V t b n M x L n t D b 2 x 1 b W 4 x L D B 9 J n F 1 b 3 Q 7 L C Z x d W 9 0 O 1 N l Y 3 R p b 2 4 x L 1 B h Z 2 U w M D I v Q X V 0 b 1 J l b W 9 2 Z W R D b 2 x 1 b W 5 z M S 5 7 Q 2 9 s d W 1 u M i w x f S Z x d W 9 0 O y w m c X V v d D t T Z W N 0 a W 9 u M S 9 Q Y W d l M D A y L 0 F 1 d G 9 S Z W 1 v d m V k Q 2 9 s d W 1 u c z E u e 0 N v b H V t b j M s M n 0 m c X V v d D s s J n F 1 b 3 Q 7 U 2 V j d G l v b j E v U G F n Z T A w M i 9 B d X R v U m V t b 3 Z l Z E N v b H V t b n M x L n t D b 2 x 1 b W 4 0 L D N 9 J n F 1 b 3 Q 7 L C Z x d W 9 0 O 1 N l Y 3 R p b 2 4 x L 1 B h Z 2 U w M D I v Q X V 0 b 1 J l b W 9 2 Z W R D b 2 x 1 b W 5 z M S 5 7 Q 2 9 s d W 1 u N S w 0 f S Z x d W 9 0 O y w m c X V v d D t T Z W N 0 a W 9 u M S 9 Q Y W d l M D A y L 0 F 1 d G 9 S Z W 1 v d m V k Q 2 9 s d W 1 u c z E u e 0 N v b H V t b j Y s N X 0 m c X V v d D s s J n F 1 b 3 Q 7 U 2 V j d G l v b j E v U G F n Z T A w M i 9 B d X R v U m V t b 3 Z l Z E N v b H V t b n M x L n t D b 2 x 1 b W 4 3 L D Z 9 J n F 1 b 3 Q 7 L C Z x d W 9 0 O 1 N l Y 3 R p b 2 4 x L 1 B h Z 2 U w M D I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A y L 0 F 1 d G 9 S Z W 1 v d m V k Q 2 9 s d W 1 u c z E u e 0 N v b H V t b j E s M H 0 m c X V v d D s s J n F 1 b 3 Q 7 U 2 V j d G l v b j E v U G F n Z T A w M i 9 B d X R v U m V t b 3 Z l Z E N v b H V t b n M x L n t D b 2 x 1 b W 4 y L D F 9 J n F 1 b 3 Q 7 L C Z x d W 9 0 O 1 N l Y 3 R p b 2 4 x L 1 B h Z 2 U w M D I v Q X V 0 b 1 J l b W 9 2 Z W R D b 2 x 1 b W 5 z M S 5 7 Q 2 9 s d W 1 u M y w y f S Z x d W 9 0 O y w m c X V v d D t T Z W N 0 a W 9 u M S 9 Q Y W d l M D A y L 0 F 1 d G 9 S Z W 1 v d m V k Q 2 9 s d W 1 u c z E u e 0 N v b H V t b j Q s M 3 0 m c X V v d D s s J n F 1 b 3 Q 7 U 2 V j d G l v b j E v U G F n Z T A w M i 9 B d X R v U m V t b 3 Z l Z E N v b H V t b n M x L n t D b 2 x 1 b W 4 1 L D R 9 J n F 1 b 3 Q 7 L C Z x d W 9 0 O 1 N l Y 3 R p b 2 4 x L 1 B h Z 2 U w M D I v Q X V 0 b 1 J l b W 9 2 Z W R D b 2 x 1 b W 5 z M S 5 7 Q 2 9 s d W 1 u N i w 1 f S Z x d W 9 0 O y w m c X V v d D t T Z W N 0 a W 9 u M S 9 Q Y W d l M D A y L 0 F 1 d G 9 S Z W 1 v d m V k Q 2 9 s d W 1 u c z E u e 0 N v b H V t b j c s N n 0 m c X V v d D s s J n F 1 b 3 Q 7 U 2 V j d G l v b j E v U G F n Z T A w M i 9 B d X R v U m V t b 3 Z l Z E N v b H V t b n M x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A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z F U M D U 6 N T I 6 M T Q u O D c 5 O D U 1 M 1 o i L z 4 8 R W 5 0 c n k g V H l w Z T 0 i R m l s b E N v b H V t b l R 5 c G V z I i B W Y W x 1 Z T 0 i c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W N k N W Y y O D k t M G Z i M y 0 0 N 2 V m L W J j N W M t Y T Z m N G M 0 Y z l h M j E 1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v Q X V 0 b 1 J l b W 9 2 Z W R D b 2 x 1 b W 5 z M S 5 7 Q 2 9 s d W 1 u M S w w f S Z x d W 9 0 O y w m c X V v d D t T Z W N 0 a W 9 u M S 9 Q Y W d l M D A x L 0 F 1 d G 9 S Z W 1 v d m V k Q 2 9 s d W 1 u c z E u e 0 N v b H V t b j I s M X 0 m c X V v d D s s J n F 1 b 3 Q 7 U 2 V j d G l v b j E v U G F n Z T A w M S 9 B d X R v U m V t b 3 Z l Z E N v b H V t b n M x L n t D b 2 x 1 b W 4 z L D J 9 J n F 1 b 3 Q 7 L C Z x d W 9 0 O 1 N l Y 3 R p b 2 4 x L 1 B h Z 2 U w M D E v Q X V 0 b 1 J l b W 9 2 Z W R D b 2 x 1 b W 5 z M S 5 7 Q 2 9 s d W 1 u N C w z f S Z x d W 9 0 O y w m c X V v d D t T Z W N 0 a W 9 u M S 9 Q Y W d l M D A x L 0 F 1 d G 9 S Z W 1 v d m V k Q 2 9 s d W 1 u c z E u e 0 N v b H V t b j U s N H 0 m c X V v d D s s J n F 1 b 3 Q 7 U 2 V j d G l v b j E v U G F n Z T A w M S 9 B d X R v U m V t b 3 Z l Z E N v b H V t b n M x L n t D b 2 x 1 b W 4 2 L D V 9 J n F 1 b 3 Q 7 L C Z x d W 9 0 O 1 N l Y 3 R p b 2 4 x L 1 B h Z 2 U w M D E v Q X V 0 b 1 J l b W 9 2 Z W R D b 2 x 1 b W 5 z M S 5 7 Q 2 9 s d W 1 u N y w 2 f S Z x d W 9 0 O y w m c X V v d D t T Z W N 0 a W 9 u M S 9 Q Y W d l M D A x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w M S 9 B d X R v U m V t b 3 Z l Z E N v b H V t b n M x L n t D b 2 x 1 b W 4 x L D B 9 J n F 1 b 3 Q 7 L C Z x d W 9 0 O 1 N l Y 3 R p b 2 4 x L 1 B h Z 2 U w M D E v Q X V 0 b 1 J l b W 9 2 Z W R D b 2 x 1 b W 5 z M S 5 7 Q 2 9 s d W 1 u M i w x f S Z x d W 9 0 O y w m c X V v d D t T Z W N 0 a W 9 u M S 9 Q Y W d l M D A x L 0 F 1 d G 9 S Z W 1 v d m V k Q 2 9 s d W 1 u c z E u e 0 N v b H V t b j M s M n 0 m c X V v d D s s J n F 1 b 3 Q 7 U 2 V j d G l v b j E v U G F n Z T A w M S 9 B d X R v U m V t b 3 Z l Z E N v b H V t b n M x L n t D b 2 x 1 b W 4 0 L D N 9 J n F 1 b 3 Q 7 L C Z x d W 9 0 O 1 N l Y 3 R p b 2 4 x L 1 B h Z 2 U w M D E v Q X V 0 b 1 J l b W 9 2 Z W R D b 2 x 1 b W 5 z M S 5 7 Q 2 9 s d W 1 u N S w 0 f S Z x d W 9 0 O y w m c X V v d D t T Z W N 0 a W 9 u M S 9 Q Y W d l M D A x L 0 F 1 d G 9 S Z W 1 v d m V k Q 2 9 s d W 1 u c z E u e 0 N v b H V t b j Y s N X 0 m c X V v d D s s J n F 1 b 3 Q 7 U 2 V j d G l v b j E v U G F n Z T A w M S 9 B d X R v U m V t b 3 Z l Z E N v b H V t b n M x L n t D b 2 x 1 b W 4 3 L D Z 9 J n F 1 b 3 Q 7 L C Z x d W 9 0 O 1 N l Y 3 R p b 2 4 x L 1 B h Z 2 U w M D E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M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M x V D A 1 O j U y O j E 0 L j g 5 N T c z M z J a I i 8 + P E V u d H J 5 I F R 5 c G U 9 I k Z p b G x D b 2 x 1 b W 5 U e X B l c y I g V m F s d W U 9 I n N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G U 4 N 2 Q z Z W M t M j I z M C 0 0 M W N l L T g 2 M T k t Z W U 4 O T g z Z W Y 0 M z Q x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M v Q X V 0 b 1 J l b W 9 2 Z W R D b 2 x 1 b W 5 z M S 5 7 Q 2 9 s d W 1 u M S w w f S Z x d W 9 0 O y w m c X V v d D t T Z W N 0 a W 9 u M S 9 Q Y W d l M D A z L 0 F 1 d G 9 S Z W 1 v d m V k Q 2 9 s d W 1 u c z E u e 0 N v b H V t b j I s M X 0 m c X V v d D s s J n F 1 b 3 Q 7 U 2 V j d G l v b j E v U G F n Z T A w M y 9 B d X R v U m V t b 3 Z l Z E N v b H V t b n M x L n t D b 2 x 1 b W 4 z L D J 9 J n F 1 b 3 Q 7 L C Z x d W 9 0 O 1 N l Y 3 R p b 2 4 x L 1 B h Z 2 U w M D M v Q X V 0 b 1 J l b W 9 2 Z W R D b 2 x 1 b W 5 z M S 5 7 Q 2 9 s d W 1 u N C w z f S Z x d W 9 0 O y w m c X V v d D t T Z W N 0 a W 9 u M S 9 Q Y W d l M D A z L 0 F 1 d G 9 S Z W 1 v d m V k Q 2 9 s d W 1 u c z E u e 0 N v b H V t b j U s N H 0 m c X V v d D s s J n F 1 b 3 Q 7 U 2 V j d G l v b j E v U G F n Z T A w M y 9 B d X R v U m V t b 3 Z l Z E N v b H V t b n M x L n t D b 2 x 1 b W 4 2 L D V 9 J n F 1 b 3 Q 7 L C Z x d W 9 0 O 1 N l Y 3 R p b 2 4 x L 1 B h Z 2 U w M D M v Q X V 0 b 1 J l b W 9 2 Z W R D b 2 x 1 b W 5 z M S 5 7 Q 2 9 s d W 1 u N y w 2 f S Z x d W 9 0 O y w m c X V v d D t T Z W N 0 a W 9 u M S 9 Q Y W d l M D A z L 0 F 1 d G 9 S Z W 1 v d m V k Q 2 9 s d W 1 u c z E u e 0 N v b H V t b j g s N 3 0 m c X V v d D s s J n F 1 b 3 Q 7 U 2 V j d G l v b j E v U G F n Z T A w M y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M v Q X V 0 b 1 J l b W 9 2 Z W R D b 2 x 1 b W 5 z M S 5 7 Q 2 9 s d W 1 u M S w w f S Z x d W 9 0 O y w m c X V v d D t T Z W N 0 a W 9 u M S 9 Q Y W d l M D A z L 0 F 1 d G 9 S Z W 1 v d m V k Q 2 9 s d W 1 u c z E u e 0 N v b H V t b j I s M X 0 m c X V v d D s s J n F 1 b 3 Q 7 U 2 V j d G l v b j E v U G F n Z T A w M y 9 B d X R v U m V t b 3 Z l Z E N v b H V t b n M x L n t D b 2 x 1 b W 4 z L D J 9 J n F 1 b 3 Q 7 L C Z x d W 9 0 O 1 N l Y 3 R p b 2 4 x L 1 B h Z 2 U w M D M v Q X V 0 b 1 J l b W 9 2 Z W R D b 2 x 1 b W 5 z M S 5 7 Q 2 9 s d W 1 u N C w z f S Z x d W 9 0 O y w m c X V v d D t T Z W N 0 a W 9 u M S 9 Q Y W d l M D A z L 0 F 1 d G 9 S Z W 1 v d m V k Q 2 9 s d W 1 u c z E u e 0 N v b H V t b j U s N H 0 m c X V v d D s s J n F 1 b 3 Q 7 U 2 V j d G l v b j E v U G F n Z T A w M y 9 B d X R v U m V t b 3 Z l Z E N v b H V t b n M x L n t D b 2 x 1 b W 4 2 L D V 9 J n F 1 b 3 Q 7 L C Z x d W 9 0 O 1 N l Y 3 R p b 2 4 x L 1 B h Z 2 U w M D M v Q X V 0 b 1 J l b W 9 2 Z W R D b 2 x 1 b W 5 z M S 5 7 Q 2 9 s d W 1 u N y w 2 f S Z x d W 9 0 O y w m c X V v d D t T Z W N 0 a W 9 u M S 9 Q Y W d l M D A z L 0 F 1 d G 9 S Z W 1 v d m V k Q 2 9 s d W 1 u c z E u e 0 N v b H V t b j g s N 3 0 m c X V v d D s s J n F 1 b 3 Q 7 U 2 V j d G l v b j E v U G F n Z T A w M y 9 B d X R v U m V t b 3 Z l Z E N v b H V t b n M x L n t D b 2 x 1 b W 4 5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A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z F U M D U 6 N T I 6 M T Q u O T E x N j k z N F o i L z 4 8 R W 5 0 c n k g V H l w Z T 0 i R m l s b E N v b H V t b l R 5 c G V z I i B W Y W x 1 Z T 0 i c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T E y O T N j N 2 E t Y j l j M S 0 0 N D I y L T h k O T M t M z M 1 O G U x N D c x N j Q 4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Q v Q X V 0 b 1 J l b W 9 2 Z W R D b 2 x 1 b W 5 z M S 5 7 Q 2 9 s d W 1 u M S w w f S Z x d W 9 0 O y w m c X V v d D t T Z W N 0 a W 9 u M S 9 Q Y W d l M D A 0 L 0 F 1 d G 9 S Z W 1 v d m V k Q 2 9 s d W 1 u c z E u e 0 N v b H V t b j I s M X 0 m c X V v d D s s J n F 1 b 3 Q 7 U 2 V j d G l v b j E v U G F n Z T A w N C 9 B d X R v U m V t b 3 Z l Z E N v b H V t b n M x L n t D b 2 x 1 b W 4 z L D J 9 J n F 1 b 3 Q 7 L C Z x d W 9 0 O 1 N l Y 3 R p b 2 4 x L 1 B h Z 2 U w M D Q v Q X V 0 b 1 J l b W 9 2 Z W R D b 2 x 1 b W 5 z M S 5 7 Q 2 9 s d W 1 u N C w z f S Z x d W 9 0 O y w m c X V v d D t T Z W N 0 a W 9 u M S 9 Q Y W d l M D A 0 L 0 F 1 d G 9 S Z W 1 v d m V k Q 2 9 s d W 1 u c z E u e 0 N v b H V t b j U s N H 0 m c X V v d D s s J n F 1 b 3 Q 7 U 2 V j d G l v b j E v U G F n Z T A w N C 9 B d X R v U m V t b 3 Z l Z E N v b H V t b n M x L n t D b 2 x 1 b W 4 2 L D V 9 J n F 1 b 3 Q 7 L C Z x d W 9 0 O 1 N l Y 3 R p b 2 4 x L 1 B h Z 2 U w M D Q v Q X V 0 b 1 J l b W 9 2 Z W R D b 2 x 1 b W 5 z M S 5 7 Q 2 9 s d W 1 u N y w 2 f S Z x d W 9 0 O y w m c X V v d D t T Z W N 0 a W 9 u M S 9 Q Y W d l M D A 0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w N C 9 B d X R v U m V t b 3 Z l Z E N v b H V t b n M x L n t D b 2 x 1 b W 4 x L D B 9 J n F 1 b 3 Q 7 L C Z x d W 9 0 O 1 N l Y 3 R p b 2 4 x L 1 B h Z 2 U w M D Q v Q X V 0 b 1 J l b W 9 2 Z W R D b 2 x 1 b W 5 z M S 5 7 Q 2 9 s d W 1 u M i w x f S Z x d W 9 0 O y w m c X V v d D t T Z W N 0 a W 9 u M S 9 Q Y W d l M D A 0 L 0 F 1 d G 9 S Z W 1 v d m V k Q 2 9 s d W 1 u c z E u e 0 N v b H V t b j M s M n 0 m c X V v d D s s J n F 1 b 3 Q 7 U 2 V j d G l v b j E v U G F n Z T A w N C 9 B d X R v U m V t b 3 Z l Z E N v b H V t b n M x L n t D b 2 x 1 b W 4 0 L D N 9 J n F 1 b 3 Q 7 L C Z x d W 9 0 O 1 N l Y 3 R p b 2 4 x L 1 B h Z 2 U w M D Q v Q X V 0 b 1 J l b W 9 2 Z W R D b 2 x 1 b W 5 z M S 5 7 Q 2 9 s d W 1 u N S w 0 f S Z x d W 9 0 O y w m c X V v d D t T Z W N 0 a W 9 u M S 9 Q Y W d l M D A 0 L 0 F 1 d G 9 S Z W 1 v d m V k Q 2 9 s d W 1 u c z E u e 0 N v b H V t b j Y s N X 0 m c X V v d D s s J n F 1 b 3 Q 7 U 2 V j d G l v b j E v U G F n Z T A w N C 9 B d X R v U m V t b 3 Z l Z E N v b H V t b n M x L n t D b 2 x 1 b W 4 3 L D Z 9 J n F 1 b 3 Q 7 L C Z x d W 9 0 O 1 N l Y 3 R p b 2 4 x L 1 B h Z 2 U w M D Q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M x V D A 1 O j U y O j E 0 L j k 0 M z U x N j V a I i 8 + P E V u d H J 5 I F R 5 c G U 9 I k Z p b G x D b 2 x 1 b W 5 U e X B l c y I g V m F s d W U 9 I n N C Z 1 l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N h N G I 2 N T A y L T F k O G U t N D E 1 Z S 1 i Y T V j L W I y M m R h Z m U 0 Y T k y M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1 L 0 F 1 d G 9 S Z W 1 v d m V k Q 2 9 s d W 1 u c z E u e 0 N v b H V t b j E s M H 0 m c X V v d D s s J n F 1 b 3 Q 7 U 2 V j d G l v b j E v U G F n Z T A w N S 9 B d X R v U m V t b 3 Z l Z E N v b H V t b n M x L n t D b 2 x 1 b W 4 y L D F 9 J n F 1 b 3 Q 7 L C Z x d W 9 0 O 1 N l Y 3 R p b 2 4 x L 1 B h Z 2 U w M D U v Q X V 0 b 1 J l b W 9 2 Z W R D b 2 x 1 b W 5 z M S 5 7 Q 2 9 s d W 1 u M y w y f S Z x d W 9 0 O y w m c X V v d D t T Z W N 0 a W 9 u M S 9 Q Y W d l M D A 1 L 0 F 1 d G 9 S Z W 1 v d m V k Q 2 9 s d W 1 u c z E u e 0 N v b H V t b j Q s M 3 0 m c X V v d D s s J n F 1 b 3 Q 7 U 2 V j d G l v b j E v U G F n Z T A w N S 9 B d X R v U m V t b 3 Z l Z E N v b H V t b n M x L n t D b 2 x 1 b W 4 1 L D R 9 J n F 1 b 3 Q 7 L C Z x d W 9 0 O 1 N l Y 3 R p b 2 4 x L 1 B h Z 2 U w M D U v Q X V 0 b 1 J l b W 9 2 Z W R D b 2 x 1 b W 5 z M S 5 7 Q 2 9 s d W 1 u N i w 1 f S Z x d W 9 0 O y w m c X V v d D t T Z W N 0 a W 9 u M S 9 Q Y W d l M D A 1 L 0 F 1 d G 9 S Z W 1 v d m V k Q 2 9 s d W 1 u c z E u e 0 N v b H V t b j c s N n 0 m c X V v d D s s J n F 1 b 3 Q 7 U 2 V j d G l v b j E v U G F n Z T A w N S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U w M D U v Q X V 0 b 1 J l b W 9 2 Z W R D b 2 x 1 b W 5 z M S 5 7 Q 2 9 s d W 1 u M S w w f S Z x d W 9 0 O y w m c X V v d D t T Z W N 0 a W 9 u M S 9 Q Y W d l M D A 1 L 0 F 1 d G 9 S Z W 1 v d m V k Q 2 9 s d W 1 u c z E u e 0 N v b H V t b j I s M X 0 m c X V v d D s s J n F 1 b 3 Q 7 U 2 V j d G l v b j E v U G F n Z T A w N S 9 B d X R v U m V t b 3 Z l Z E N v b H V t b n M x L n t D b 2 x 1 b W 4 z L D J 9 J n F 1 b 3 Q 7 L C Z x d W 9 0 O 1 N l Y 3 R p b 2 4 x L 1 B h Z 2 U w M D U v Q X V 0 b 1 J l b W 9 2 Z W R D b 2 x 1 b W 5 z M S 5 7 Q 2 9 s d W 1 u N C w z f S Z x d W 9 0 O y w m c X V v d D t T Z W N 0 a W 9 u M S 9 Q Y W d l M D A 1 L 0 F 1 d G 9 S Z W 1 v d m V k Q 2 9 s d W 1 u c z E u e 0 N v b H V t b j U s N H 0 m c X V v d D s s J n F 1 b 3 Q 7 U 2 V j d G l v b j E v U G F n Z T A w N S 9 B d X R v U m V t b 3 Z l Z E N v b H V t b n M x L n t D b 2 x 1 b W 4 2 L D V 9 J n F 1 b 3 Q 7 L C Z x d W 9 0 O 1 N l Y 3 R p b 2 4 x L 1 B h Z 2 U w M D U v Q X V 0 b 1 J l b W 9 2 Z W R D b 2 x 1 b W 5 z M S 5 7 Q 2 9 s d W 1 u N y w 2 f S Z x d W 9 0 O y w m c X V v d D t T Z W N 0 a W 9 u M S 9 Q Y W d l M D A 1 L 0 F 1 d G 9 S Z W 1 v d m V k Q 2 9 s d W 1 u c z E u e 0 N v b H V t b j g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D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z M V Q w N T o 1 M j o x N C 4 5 N z Q 2 N T g x W i I v P j x F b n R y e S B U e X B l P S J G a W x s Q 2 9 s d W 1 u V H l w Z X M i I F Z h b H V l P S J z Q m d Z R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N m U 3 M z Y 1 Y y 0 y N z M 2 L T R h M D k t Y m E 5 Z i 1 m N z M 5 N W Q z M 2 Q 4 Y 2 I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N i 9 B d X R v U m V t b 3 Z l Z E N v b H V t b n M x L n t D b 2 x 1 b W 4 x L D B 9 J n F 1 b 3 Q 7 L C Z x d W 9 0 O 1 N l Y 3 R p b 2 4 x L 1 B h Z 2 U w M D Y v Q X V 0 b 1 J l b W 9 2 Z W R D b 2 x 1 b W 5 z M S 5 7 Q 2 9 s d W 1 u M i w x f S Z x d W 9 0 O y w m c X V v d D t T Z W N 0 a W 9 u M S 9 Q Y W d l M D A 2 L 0 F 1 d G 9 S Z W 1 v d m V k Q 2 9 s d W 1 u c z E u e 0 N v b H V t b j M s M n 0 m c X V v d D s s J n F 1 b 3 Q 7 U 2 V j d G l v b j E v U G F n Z T A w N i 9 B d X R v U m V t b 3 Z l Z E N v b H V t b n M x L n t D b 2 x 1 b W 4 0 L D N 9 J n F 1 b 3 Q 7 L C Z x d W 9 0 O 1 N l Y 3 R p b 2 4 x L 1 B h Z 2 U w M D Y v Q X V 0 b 1 J l b W 9 2 Z W R D b 2 x 1 b W 5 z M S 5 7 Q 2 9 s d W 1 u N S w 0 f S Z x d W 9 0 O y w m c X V v d D t T Z W N 0 a W 9 u M S 9 Q Y W d l M D A 2 L 0 F 1 d G 9 S Z W 1 v d m V k Q 2 9 s d W 1 u c z E u e 0 N v b H V t b j Y s N X 0 m c X V v d D s s J n F 1 b 3 Q 7 U 2 V j d G l v b j E v U G F n Z T A w N i 9 B d X R v U m V t b 3 Z l Z E N v b H V t b n M x L n t D b 2 x 1 b W 4 3 L D Z 9 J n F 1 b 3 Q 7 L C Z x d W 9 0 O 1 N l Y 3 R p b 2 4 x L 1 B h Z 2 U w M D Y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A 2 L 0 F 1 d G 9 S Z W 1 v d m V k Q 2 9 s d W 1 u c z E u e 0 N v b H V t b j E s M H 0 m c X V v d D s s J n F 1 b 3 Q 7 U 2 V j d G l v b j E v U G F n Z T A w N i 9 B d X R v U m V t b 3 Z l Z E N v b H V t b n M x L n t D b 2 x 1 b W 4 y L D F 9 J n F 1 b 3 Q 7 L C Z x d W 9 0 O 1 N l Y 3 R p b 2 4 x L 1 B h Z 2 U w M D Y v Q X V 0 b 1 J l b W 9 2 Z W R D b 2 x 1 b W 5 z M S 5 7 Q 2 9 s d W 1 u M y w y f S Z x d W 9 0 O y w m c X V v d D t T Z W N 0 a W 9 u M S 9 Q Y W d l M D A 2 L 0 F 1 d G 9 S Z W 1 v d m V k Q 2 9 s d W 1 u c z E u e 0 N v b H V t b j Q s M 3 0 m c X V v d D s s J n F 1 b 3 Q 7 U 2 V j d G l v b j E v U G F n Z T A w N i 9 B d X R v U m V t b 3 Z l Z E N v b H V t b n M x L n t D b 2 x 1 b W 4 1 L D R 9 J n F 1 b 3 Q 7 L C Z x d W 9 0 O 1 N l Y 3 R p b 2 4 x L 1 B h Z 2 U w M D Y v Q X V 0 b 1 J l b W 9 2 Z W R D b 2 x 1 b W 5 z M S 5 7 Q 2 9 s d W 1 u N i w 1 f S Z x d W 9 0 O y w m c X V v d D t T Z W N 0 a W 9 u M S 9 Q Y W d l M D A 2 L 0 F 1 d G 9 S Z W 1 v d m V k Q 2 9 s d W 1 u c z E u e 0 N v b H V t b j c s N n 0 m c X V v d D s s J n F 1 b 3 Q 7 U 2 V j d G l v b j E v U G F n Z T A w N i 9 B d X R v U m V t b 3 Z l Z E N v b H V t b n M x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A 3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z F U M D U 6 N T I 6 M T U u M D A 0 N z U w N 1 o i L z 4 8 R W 5 0 c n k g V H l w Z T 0 i R m l s b E N v b H V t b l R 5 c G V z I i B W Y W x 1 Z T 0 i c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2 M w M D c 2 Y T g t Y z B k N S 0 0 N z E w L T k w M z E t N j Y 1 N D Q 4 N 2 M 0 M D k 3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c v Q X V 0 b 1 J l b W 9 2 Z W R D b 2 x 1 b W 5 z M S 5 7 Q 2 9 s d W 1 u M S w w f S Z x d W 9 0 O y w m c X V v d D t T Z W N 0 a W 9 u M S 9 Q Y W d l M D A 3 L 0 F 1 d G 9 S Z W 1 v d m V k Q 2 9 s d W 1 u c z E u e 0 N v b H V t b j I s M X 0 m c X V v d D s s J n F 1 b 3 Q 7 U 2 V j d G l v b j E v U G F n Z T A w N y 9 B d X R v U m V t b 3 Z l Z E N v b H V t b n M x L n t D b 2 x 1 b W 4 z L D J 9 J n F 1 b 3 Q 7 L C Z x d W 9 0 O 1 N l Y 3 R p b 2 4 x L 1 B h Z 2 U w M D c v Q X V 0 b 1 J l b W 9 2 Z W R D b 2 x 1 b W 5 z M S 5 7 Q 2 9 s d W 1 u N C w z f S Z x d W 9 0 O y w m c X V v d D t T Z W N 0 a W 9 u M S 9 Q Y W d l M D A 3 L 0 F 1 d G 9 S Z W 1 v d m V k Q 2 9 s d W 1 u c z E u e 0 N v b H V t b j U s N H 0 m c X V v d D s s J n F 1 b 3 Q 7 U 2 V j d G l v b j E v U G F n Z T A w N y 9 B d X R v U m V t b 3 Z l Z E N v b H V t b n M x L n t D b 2 x 1 b W 4 2 L D V 9 J n F 1 b 3 Q 7 L C Z x d W 9 0 O 1 N l Y 3 R p b 2 4 x L 1 B h Z 2 U w M D c v Q X V 0 b 1 J l b W 9 2 Z W R D b 2 x 1 b W 5 z M S 5 7 Q 2 9 s d W 1 u N y w 2 f S Z x d W 9 0 O y w m c X V v d D t T Z W N 0 a W 9 u M S 9 Q Y W d l M D A 3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w N y 9 B d X R v U m V t b 3 Z l Z E N v b H V t b n M x L n t D b 2 x 1 b W 4 x L D B 9 J n F 1 b 3 Q 7 L C Z x d W 9 0 O 1 N l Y 3 R p b 2 4 x L 1 B h Z 2 U w M D c v Q X V 0 b 1 J l b W 9 2 Z W R D b 2 x 1 b W 5 z M S 5 7 Q 2 9 s d W 1 u M i w x f S Z x d W 9 0 O y w m c X V v d D t T Z W N 0 a W 9 u M S 9 Q Y W d l M D A 3 L 0 F 1 d G 9 S Z W 1 v d m V k Q 2 9 s d W 1 u c z E u e 0 N v b H V t b j M s M n 0 m c X V v d D s s J n F 1 b 3 Q 7 U 2 V j d G l v b j E v U G F n Z T A w N y 9 B d X R v U m V t b 3 Z l Z E N v b H V t b n M x L n t D b 2 x 1 b W 4 0 L D N 9 J n F 1 b 3 Q 7 L C Z x d W 9 0 O 1 N l Y 3 R p b 2 4 x L 1 B h Z 2 U w M D c v Q X V 0 b 1 J l b W 9 2 Z W R D b 2 x 1 b W 5 z M S 5 7 Q 2 9 s d W 1 u N S w 0 f S Z x d W 9 0 O y w m c X V v d D t T Z W N 0 a W 9 u M S 9 Q Y W d l M D A 3 L 0 F 1 d G 9 S Z W 1 v d m V k Q 2 9 s d W 1 u c z E u e 0 N v b H V t b j Y s N X 0 m c X V v d D s s J n F 1 b 3 Q 7 U 2 V j d G l v b j E v U G F n Z T A w N y 9 B d X R v U m V t b 3 Z l Z E N v b H V t b n M x L n t D b 2 x 1 b W 4 3 L D Z 9 J n F 1 b 3 Q 7 L C Z x d W 9 0 O 1 N l Y 3 R p b 2 4 x L 1 B h Z 2 U w M D c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M x V D A 1 O j U y O j E 3 L j I x M z M 1 M z Z a I i 8 + P E V u d H J 5 I F R 5 c G U 9 I k Z p b G x D b 2 x 1 b W 5 U e X B l c y I g V m F s d W U 9 I n N C Z 1 l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k N D V m Z j R m L W N k Z G I t N D R k M i 0 4 Z T k 1 L T J h Y m Z m M D Z j Z j U 4 N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4 L 0 F 1 d G 9 S Z W 1 v d m V k Q 2 9 s d W 1 u c z E u e 0 N v b H V t b j E s M H 0 m c X V v d D s s J n F 1 b 3 Q 7 U 2 V j d G l v b j E v U G F n Z T A w O C 9 B d X R v U m V t b 3 Z l Z E N v b H V t b n M x L n t D b 2 x 1 b W 4 y L D F 9 J n F 1 b 3 Q 7 L C Z x d W 9 0 O 1 N l Y 3 R p b 2 4 x L 1 B h Z 2 U w M D g v Q X V 0 b 1 J l b W 9 2 Z W R D b 2 x 1 b W 5 z M S 5 7 Q 2 9 s d W 1 u M y w y f S Z x d W 9 0 O y w m c X V v d D t T Z W N 0 a W 9 u M S 9 Q Y W d l M D A 4 L 0 F 1 d G 9 S Z W 1 v d m V k Q 2 9 s d W 1 u c z E u e 0 N v b H V t b j Q s M 3 0 m c X V v d D s s J n F 1 b 3 Q 7 U 2 V j d G l v b j E v U G F n Z T A w O C 9 B d X R v U m V t b 3 Z l Z E N v b H V t b n M x L n t D b 2 x 1 b W 4 1 L D R 9 J n F 1 b 3 Q 7 L C Z x d W 9 0 O 1 N l Y 3 R p b 2 4 x L 1 B h Z 2 U w M D g v Q X V 0 b 1 J l b W 9 2 Z W R D b 2 x 1 b W 5 z M S 5 7 Q 2 9 s d W 1 u N i w 1 f S Z x d W 9 0 O y w m c X V v d D t T Z W N 0 a W 9 u M S 9 Q Y W d l M D A 4 L 0 F 1 d G 9 S Z W 1 v d m V k Q 2 9 s d W 1 u c z E u e 0 N v b H V t b j c s N n 0 m c X V v d D s s J n F 1 b 3 Q 7 U 2 V j d G l v b j E v U G F n Z T A w O C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U w M D g v Q X V 0 b 1 J l b W 9 2 Z W R D b 2 x 1 b W 5 z M S 5 7 Q 2 9 s d W 1 u M S w w f S Z x d W 9 0 O y w m c X V v d D t T Z W N 0 a W 9 u M S 9 Q Y W d l M D A 4 L 0 F 1 d G 9 S Z W 1 v d m V k Q 2 9 s d W 1 u c z E u e 0 N v b H V t b j I s M X 0 m c X V v d D s s J n F 1 b 3 Q 7 U 2 V j d G l v b j E v U G F n Z T A w O C 9 B d X R v U m V t b 3 Z l Z E N v b H V t b n M x L n t D b 2 x 1 b W 4 z L D J 9 J n F 1 b 3 Q 7 L C Z x d W 9 0 O 1 N l Y 3 R p b 2 4 x L 1 B h Z 2 U w M D g v Q X V 0 b 1 J l b W 9 2 Z W R D b 2 x 1 b W 5 z M S 5 7 Q 2 9 s d W 1 u N C w z f S Z x d W 9 0 O y w m c X V v d D t T Z W N 0 a W 9 u M S 9 Q Y W d l M D A 4 L 0 F 1 d G 9 S Z W 1 v d m V k Q 2 9 s d W 1 u c z E u e 0 N v b H V t b j U s N H 0 m c X V v d D s s J n F 1 b 3 Q 7 U 2 V j d G l v b j E v U G F n Z T A w O C 9 B d X R v U m V t b 3 Z l Z E N v b H V t b n M x L n t D b 2 x 1 b W 4 2 L D V 9 J n F 1 b 3 Q 7 L C Z x d W 9 0 O 1 N l Y 3 R p b 2 4 x L 1 B h Z 2 U w M D g v Q X V 0 b 1 J l b W 9 2 Z W R D b 2 x 1 b W 5 z M S 5 7 Q 2 9 s d W 1 u N y w 2 f S Z x d W 9 0 O y w m c X V v d D t T Z W N 0 a W 9 u M S 9 Q Y W d l M D A 4 L 0 F 1 d G 9 S Z W 1 v d m V k Q 2 9 s d W 1 u c z E u e 0 N v b H V t b j g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D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z M V Q w N T o 1 M j o x O S 4 0 M j A 5 N T U 0 W i I v P j x F b n R y e S B U e X B l P S J G a W x s Q 2 9 s d W 1 u V H l w Z X M i I F Z h b H V l P S J z Q m d Z R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z M 4 Z j I 3 N i 0 0 Z G Z l L T Q x N j g t O G U z Z C 1 j O T V j N 2 F l O W M 2 Z T k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O S 9 B d X R v U m V t b 3 Z l Z E N v b H V t b n M x L n t D b 2 x 1 b W 4 x L D B 9 J n F 1 b 3 Q 7 L C Z x d W 9 0 O 1 N l Y 3 R p b 2 4 x L 1 B h Z 2 U w M D k v Q X V 0 b 1 J l b W 9 2 Z W R D b 2 x 1 b W 5 z M S 5 7 Q 2 9 s d W 1 u M i w x f S Z x d W 9 0 O y w m c X V v d D t T Z W N 0 a W 9 u M S 9 Q Y W d l M D A 5 L 0 F 1 d G 9 S Z W 1 v d m V k Q 2 9 s d W 1 u c z E u e 0 N v b H V t b j M s M n 0 m c X V v d D s s J n F 1 b 3 Q 7 U 2 V j d G l v b j E v U G F n Z T A w O S 9 B d X R v U m V t b 3 Z l Z E N v b H V t b n M x L n t D b 2 x 1 b W 4 0 L D N 9 J n F 1 b 3 Q 7 L C Z x d W 9 0 O 1 N l Y 3 R p b 2 4 x L 1 B h Z 2 U w M D k v Q X V 0 b 1 J l b W 9 2 Z W R D b 2 x 1 b W 5 z M S 5 7 Q 2 9 s d W 1 u N S w 0 f S Z x d W 9 0 O y w m c X V v d D t T Z W N 0 a W 9 u M S 9 Q Y W d l M D A 5 L 0 F 1 d G 9 S Z W 1 v d m V k Q 2 9 s d W 1 u c z E u e 0 N v b H V t b j Y s N X 0 m c X V v d D s s J n F 1 b 3 Q 7 U 2 V j d G l v b j E v U G F n Z T A w O S 9 B d X R v U m V t b 3 Z l Z E N v b H V t b n M x L n t D b 2 x 1 b W 4 3 L D Z 9 J n F 1 b 3 Q 7 L C Z x d W 9 0 O 1 N l Y 3 R p b 2 4 x L 1 B h Z 2 U w M D k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A 5 L 0 F 1 d G 9 S Z W 1 v d m V k Q 2 9 s d W 1 u c z E u e 0 N v b H V t b j E s M H 0 m c X V v d D s s J n F 1 b 3 Q 7 U 2 V j d G l v b j E v U G F n Z T A w O S 9 B d X R v U m V t b 3 Z l Z E N v b H V t b n M x L n t D b 2 x 1 b W 4 y L D F 9 J n F 1 b 3 Q 7 L C Z x d W 9 0 O 1 N l Y 3 R p b 2 4 x L 1 B h Z 2 U w M D k v Q X V 0 b 1 J l b W 9 2 Z W R D b 2 x 1 b W 5 z M S 5 7 Q 2 9 s d W 1 u M y w y f S Z x d W 9 0 O y w m c X V v d D t T Z W N 0 a W 9 u M S 9 Q Y W d l M D A 5 L 0 F 1 d G 9 S Z W 1 v d m V k Q 2 9 s d W 1 u c z E u e 0 N v b H V t b j Q s M 3 0 m c X V v d D s s J n F 1 b 3 Q 7 U 2 V j d G l v b j E v U G F n Z T A w O S 9 B d X R v U m V t b 3 Z l Z E N v b H V t b n M x L n t D b 2 x 1 b W 4 1 L D R 9 J n F 1 b 3 Q 7 L C Z x d W 9 0 O 1 N l Y 3 R p b 2 4 x L 1 B h Z 2 U w M D k v Q X V 0 b 1 J l b W 9 2 Z W R D b 2 x 1 b W 5 z M S 5 7 Q 2 9 s d W 1 u N i w 1 f S Z x d W 9 0 O y w m c X V v d D t T Z W N 0 a W 9 u M S 9 Q Y W d l M D A 5 L 0 F 1 d G 9 S Z W 1 v d m V k Q 2 9 s d W 1 u c z E u e 0 N v b H V t b j c s N n 0 m c X V v d D s s J n F 1 b 3 Q 7 U 2 V j d G l v b j E v U G F n Z T A w O S 9 B d X R v U m V t b 3 Z l Z E N v b H V t b n M x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E w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z F U M D U 6 N T I 6 M j E u N j I 0 O D U 2 N V o i L z 4 8 R W 5 0 c n k g V H l w Z T 0 i R m l s b E N v b H V t b l R 5 c G V z I i B W Y W x 1 Z T 0 i c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E 4 N m E y Z T E t Y 2 Q w Z S 0 0 N D Y x L W E y N z k t M W V m Z j Q 0 O D F h M D F m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T A v Q X V 0 b 1 J l b W 9 2 Z W R D b 2 x 1 b W 5 z M S 5 7 Q 2 9 s d W 1 u M S w w f S Z x d W 9 0 O y w m c X V v d D t T Z W N 0 a W 9 u M S 9 Q Y W d l M D E w L 0 F 1 d G 9 S Z W 1 v d m V k Q 2 9 s d W 1 u c z E u e 0 N v b H V t b j I s M X 0 m c X V v d D s s J n F 1 b 3 Q 7 U 2 V j d G l v b j E v U G F n Z T A x M C 9 B d X R v U m V t b 3 Z l Z E N v b H V t b n M x L n t D b 2 x 1 b W 4 z L D J 9 J n F 1 b 3 Q 7 L C Z x d W 9 0 O 1 N l Y 3 R p b 2 4 x L 1 B h Z 2 U w M T A v Q X V 0 b 1 J l b W 9 2 Z W R D b 2 x 1 b W 5 z M S 5 7 Q 2 9 s d W 1 u N C w z f S Z x d W 9 0 O y w m c X V v d D t T Z W N 0 a W 9 u M S 9 Q Y W d l M D E w L 0 F 1 d G 9 S Z W 1 v d m V k Q 2 9 s d W 1 u c z E u e 0 N v b H V t b j U s N H 0 m c X V v d D s s J n F 1 b 3 Q 7 U 2 V j d G l v b j E v U G F n Z T A x M C 9 B d X R v U m V t b 3 Z l Z E N v b H V t b n M x L n t D b 2 x 1 b W 4 2 L D V 9 J n F 1 b 3 Q 7 L C Z x d W 9 0 O 1 N l Y 3 R p b 2 4 x L 1 B h Z 2 U w M T A v Q X V 0 b 1 J l b W 9 2 Z W R D b 2 x 1 b W 5 z M S 5 7 Q 2 9 s d W 1 u N y w 2 f S Z x d W 9 0 O y w m c X V v d D t T Z W N 0 a W 9 u M S 9 Q Y W d l M D E w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x M C 9 B d X R v U m V t b 3 Z l Z E N v b H V t b n M x L n t D b 2 x 1 b W 4 x L D B 9 J n F 1 b 3 Q 7 L C Z x d W 9 0 O 1 N l Y 3 R p b 2 4 x L 1 B h Z 2 U w M T A v Q X V 0 b 1 J l b W 9 2 Z W R D b 2 x 1 b W 5 z M S 5 7 Q 2 9 s d W 1 u M i w x f S Z x d W 9 0 O y w m c X V v d D t T Z W N 0 a W 9 u M S 9 Q Y W d l M D E w L 0 F 1 d G 9 S Z W 1 v d m V k Q 2 9 s d W 1 u c z E u e 0 N v b H V t b j M s M n 0 m c X V v d D s s J n F 1 b 3 Q 7 U 2 V j d G l v b j E v U G F n Z T A x M C 9 B d X R v U m V t b 3 Z l Z E N v b H V t b n M x L n t D b 2 x 1 b W 4 0 L D N 9 J n F 1 b 3 Q 7 L C Z x d W 9 0 O 1 N l Y 3 R p b 2 4 x L 1 B h Z 2 U w M T A v Q X V 0 b 1 J l b W 9 2 Z W R D b 2 x 1 b W 5 z M S 5 7 Q 2 9 s d W 1 u N S w 0 f S Z x d W 9 0 O y w m c X V v d D t T Z W N 0 a W 9 u M S 9 Q Y W d l M D E w L 0 F 1 d G 9 S Z W 1 v d m V k Q 2 9 s d W 1 u c z E u e 0 N v b H V t b j Y s N X 0 m c X V v d D s s J n F 1 b 3 Q 7 U 2 V j d G l v b j E v U G F n Z T A x M C 9 B d X R v U m V t b 3 Z l Z E N v b H V t b n M x L n t D b 2 x 1 b W 4 3 L D Z 9 J n F 1 b 3 Q 7 L C Z x d W 9 0 O 1 N l Y 3 R p b 2 4 x L 1 B h Z 2 U w M T A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x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M x V D A 1 O j U y O j I z L j k 0 O T I 0 M z Z a I i 8 + P E V u d H J 5 I F R 5 c G U 9 I k Z p b G x D b 2 x 1 b W 5 U e X B l c y I g V m F s d W U 9 I n N C Z 1 l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2 M 2 Q 3 N G E w L T g x M D g t N D c 0 M C 0 4 Z j h h L T g 4 Y W I 4 Y m R k M T l h M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E x L 0 F 1 d G 9 S Z W 1 v d m V k Q 2 9 s d W 1 u c z E u e 0 N v b H V t b j E s M H 0 m c X V v d D s s J n F 1 b 3 Q 7 U 2 V j d G l v b j E v U G F n Z T A x M S 9 B d X R v U m V t b 3 Z l Z E N v b H V t b n M x L n t D b 2 x 1 b W 4 y L D F 9 J n F 1 b 3 Q 7 L C Z x d W 9 0 O 1 N l Y 3 R p b 2 4 x L 1 B h Z 2 U w M T E v Q X V 0 b 1 J l b W 9 2 Z W R D b 2 x 1 b W 5 z M S 5 7 Q 2 9 s d W 1 u M y w y f S Z x d W 9 0 O y w m c X V v d D t T Z W N 0 a W 9 u M S 9 Q Y W d l M D E x L 0 F 1 d G 9 S Z W 1 v d m V k Q 2 9 s d W 1 u c z E u e 0 N v b H V t b j Q s M 3 0 m c X V v d D s s J n F 1 b 3 Q 7 U 2 V j d G l v b j E v U G F n Z T A x M S 9 B d X R v U m V t b 3 Z l Z E N v b H V t b n M x L n t D b 2 x 1 b W 4 1 L D R 9 J n F 1 b 3 Q 7 L C Z x d W 9 0 O 1 N l Y 3 R p b 2 4 x L 1 B h Z 2 U w M T E v Q X V 0 b 1 J l b W 9 2 Z W R D b 2 x 1 b W 5 z M S 5 7 Q 2 9 s d W 1 u N i w 1 f S Z x d W 9 0 O y w m c X V v d D t T Z W N 0 a W 9 u M S 9 Q Y W d l M D E x L 0 F 1 d G 9 S Z W 1 v d m V k Q 2 9 s d W 1 u c z E u e 0 N v b H V t b j c s N n 0 m c X V v d D s s J n F 1 b 3 Q 7 U 2 V j d G l v b j E v U G F n Z T A x M S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U w M T E v Q X V 0 b 1 J l b W 9 2 Z W R D b 2 x 1 b W 5 z M S 5 7 Q 2 9 s d W 1 u M S w w f S Z x d W 9 0 O y w m c X V v d D t T Z W N 0 a W 9 u M S 9 Q Y W d l M D E x L 0 F 1 d G 9 S Z W 1 v d m V k Q 2 9 s d W 1 u c z E u e 0 N v b H V t b j I s M X 0 m c X V v d D s s J n F 1 b 3 Q 7 U 2 V j d G l v b j E v U G F n Z T A x M S 9 B d X R v U m V t b 3 Z l Z E N v b H V t b n M x L n t D b 2 x 1 b W 4 z L D J 9 J n F 1 b 3 Q 7 L C Z x d W 9 0 O 1 N l Y 3 R p b 2 4 x L 1 B h Z 2 U w M T E v Q X V 0 b 1 J l b W 9 2 Z W R D b 2 x 1 b W 5 z M S 5 7 Q 2 9 s d W 1 u N C w z f S Z x d W 9 0 O y w m c X V v d D t T Z W N 0 a W 9 u M S 9 Q Y W d l M D E x L 0 F 1 d G 9 S Z W 1 v d m V k Q 2 9 s d W 1 u c z E u e 0 N v b H V t b j U s N H 0 m c X V v d D s s J n F 1 b 3 Q 7 U 2 V j d G l v b j E v U G F n Z T A x M S 9 B d X R v U m V t b 3 Z l Z E N v b H V t b n M x L n t D b 2 x 1 b W 4 2 L D V 9 J n F 1 b 3 Q 7 L C Z x d W 9 0 O 1 N l Y 3 R p b 2 4 x L 1 B h Z 2 U w M T E v Q X V 0 b 1 J l b W 9 2 Z W R D b 2 x 1 b W 5 z M S 5 7 Q 2 9 s d W 1 u N y w 2 f S Z x d W 9 0 O y w m c X V v d D t T Z W N 0 a W 9 u M S 9 Q Y W d l M D E x L 0 F 1 d G 9 S Z W 1 v d m V k Q 2 9 s d W 1 u c z E u e 0 N v b H V t b j g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T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z M V Q w N T o 1 M j o y N i 4 x O T k y N z I 3 W i I v P j x F b n R y e S B U e X B l P S J G a W x s Q 2 9 s d W 1 u V H l w Z X M i I F Z h b H V l P S J z Q m d Z R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M W J k N j B k M C 0 4 M W Y x L T Q 3 N W E t O T J k O C 0 0 Z G Y x O D g 4 M j U z Y z c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x M i 9 B d X R v U m V t b 3 Z l Z E N v b H V t b n M x L n t D b 2 x 1 b W 4 x L D B 9 J n F 1 b 3 Q 7 L C Z x d W 9 0 O 1 N l Y 3 R p b 2 4 x L 1 B h Z 2 U w M T I v Q X V 0 b 1 J l b W 9 2 Z W R D b 2 x 1 b W 5 z M S 5 7 Q 2 9 s d W 1 u M i w x f S Z x d W 9 0 O y w m c X V v d D t T Z W N 0 a W 9 u M S 9 Q Y W d l M D E y L 0 F 1 d G 9 S Z W 1 v d m V k Q 2 9 s d W 1 u c z E u e 0 N v b H V t b j M s M n 0 m c X V v d D s s J n F 1 b 3 Q 7 U 2 V j d G l v b j E v U G F n Z T A x M i 9 B d X R v U m V t b 3 Z l Z E N v b H V t b n M x L n t D b 2 x 1 b W 4 0 L D N 9 J n F 1 b 3 Q 7 L C Z x d W 9 0 O 1 N l Y 3 R p b 2 4 x L 1 B h Z 2 U w M T I v Q X V 0 b 1 J l b W 9 2 Z W R D b 2 x 1 b W 5 z M S 5 7 Q 2 9 s d W 1 u N S w 0 f S Z x d W 9 0 O y w m c X V v d D t T Z W N 0 a W 9 u M S 9 Q Y W d l M D E y L 0 F 1 d G 9 S Z W 1 v d m V k Q 2 9 s d W 1 u c z E u e 0 N v b H V t b j Y s N X 0 m c X V v d D s s J n F 1 b 3 Q 7 U 2 V j d G l v b j E v U G F n Z T A x M i 9 B d X R v U m V t b 3 Z l Z E N v b H V t b n M x L n t D b 2 x 1 b W 4 3 L D Z 9 J n F 1 b 3 Q 7 L C Z x d W 9 0 O 1 N l Y 3 R p b 2 4 x L 1 B h Z 2 U w M T I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E y L 0 F 1 d G 9 S Z W 1 v d m V k Q 2 9 s d W 1 u c z E u e 0 N v b H V t b j E s M H 0 m c X V v d D s s J n F 1 b 3 Q 7 U 2 V j d G l v b j E v U G F n Z T A x M i 9 B d X R v U m V t b 3 Z l Z E N v b H V t b n M x L n t D b 2 x 1 b W 4 y L D F 9 J n F 1 b 3 Q 7 L C Z x d W 9 0 O 1 N l Y 3 R p b 2 4 x L 1 B h Z 2 U w M T I v Q X V 0 b 1 J l b W 9 2 Z W R D b 2 x 1 b W 5 z M S 5 7 Q 2 9 s d W 1 u M y w y f S Z x d W 9 0 O y w m c X V v d D t T Z W N 0 a W 9 u M S 9 Q Y W d l M D E y L 0 F 1 d G 9 S Z W 1 v d m V k Q 2 9 s d W 1 u c z E u e 0 N v b H V t b j Q s M 3 0 m c X V v d D s s J n F 1 b 3 Q 7 U 2 V j d G l v b j E v U G F n Z T A x M i 9 B d X R v U m V t b 3 Z l Z E N v b H V t b n M x L n t D b 2 x 1 b W 4 1 L D R 9 J n F 1 b 3 Q 7 L C Z x d W 9 0 O 1 N l Y 3 R p b 2 4 x L 1 B h Z 2 U w M T I v Q X V 0 b 1 J l b W 9 2 Z W R D b 2 x 1 b W 5 z M S 5 7 Q 2 9 s d W 1 u N i w 1 f S Z x d W 9 0 O y w m c X V v d D t T Z W N 0 a W 9 u M S 9 Q Y W d l M D E y L 0 F 1 d G 9 S Z W 1 v d m V k Q 2 9 s d W 1 u c z E u e 0 N v b H V t b j c s N n 0 m c X V v d D s s J n F 1 b 3 Q 7 U 2 V j d G l v b j E v U G F n Z T A x M i 9 B d X R v U m V t b 3 Z l Z E N v b H V t b n M x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E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z F U M D U 6 N T I 6 M z M u M z Y x N T g 4 N l o i L z 4 8 R W 5 0 c n k g V H l w Z T 0 i R m l s b E N v b H V t b l R 5 c G V z I i B W Y W x 1 Z T 0 i c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I 3 M D M 3 M G Y t N z Q 3 O C 0 0 Y j k 0 L T l l M T k t N D A 2 M m E y Z T V j Y z k y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T M v Q X V 0 b 1 J l b W 9 2 Z W R D b 2 x 1 b W 5 z M S 5 7 Q 2 9 s d W 1 u M S w w f S Z x d W 9 0 O y w m c X V v d D t T Z W N 0 a W 9 u M S 9 Q Y W d l M D E z L 0 F 1 d G 9 S Z W 1 v d m V k Q 2 9 s d W 1 u c z E u e 0 N v b H V t b j I s M X 0 m c X V v d D s s J n F 1 b 3 Q 7 U 2 V j d G l v b j E v U G F n Z T A x M y 9 B d X R v U m V t b 3 Z l Z E N v b H V t b n M x L n t D b 2 x 1 b W 4 z L D J 9 J n F 1 b 3 Q 7 L C Z x d W 9 0 O 1 N l Y 3 R p b 2 4 x L 1 B h Z 2 U w M T M v Q X V 0 b 1 J l b W 9 2 Z W R D b 2 x 1 b W 5 z M S 5 7 Q 2 9 s d W 1 u N C w z f S Z x d W 9 0 O y w m c X V v d D t T Z W N 0 a W 9 u M S 9 Q Y W d l M D E z L 0 F 1 d G 9 S Z W 1 v d m V k Q 2 9 s d W 1 u c z E u e 0 N v b H V t b j U s N H 0 m c X V v d D s s J n F 1 b 3 Q 7 U 2 V j d G l v b j E v U G F n Z T A x M y 9 B d X R v U m V t b 3 Z l Z E N v b H V t b n M x L n t D b 2 x 1 b W 4 2 L D V 9 J n F 1 b 3 Q 7 L C Z x d W 9 0 O 1 N l Y 3 R p b 2 4 x L 1 B h Z 2 U w M T M v Q X V 0 b 1 J l b W 9 2 Z W R D b 2 x 1 b W 5 z M S 5 7 Q 2 9 s d W 1 u N y w 2 f S Z x d W 9 0 O y w m c X V v d D t T Z W N 0 a W 9 u M S 9 Q Y W d l M D E z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x M y 9 B d X R v U m V t b 3 Z l Z E N v b H V t b n M x L n t D b 2 x 1 b W 4 x L D B 9 J n F 1 b 3 Q 7 L C Z x d W 9 0 O 1 N l Y 3 R p b 2 4 x L 1 B h Z 2 U w M T M v Q X V 0 b 1 J l b W 9 2 Z W R D b 2 x 1 b W 5 z M S 5 7 Q 2 9 s d W 1 u M i w x f S Z x d W 9 0 O y w m c X V v d D t T Z W N 0 a W 9 u M S 9 Q Y W d l M D E z L 0 F 1 d G 9 S Z W 1 v d m V k Q 2 9 s d W 1 u c z E u e 0 N v b H V t b j M s M n 0 m c X V v d D s s J n F 1 b 3 Q 7 U 2 V j d G l v b j E v U G F n Z T A x M y 9 B d X R v U m V t b 3 Z l Z E N v b H V t b n M x L n t D b 2 x 1 b W 4 0 L D N 9 J n F 1 b 3 Q 7 L C Z x d W 9 0 O 1 N l Y 3 R p b 2 4 x L 1 B h Z 2 U w M T M v Q X V 0 b 1 J l b W 9 2 Z W R D b 2 x 1 b W 5 z M S 5 7 Q 2 9 s d W 1 u N S w 0 f S Z x d W 9 0 O y w m c X V v d D t T Z W N 0 a W 9 u M S 9 Q Y W d l M D E z L 0 F 1 d G 9 S Z W 1 v d m V k Q 2 9 s d W 1 u c z E u e 0 N v b H V t b j Y s N X 0 m c X V v d D s s J n F 1 b 3 Q 7 U 2 V j d G l v b j E v U G F n Z T A x M y 9 B d X R v U m V t b 3 Z l Z E N v b H V t b n M x L n t D b 2 x 1 b W 4 3 L D Z 9 J n F 1 b 3 Q 7 L C Z x d W 9 0 O 1 N l Y 3 R p b 2 4 x L 1 B h Z 2 U w M T M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x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M x V D A 1 O j U y O j M z L j Q w M T Q 3 N D J a I i 8 + P E V u d H J 5 I F R 5 c G U 9 I k Z p b G x D b 2 x 1 b W 5 U e X B l c y I g V m F s d W U 9 I n N C Z 1 l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F l M G M 1 O G E y L T E 2 Y T Y t N G U 0 Y S 0 5 Y W Y 2 L T U 2 Y j M 2 Z D g 5 M 2 U 4 M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E 0 L 0 F 1 d G 9 S Z W 1 v d m V k Q 2 9 s d W 1 u c z E u e 0 N v b H V t b j E s M H 0 m c X V v d D s s J n F 1 b 3 Q 7 U 2 V j d G l v b j E v U G F n Z T A x N C 9 B d X R v U m V t b 3 Z l Z E N v b H V t b n M x L n t D b 2 x 1 b W 4 y L D F 9 J n F 1 b 3 Q 7 L C Z x d W 9 0 O 1 N l Y 3 R p b 2 4 x L 1 B h Z 2 U w M T Q v Q X V 0 b 1 J l b W 9 2 Z W R D b 2 x 1 b W 5 z M S 5 7 Q 2 9 s d W 1 u M y w y f S Z x d W 9 0 O y w m c X V v d D t T Z W N 0 a W 9 u M S 9 Q Y W d l M D E 0 L 0 F 1 d G 9 S Z W 1 v d m V k Q 2 9 s d W 1 u c z E u e 0 N v b H V t b j Q s M 3 0 m c X V v d D s s J n F 1 b 3 Q 7 U 2 V j d G l v b j E v U G F n Z T A x N C 9 B d X R v U m V t b 3 Z l Z E N v b H V t b n M x L n t D b 2 x 1 b W 4 1 L D R 9 J n F 1 b 3 Q 7 L C Z x d W 9 0 O 1 N l Y 3 R p b 2 4 x L 1 B h Z 2 U w M T Q v Q X V 0 b 1 J l b W 9 2 Z W R D b 2 x 1 b W 5 z M S 5 7 Q 2 9 s d W 1 u N i w 1 f S Z x d W 9 0 O y w m c X V v d D t T Z W N 0 a W 9 u M S 9 Q Y W d l M D E 0 L 0 F 1 d G 9 S Z W 1 v d m V k Q 2 9 s d W 1 u c z E u e 0 N v b H V t b j c s N n 0 m c X V v d D s s J n F 1 b 3 Q 7 U 2 V j d G l v b j E v U G F n Z T A x N C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U w M T Q v Q X V 0 b 1 J l b W 9 2 Z W R D b 2 x 1 b W 5 z M S 5 7 Q 2 9 s d W 1 u M S w w f S Z x d W 9 0 O y w m c X V v d D t T Z W N 0 a W 9 u M S 9 Q Y W d l M D E 0 L 0 F 1 d G 9 S Z W 1 v d m V k Q 2 9 s d W 1 u c z E u e 0 N v b H V t b j I s M X 0 m c X V v d D s s J n F 1 b 3 Q 7 U 2 V j d G l v b j E v U G F n Z T A x N C 9 B d X R v U m V t b 3 Z l Z E N v b H V t b n M x L n t D b 2 x 1 b W 4 z L D J 9 J n F 1 b 3 Q 7 L C Z x d W 9 0 O 1 N l Y 3 R p b 2 4 x L 1 B h Z 2 U w M T Q v Q X V 0 b 1 J l b W 9 2 Z W R D b 2 x 1 b W 5 z M S 5 7 Q 2 9 s d W 1 u N C w z f S Z x d W 9 0 O y w m c X V v d D t T Z W N 0 a W 9 u M S 9 Q Y W d l M D E 0 L 0 F 1 d G 9 S Z W 1 v d m V k Q 2 9 s d W 1 u c z E u e 0 N v b H V t b j U s N H 0 m c X V v d D s s J n F 1 b 3 Q 7 U 2 V j d G l v b j E v U G F n Z T A x N C 9 B d X R v U m V t b 3 Z l Z E N v b H V t b n M x L n t D b 2 x 1 b W 4 2 L D V 9 J n F 1 b 3 Q 7 L C Z x d W 9 0 O 1 N l Y 3 R p b 2 4 x L 1 B h Z 2 U w M T Q v Q X V 0 b 1 J l b W 9 2 Z W R D b 2 x 1 b W 5 z M S 5 7 Q 2 9 s d W 1 u N y w 2 f S Z x d W 9 0 O y w m c X V v d D t T Z W N 0 a W 9 u M S 9 Q Y W d l M D E 0 L 0 F 1 d G 9 S Z W 1 v d m V k Q 2 9 s d W 1 u c z E u e 0 N v b H V t b j g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T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z M V Q w N T o 1 M j o z M y 4 0 M T c z N j E x W i I v P j x F b n R y e S B U e X B l P S J G a W x s Q 2 9 s d W 1 u V H l w Z X M i I F Z h b H V l P S J z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V l N G I w M z c 4 L W I x O D Q t N D d i Y S 0 4 Z W M x L W E 3 N T J m O W J k N m E 0 N y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E 1 L 0 F 1 d G 9 S Z W 1 v d m V k Q 2 9 s d W 1 u c z E u e 0 N v b H V t b j E s M H 0 m c X V v d D s s J n F 1 b 3 Q 7 U 2 V j d G l v b j E v U G F n Z T A x N S 9 B d X R v U m V t b 3 Z l Z E N v b H V t b n M x L n t D b 2 x 1 b W 4 y L D F 9 J n F 1 b 3 Q 7 L C Z x d W 9 0 O 1 N l Y 3 R p b 2 4 x L 1 B h Z 2 U w M T U v Q X V 0 b 1 J l b W 9 2 Z W R D b 2 x 1 b W 5 z M S 5 7 Q 2 9 s d W 1 u M y w y f S Z x d W 9 0 O y w m c X V v d D t T Z W N 0 a W 9 u M S 9 Q Y W d l M D E 1 L 0 F 1 d G 9 S Z W 1 v d m V k Q 2 9 s d W 1 u c z E u e 0 N v b H V t b j Q s M 3 0 m c X V v d D s s J n F 1 b 3 Q 7 U 2 V j d G l v b j E v U G F n Z T A x N S 9 B d X R v U m V t b 3 Z l Z E N v b H V t b n M x L n t D b 2 x 1 b W 4 1 L D R 9 J n F 1 b 3 Q 7 L C Z x d W 9 0 O 1 N l Y 3 R p b 2 4 x L 1 B h Z 2 U w M T U v Q X V 0 b 1 J l b W 9 2 Z W R D b 2 x 1 b W 5 z M S 5 7 Q 2 9 s d W 1 u N i w 1 f S Z x d W 9 0 O y w m c X V v d D t T Z W N 0 a W 9 u M S 9 Q Y W d l M D E 1 L 0 F 1 d G 9 S Z W 1 v d m V k Q 2 9 s d W 1 u c z E u e 0 N v b H V t b j c s N n 0 m c X V v d D s s J n F 1 b 3 Q 7 U 2 V j d G l v b j E v U G F n Z T A x N S 9 B d X R v U m V t b 3 Z l Z E N v b H V t b n M x L n t D b 2 x 1 b W 4 4 L D d 9 J n F 1 b 3 Q 7 L C Z x d W 9 0 O 1 N l Y 3 R p b 2 4 x L 1 B h Z 2 U w M T U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Q Y W d l M D E 1 L 0 F 1 d G 9 S Z W 1 v d m V k Q 2 9 s d W 1 u c z E u e 0 N v b H V t b j E s M H 0 m c X V v d D s s J n F 1 b 3 Q 7 U 2 V j d G l v b j E v U G F n Z T A x N S 9 B d X R v U m V t b 3 Z l Z E N v b H V t b n M x L n t D b 2 x 1 b W 4 y L D F 9 J n F 1 b 3 Q 7 L C Z x d W 9 0 O 1 N l Y 3 R p b 2 4 x L 1 B h Z 2 U w M T U v Q X V 0 b 1 J l b W 9 2 Z W R D b 2 x 1 b W 5 z M S 5 7 Q 2 9 s d W 1 u M y w y f S Z x d W 9 0 O y w m c X V v d D t T Z W N 0 a W 9 u M S 9 Q Y W d l M D E 1 L 0 F 1 d G 9 S Z W 1 v d m V k Q 2 9 s d W 1 u c z E u e 0 N v b H V t b j Q s M 3 0 m c X V v d D s s J n F 1 b 3 Q 7 U 2 V j d G l v b j E v U G F n Z T A x N S 9 B d X R v U m V t b 3 Z l Z E N v b H V t b n M x L n t D b 2 x 1 b W 4 1 L D R 9 J n F 1 b 3 Q 7 L C Z x d W 9 0 O 1 N l Y 3 R p b 2 4 x L 1 B h Z 2 U w M T U v Q X V 0 b 1 J l b W 9 2 Z W R D b 2 x 1 b W 5 z M S 5 7 Q 2 9 s d W 1 u N i w 1 f S Z x d W 9 0 O y w m c X V v d D t T Z W N 0 a W 9 u M S 9 Q Y W d l M D E 1 L 0 F 1 d G 9 S Z W 1 v d m V k Q 2 9 s d W 1 u c z E u e 0 N v b H V t b j c s N n 0 m c X V v d D s s J n F 1 b 3 Q 7 U 2 V j d G l v b j E v U G F n Z T A x N S 9 B d X R v U m V t b 3 Z l Z E N v b H V t b n M x L n t D b 2 x 1 b W 4 4 L D d 9 J n F 1 b 3 Q 7 L C Z x d W 9 0 O 1 N l Y 3 R p b 2 4 x L 1 B h Z 2 U w M T U v Q X V 0 b 1 J l b W 9 2 Z W R D b 2 x 1 b W 5 z M S 5 7 Q 2 9 s d W 1 u O S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x N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M x V D A 1 O j U y O j M z L j Q 0 O D k x N z F a I i 8 + P E V u d H J 5 I F R 5 c G U 9 I k Z p b G x D b 2 x 1 b W 5 U e X B l c y I g V m F s d W U 9 I n N C Z 1 l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R j Y z E 5 Z D B h L T A y Y W Q t N G Y 0 Y i 0 5 N z E w L T d k M z g 5 Z D A 4 M D V k N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E 2 L 0 F 1 d G 9 S Z W 1 v d m V k Q 2 9 s d W 1 u c z E u e 0 N v b H V t b j E s M H 0 m c X V v d D s s J n F 1 b 3 Q 7 U 2 V j d G l v b j E v U G F n Z T A x N i 9 B d X R v U m V t b 3 Z l Z E N v b H V t b n M x L n t D b 2 x 1 b W 4 y L D F 9 J n F 1 b 3 Q 7 L C Z x d W 9 0 O 1 N l Y 3 R p b 2 4 x L 1 B h Z 2 U w M T Y v Q X V 0 b 1 J l b W 9 2 Z W R D b 2 x 1 b W 5 z M S 5 7 Q 2 9 s d W 1 u M y w y f S Z x d W 9 0 O y w m c X V v d D t T Z W N 0 a W 9 u M S 9 Q Y W d l M D E 2 L 0 F 1 d G 9 S Z W 1 v d m V k Q 2 9 s d W 1 u c z E u e 0 N v b H V t b j Q s M 3 0 m c X V v d D s s J n F 1 b 3 Q 7 U 2 V j d G l v b j E v U G F n Z T A x N i 9 B d X R v U m V t b 3 Z l Z E N v b H V t b n M x L n t D b 2 x 1 b W 4 1 L D R 9 J n F 1 b 3 Q 7 L C Z x d W 9 0 O 1 N l Y 3 R p b 2 4 x L 1 B h Z 2 U w M T Y v Q X V 0 b 1 J l b W 9 2 Z W R D b 2 x 1 b W 5 z M S 5 7 Q 2 9 s d W 1 u N i w 1 f S Z x d W 9 0 O y w m c X V v d D t T Z W N 0 a W 9 u M S 9 Q Y W d l M D E 2 L 0 F 1 d G 9 S Z W 1 v d m V k Q 2 9 s d W 1 u c z E u e 0 N v b H V t b j c s N n 0 m c X V v d D s s J n F 1 b 3 Q 7 U 2 V j d G l v b j E v U G F n Z T A x N i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U w M T Y v Q X V 0 b 1 J l b W 9 2 Z W R D b 2 x 1 b W 5 z M S 5 7 Q 2 9 s d W 1 u M S w w f S Z x d W 9 0 O y w m c X V v d D t T Z W N 0 a W 9 u M S 9 Q Y W d l M D E 2 L 0 F 1 d G 9 S Z W 1 v d m V k Q 2 9 s d W 1 u c z E u e 0 N v b H V t b j I s M X 0 m c X V v d D s s J n F 1 b 3 Q 7 U 2 V j d G l v b j E v U G F n Z T A x N i 9 B d X R v U m V t b 3 Z l Z E N v b H V t b n M x L n t D b 2 x 1 b W 4 z L D J 9 J n F 1 b 3 Q 7 L C Z x d W 9 0 O 1 N l Y 3 R p b 2 4 x L 1 B h Z 2 U w M T Y v Q X V 0 b 1 J l b W 9 2 Z W R D b 2 x 1 b W 5 z M S 5 7 Q 2 9 s d W 1 u N C w z f S Z x d W 9 0 O y w m c X V v d D t T Z W N 0 a W 9 u M S 9 Q Y W d l M D E 2 L 0 F 1 d G 9 S Z W 1 v d m V k Q 2 9 s d W 1 u c z E u e 0 N v b H V t b j U s N H 0 m c X V v d D s s J n F 1 b 3 Q 7 U 2 V j d G l v b j E v U G F n Z T A x N i 9 B d X R v U m V t b 3 Z l Z E N v b H V t b n M x L n t D b 2 x 1 b W 4 2 L D V 9 J n F 1 b 3 Q 7 L C Z x d W 9 0 O 1 N l Y 3 R p b 2 4 x L 1 B h Z 2 U w M T Y v Q X V 0 b 1 J l b W 9 2 Z W R D b 2 x 1 b W 5 z M S 5 7 Q 2 9 s d W 1 u N y w 2 f S Z x d W 9 0 O y w m c X V v d D t T Z W N 0 a W 9 u M S 9 Q Y W d l M D E 2 L 0 F 1 d G 9 S Z W 1 v d m V k Q 2 9 s d W 1 u c z E u e 0 N v b H V t b j g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T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z M V Q w N T o 1 M j o 0 O C 4 3 N T E y M T U z W i I v P j x F b n R y e S B U e X B l P S J G a W x s Q 2 9 s d W 1 u V H l w Z X M i I F Z h b H V l P S J z Q m d Z R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M z N m M j h j N C 0 2 M D Y 3 L T Q 1 Y j U t O T l i N C 0 w N z J m O D l k Y 2 E 5 M z E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x N y 9 B d X R v U m V t b 3 Z l Z E N v b H V t b n M x L n t D b 2 x 1 b W 4 x L D B 9 J n F 1 b 3 Q 7 L C Z x d W 9 0 O 1 N l Y 3 R p b 2 4 x L 1 B h Z 2 U w M T c v Q X V 0 b 1 J l b W 9 2 Z W R D b 2 x 1 b W 5 z M S 5 7 Q 2 9 s d W 1 u M i w x f S Z x d W 9 0 O y w m c X V v d D t T Z W N 0 a W 9 u M S 9 Q Y W d l M D E 3 L 0 F 1 d G 9 S Z W 1 v d m V k Q 2 9 s d W 1 u c z E u e 0 N v b H V t b j M s M n 0 m c X V v d D s s J n F 1 b 3 Q 7 U 2 V j d G l v b j E v U G F n Z T A x N y 9 B d X R v U m V t b 3 Z l Z E N v b H V t b n M x L n t D b 2 x 1 b W 4 0 L D N 9 J n F 1 b 3 Q 7 L C Z x d W 9 0 O 1 N l Y 3 R p b 2 4 x L 1 B h Z 2 U w M T c v Q X V 0 b 1 J l b W 9 2 Z W R D b 2 x 1 b W 5 z M S 5 7 Q 2 9 s d W 1 u N S w 0 f S Z x d W 9 0 O y w m c X V v d D t T Z W N 0 a W 9 u M S 9 Q Y W d l M D E 3 L 0 F 1 d G 9 S Z W 1 v d m V k Q 2 9 s d W 1 u c z E u e 0 N v b H V t b j Y s N X 0 m c X V v d D s s J n F 1 b 3 Q 7 U 2 V j d G l v b j E v U G F n Z T A x N y 9 B d X R v U m V t b 3 Z l Z E N v b H V t b n M x L n t D b 2 x 1 b W 4 3 L D Z 9 J n F 1 b 3 Q 7 L C Z x d W 9 0 O 1 N l Y 3 R p b 2 4 x L 1 B h Z 2 U w M T c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E 3 L 0 F 1 d G 9 S Z W 1 v d m V k Q 2 9 s d W 1 u c z E u e 0 N v b H V t b j E s M H 0 m c X V v d D s s J n F 1 b 3 Q 7 U 2 V j d G l v b j E v U G F n Z T A x N y 9 B d X R v U m V t b 3 Z l Z E N v b H V t b n M x L n t D b 2 x 1 b W 4 y L D F 9 J n F 1 b 3 Q 7 L C Z x d W 9 0 O 1 N l Y 3 R p b 2 4 x L 1 B h Z 2 U w M T c v Q X V 0 b 1 J l b W 9 2 Z W R D b 2 x 1 b W 5 z M S 5 7 Q 2 9 s d W 1 u M y w y f S Z x d W 9 0 O y w m c X V v d D t T Z W N 0 a W 9 u M S 9 Q Y W d l M D E 3 L 0 F 1 d G 9 S Z W 1 v d m V k Q 2 9 s d W 1 u c z E u e 0 N v b H V t b j Q s M 3 0 m c X V v d D s s J n F 1 b 3 Q 7 U 2 V j d G l v b j E v U G F n Z T A x N y 9 B d X R v U m V t b 3 Z l Z E N v b H V t b n M x L n t D b 2 x 1 b W 4 1 L D R 9 J n F 1 b 3 Q 7 L C Z x d W 9 0 O 1 N l Y 3 R p b 2 4 x L 1 B h Z 2 U w M T c v Q X V 0 b 1 J l b W 9 2 Z W R D b 2 x 1 b W 5 z M S 5 7 Q 2 9 s d W 1 u N i w 1 f S Z x d W 9 0 O y w m c X V v d D t T Z W N 0 a W 9 u M S 9 Q Y W d l M D E 3 L 0 F 1 d G 9 S Z W 1 v d m V k Q 2 9 s d W 1 u c z E u e 0 N v b H V t b j c s N n 0 m c X V v d D s s J n F 1 b 3 Q 7 U 2 V j d G l v b j E v U G F n Z T A x N y 9 B d X R v U m V t b 3 Z l Z E N v b H V t b n M x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E 4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z F U M D U 6 N T I 6 N D g u N z g y N T E x M F o i L z 4 8 R W 5 0 c n k g V H l w Z T 0 i R m l s b E N v b H V t b l R 5 c G V z I i B W Y W x 1 Z T 0 i c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T E x Y j B m M W Q t M D A 1 M S 0 0 M j k 4 L T g z M G Y t M G Y 4 Z j Y x O W N j M D N l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T g v Q X V 0 b 1 J l b W 9 2 Z W R D b 2 x 1 b W 5 z M S 5 7 Q 2 9 s d W 1 u M S w w f S Z x d W 9 0 O y w m c X V v d D t T Z W N 0 a W 9 u M S 9 Q Y W d l M D E 4 L 0 F 1 d G 9 S Z W 1 v d m V k Q 2 9 s d W 1 u c z E u e 0 N v b H V t b j I s M X 0 m c X V v d D s s J n F 1 b 3 Q 7 U 2 V j d G l v b j E v U G F n Z T A x O C 9 B d X R v U m V t b 3 Z l Z E N v b H V t b n M x L n t D b 2 x 1 b W 4 z L D J 9 J n F 1 b 3 Q 7 L C Z x d W 9 0 O 1 N l Y 3 R p b 2 4 x L 1 B h Z 2 U w M T g v Q X V 0 b 1 J l b W 9 2 Z W R D b 2 x 1 b W 5 z M S 5 7 Q 2 9 s d W 1 u N C w z f S Z x d W 9 0 O y w m c X V v d D t T Z W N 0 a W 9 u M S 9 Q Y W d l M D E 4 L 0 F 1 d G 9 S Z W 1 v d m V k Q 2 9 s d W 1 u c z E u e 0 N v b H V t b j U s N H 0 m c X V v d D s s J n F 1 b 3 Q 7 U 2 V j d G l v b j E v U G F n Z T A x O C 9 B d X R v U m V t b 3 Z l Z E N v b H V t b n M x L n t D b 2 x 1 b W 4 2 L D V 9 J n F 1 b 3 Q 7 L C Z x d W 9 0 O 1 N l Y 3 R p b 2 4 x L 1 B h Z 2 U w M T g v Q X V 0 b 1 J l b W 9 2 Z W R D b 2 x 1 b W 5 z M S 5 7 Q 2 9 s d W 1 u N y w 2 f S Z x d W 9 0 O y w m c X V v d D t T Z W N 0 a W 9 u M S 9 Q Y W d l M D E 4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x O C 9 B d X R v U m V t b 3 Z l Z E N v b H V t b n M x L n t D b 2 x 1 b W 4 x L D B 9 J n F 1 b 3 Q 7 L C Z x d W 9 0 O 1 N l Y 3 R p b 2 4 x L 1 B h Z 2 U w M T g v Q X V 0 b 1 J l b W 9 2 Z W R D b 2 x 1 b W 5 z M S 5 7 Q 2 9 s d W 1 u M i w x f S Z x d W 9 0 O y w m c X V v d D t T Z W N 0 a W 9 u M S 9 Q Y W d l M D E 4 L 0 F 1 d G 9 S Z W 1 v d m V k Q 2 9 s d W 1 u c z E u e 0 N v b H V t b j M s M n 0 m c X V v d D s s J n F 1 b 3 Q 7 U 2 V j d G l v b j E v U G F n Z T A x O C 9 B d X R v U m V t b 3 Z l Z E N v b H V t b n M x L n t D b 2 x 1 b W 4 0 L D N 9 J n F 1 b 3 Q 7 L C Z x d W 9 0 O 1 N l Y 3 R p b 2 4 x L 1 B h Z 2 U w M T g v Q X V 0 b 1 J l b W 9 2 Z W R D b 2 x 1 b W 5 z M S 5 7 Q 2 9 s d W 1 u N S w 0 f S Z x d W 9 0 O y w m c X V v d D t T Z W N 0 a W 9 u M S 9 Q Y W d l M D E 4 L 0 F 1 d G 9 S Z W 1 v d m V k Q 2 9 s d W 1 u c z E u e 0 N v b H V t b j Y s N X 0 m c X V v d D s s J n F 1 b 3 Q 7 U 2 V j d G l v b j E v U G F n Z T A x O C 9 B d X R v U m V t b 3 Z l Z E N v b H V t b n M x L n t D b 2 x 1 b W 4 3 L D Z 9 J n F 1 b 3 Q 7 L C Z x d W 9 0 O 1 N l Y 3 R p b 2 4 x L 1 B h Z 2 U w M T g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x O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M x V D A 1 O j U y O j Q 4 L j g w N T c 3 N z F a I i 8 + P E V u d H J 5 I F R 5 c G U 9 I k Z p b G x D b 2 x 1 b W 5 U e X B l c y I g V m F s d W U 9 I n N C Z 1 l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Q 3 M z E 1 N z J m L T c 5 N 2 I t N G U y N S 0 4 N 2 I 1 L W R m Y T g w Z W Y y Y j A 4 N y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E 5 L 0 F 1 d G 9 S Z W 1 v d m V k Q 2 9 s d W 1 u c z E u e 0 N v b H V t b j E s M H 0 m c X V v d D s s J n F 1 b 3 Q 7 U 2 V j d G l v b j E v U G F n Z T A x O S 9 B d X R v U m V t b 3 Z l Z E N v b H V t b n M x L n t D b 2 x 1 b W 4 y L D F 9 J n F 1 b 3 Q 7 L C Z x d W 9 0 O 1 N l Y 3 R p b 2 4 x L 1 B h Z 2 U w M T k v Q X V 0 b 1 J l b W 9 2 Z W R D b 2 x 1 b W 5 z M S 5 7 Q 2 9 s d W 1 u M y w y f S Z x d W 9 0 O y w m c X V v d D t T Z W N 0 a W 9 u M S 9 Q Y W d l M D E 5 L 0 F 1 d G 9 S Z W 1 v d m V k Q 2 9 s d W 1 u c z E u e 0 N v b H V t b j Q s M 3 0 m c X V v d D s s J n F 1 b 3 Q 7 U 2 V j d G l v b j E v U G F n Z T A x O S 9 B d X R v U m V t b 3 Z l Z E N v b H V t b n M x L n t D b 2 x 1 b W 4 1 L D R 9 J n F 1 b 3 Q 7 L C Z x d W 9 0 O 1 N l Y 3 R p b 2 4 x L 1 B h Z 2 U w M T k v Q X V 0 b 1 J l b W 9 2 Z W R D b 2 x 1 b W 5 z M S 5 7 Q 2 9 s d W 1 u N i w 1 f S Z x d W 9 0 O y w m c X V v d D t T Z W N 0 a W 9 u M S 9 Q Y W d l M D E 5 L 0 F 1 d G 9 S Z W 1 v d m V k Q 2 9 s d W 1 u c z E u e 0 N v b H V t b j c s N n 0 m c X V v d D s s J n F 1 b 3 Q 7 U 2 V j d G l v b j E v U G F n Z T A x O S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U w M T k v Q X V 0 b 1 J l b W 9 2 Z W R D b 2 x 1 b W 5 z M S 5 7 Q 2 9 s d W 1 u M S w w f S Z x d W 9 0 O y w m c X V v d D t T Z W N 0 a W 9 u M S 9 Q Y W d l M D E 5 L 0 F 1 d G 9 S Z W 1 v d m V k Q 2 9 s d W 1 u c z E u e 0 N v b H V t b j I s M X 0 m c X V v d D s s J n F 1 b 3 Q 7 U 2 V j d G l v b j E v U G F n Z T A x O S 9 B d X R v U m V t b 3 Z l Z E N v b H V t b n M x L n t D b 2 x 1 b W 4 z L D J 9 J n F 1 b 3 Q 7 L C Z x d W 9 0 O 1 N l Y 3 R p b 2 4 x L 1 B h Z 2 U w M T k v Q X V 0 b 1 J l b W 9 2 Z W R D b 2 x 1 b W 5 z M S 5 7 Q 2 9 s d W 1 u N C w z f S Z x d W 9 0 O y w m c X V v d D t T Z W N 0 a W 9 u M S 9 Q Y W d l M D E 5 L 0 F 1 d G 9 S Z W 1 v d m V k Q 2 9 s d W 1 u c z E u e 0 N v b H V t b j U s N H 0 m c X V v d D s s J n F 1 b 3 Q 7 U 2 V j d G l v b j E v U G F n Z T A x O S 9 B d X R v U m V t b 3 Z l Z E N v b H V t b n M x L n t D b 2 x 1 b W 4 2 L D V 9 J n F 1 b 3 Q 7 L C Z x d W 9 0 O 1 N l Y 3 R p b 2 4 x L 1 B h Z 2 U w M T k v Q X V 0 b 1 J l b W 9 2 Z W R D b 2 x 1 b W 5 z M S 5 7 Q 2 9 s d W 1 u N y w 2 f S Z x d W 9 0 O y w m c X V v d D t T Z W N 0 a W 9 u M S 9 Q Y W d l M D E 5 L 0 F 1 d G 9 S Z W 1 v d m V k Q 2 9 s d W 1 u c z E u e 0 N v b H V t b j g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j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z M V Q w N T o 1 M j o 0 O C 4 4 N T I 2 M z k 3 W i I v P j x F b n R y e S B U e X B l P S J G a W x s Q 2 9 s d W 1 u V H l w Z X M i I F Z h b H V l P S J z Q m d Z R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Y z c x M D F h N y 0 3 N T M 0 L T R m Y T M t Y j U z N S 1 k N D k 5 O W E x O G V i Z G M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y M C 9 B d X R v U m V t b 3 Z l Z E N v b H V t b n M x L n t D b 2 x 1 b W 4 x L D B 9 J n F 1 b 3 Q 7 L C Z x d W 9 0 O 1 N l Y 3 R p b 2 4 x L 1 B h Z 2 U w M j A v Q X V 0 b 1 J l b W 9 2 Z W R D b 2 x 1 b W 5 z M S 5 7 Q 2 9 s d W 1 u M i w x f S Z x d W 9 0 O y w m c X V v d D t T Z W N 0 a W 9 u M S 9 Q Y W d l M D I w L 0 F 1 d G 9 S Z W 1 v d m V k Q 2 9 s d W 1 u c z E u e 0 N v b H V t b j M s M n 0 m c X V v d D s s J n F 1 b 3 Q 7 U 2 V j d G l v b j E v U G F n Z T A y M C 9 B d X R v U m V t b 3 Z l Z E N v b H V t b n M x L n t D b 2 x 1 b W 4 0 L D N 9 J n F 1 b 3 Q 7 L C Z x d W 9 0 O 1 N l Y 3 R p b 2 4 x L 1 B h Z 2 U w M j A v Q X V 0 b 1 J l b W 9 2 Z W R D b 2 x 1 b W 5 z M S 5 7 Q 2 9 s d W 1 u N S w 0 f S Z x d W 9 0 O y w m c X V v d D t T Z W N 0 a W 9 u M S 9 Q Y W d l M D I w L 0 F 1 d G 9 S Z W 1 v d m V k Q 2 9 s d W 1 u c z E u e 0 N v b H V t b j Y s N X 0 m c X V v d D s s J n F 1 b 3 Q 7 U 2 V j d G l v b j E v U G F n Z T A y M C 9 B d X R v U m V t b 3 Z l Z E N v b H V t b n M x L n t D b 2 x 1 b W 4 3 L D Z 9 J n F 1 b 3 Q 7 L C Z x d W 9 0 O 1 N l Y 3 R p b 2 4 x L 1 B h Z 2 U w M j A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I w L 0 F 1 d G 9 S Z W 1 v d m V k Q 2 9 s d W 1 u c z E u e 0 N v b H V t b j E s M H 0 m c X V v d D s s J n F 1 b 3 Q 7 U 2 V j d G l v b j E v U G F n Z T A y M C 9 B d X R v U m V t b 3 Z l Z E N v b H V t b n M x L n t D b 2 x 1 b W 4 y L D F 9 J n F 1 b 3 Q 7 L C Z x d W 9 0 O 1 N l Y 3 R p b 2 4 x L 1 B h Z 2 U w M j A v Q X V 0 b 1 J l b W 9 2 Z W R D b 2 x 1 b W 5 z M S 5 7 Q 2 9 s d W 1 u M y w y f S Z x d W 9 0 O y w m c X V v d D t T Z W N 0 a W 9 u M S 9 Q Y W d l M D I w L 0 F 1 d G 9 S Z W 1 v d m V k Q 2 9 s d W 1 u c z E u e 0 N v b H V t b j Q s M 3 0 m c X V v d D s s J n F 1 b 3 Q 7 U 2 V j d G l v b j E v U G F n Z T A y M C 9 B d X R v U m V t b 3 Z l Z E N v b H V t b n M x L n t D b 2 x 1 b W 4 1 L D R 9 J n F 1 b 3 Q 7 L C Z x d W 9 0 O 1 N l Y 3 R p b 2 4 x L 1 B h Z 2 U w M j A v Q X V 0 b 1 J l b W 9 2 Z W R D b 2 x 1 b W 5 z M S 5 7 Q 2 9 s d W 1 u N i w 1 f S Z x d W 9 0 O y w m c X V v d D t T Z W N 0 a W 9 u M S 9 Q Y W d l M D I w L 0 F 1 d G 9 S Z W 1 v d m V k Q 2 9 s d W 1 u c z E u e 0 N v b H V t b j c s N n 0 m c X V v d D s s J n F 1 b 3 Q 7 U 2 V j d G l v b j E v U G F n Z T A y M C 9 B d X R v U m V t b 3 Z l Z E N v b H V t b n M x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I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z F U M D U 6 N T I 6 N D g u O D g 3 M j c 5 M l o i L z 4 8 R W 5 0 c n k g V H l w Z T 0 i R m l s b E N v b H V t b l R 5 c G V z I i B W Y W x 1 Z T 0 i c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E z Y W R i M j c t Y z F j Z i 0 0 N 2 I x L W E 5 Z T Q t N z Q 2 Z T N m N D U 3 M z Q y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j E v Q X V 0 b 1 J l b W 9 2 Z W R D b 2 x 1 b W 5 z M S 5 7 Q 2 9 s d W 1 u M S w w f S Z x d W 9 0 O y w m c X V v d D t T Z W N 0 a W 9 u M S 9 Q Y W d l M D I x L 0 F 1 d G 9 S Z W 1 v d m V k Q 2 9 s d W 1 u c z E u e 0 N v b H V t b j I s M X 0 m c X V v d D s s J n F 1 b 3 Q 7 U 2 V j d G l v b j E v U G F n Z T A y M S 9 B d X R v U m V t b 3 Z l Z E N v b H V t b n M x L n t D b 2 x 1 b W 4 z L D J 9 J n F 1 b 3 Q 7 L C Z x d W 9 0 O 1 N l Y 3 R p b 2 4 x L 1 B h Z 2 U w M j E v Q X V 0 b 1 J l b W 9 2 Z W R D b 2 x 1 b W 5 z M S 5 7 Q 2 9 s d W 1 u N C w z f S Z x d W 9 0 O y w m c X V v d D t T Z W N 0 a W 9 u M S 9 Q Y W d l M D I x L 0 F 1 d G 9 S Z W 1 v d m V k Q 2 9 s d W 1 u c z E u e 0 N v b H V t b j U s N H 0 m c X V v d D s s J n F 1 b 3 Q 7 U 2 V j d G l v b j E v U G F n Z T A y M S 9 B d X R v U m V t b 3 Z l Z E N v b H V t b n M x L n t D b 2 x 1 b W 4 2 L D V 9 J n F 1 b 3 Q 7 L C Z x d W 9 0 O 1 N l Y 3 R p b 2 4 x L 1 B h Z 2 U w M j E v Q X V 0 b 1 J l b W 9 2 Z W R D b 2 x 1 b W 5 z M S 5 7 Q 2 9 s d W 1 u N y w 2 f S Z x d W 9 0 O y w m c X V v d D t T Z W N 0 a W 9 u M S 9 Q Y W d l M D I x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y M S 9 B d X R v U m V t b 3 Z l Z E N v b H V t b n M x L n t D b 2 x 1 b W 4 x L D B 9 J n F 1 b 3 Q 7 L C Z x d W 9 0 O 1 N l Y 3 R p b 2 4 x L 1 B h Z 2 U w M j E v Q X V 0 b 1 J l b W 9 2 Z W R D b 2 x 1 b W 5 z M S 5 7 Q 2 9 s d W 1 u M i w x f S Z x d W 9 0 O y w m c X V v d D t T Z W N 0 a W 9 u M S 9 Q Y W d l M D I x L 0 F 1 d G 9 S Z W 1 v d m V k Q 2 9 s d W 1 u c z E u e 0 N v b H V t b j M s M n 0 m c X V v d D s s J n F 1 b 3 Q 7 U 2 V j d G l v b j E v U G F n Z T A y M S 9 B d X R v U m V t b 3 Z l Z E N v b H V t b n M x L n t D b 2 x 1 b W 4 0 L D N 9 J n F 1 b 3 Q 7 L C Z x d W 9 0 O 1 N l Y 3 R p b 2 4 x L 1 B h Z 2 U w M j E v Q X V 0 b 1 J l b W 9 2 Z W R D b 2 x 1 b W 5 z M S 5 7 Q 2 9 s d W 1 u N S w 0 f S Z x d W 9 0 O y w m c X V v d D t T Z W N 0 a W 9 u M S 9 Q Y W d l M D I x L 0 F 1 d G 9 S Z W 1 v d m V k Q 2 9 s d W 1 u c z E u e 0 N v b H V t b j Y s N X 0 m c X V v d D s s J n F 1 b 3 Q 7 U 2 V j d G l v b j E v U G F n Z T A y M S 9 B d X R v U m V t b 3 Z l Z E N v b H V t b n M x L n t D b 2 x 1 b W 4 3 L D Z 9 J n F 1 b 3 Q 7 L C Z x d W 9 0 O 1 N l Y 3 R p b 2 4 x L 1 B h Z 2 U w M j E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y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M x V D A 1 O j U y O j Q 4 L j k 0 N T E y N z d a I i 8 + P E V u d H J 5 I F R 5 c G U 9 I k Z p b G x D b 2 x 1 b W 5 U e X B l c y I g V m F s d W U 9 I n N C Z 1 l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y Z T c 3 Y z N l L T E 1 Z D U t N D E x M S 0 4 M T R i L T V j Z W I x O D M 4 M D k w Z S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I y L 0 F 1 d G 9 S Z W 1 v d m V k Q 2 9 s d W 1 u c z E u e 0 N v b H V t b j E s M H 0 m c X V v d D s s J n F 1 b 3 Q 7 U 2 V j d G l v b j E v U G F n Z T A y M i 9 B d X R v U m V t b 3 Z l Z E N v b H V t b n M x L n t D b 2 x 1 b W 4 y L D F 9 J n F 1 b 3 Q 7 L C Z x d W 9 0 O 1 N l Y 3 R p b 2 4 x L 1 B h Z 2 U w M j I v Q X V 0 b 1 J l b W 9 2 Z W R D b 2 x 1 b W 5 z M S 5 7 Q 2 9 s d W 1 u M y w y f S Z x d W 9 0 O y w m c X V v d D t T Z W N 0 a W 9 u M S 9 Q Y W d l M D I y L 0 F 1 d G 9 S Z W 1 v d m V k Q 2 9 s d W 1 u c z E u e 0 N v b H V t b j Q s M 3 0 m c X V v d D s s J n F 1 b 3 Q 7 U 2 V j d G l v b j E v U G F n Z T A y M i 9 B d X R v U m V t b 3 Z l Z E N v b H V t b n M x L n t D b 2 x 1 b W 4 1 L D R 9 J n F 1 b 3 Q 7 L C Z x d W 9 0 O 1 N l Y 3 R p b 2 4 x L 1 B h Z 2 U w M j I v Q X V 0 b 1 J l b W 9 2 Z W R D b 2 x 1 b W 5 z M S 5 7 Q 2 9 s d W 1 u N i w 1 f S Z x d W 9 0 O y w m c X V v d D t T Z W N 0 a W 9 u M S 9 Q Y W d l M D I y L 0 F 1 d G 9 S Z W 1 v d m V k Q 2 9 s d W 1 u c z E u e 0 N v b H V t b j c s N n 0 m c X V v d D s s J n F 1 b 3 Q 7 U 2 V j d G l v b j E v U G F n Z T A y M i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U w M j I v Q X V 0 b 1 J l b W 9 2 Z W R D b 2 x 1 b W 5 z M S 5 7 Q 2 9 s d W 1 u M S w w f S Z x d W 9 0 O y w m c X V v d D t T Z W N 0 a W 9 u M S 9 Q Y W d l M D I y L 0 F 1 d G 9 S Z W 1 v d m V k Q 2 9 s d W 1 u c z E u e 0 N v b H V t b j I s M X 0 m c X V v d D s s J n F 1 b 3 Q 7 U 2 V j d G l v b j E v U G F n Z T A y M i 9 B d X R v U m V t b 3 Z l Z E N v b H V t b n M x L n t D b 2 x 1 b W 4 z L D J 9 J n F 1 b 3 Q 7 L C Z x d W 9 0 O 1 N l Y 3 R p b 2 4 x L 1 B h Z 2 U w M j I v Q X V 0 b 1 J l b W 9 2 Z W R D b 2 x 1 b W 5 z M S 5 7 Q 2 9 s d W 1 u N C w z f S Z x d W 9 0 O y w m c X V v d D t T Z W N 0 a W 9 u M S 9 Q Y W d l M D I y L 0 F 1 d G 9 S Z W 1 v d m V k Q 2 9 s d W 1 u c z E u e 0 N v b H V t b j U s N H 0 m c X V v d D s s J n F 1 b 3 Q 7 U 2 V j d G l v b j E v U G F n Z T A y M i 9 B d X R v U m V t b 3 Z l Z E N v b H V t b n M x L n t D b 2 x 1 b W 4 2 L D V 9 J n F 1 b 3 Q 7 L C Z x d W 9 0 O 1 N l Y 3 R p b 2 4 x L 1 B h Z 2 U w M j I v Q X V 0 b 1 J l b W 9 2 Z W R D b 2 x 1 b W 5 z M S 5 7 Q 2 9 s d W 1 u N y w 2 f S Z x d W 9 0 O y w m c X V v d D t T Z W N 0 a W 9 u M S 9 Q Y W d l M D I y L 0 F 1 d G 9 S Z W 1 v d m V k Q 2 9 s d W 1 u c z E u e 0 N v b H V t b j g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j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z M V Q w N T o 1 M j o 0 O C 4 5 N j k 3 M z k y W i I v P j x F b n R y e S B U e X B l P S J G a W x s Q 2 9 s d W 1 u V H l w Z X M i I F Z h b H V l P S J z Q m d Z R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Z j Q w Z T N j N i 0 2 N G I 0 L T Q 1 Z D k t Y m N i N i 1 l Z D F h Z W U 0 Z j l h Y z I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y M y 9 B d X R v U m V t b 3 Z l Z E N v b H V t b n M x L n t D b 2 x 1 b W 4 x L D B 9 J n F 1 b 3 Q 7 L C Z x d W 9 0 O 1 N l Y 3 R p b 2 4 x L 1 B h Z 2 U w M j M v Q X V 0 b 1 J l b W 9 2 Z W R D b 2 x 1 b W 5 z M S 5 7 Q 2 9 s d W 1 u M i w x f S Z x d W 9 0 O y w m c X V v d D t T Z W N 0 a W 9 u M S 9 Q Y W d l M D I z L 0 F 1 d G 9 S Z W 1 v d m V k Q 2 9 s d W 1 u c z E u e 0 N v b H V t b j M s M n 0 m c X V v d D s s J n F 1 b 3 Q 7 U 2 V j d G l v b j E v U G F n Z T A y M y 9 B d X R v U m V t b 3 Z l Z E N v b H V t b n M x L n t D b 2 x 1 b W 4 0 L D N 9 J n F 1 b 3 Q 7 L C Z x d W 9 0 O 1 N l Y 3 R p b 2 4 x L 1 B h Z 2 U w M j M v Q X V 0 b 1 J l b W 9 2 Z W R D b 2 x 1 b W 5 z M S 5 7 Q 2 9 s d W 1 u N S w 0 f S Z x d W 9 0 O y w m c X V v d D t T Z W N 0 a W 9 u M S 9 Q Y W d l M D I z L 0 F 1 d G 9 S Z W 1 v d m V k Q 2 9 s d W 1 u c z E u e 0 N v b H V t b j Y s N X 0 m c X V v d D s s J n F 1 b 3 Q 7 U 2 V j d G l v b j E v U G F n Z T A y M y 9 B d X R v U m V t b 3 Z l Z E N v b H V t b n M x L n t D b 2 x 1 b W 4 3 L D Z 9 J n F 1 b 3 Q 7 L C Z x d W 9 0 O 1 N l Y 3 R p b 2 4 x L 1 B h Z 2 U w M j M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I z L 0 F 1 d G 9 S Z W 1 v d m V k Q 2 9 s d W 1 u c z E u e 0 N v b H V t b j E s M H 0 m c X V v d D s s J n F 1 b 3 Q 7 U 2 V j d G l v b j E v U G F n Z T A y M y 9 B d X R v U m V t b 3 Z l Z E N v b H V t b n M x L n t D b 2 x 1 b W 4 y L D F 9 J n F 1 b 3 Q 7 L C Z x d W 9 0 O 1 N l Y 3 R p b 2 4 x L 1 B h Z 2 U w M j M v Q X V 0 b 1 J l b W 9 2 Z W R D b 2 x 1 b W 5 z M S 5 7 Q 2 9 s d W 1 u M y w y f S Z x d W 9 0 O y w m c X V v d D t T Z W N 0 a W 9 u M S 9 Q Y W d l M D I z L 0 F 1 d G 9 S Z W 1 v d m V k Q 2 9 s d W 1 u c z E u e 0 N v b H V t b j Q s M 3 0 m c X V v d D s s J n F 1 b 3 Q 7 U 2 V j d G l v b j E v U G F n Z T A y M y 9 B d X R v U m V t b 3 Z l Z E N v b H V t b n M x L n t D b 2 x 1 b W 4 1 L D R 9 J n F 1 b 3 Q 7 L C Z x d W 9 0 O 1 N l Y 3 R p b 2 4 x L 1 B h Z 2 U w M j M v Q X V 0 b 1 J l b W 9 2 Z W R D b 2 x 1 b W 5 z M S 5 7 Q 2 9 s d W 1 u N i w 1 f S Z x d W 9 0 O y w m c X V v d D t T Z W N 0 a W 9 u M S 9 Q Y W d l M D I z L 0 F 1 d G 9 S Z W 1 v d m V k Q 2 9 s d W 1 u c z E u e 0 N v b H V t b j c s N n 0 m c X V v d D s s J n F 1 b 3 Q 7 U 2 V j d G l v b j E v U G F n Z T A y M y 9 B d X R v U m V t b 3 Z l Z E N v b H V t b n M x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I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z F U M D U 6 N T I 6 N D k u M D E w N j Q 0 O F o i L z 4 8 R W 5 0 c n k g V H l w Z T 0 i R m l s b E N v b H V t b l R 5 c G V z I i B W Y W x 1 Z T 0 i c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R m Y m E z M 2 Y t Z D Z h N y 0 0 Y m Q 1 L T k 4 N z E t N G U x Z D U w Z D g z Y j g 0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j Q v Q X V 0 b 1 J l b W 9 2 Z W R D b 2 x 1 b W 5 z M S 5 7 Q 2 9 s d W 1 u M S w w f S Z x d W 9 0 O y w m c X V v d D t T Z W N 0 a W 9 u M S 9 Q Y W d l M D I 0 L 0 F 1 d G 9 S Z W 1 v d m V k Q 2 9 s d W 1 u c z E u e 0 N v b H V t b j I s M X 0 m c X V v d D s s J n F 1 b 3 Q 7 U 2 V j d G l v b j E v U G F n Z T A y N C 9 B d X R v U m V t b 3 Z l Z E N v b H V t b n M x L n t D b 2 x 1 b W 4 z L D J 9 J n F 1 b 3 Q 7 L C Z x d W 9 0 O 1 N l Y 3 R p b 2 4 x L 1 B h Z 2 U w M j Q v Q X V 0 b 1 J l b W 9 2 Z W R D b 2 x 1 b W 5 z M S 5 7 Q 2 9 s d W 1 u N C w z f S Z x d W 9 0 O y w m c X V v d D t T Z W N 0 a W 9 u M S 9 Q Y W d l M D I 0 L 0 F 1 d G 9 S Z W 1 v d m V k Q 2 9 s d W 1 u c z E u e 0 N v b H V t b j U s N H 0 m c X V v d D s s J n F 1 b 3 Q 7 U 2 V j d G l v b j E v U G F n Z T A y N C 9 B d X R v U m V t b 3 Z l Z E N v b H V t b n M x L n t D b 2 x 1 b W 4 2 L D V 9 J n F 1 b 3 Q 7 L C Z x d W 9 0 O 1 N l Y 3 R p b 2 4 x L 1 B h Z 2 U w M j Q v Q X V 0 b 1 J l b W 9 2 Z W R D b 2 x 1 b W 5 z M S 5 7 Q 2 9 s d W 1 u N y w 2 f S Z x d W 9 0 O y w m c X V v d D t T Z W N 0 a W 9 u M S 9 Q Y W d l M D I 0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y N C 9 B d X R v U m V t b 3 Z l Z E N v b H V t b n M x L n t D b 2 x 1 b W 4 x L D B 9 J n F 1 b 3 Q 7 L C Z x d W 9 0 O 1 N l Y 3 R p b 2 4 x L 1 B h Z 2 U w M j Q v Q X V 0 b 1 J l b W 9 2 Z W R D b 2 x 1 b W 5 z M S 5 7 Q 2 9 s d W 1 u M i w x f S Z x d W 9 0 O y w m c X V v d D t T Z W N 0 a W 9 u M S 9 Q Y W d l M D I 0 L 0 F 1 d G 9 S Z W 1 v d m V k Q 2 9 s d W 1 u c z E u e 0 N v b H V t b j M s M n 0 m c X V v d D s s J n F 1 b 3 Q 7 U 2 V j d G l v b j E v U G F n Z T A y N C 9 B d X R v U m V t b 3 Z l Z E N v b H V t b n M x L n t D b 2 x 1 b W 4 0 L D N 9 J n F 1 b 3 Q 7 L C Z x d W 9 0 O 1 N l Y 3 R p b 2 4 x L 1 B h Z 2 U w M j Q v Q X V 0 b 1 J l b W 9 2 Z W R D b 2 x 1 b W 5 z M S 5 7 Q 2 9 s d W 1 u N S w 0 f S Z x d W 9 0 O y w m c X V v d D t T Z W N 0 a W 9 u M S 9 Q Y W d l M D I 0 L 0 F 1 d G 9 S Z W 1 v d m V k Q 2 9 s d W 1 u c z E u e 0 N v b H V t b j Y s N X 0 m c X V v d D s s J n F 1 b 3 Q 7 U 2 V j d G l v b j E v U G F n Z T A y N C 9 B d X R v U m V t b 3 Z l Z E N v b H V t b n M x L n t D b 2 x 1 b W 4 3 L D Z 9 J n F 1 b 3 Q 7 L C Z x d W 9 0 O 1 N l Y 3 R p b 2 4 x L 1 B h Z 2 U w M j Q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y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M x V D A 1 O j U y O j U y L j E 0 M j U y O D N a I i 8 + P E V u d H J 5 I F R 5 c G U 9 I k Z p b G x D b 2 x 1 b W 5 U e X B l c y I g V m F s d W U 9 I n N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2 E z Z G V h Z D Q t N j B l Z S 0 0 M 2 V i L T h h M D M t M D l i Z j J k Y m Z i M W U 3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j U v Q X V 0 b 1 J l b W 9 2 Z W R D b 2 x 1 b W 5 z M S 5 7 Q 2 9 s d W 1 u M S w w f S Z x d W 9 0 O y w m c X V v d D t T Z W N 0 a W 9 u M S 9 Q Y W d l M D I 1 L 0 F 1 d G 9 S Z W 1 v d m V k Q 2 9 s d W 1 u c z E u e 0 N v b H V t b j I s M X 0 m c X V v d D s s J n F 1 b 3 Q 7 U 2 V j d G l v b j E v U G F n Z T A y N S 9 B d X R v U m V t b 3 Z l Z E N v b H V t b n M x L n t D b 2 x 1 b W 4 z L D J 9 J n F 1 b 3 Q 7 L C Z x d W 9 0 O 1 N l Y 3 R p b 2 4 x L 1 B h Z 2 U w M j U v Q X V 0 b 1 J l b W 9 2 Z W R D b 2 x 1 b W 5 z M S 5 7 Q 2 9 s d W 1 u N C w z f S Z x d W 9 0 O y w m c X V v d D t T Z W N 0 a W 9 u M S 9 Q Y W d l M D I 1 L 0 F 1 d G 9 S Z W 1 v d m V k Q 2 9 s d W 1 u c z E u e 0 N v b H V t b j U s N H 0 m c X V v d D s s J n F 1 b 3 Q 7 U 2 V j d G l v b j E v U G F n Z T A y N S 9 B d X R v U m V t b 3 Z l Z E N v b H V t b n M x L n t D b 2 x 1 b W 4 2 L D V 9 J n F 1 b 3 Q 7 L C Z x d W 9 0 O 1 N l Y 3 R p b 2 4 x L 1 B h Z 2 U w M j U v Q X V 0 b 1 J l b W 9 2 Z W R D b 2 x 1 b W 5 z M S 5 7 Q 2 9 s d W 1 u N y w 2 f S Z x d W 9 0 O y w m c X V v d D t T Z W N 0 a W 9 u M S 9 Q Y W d l M D I 1 L 0 F 1 d G 9 S Z W 1 v d m V k Q 2 9 s d W 1 u c z E u e 0 N v b H V t b j g s N 3 0 m c X V v d D s s J n F 1 b 3 Q 7 U 2 V j d G l v b j E v U G F n Z T A y N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j U v Q X V 0 b 1 J l b W 9 2 Z W R D b 2 x 1 b W 5 z M S 5 7 Q 2 9 s d W 1 u M S w w f S Z x d W 9 0 O y w m c X V v d D t T Z W N 0 a W 9 u M S 9 Q Y W d l M D I 1 L 0 F 1 d G 9 S Z W 1 v d m V k Q 2 9 s d W 1 u c z E u e 0 N v b H V t b j I s M X 0 m c X V v d D s s J n F 1 b 3 Q 7 U 2 V j d G l v b j E v U G F n Z T A y N S 9 B d X R v U m V t b 3 Z l Z E N v b H V t b n M x L n t D b 2 x 1 b W 4 z L D J 9 J n F 1 b 3 Q 7 L C Z x d W 9 0 O 1 N l Y 3 R p b 2 4 x L 1 B h Z 2 U w M j U v Q X V 0 b 1 J l b W 9 2 Z W R D b 2 x 1 b W 5 z M S 5 7 Q 2 9 s d W 1 u N C w z f S Z x d W 9 0 O y w m c X V v d D t T Z W N 0 a W 9 u M S 9 Q Y W d l M D I 1 L 0 F 1 d G 9 S Z W 1 v d m V k Q 2 9 s d W 1 u c z E u e 0 N v b H V t b j U s N H 0 m c X V v d D s s J n F 1 b 3 Q 7 U 2 V j d G l v b j E v U G F n Z T A y N S 9 B d X R v U m V t b 3 Z l Z E N v b H V t b n M x L n t D b 2 x 1 b W 4 2 L D V 9 J n F 1 b 3 Q 7 L C Z x d W 9 0 O 1 N l Y 3 R p b 2 4 x L 1 B h Z 2 U w M j U v Q X V 0 b 1 J l b W 9 2 Z W R D b 2 x 1 b W 5 z M S 5 7 Q 2 9 s d W 1 u N y w 2 f S Z x d W 9 0 O y w m c X V v d D t T Z W N 0 a W 9 u M S 9 Q Y W d l M D I 1 L 0 F 1 d G 9 S Z W 1 v d m V k Q 2 9 s d W 1 u c z E u e 0 N v b H V t b j g s N 3 0 m c X V v d D s s J n F 1 b 3 Q 7 U 2 V j d G l v b j E v U G F n Z T A y N S 9 B d X R v U m V t b 3 Z l Z E N v b H V t b n M x L n t D b 2 x 1 b W 4 5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N S k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N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1 K S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I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y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y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E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E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z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y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y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Q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0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0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U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U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2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i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i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c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3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3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O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g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g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5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O S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O S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A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w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w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M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E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E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y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M i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M i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M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z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z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N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Q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Q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1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N S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N S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Y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2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2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N y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c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c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4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O C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O C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k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5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5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y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j A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j A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I x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y M S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y M S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j I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I y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I z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y M y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y M y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j Q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I 0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I 0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y N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j U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j U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I y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C G i u 9 W w Q e k K m P w Q Y 6 e W V W Q A A A A A C A A A A A A A Q Z g A A A A E A A C A A A A B n Q / S A T g d V k U n d h j N Z 4 F 9 I / r C Z U R x V g A a d o w m 2 / C 5 P S w A A A A A O g A A A A A I A A C A A A A D l Q k E L 7 U P m g P R 3 k O p + c g r + Q A / C 1 0 j u K Q 4 u v 0 4 e j a + a y 1 A A A A D N q 8 o Z 4 B O V k t d + s h R k s h t n v B / R l f 5 J 0 2 u z T 4 W Y s C 9 B z W i n r N p T J x q / / B 5 d N w H N k 7 Y z / d + V j X g C I / 8 n O a m r L y / w k 3 B n 8 e Q B x Q G A b 8 X 0 T I s l b 0 A A A A D Y r s i f n v n D U M C x / / J t 3 e h D w P / d 4 e e N w A 3 G V P 5 M B Q + x 4 q W I v 6 z p r + b Q V g E W b i A z z 9 t G V n h d B B B Q l / Z y v O T v h K G y < / D a t a M a s h u p > 
</file>

<file path=customXml/itemProps1.xml><?xml version="1.0" encoding="utf-8"?>
<ds:datastoreItem xmlns:ds="http://schemas.openxmlformats.org/officeDocument/2006/customXml" ds:itemID="{58A11E69-D0D5-4D3F-B663-09DE07395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30</vt:i4>
      </vt:variant>
    </vt:vector>
  </HeadingPairs>
  <TitlesOfParts>
    <vt:vector size="48" baseType="lpstr">
      <vt:lpstr>Zusammenfassung</vt:lpstr>
      <vt:lpstr>Los 1.1 UR</vt:lpstr>
      <vt:lpstr>Los 1.2 GrR</vt:lpstr>
      <vt:lpstr>Los 1.3 SR</vt:lpstr>
      <vt:lpstr>Los 1.4 SR Bib</vt:lpstr>
      <vt:lpstr>Los 2.1 UR</vt:lpstr>
      <vt:lpstr>Los 2.2 GrR</vt:lpstr>
      <vt:lpstr>Los 2.3 SR</vt:lpstr>
      <vt:lpstr>Los 2.4 SR Bib</vt:lpstr>
      <vt:lpstr>Los 3.1 UR</vt:lpstr>
      <vt:lpstr>Los 3.2 GrR</vt:lpstr>
      <vt:lpstr>Los 3.3 SR</vt:lpstr>
      <vt:lpstr>Los 3.4 SR Bib</vt:lpstr>
      <vt:lpstr>Los 4.1 UR</vt:lpstr>
      <vt:lpstr>Los 5.1 GlR</vt:lpstr>
      <vt:lpstr>Los 6.1 GlR</vt:lpstr>
      <vt:lpstr>Los 7.1 GlR</vt:lpstr>
      <vt:lpstr>Los 8.1 GlR</vt:lpstr>
      <vt:lpstr>Datum</vt:lpstr>
      <vt:lpstr>'Los 1.1 UR'!Druckbereich</vt:lpstr>
      <vt:lpstr>'Los 1.2 GrR'!Druckbereich</vt:lpstr>
      <vt:lpstr>'Los 2.1 UR'!Druckbereich</vt:lpstr>
      <vt:lpstr>'Los 2.2 GrR'!Druckbereich</vt:lpstr>
      <vt:lpstr>'Los 3.1 UR'!Druckbereich</vt:lpstr>
      <vt:lpstr>'Los 3.2 GrR'!Druckbereich</vt:lpstr>
      <vt:lpstr>'Los 4.1 UR'!Druckbereich</vt:lpstr>
      <vt:lpstr>'Los 5.1 GlR'!Druckbereich</vt:lpstr>
      <vt:lpstr>'Los 6.1 GlR'!Druckbereich</vt:lpstr>
      <vt:lpstr>'Los 7.1 GlR'!Druckbereich</vt:lpstr>
      <vt:lpstr>'Los 8.1 GlR'!Druckbereich</vt:lpstr>
      <vt:lpstr>Zusammenfassung!Druckbereich</vt:lpstr>
      <vt:lpstr>Zusammenfassung!Drucktitel</vt:lpstr>
      <vt:lpstr>Kunde</vt:lpstr>
      <vt:lpstr>logo</vt:lpstr>
      <vt:lpstr>'Los 6.1 GlR'!SVS_GlR</vt:lpstr>
      <vt:lpstr>'Los 7.1 GlR'!SVS_GlR</vt:lpstr>
      <vt:lpstr>'Los 8.1 GlR'!SVS_GlR</vt:lpstr>
      <vt:lpstr>SVS_GlR</vt:lpstr>
      <vt:lpstr>'Los 1.2 GrR'!SVS_GrR_L_Wert</vt:lpstr>
      <vt:lpstr>'Los 2.2 GrR'!SVS_GrR_L_Wert</vt:lpstr>
      <vt:lpstr>'Los 3.2 GrR'!SVS_GrR_L_Wert</vt:lpstr>
      <vt:lpstr>'Los 4.1 UR'!SVS_UR</vt:lpstr>
      <vt:lpstr>'Los 1.1 UR'!SVS_UR_VFZ</vt:lpstr>
      <vt:lpstr>'Los 2.1 UR'!SVS_UR_VFZ</vt:lpstr>
      <vt:lpstr>'Los 3.1 UR'!SVS_UR_VFZ</vt:lpstr>
      <vt:lpstr>'Los 1.1 UR'!SVS_UR_VZ</vt:lpstr>
      <vt:lpstr>'Los 2.1 UR'!SVS_UR_VZ</vt:lpstr>
      <vt:lpstr>'Los 3.1 UR'!SVS_UR_VZ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00000011111</cp:lastModifiedBy>
  <cp:lastPrinted>2026-05-19T09:17:23Z</cp:lastPrinted>
  <dcterms:created xsi:type="dcterms:W3CDTF">1999-03-16T10:04:37Z</dcterms:created>
  <dcterms:modified xsi:type="dcterms:W3CDTF">2026-07-22T07:39:10Z</dcterms:modified>
</cp:coreProperties>
</file>