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P:\ag2_55\GE035\Pj offen\40-12-2037-18-007_EF 50 Fassade\60_Planer\VE761.4_Baugrund\2. Runde\Nachreichen\"/>
    </mc:Choice>
  </mc:AlternateContent>
  <xr:revisionPtr revIDLastSave="0" documentId="13_ncr:1_{2E49FF23-9C3D-48AC-8161-4823DEC4C4BE}" xr6:coauthVersionLast="47" xr6:coauthVersionMax="47" xr10:uidLastSave="{00000000-0000-0000-0000-000000000000}"/>
  <bookViews>
    <workbookView xWindow="-57720" yWindow="-1890" windowWidth="29040" windowHeight="17520" tabRatio="788" firstSheet="1" activeTab="1" xr2:uid="{231A7E63-321E-493C-84BC-192D9F1E897A}"/>
  </bookViews>
  <sheets>
    <sheet name="Formale Prüfung" sheetId="8" state="hidden" r:id="rId1"/>
    <sheet name="Wertung &quot;TNW&quot;" sheetId="4" r:id="rId2"/>
    <sheet name="Wertung &quot;AzA&quot;" sheetId="11" r:id="rId3"/>
    <sheet name="Wertung &quot;Erfahrung Personal&quot;" sheetId="9" r:id="rId4"/>
    <sheet name="Wertung &quot;Preis&quot;" sheetId="10" r:id="rId5"/>
  </sheets>
  <definedNames>
    <definedName name="_xlnm.Print_Area" localSheetId="0">'Formale Prüfung'!$A$1:$M$22</definedName>
    <definedName name="_xlnm.Print_Area" localSheetId="4">'Wertung "Preis"'!$A$1:$H$28</definedName>
    <definedName name="_xlnm.Print_Area" localSheetId="1">'Wertung "TNW"'!$A$1:$N$56</definedName>
    <definedName name="_xlnm.Print_Titles" localSheetId="0">'Formale Prüfung'!$1:$21</definedName>
    <definedName name="_xlnm.Print_Titles" localSheetId="3">'Wertung "Erfahrung Personal"'!$20:$20</definedName>
    <definedName name="öffentlich" localSheetId="0">#REF!</definedName>
    <definedName name="öffentlich" localSheetId="3">#REF!</definedName>
    <definedName name="öffentlich" localSheetId="4">#REF!</definedName>
    <definedName name="öffentlich" localSheetId="1">#REF!</definedName>
    <definedName name="öffentlich">#REF!</definedName>
    <definedName name="Z_1578A922_468A_4F77_B2AB_2154C04441E1_.wvu.PrintArea" localSheetId="0" hidden="1">'Formale Prüfung'!$A$1:$M$22</definedName>
    <definedName name="Z_1578A922_468A_4F77_B2AB_2154C04441E1_.wvu.PrintTitles" localSheetId="0" hidden="1">'Formale Prüfung'!$1:$21</definedName>
    <definedName name="Z_1B8A59EA_F07E_4154_AF22_318BDC2DF182_.wvu.PrintArea" localSheetId="0" hidden="1">'Formale Prüfung'!$A$1:$L$22</definedName>
    <definedName name="Z_1B8A59EA_F07E_4154_AF22_318BDC2DF182_.wvu.PrintTitles" localSheetId="0" hidden="1">'Formale Prüfung'!$1:$21</definedName>
    <definedName name="Z_920E97CC_C196_4342_AE5D_8A2E8F8F602C_.wvu.PrintArea" localSheetId="0" hidden="1">'Formale Prüfung'!$A$1:$M$22</definedName>
    <definedName name="Z_920E97CC_C196_4342_AE5D_8A2E8F8F602C_.wvu.PrintTitles" localSheetId="0" hidden="1">'Formale Prüfung'!$1:$21</definedName>
    <definedName name="Z_A09F10CF_7BAB_4FF8_AE31_0B24B6583B30_.wvu.PrintArea" localSheetId="0" hidden="1">'Formale Prüfung'!$A$1:$M$22</definedName>
    <definedName name="Z_A09F10CF_7BAB_4FF8_AE31_0B24B6583B30_.wvu.PrintTitles" localSheetId="0" hidden="1">'Formale Prüfung'!$1:$21</definedName>
    <definedName name="Z_A09F10CF_7BAB_4FF8_AE31_0B24B6583B30_.wvu.Rows" localSheetId="0" hidden="1">'Formale Prüfung'!$30:$49</definedName>
    <definedName name="Z_CE2C997D_7B36_4BC5_BB7F_42D22A93D2F2_.wvu.PrintArea" localSheetId="0" hidden="1">'Formale Prüfung'!$A$1:$M$22</definedName>
    <definedName name="Z_CE2C997D_7B36_4BC5_BB7F_42D22A93D2F2_.wvu.PrintTitles" localSheetId="0" hidden="1">'Formale Prüfung'!$1:$21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" i="11" l="1"/>
  <c r="L43" i="4"/>
  <c r="M43" i="4" s="1"/>
  <c r="L48" i="4"/>
  <c r="M48" i="4" s="1"/>
  <c r="G3" i="4"/>
  <c r="E47" i="4" s="1"/>
  <c r="G4" i="4"/>
  <c r="E52" i="4" s="1"/>
  <c r="M10" i="11"/>
  <c r="B14" i="11"/>
  <c r="M14" i="11" l="1"/>
  <c r="R32" i="4" l="1"/>
  <c r="Q32" i="4"/>
  <c r="P32" i="4"/>
  <c r="R31" i="4"/>
  <c r="Q31" i="4"/>
  <c r="P31" i="4"/>
  <c r="R30" i="4"/>
  <c r="Q30" i="4"/>
  <c r="P30" i="4"/>
  <c r="R29" i="4"/>
  <c r="Q29" i="4"/>
  <c r="P29" i="4"/>
  <c r="H13" i="4"/>
  <c r="E33" i="4" l="1"/>
  <c r="H22" i="10"/>
  <c r="F7" i="10"/>
  <c r="E7" i="10"/>
  <c r="D7" i="10"/>
  <c r="C7" i="10"/>
  <c r="B7" i="10"/>
  <c r="D13" i="10" s="1"/>
  <c r="C24" i="10" s="1"/>
  <c r="G7" i="10"/>
  <c r="M18" i="9"/>
  <c r="L18" i="9"/>
  <c r="K18" i="9"/>
  <c r="J18" i="9"/>
  <c r="I18" i="9"/>
  <c r="H18" i="9"/>
  <c r="G18" i="9"/>
  <c r="F18" i="9"/>
  <c r="E18" i="9"/>
  <c r="D18" i="9"/>
  <c r="C18" i="9"/>
  <c r="B18" i="9"/>
  <c r="M17" i="9"/>
  <c r="L17" i="9"/>
  <c r="K17" i="9"/>
  <c r="J17" i="9"/>
  <c r="I17" i="9"/>
  <c r="H17" i="9"/>
  <c r="G17" i="9"/>
  <c r="F17" i="9"/>
  <c r="E17" i="9"/>
  <c r="D17" i="9"/>
  <c r="C17" i="9"/>
  <c r="B17" i="9"/>
  <c r="J19" i="9" l="1"/>
  <c r="J21" i="9" s="1"/>
  <c r="K21" i="9" s="1"/>
  <c r="L19" i="9"/>
  <c r="L21" i="9" s="1"/>
  <c r="M21" i="9" s="1"/>
  <c r="B19" i="9"/>
  <c r="B21" i="9" s="1"/>
  <c r="C21" i="9" s="1"/>
  <c r="D19" i="9"/>
  <c r="D21" i="9" s="1"/>
  <c r="E21" i="9" s="1"/>
  <c r="F19" i="9"/>
  <c r="F21" i="9" s="1"/>
  <c r="G21" i="9" s="1"/>
  <c r="H19" i="9"/>
  <c r="H21" i="9" s="1"/>
  <c r="I21" i="9" s="1"/>
  <c r="B16" i="10"/>
  <c r="A27" i="10" s="1"/>
  <c r="B14" i="10"/>
  <c r="A25" i="10" s="1"/>
  <c r="B11" i="10"/>
  <c r="A22" i="10" s="1"/>
  <c r="C11" i="10"/>
  <c r="B22" i="10" s="1"/>
  <c r="D16" i="10"/>
  <c r="C27" i="10" s="1"/>
  <c r="D27" i="10" s="1"/>
  <c r="E27" i="10" s="1"/>
  <c r="F27" i="10" s="1"/>
  <c r="H27" i="10" s="1"/>
  <c r="D11" i="10"/>
  <c r="C22" i="10" s="1"/>
  <c r="D24" i="10" s="1"/>
  <c r="E24" i="10" s="1"/>
  <c r="F24" i="10" s="1"/>
  <c r="H24" i="10" s="1"/>
  <c r="C16" i="10"/>
  <c r="B27" i="10" s="1"/>
  <c r="B12" i="10"/>
  <c r="A23" i="10" s="1"/>
  <c r="C14" i="10"/>
  <c r="B25" i="10" s="1"/>
  <c r="C12" i="10"/>
  <c r="B23" i="10" s="1"/>
  <c r="B15" i="10"/>
  <c r="A26" i="10" s="1"/>
  <c r="D12" i="10"/>
  <c r="C23" i="10" s="1"/>
  <c r="D23" i="10" s="1"/>
  <c r="E23" i="10" s="1"/>
  <c r="F23" i="10" s="1"/>
  <c r="H23" i="10" s="1"/>
  <c r="B13" i="10"/>
  <c r="A24" i="10" s="1"/>
  <c r="D14" i="10"/>
  <c r="C25" i="10" s="1"/>
  <c r="D25" i="10" s="1"/>
  <c r="E25" i="10" s="1"/>
  <c r="F25" i="10" s="1"/>
  <c r="H25" i="10" s="1"/>
  <c r="C15" i="10"/>
  <c r="B26" i="10" s="1"/>
  <c r="C13" i="10"/>
  <c r="B24" i="10" s="1"/>
  <c r="D15" i="10"/>
  <c r="C26" i="10" s="1"/>
  <c r="D26" i="10" l="1"/>
  <c r="E26" i="10" s="1"/>
  <c r="F26" i="10" s="1"/>
  <c r="H26" i="10" s="1"/>
  <c r="C32" i="4" l="1"/>
  <c r="G13" i="4" l="1"/>
  <c r="G14" i="4"/>
  <c r="B54" i="4" l="1"/>
  <c r="G12" i="4" l="1"/>
  <c r="E41" i="4" s="1"/>
  <c r="J34" i="4"/>
  <c r="I34" i="4"/>
  <c r="H34" i="4"/>
  <c r="K34" i="4" l="1"/>
  <c r="R33" i="4"/>
  <c r="J29" i="4" s="1"/>
  <c r="P33" i="4"/>
  <c r="H29" i="4" s="1"/>
  <c r="Q33" i="4"/>
  <c r="I29" i="4" s="1"/>
  <c r="K29" i="4" s="1"/>
  <c r="J38" i="4"/>
  <c r="I38" i="4"/>
  <c r="H38" i="4"/>
  <c r="J26" i="4"/>
  <c r="I26" i="4"/>
  <c r="H26" i="4"/>
  <c r="K26" i="4" l="1"/>
  <c r="L26" i="4" s="1"/>
  <c r="M26" i="4" s="1"/>
  <c r="K38" i="4"/>
  <c r="L38" i="4" s="1"/>
  <c r="L34" i="4"/>
  <c r="M34" i="4" s="1"/>
  <c r="J22" i="4" l="1"/>
  <c r="I22" i="4"/>
  <c r="H22" i="4"/>
  <c r="K22" i="4" l="1"/>
  <c r="L22" i="4"/>
  <c r="M22" i="4" s="1"/>
  <c r="L29" i="4" l="1"/>
  <c r="M29" i="4" s="1"/>
  <c r="M38" i="4" l="1"/>
  <c r="M54" i="4" s="1"/>
</calcChain>
</file>

<file path=xl/sharedStrings.xml><?xml version="1.0" encoding="utf-8"?>
<sst xmlns="http://schemas.openxmlformats.org/spreadsheetml/2006/main" count="309" uniqueCount="153">
  <si>
    <t>Umsatz (Honorare) netto in €</t>
  </si>
  <si>
    <t>Gewichtung</t>
  </si>
  <si>
    <t>Wertungsmaßstab</t>
  </si>
  <si>
    <t xml:space="preserve"> </t>
  </si>
  <si>
    <t>Anzahl Beschäftigte</t>
  </si>
  <si>
    <t>bis</t>
  </si>
  <si>
    <t>Mindestanforderungen für Referenzen:</t>
  </si>
  <si>
    <t>Art der Referenz</t>
  </si>
  <si>
    <t>Unternehmensreferenz</t>
  </si>
  <si>
    <t>Bitte auswählen</t>
  </si>
  <si>
    <t>Projektbezeichnung</t>
  </si>
  <si>
    <t>Name Referenz 1</t>
  </si>
  <si>
    <t>Leistungsbild</t>
  </si>
  <si>
    <t>Leistungszeitraum Beginn ( die Bearbeitung des Projektes erfolgte ab dem)</t>
  </si>
  <si>
    <t>Leistungszeitraum Ende ( die Bearbeitung des Projektes erfolgte bis zum)</t>
  </si>
  <si>
    <t>Kriterium</t>
  </si>
  <si>
    <t>Punkte</t>
  </si>
  <si>
    <t>Punkte Ref. 1</t>
  </si>
  <si>
    <t>Auftraggeber</t>
  </si>
  <si>
    <t>öffentlicher Auftraggeber für Nutzer Hochschulen</t>
  </si>
  <si>
    <t xml:space="preserve">Bitte auswählen
</t>
  </si>
  <si>
    <t>Ergebnis der formalen Prüfung:</t>
  </si>
  <si>
    <t>Bewerber</t>
  </si>
  <si>
    <t>Name</t>
  </si>
  <si>
    <t>Lfd.Nr.
nach Eingang</t>
  </si>
  <si>
    <t>Eingang Bewerbung</t>
  </si>
  <si>
    <t>rechtzeitig</t>
  </si>
  <si>
    <t>Teilnehmer ist Bewerbergemeinschaft</t>
  </si>
  <si>
    <t>ja</t>
  </si>
  <si>
    <t>Mitglied 2</t>
  </si>
  <si>
    <t>Mitglied 3</t>
  </si>
  <si>
    <t>Name Mitglieder</t>
  </si>
  <si>
    <t>Teilnehmer setzt Nachunternehmer ein</t>
  </si>
  <si>
    <t>Sub1</t>
  </si>
  <si>
    <t>Sub2</t>
  </si>
  <si>
    <t>Name Nachunternehmer</t>
  </si>
  <si>
    <t>Teilnahmeantrag mit Unterschrift, Berufszulassung</t>
  </si>
  <si>
    <t>fehlt</t>
  </si>
  <si>
    <t>Nachweis der Versicherung fehlt</t>
  </si>
  <si>
    <t xml:space="preserve">Eignung nicht nachgewiesen, wegen </t>
  </si>
  <si>
    <t>nein</t>
  </si>
  <si>
    <t>zu spät, daher Ausschluss</t>
  </si>
  <si>
    <t>nein, Deckungssumme ist nicht erreicht</t>
  </si>
  <si>
    <t>Referenz 1 fehlt, Eignung nicht nachgewiesen</t>
  </si>
  <si>
    <t>Referenz 2 fehlt, Eignung nicht nachgewiesen</t>
  </si>
  <si>
    <t>Referenz 3 fehlt, Eignung nicht nachgewiesen</t>
  </si>
  <si>
    <t>Selbstauskunft Einzelunternehmen</t>
  </si>
  <si>
    <t>Formblatt GZR</t>
  </si>
  <si>
    <t>Formblatt 324 - Angebotsanschreiben</t>
  </si>
  <si>
    <t>Formblatt 531- Bewerber- und Bietergemeinschaftserklärung</t>
  </si>
  <si>
    <t>Formblatt 532 - Erklärung Unteraufträge_Eignungsleihe</t>
  </si>
  <si>
    <t>Formblatt 533 - Verpflichtungserklärung Unterauftragnehmer Eignungsleiher</t>
  </si>
  <si>
    <t xml:space="preserve">521 Eigenerklärung Ausschlussgründe </t>
  </si>
  <si>
    <t>Name Referenz 2</t>
  </si>
  <si>
    <t>Name Referenz 3</t>
  </si>
  <si>
    <t>Punkte Ref. 2</t>
  </si>
  <si>
    <t>Punkte Ref. 3</t>
  </si>
  <si>
    <t xml:space="preserve">Summe Punkte </t>
  </si>
  <si>
    <t>Punkte / Anzahl Ref.</t>
  </si>
  <si>
    <t>gewichtete Punkte</t>
  </si>
  <si>
    <t>öffentlicher Auftraggeber sonstige</t>
  </si>
  <si>
    <t>Sonstige</t>
  </si>
  <si>
    <t>Brandschutz</t>
  </si>
  <si>
    <t>Baumaßnahme</t>
  </si>
  <si>
    <t>Referenzen</t>
  </si>
  <si>
    <t>Bewertung Umsatz &amp; Anzahl Beschäftigte</t>
  </si>
  <si>
    <t>Bewertung Referenzen</t>
  </si>
  <si>
    <t>Preis</t>
  </si>
  <si>
    <t>Bewertung Preis</t>
  </si>
  <si>
    <t>≥  6 Beschäftigte</t>
  </si>
  <si>
    <t>mindestens Umsatz (Honorare) netto in €</t>
  </si>
  <si>
    <t>mindest Anzahl Beschäftigte</t>
  </si>
  <si>
    <t>Gesamtpunktzahl</t>
  </si>
  <si>
    <t>Eingegangene Angebote:</t>
  </si>
  <si>
    <t xml:space="preserve">Name: </t>
  </si>
  <si>
    <t>Bieter-Nr.</t>
  </si>
  <si>
    <t>Bieter 1</t>
  </si>
  <si>
    <t>Bieter 2</t>
  </si>
  <si>
    <t>Bieter 3</t>
  </si>
  <si>
    <t>Bieter 4</t>
  </si>
  <si>
    <t>Bieter 5</t>
  </si>
  <si>
    <t>Bieter 6</t>
  </si>
  <si>
    <t>Nettopreis</t>
  </si>
  <si>
    <t>Rangfolge</t>
  </si>
  <si>
    <t>Angebote sortiert in absteigender Reihenfolge:</t>
  </si>
  <si>
    <t>niedrigstes Angebot</t>
  </si>
  <si>
    <t>Bieter-Nr</t>
  </si>
  <si>
    <t>Bieter-Name</t>
  </si>
  <si>
    <t>Gesamtpreis</t>
  </si>
  <si>
    <t>Rang 1</t>
  </si>
  <si>
    <t>Rang 2</t>
  </si>
  <si>
    <t>Rang 3</t>
  </si>
  <si>
    <t>Rang 4</t>
  </si>
  <si>
    <t>Rang 5</t>
  </si>
  <si>
    <t>Rang 6</t>
  </si>
  <si>
    <t>Berechnung Preise: Punktabzug je % vom niedrigsten Angebot</t>
  </si>
  <si>
    <t>Ermittlung der Angbotspreise in absteigender Reihenfolge</t>
  </si>
  <si>
    <t>Differenz in €</t>
  </si>
  <si>
    <t>Differenz in %</t>
  </si>
  <si>
    <t>Bewertung der Zuschlagskriterien je Bieter</t>
  </si>
  <si>
    <t>Berufserfahrung Wertungsmatrix</t>
  </si>
  <si>
    <t>Jahre</t>
  </si>
  <si>
    <t>Projekte</t>
  </si>
  <si>
    <t>Berufserfahrung</t>
  </si>
  <si>
    <t>Punkte für Jahre</t>
  </si>
  <si>
    <t>Punkte für Projekte</t>
  </si>
  <si>
    <t>Mittelwert Punkte</t>
  </si>
  <si>
    <t>erreichte Punkte</t>
  </si>
  <si>
    <t>Bewertung Erfahrung</t>
  </si>
  <si>
    <t>siehe Reiter "Wertung "Erfahrung Personal"</t>
  </si>
  <si>
    <t>siehe Reiter "Wertung "Preis""</t>
  </si>
  <si>
    <t>TU Do, Emil-Figge Str. 50, Dach- und Fassadensanierung</t>
  </si>
  <si>
    <t xml:space="preserve">Umsatz für entsprechende Dienstleistungen </t>
  </si>
  <si>
    <t>Haftpflichtversicherung und Nachweis</t>
  </si>
  <si>
    <r>
      <rPr>
        <b/>
        <u/>
        <sz val="11"/>
        <rFont val="Arial"/>
        <family val="2"/>
      </rPr>
      <t>Übergeordnete Mindestanforderungen</t>
    </r>
    <r>
      <rPr>
        <b/>
        <sz val="11"/>
        <rFont val="Arial"/>
        <family val="2"/>
      </rPr>
      <t xml:space="preserve"> an das Unternehmen des Bieters (</t>
    </r>
    <r>
      <rPr>
        <b/>
        <u/>
        <sz val="11"/>
        <rFont val="Arial"/>
        <family val="2"/>
      </rPr>
      <t>nicht Referenzbezogen</t>
    </r>
    <r>
      <rPr>
        <b/>
        <sz val="11"/>
        <rFont val="Arial"/>
        <family val="2"/>
      </rPr>
      <t>):</t>
    </r>
  </si>
  <si>
    <t>≥ 300.000 € netto</t>
  </si>
  <si>
    <t>Geotechnik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</si>
  <si>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2.000 m²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</si>
  <si>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1.000 m²</t>
    </r>
  </si>
  <si>
    <t>&lt; 1.000 m²</t>
  </si>
  <si>
    <t>≥ 2.000 m²</t>
  </si>
  <si>
    <t>≥  3 Beschäftigte</t>
  </si>
  <si>
    <t>≥  9 Beschäftigte</t>
  </si>
  <si>
    <t>Projektleitung</t>
  </si>
  <si>
    <t>Stellvertretende Projektleitung</t>
  </si>
  <si>
    <t>3 Referenzen für das Leistungsbild</t>
  </si>
  <si>
    <r>
      <t xml:space="preserve">die drei Referenzen müssen </t>
    </r>
    <r>
      <rPr>
        <b/>
        <u/>
        <sz val="12"/>
        <rFont val="Arial"/>
        <family val="2"/>
      </rPr>
      <t>kumuliert</t>
    </r>
    <r>
      <rPr>
        <b/>
        <sz val="12"/>
        <rFont val="Arial"/>
        <family val="2"/>
      </rPr>
      <t xml:space="preserve"> mindestens die folgenden Mindestanforderungen erfüllen:</t>
    </r>
  </si>
  <si>
    <t>Untersuchungsfläche</t>
  </si>
  <si>
    <t>Auftragsvolumen (Geotechnik gem. HOAI)</t>
  </si>
  <si>
    <t>Geotechnik gemäß HOAI Anlage 1 (zu § 3 Absatz 1) Kap. 1.3 ("Teilleistungen a bis c")</t>
  </si>
  <si>
    <r>
      <t>Leistungszeitraum für Referenzen:</t>
    </r>
    <r>
      <rPr>
        <b/>
        <sz val="12"/>
        <rFont val="Arial"/>
        <family val="2"/>
      </rPr>
      <t xml:space="preserve"> </t>
    </r>
    <r>
      <rPr>
        <i/>
        <sz val="12"/>
        <rFont val="Arial"/>
        <family val="2"/>
      </rPr>
      <t xml:space="preserve">(Abschluss der </t>
    </r>
    <r>
      <rPr>
        <i/>
        <u/>
        <sz val="12"/>
        <rFont val="Arial"/>
        <family val="2"/>
      </rPr>
      <t>Maßnahmen</t>
    </r>
    <r>
      <rPr>
        <i/>
        <sz val="12"/>
        <rFont val="Arial"/>
        <family val="2"/>
      </rPr>
      <t xml:space="preserve"> muss im nachfolgenden Zeitraum erfolgt sein)</t>
    </r>
    <r>
      <rPr>
        <b/>
        <sz val="12"/>
        <rFont val="Arial"/>
        <family val="2"/>
      </rPr>
      <t>:</t>
    </r>
  </si>
  <si>
    <t>Nach Reihenfolge der Bieter in der Verhandlung Bieter-Namen und Angebotssummen eintragen</t>
  </si>
  <si>
    <t>Felduntersuchungen (Rammkernsondierungen &amp; Rammsondierungen)</t>
  </si>
  <si>
    <t>Geotechnik gemäß HOAI Anlage 1 (zu § 3 Absatz 1) Kap. 1.3 ("Teilleistungen a")</t>
  </si>
  <si>
    <t>Geotechnik gemäß HOAI Anlage 1 (zu § 3 Absatz 1) Kap. 1.3 ("Teilleistungen b")</t>
  </si>
  <si>
    <t>Geotechnik gemäß HOAI Anlage 1 (zu § 3 Absatz 1) Kap. 1.3 ("Teilleistungen c")</t>
  </si>
  <si>
    <t>Erbrachte Leistungen</t>
  </si>
  <si>
    <t xml:space="preserve">4 Kat. = 6
3 Kat. = 4,5
2 Kat. = 3
1 Kat. = 1,5 </t>
  </si>
  <si>
    <t>Neubau</t>
  </si>
  <si>
    <t>Bestand</t>
  </si>
  <si>
    <t>Angaben des Bewerbers zur Eignung hinsichtlich Umsatz und Beschäftigte</t>
  </si>
  <si>
    <t>Angaben des Bewerbers zur Eignung hinsichtlich Referenzen</t>
  </si>
  <si>
    <t>3 Beschäftigte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</si>
  <si>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75.000 € brutto</t>
    </r>
  </si>
  <si>
    <t>≥ 100.000 € brutto</t>
  </si>
  <si>
    <t>50.000 € brutto</t>
  </si>
  <si>
    <t>≥ 50.000€</t>
  </si>
  <si>
    <t>≥ 75.000 € brutto</t>
  </si>
  <si>
    <t>≥ 90.000 € netto</t>
  </si>
  <si>
    <t>&lt; 90.000 € netto</t>
  </si>
  <si>
    <t>≥ 180.000 € netto</t>
  </si>
  <si>
    <t>≥ 270.000 € netto</t>
  </si>
  <si>
    <t>Mindestens drei Referenzen für das Leistungsbild Geotechnik
- Davon mindestens eine Referenz mit einem Auftragsvolumen (Baugrundgutachten) ≥ 50.000 € brutto 
- Davon mindestens eine Referenz in den Bereichen
    (1) Geotechnik gemäß HOAI Anlage 1 (zu § 3 Absatz 1) Kap. 1.3 ("Teilleistungen a bis c") &amp;
    (2) Felduntersuchungen (Rammkernsondierungen / Rammsondierungen)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</si>
</sst>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"/>
    <numFmt numFmtId="165" formatCode="0.0%"/>
  </numFmts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sz val="7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2"/>
      <color rgb="FFFF000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4"/>
      <name val="Arial"/>
      <family val="2"/>
    </font>
    <font>
      <sz val="11"/>
      <name val="Arial "/>
    </font>
    <font>
      <b/>
      <sz val="11"/>
      <color rgb="FFFF0000"/>
      <name val="Arial"/>
      <family val="2"/>
    </font>
    <font>
      <sz val="14"/>
      <name val="Arial"/>
      <family val="2"/>
    </font>
    <font>
      <sz val="10"/>
      <color theme="1"/>
      <name val="Arial Narrow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i/>
      <u/>
      <sz val="12"/>
      <name val="Arial"/>
      <family val="2"/>
    </font>
    <font>
      <b/>
      <sz val="11"/>
      <color rgb="FFD1F3FF"/>
      <name val="Arial"/>
      <family val="2"/>
    </font>
    <font>
      <b/>
      <sz val="12"/>
      <color rgb="FFD1F3FF"/>
      <name val="Arial"/>
      <family val="2"/>
    </font>
    <font>
      <b/>
      <sz val="11"/>
      <color theme="0"/>
      <name val="Arial"/>
      <family val="2"/>
    </font>
    <font>
      <sz val="10"/>
      <name val="Calibri"/>
      <family val="2"/>
    </font>
    <font>
      <b/>
      <u/>
      <sz val="12"/>
      <color rgb="FFFF000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u/>
      <sz val="11"/>
      <name val="Arial"/>
      <family val="2"/>
    </font>
    <font>
      <sz val="8"/>
      <name val="Arial"/>
    </font>
  </fonts>
  <fills count="2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D1F3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49BFB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5E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6" fillId="0" borderId="0" applyFont="0" applyFill="0" applyBorder="0" applyAlignment="0" applyProtection="0"/>
    <xf numFmtId="0" fontId="3" fillId="0" borderId="0"/>
    <xf numFmtId="0" fontId="6" fillId="0" borderId="0"/>
    <xf numFmtId="0" fontId="2" fillId="0" borderId="0"/>
    <xf numFmtId="9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331">
    <xf numFmtId="0" fontId="0" fillId="0" borderId="0" xfId="0"/>
    <xf numFmtId="0" fontId="3" fillId="0" borderId="0" xfId="2" applyFont="1"/>
    <xf numFmtId="0" fontId="3" fillId="0" borderId="0" xfId="2" applyBorder="1"/>
    <xf numFmtId="0" fontId="3" fillId="0" borderId="0" xfId="2" applyAlignment="1">
      <alignment horizontal="center" vertical="center" wrapText="1"/>
    </xf>
    <xf numFmtId="0" fontId="3" fillId="0" borderId="0" xfId="2"/>
    <xf numFmtId="0" fontId="7" fillId="5" borderId="0" xfId="0" applyFont="1" applyFill="1" applyBorder="1" applyAlignment="1">
      <alignment wrapText="1"/>
    </xf>
    <xf numFmtId="0" fontId="6" fillId="0" borderId="0" xfId="3"/>
    <xf numFmtId="0" fontId="6" fillId="0" borderId="0" xfId="3" applyBorder="1"/>
    <xf numFmtId="0" fontId="6" fillId="0" borderId="0" xfId="3" applyFill="1"/>
    <xf numFmtId="0" fontId="4" fillId="2" borderId="4" xfId="0" applyFont="1" applyFill="1" applyBorder="1" applyAlignment="1">
      <alignment wrapText="1"/>
    </xf>
    <xf numFmtId="0" fontId="16" fillId="0" borderId="0" xfId="0" applyNumberFormat="1" applyFont="1" applyFill="1" applyBorder="1" applyAlignment="1">
      <alignment wrapText="1"/>
    </xf>
    <xf numFmtId="0" fontId="16" fillId="0" borderId="0" xfId="0" applyFont="1" applyAlignment="1">
      <alignment horizontal="left" vertical="top" indent="5"/>
    </xf>
    <xf numFmtId="0" fontId="3" fillId="0" borderId="0" xfId="0" applyFont="1" applyAlignment="1">
      <alignment vertical="top"/>
    </xf>
    <xf numFmtId="0" fontId="6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 wrapText="1"/>
    </xf>
    <xf numFmtId="0" fontId="3" fillId="0" borderId="0" xfId="2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Border="1" applyAlignment="1">
      <alignment vertical="center" wrapText="1"/>
    </xf>
    <xf numFmtId="0" fontId="2" fillId="0" borderId="0" xfId="4"/>
    <xf numFmtId="0" fontId="6" fillId="0" borderId="1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" fillId="12" borderId="1" xfId="4" applyFill="1" applyBorder="1" applyAlignment="1">
      <alignment horizontal="center" vertical="center" wrapText="1"/>
    </xf>
    <xf numFmtId="0" fontId="2" fillId="13" borderId="1" xfId="4" applyFill="1" applyBorder="1" applyAlignment="1">
      <alignment horizontal="center" vertical="center" wrapText="1"/>
    </xf>
    <xf numFmtId="0" fontId="1" fillId="12" borderId="1" xfId="4" applyFont="1" applyFill="1" applyBorder="1" applyAlignment="1">
      <alignment horizontal="center" vertical="center" wrapText="1"/>
    </xf>
    <xf numFmtId="0" fontId="6" fillId="0" borderId="0" xfId="3" applyAlignment="1"/>
    <xf numFmtId="0" fontId="6" fillId="0" borderId="0" xfId="3" applyFill="1" applyBorder="1"/>
    <xf numFmtId="0" fontId="7" fillId="5" borderId="0" xfId="0" applyFont="1" applyFill="1" applyBorder="1" applyAlignment="1" applyProtection="1">
      <alignment horizontal="center" wrapText="1"/>
    </xf>
    <xf numFmtId="3" fontId="18" fillId="0" borderId="1" xfId="0" applyNumberFormat="1" applyFont="1" applyFill="1" applyBorder="1" applyAlignment="1">
      <alignment horizontal="center" vertical="top" wrapText="1"/>
    </xf>
    <xf numFmtId="0" fontId="6" fillId="0" borderId="9" xfId="3" applyBorder="1"/>
    <xf numFmtId="0" fontId="6" fillId="0" borderId="3" xfId="3" applyBorder="1"/>
    <xf numFmtId="0" fontId="1" fillId="0" borderId="0" xfId="2" applyFont="1" applyBorder="1"/>
    <xf numFmtId="0" fontId="30" fillId="5" borderId="0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 vertical="center" wrapText="1"/>
    </xf>
    <xf numFmtId="9" fontId="0" fillId="0" borderId="0" xfId="5" applyFont="1" applyBorder="1"/>
    <xf numFmtId="0" fontId="0" fillId="0" borderId="0" xfId="0" applyNumberFormat="1" applyBorder="1"/>
    <xf numFmtId="0" fontId="23" fillId="0" borderId="1" xfId="0" applyFont="1" applyFill="1" applyBorder="1" applyAlignment="1">
      <alignment horizontal="right" vertical="center"/>
    </xf>
    <xf numFmtId="0" fontId="12" fillId="0" borderId="1" xfId="3" applyFont="1" applyBorder="1" applyAlignment="1">
      <alignment horizontal="center"/>
    </xf>
    <xf numFmtId="0" fontId="6" fillId="0" borderId="0" xfId="3" applyAlignment="1">
      <alignment horizontal="center"/>
    </xf>
    <xf numFmtId="0" fontId="32" fillId="0" borderId="0" xfId="3" applyFont="1" applyFill="1" applyBorder="1" applyAlignment="1" applyProtection="1">
      <alignment vertical="center" wrapText="1"/>
    </xf>
    <xf numFmtId="0" fontId="6" fillId="0" borderId="0" xfId="3" applyFill="1" applyBorder="1" applyAlignment="1">
      <alignment vertical="center"/>
    </xf>
    <xf numFmtId="0" fontId="1" fillId="0" borderId="14" xfId="0" applyFont="1" applyFill="1" applyBorder="1" applyAlignment="1">
      <alignment wrapText="1"/>
    </xf>
    <xf numFmtId="0" fontId="14" fillId="0" borderId="0" xfId="3" applyFont="1" applyFill="1" applyBorder="1" applyAlignment="1">
      <alignment vertical="top" wrapText="1"/>
    </xf>
    <xf numFmtId="0" fontId="22" fillId="0" borderId="2" xfId="0" applyFont="1" applyFill="1" applyBorder="1" applyAlignment="1">
      <alignment wrapText="1"/>
    </xf>
    <xf numFmtId="0" fontId="22" fillId="0" borderId="3" xfId="0" applyFont="1" applyFill="1" applyBorder="1" applyAlignment="1">
      <alignment wrapText="1"/>
    </xf>
    <xf numFmtId="0" fontId="22" fillId="0" borderId="10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4" fontId="8" fillId="4" borderId="8" xfId="2" applyNumberFormat="1" applyFont="1" applyFill="1" applyBorder="1" applyAlignment="1" applyProtection="1">
      <alignment horizontal="center"/>
      <protection locked="0"/>
    </xf>
    <xf numFmtId="14" fontId="5" fillId="4" borderId="8" xfId="2" applyNumberFormat="1" applyFont="1" applyFill="1" applyBorder="1" applyAlignment="1" applyProtection="1">
      <alignment horizontal="center"/>
      <protection locked="0"/>
    </xf>
    <xf numFmtId="0" fontId="15" fillId="2" borderId="5" xfId="0" applyFont="1" applyFill="1" applyBorder="1" applyAlignment="1">
      <alignment wrapText="1"/>
    </xf>
    <xf numFmtId="0" fontId="3" fillId="0" borderId="0" xfId="2" applyFont="1" applyFill="1" applyBorder="1"/>
    <xf numFmtId="0" fontId="5" fillId="4" borderId="16" xfId="3" applyFont="1" applyFill="1" applyBorder="1" applyAlignment="1" applyProtection="1">
      <alignment horizontal="center" wrapText="1"/>
      <protection locked="0"/>
    </xf>
    <xf numFmtId="0" fontId="7" fillId="0" borderId="9" xfId="0" applyFont="1" applyFill="1" applyBorder="1" applyAlignment="1" applyProtection="1">
      <alignment wrapText="1"/>
    </xf>
    <xf numFmtId="0" fontId="7" fillId="0" borderId="9" xfId="0" applyFont="1" applyFill="1" applyBorder="1" applyAlignment="1" applyProtection="1">
      <alignment horizontal="right"/>
    </xf>
    <xf numFmtId="0" fontId="7" fillId="0" borderId="9" xfId="0" applyFont="1" applyFill="1" applyBorder="1" applyAlignment="1" applyProtection="1">
      <alignment horizontal="center" wrapText="1"/>
    </xf>
    <xf numFmtId="14" fontId="10" fillId="5" borderId="10" xfId="2" applyNumberFormat="1" applyFont="1" applyFill="1" applyBorder="1" applyAlignment="1">
      <alignment horizontal="center" vertical="center"/>
    </xf>
    <xf numFmtId="14" fontId="10" fillId="5" borderId="20" xfId="2" applyNumberFormat="1" applyFont="1" applyFill="1" applyBorder="1" applyAlignment="1">
      <alignment horizontal="center" vertical="center"/>
    </xf>
    <xf numFmtId="0" fontId="3" fillId="5" borderId="14" xfId="2" applyFill="1" applyBorder="1"/>
    <xf numFmtId="0" fontId="7" fillId="5" borderId="15" xfId="0" applyFont="1" applyFill="1" applyBorder="1" applyAlignment="1">
      <alignment horizontal="right" wrapText="1"/>
    </xf>
    <xf numFmtId="0" fontId="5" fillId="8" borderId="1" xfId="3" applyFont="1" applyFill="1" applyBorder="1" applyAlignment="1" applyProtection="1">
      <alignment vertical="center"/>
    </xf>
    <xf numFmtId="0" fontId="5" fillId="8" borderId="5" xfId="3" applyFont="1" applyFill="1" applyBorder="1" applyAlignment="1" applyProtection="1">
      <alignment vertical="center"/>
    </xf>
    <xf numFmtId="0" fontId="31" fillId="5" borderId="14" xfId="0" applyFont="1" applyFill="1" applyBorder="1" applyAlignment="1" applyProtection="1">
      <alignment wrapText="1"/>
    </xf>
    <xf numFmtId="0" fontId="4" fillId="5" borderId="0" xfId="0" applyFont="1" applyFill="1" applyBorder="1" applyAlignment="1" applyProtection="1">
      <alignment wrapText="1"/>
    </xf>
    <xf numFmtId="0" fontId="4" fillId="5" borderId="0" xfId="0" applyFont="1" applyFill="1" applyBorder="1" applyAlignment="1" applyProtection="1">
      <alignment horizontal="right" vertical="center"/>
    </xf>
    <xf numFmtId="0" fontId="19" fillId="5" borderId="9" xfId="0" applyFont="1" applyFill="1" applyBorder="1" applyAlignment="1" applyProtection="1">
      <alignment horizontal="center" vertical="center" wrapText="1"/>
    </xf>
    <xf numFmtId="0" fontId="30" fillId="5" borderId="9" xfId="0" applyFont="1" applyFill="1" applyBorder="1" applyAlignment="1">
      <alignment horizontal="right" wrapText="1"/>
    </xf>
    <xf numFmtId="0" fontId="7" fillId="5" borderId="16" xfId="0" applyFont="1" applyFill="1" applyBorder="1" applyAlignment="1">
      <alignment horizontal="right" wrapText="1"/>
    </xf>
    <xf numFmtId="0" fontId="17" fillId="7" borderId="8" xfId="3" applyFont="1" applyFill="1" applyBorder="1" applyAlignment="1"/>
    <xf numFmtId="0" fontId="17" fillId="0" borderId="0" xfId="0" applyFont="1"/>
    <xf numFmtId="0" fontId="37" fillId="0" borderId="0" xfId="0" applyFont="1"/>
    <xf numFmtId="0" fontId="38" fillId="0" borderId="0" xfId="0" applyFont="1"/>
    <xf numFmtId="44" fontId="6" fillId="15" borderId="1" xfId="6" applyFill="1" applyBorder="1"/>
    <xf numFmtId="0" fontId="12" fillId="0" borderId="0" xfId="3" applyFont="1"/>
    <xf numFmtId="0" fontId="39" fillId="0" borderId="0" xfId="0" applyFont="1"/>
    <xf numFmtId="0" fontId="13" fillId="10" borderId="1" xfId="3" applyFont="1" applyFill="1" applyBorder="1" applyAlignment="1">
      <alignment horizontal="center"/>
    </xf>
    <xf numFmtId="0" fontId="12" fillId="10" borderId="1" xfId="3" applyFont="1" applyFill="1" applyBorder="1" applyAlignment="1">
      <alignment horizontal="center" wrapText="1"/>
    </xf>
    <xf numFmtId="0" fontId="12" fillId="10" borderId="1" xfId="3" applyFont="1" applyFill="1" applyBorder="1" applyAlignment="1">
      <alignment horizontal="center"/>
    </xf>
    <xf numFmtId="0" fontId="13" fillId="16" borderId="8" xfId="3" applyFont="1" applyFill="1" applyBorder="1" applyAlignment="1">
      <alignment horizontal="center"/>
    </xf>
    <xf numFmtId="0" fontId="13" fillId="0" borderId="1" xfId="3" applyFont="1" applyBorder="1" applyAlignment="1">
      <alignment horizontal="center" wrapText="1"/>
    </xf>
    <xf numFmtId="0" fontId="16" fillId="10" borderId="1" xfId="3" applyFont="1" applyFill="1" applyBorder="1" applyAlignment="1">
      <alignment horizontal="center"/>
    </xf>
    <xf numFmtId="44" fontId="6" fillId="0" borderId="1" xfId="6" applyBorder="1"/>
    <xf numFmtId="2" fontId="6" fillId="0" borderId="1" xfId="3" applyNumberFormat="1" applyBorder="1" applyAlignment="1">
      <alignment horizontal="center"/>
    </xf>
    <xf numFmtId="0" fontId="6" fillId="0" borderId="1" xfId="3" applyBorder="1"/>
    <xf numFmtId="44" fontId="6" fillId="0" borderId="1" xfId="1" applyFont="1" applyBorder="1" applyAlignment="1">
      <alignment horizontal="center"/>
    </xf>
    <xf numFmtId="165" fontId="6" fillId="0" borderId="1" xfId="7" applyNumberFormat="1" applyBorder="1"/>
    <xf numFmtId="0" fontId="6" fillId="0" borderId="0" xfId="0" applyFont="1" applyAlignment="1">
      <alignment horizontal="right"/>
    </xf>
    <xf numFmtId="2" fontId="12" fillId="0" borderId="0" xfId="0" applyNumberFormat="1" applyFont="1" applyAlignment="1">
      <alignment horizontal="right"/>
    </xf>
    <xf numFmtId="0" fontId="6" fillId="0" borderId="0" xfId="3" applyAlignment="1">
      <alignment horizontal="left"/>
    </xf>
    <xf numFmtId="3" fontId="40" fillId="0" borderId="0" xfId="3" applyNumberFormat="1" applyFont="1"/>
    <xf numFmtId="0" fontId="40" fillId="0" borderId="0" xfId="3" applyFont="1" applyAlignment="1">
      <alignment horizontal="left" vertical="top" wrapText="1"/>
    </xf>
    <xf numFmtId="0" fontId="40" fillId="0" borderId="0" xfId="3" applyFont="1"/>
    <xf numFmtId="0" fontId="4" fillId="0" borderId="0" xfId="3" applyFont="1"/>
    <xf numFmtId="0" fontId="4" fillId="0" borderId="0" xfId="3" applyFont="1" applyAlignment="1">
      <alignment horizontal="left"/>
    </xf>
    <xf numFmtId="0" fontId="39" fillId="0" borderId="0" xfId="3" applyFont="1" applyAlignment="1">
      <alignment horizontal="left"/>
    </xf>
    <xf numFmtId="0" fontId="4" fillId="0" borderId="0" xfId="3" applyFont="1" applyAlignment="1">
      <alignment horizontal="left" vertical="top" wrapText="1"/>
    </xf>
    <xf numFmtId="164" fontId="41" fillId="3" borderId="5" xfId="3" applyNumberFormat="1" applyFont="1" applyFill="1" applyBorder="1" applyAlignment="1">
      <alignment horizontal="center" vertical="top" wrapText="1"/>
    </xf>
    <xf numFmtId="3" fontId="41" fillId="3" borderId="5" xfId="3" applyNumberFormat="1" applyFont="1" applyFill="1" applyBorder="1" applyAlignment="1">
      <alignment horizontal="center" vertical="top" wrapText="1"/>
    </xf>
    <xf numFmtId="0" fontId="41" fillId="3" borderId="16" xfId="3" applyFont="1" applyFill="1" applyBorder="1" applyAlignment="1">
      <alignment horizontal="center" vertical="top" wrapText="1"/>
    </xf>
    <xf numFmtId="0" fontId="20" fillId="0" borderId="0" xfId="3" applyFont="1"/>
    <xf numFmtId="0" fontId="1" fillId="0" borderId="0" xfId="8"/>
    <xf numFmtId="0" fontId="17" fillId="0" borderId="0" xfId="3" applyFont="1" applyAlignment="1">
      <alignment wrapText="1"/>
    </xf>
    <xf numFmtId="0" fontId="12" fillId="3" borderId="1" xfId="8" applyFont="1" applyFill="1" applyBorder="1" applyAlignment="1">
      <alignment horizontal="center" vertical="center" wrapText="1"/>
    </xf>
    <xf numFmtId="0" fontId="1" fillId="0" borderId="0" xfId="8" applyAlignment="1">
      <alignment horizontal="center" vertical="center" wrapText="1"/>
    </xf>
    <xf numFmtId="0" fontId="12" fillId="0" borderId="0" xfId="8" applyFont="1" applyAlignment="1">
      <alignment horizontal="center" vertical="center" wrapText="1"/>
    </xf>
    <xf numFmtId="14" fontId="12" fillId="3" borderId="1" xfId="8" applyNumberFormat="1" applyFont="1" applyFill="1" applyBorder="1" applyAlignment="1">
      <alignment horizontal="center" vertical="center" wrapText="1"/>
    </xf>
    <xf numFmtId="0" fontId="12" fillId="10" borderId="1" xfId="8" applyFont="1" applyFill="1" applyBorder="1" applyAlignment="1">
      <alignment horizontal="center" vertical="center" wrapText="1"/>
    </xf>
    <xf numFmtId="0" fontId="12" fillId="11" borderId="1" xfId="8" applyFont="1" applyFill="1" applyBorder="1" applyAlignment="1">
      <alignment horizontal="center" vertical="center" wrapText="1"/>
    </xf>
    <xf numFmtId="0" fontId="13" fillId="0" borderId="0" xfId="3" applyFont="1" applyAlignment="1">
      <alignment horizontal="left" vertical="top" indent="5"/>
    </xf>
    <xf numFmtId="0" fontId="16" fillId="0" borderId="0" xfId="3" applyFont="1" applyAlignment="1">
      <alignment horizontal="left" vertical="top" indent="5"/>
    </xf>
    <xf numFmtId="0" fontId="1" fillId="0" borderId="0" xfId="8" applyAlignment="1">
      <alignment vertical="center" wrapText="1"/>
    </xf>
    <xf numFmtId="0" fontId="1" fillId="0" borderId="0" xfId="8" applyAlignment="1">
      <alignment vertical="center"/>
    </xf>
    <xf numFmtId="0" fontId="6" fillId="0" borderId="0" xfId="8" applyFont="1" applyAlignment="1">
      <alignment vertical="center"/>
    </xf>
    <xf numFmtId="0" fontId="1" fillId="0" borderId="0" xfId="3" applyFont="1" applyAlignment="1">
      <alignment vertical="top"/>
    </xf>
    <xf numFmtId="0" fontId="1" fillId="0" borderId="0" xfId="4" applyFont="1"/>
    <xf numFmtId="0" fontId="1" fillId="0" borderId="1" xfId="4" applyFont="1" applyBorder="1" applyAlignment="1">
      <alignment horizontal="center" vertical="center" wrapText="1"/>
    </xf>
    <xf numFmtId="0" fontId="1" fillId="13" borderId="1" xfId="4" applyFont="1" applyFill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4" fillId="0" borderId="0" xfId="3" applyFont="1" applyAlignment="1">
      <alignment wrapText="1"/>
    </xf>
    <xf numFmtId="3" fontId="6" fillId="0" borderId="0" xfId="3" applyNumberFormat="1"/>
    <xf numFmtId="0" fontId="6" fillId="0" borderId="0" xfId="3" applyAlignment="1">
      <alignment horizontal="left" vertical="top" wrapText="1"/>
    </xf>
    <xf numFmtId="0" fontId="6" fillId="18" borderId="1" xfId="3" applyFill="1" applyBorder="1" applyAlignment="1">
      <alignment horizontal="center"/>
    </xf>
    <xf numFmtId="0" fontId="6" fillId="17" borderId="1" xfId="3" applyFill="1" applyBorder="1" applyAlignment="1">
      <alignment horizontal="center"/>
    </xf>
    <xf numFmtId="0" fontId="6" fillId="0" borderId="11" xfId="3" applyBorder="1" applyAlignment="1">
      <alignment horizontal="left" vertical="top" wrapText="1"/>
    </xf>
    <xf numFmtId="0" fontId="6" fillId="0" borderId="1" xfId="3" applyBorder="1" applyAlignment="1">
      <alignment horizontal="left" vertical="top" wrapText="1"/>
    </xf>
    <xf numFmtId="0" fontId="6" fillId="0" borderId="23" xfId="3" applyBorder="1" applyAlignment="1">
      <alignment horizontal="center"/>
    </xf>
    <xf numFmtId="0" fontId="6" fillId="0" borderId="22" xfId="3" applyBorder="1" applyAlignment="1">
      <alignment horizontal="center"/>
    </xf>
    <xf numFmtId="0" fontId="6" fillId="0" borderId="24" xfId="3" applyBorder="1" applyAlignment="1">
      <alignment horizontal="left" vertical="top" wrapText="1"/>
    </xf>
    <xf numFmtId="0" fontId="6" fillId="21" borderId="25" xfId="3" applyFill="1" applyBorder="1"/>
    <xf numFmtId="0" fontId="6" fillId="21" borderId="26" xfId="3" applyFill="1" applyBorder="1"/>
    <xf numFmtId="0" fontId="6" fillId="0" borderId="27" xfId="3" applyBorder="1" applyAlignment="1">
      <alignment horizontal="left" vertical="top" wrapText="1"/>
    </xf>
    <xf numFmtId="0" fontId="6" fillId="21" borderId="28" xfId="3" applyFill="1" applyBorder="1"/>
    <xf numFmtId="0" fontId="6" fillId="21" borderId="29" xfId="3" applyFill="1" applyBorder="1"/>
    <xf numFmtId="0" fontId="6" fillId="0" borderId="1" xfId="3" applyBorder="1" applyAlignment="1">
      <alignment horizontal="center" vertical="top" wrapText="1"/>
    </xf>
    <xf numFmtId="0" fontId="16" fillId="0" borderId="0" xfId="3" applyFont="1" applyAlignment="1">
      <alignment horizontal="center"/>
    </xf>
    <xf numFmtId="0" fontId="6" fillId="0" borderId="25" xfId="3" applyBorder="1"/>
    <xf numFmtId="0" fontId="6" fillId="0" borderId="26" xfId="3" applyBorder="1"/>
    <xf numFmtId="0" fontId="6" fillId="0" borderId="28" xfId="3" applyBorder="1"/>
    <xf numFmtId="0" fontId="6" fillId="0" borderId="29" xfId="3" applyBorder="1"/>
    <xf numFmtId="0" fontId="4" fillId="0" borderId="24" xfId="3" applyFont="1" applyBorder="1" applyAlignment="1">
      <alignment horizontal="left" vertical="top" wrapText="1"/>
    </xf>
    <xf numFmtId="2" fontId="41" fillId="18" borderId="1" xfId="1" applyNumberFormat="1" applyFont="1" applyFill="1" applyBorder="1" applyAlignment="1">
      <alignment horizontal="center" vertical="center" wrapText="1"/>
    </xf>
    <xf numFmtId="2" fontId="41" fillId="19" borderId="8" xfId="3" applyNumberFormat="1" applyFont="1" applyFill="1" applyBorder="1" applyAlignment="1">
      <alignment horizontal="center" vertical="center" wrapText="1"/>
    </xf>
    <xf numFmtId="2" fontId="41" fillId="0" borderId="8" xfId="3" applyNumberFormat="1" applyFont="1" applyBorder="1" applyAlignment="1">
      <alignment horizontal="center" vertical="center" wrapText="1"/>
    </xf>
    <xf numFmtId="2" fontId="41" fillId="0" borderId="1" xfId="3" applyNumberFormat="1" applyFont="1" applyBorder="1" applyAlignment="1">
      <alignment horizontal="center" vertical="center" wrapText="1"/>
    </xf>
    <xf numFmtId="2" fontId="41" fillId="22" borderId="8" xfId="3" applyNumberFormat="1" applyFont="1" applyFill="1" applyBorder="1" applyAlignment="1">
      <alignment horizontal="center" vertical="center" wrapText="1"/>
    </xf>
    <xf numFmtId="2" fontId="41" fillId="22" borderId="1" xfId="3" applyNumberFormat="1" applyFont="1" applyFill="1" applyBorder="1" applyAlignment="1">
      <alignment horizontal="center" vertical="center" wrapText="1"/>
    </xf>
    <xf numFmtId="2" fontId="41" fillId="20" borderId="8" xfId="3" applyNumberFormat="1" applyFont="1" applyFill="1" applyBorder="1" applyAlignment="1">
      <alignment horizontal="center" vertical="center" wrapText="1"/>
    </xf>
    <xf numFmtId="2" fontId="41" fillId="20" borderId="1" xfId="3" applyNumberFormat="1" applyFont="1" applyFill="1" applyBorder="1" applyAlignment="1">
      <alignment horizontal="center" vertical="center" wrapText="1"/>
    </xf>
    <xf numFmtId="0" fontId="6" fillId="0" borderId="0" xfId="3" applyAlignment="1">
      <alignment horizontal="center" vertical="center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12" fillId="0" borderId="1" xfId="0" applyFont="1" applyBorder="1"/>
    <xf numFmtId="0" fontId="6" fillId="15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/>
    </xf>
    <xf numFmtId="0" fontId="0" fillId="0" borderId="1" xfId="0" applyBorder="1"/>
    <xf numFmtId="0" fontId="17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4" fontId="6" fillId="0" borderId="1" xfId="1" applyFont="1" applyBorder="1" applyAlignment="1">
      <alignment horizontal="right"/>
    </xf>
    <xf numFmtId="2" fontId="6" fillId="0" borderId="1" xfId="3" applyNumberFormat="1" applyBorder="1"/>
    <xf numFmtId="2" fontId="12" fillId="0" borderId="1" xfId="3" applyNumberFormat="1" applyFont="1" applyBorder="1"/>
    <xf numFmtId="2" fontId="12" fillId="0" borderId="5" xfId="3" applyNumberFormat="1" applyFont="1" applyBorder="1"/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23" fillId="0" borderId="1" xfId="0" applyNumberFormat="1" applyFont="1" applyFill="1" applyBorder="1" applyAlignment="1">
      <alignment horizontal="right" vertical="center"/>
    </xf>
    <xf numFmtId="0" fontId="3" fillId="0" borderId="9" xfId="2" applyFont="1" applyBorder="1"/>
    <xf numFmtId="0" fontId="6" fillId="6" borderId="8" xfId="3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wrapText="1"/>
    </xf>
    <xf numFmtId="0" fontId="6" fillId="6" borderId="16" xfId="3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left" vertical="center" wrapText="1"/>
    </xf>
    <xf numFmtId="0" fontId="6" fillId="6" borderId="5" xfId="3" applyFill="1" applyBorder="1" applyAlignment="1" applyProtection="1">
      <alignment horizontal="center" vertical="center" wrapText="1"/>
      <protection locked="0"/>
    </xf>
    <xf numFmtId="0" fontId="6" fillId="6" borderId="1" xfId="3" applyFill="1" applyBorder="1" applyAlignment="1" applyProtection="1">
      <alignment horizontal="center" vertical="center" wrapText="1"/>
      <protection locked="0"/>
    </xf>
    <xf numFmtId="0" fontId="12" fillId="0" borderId="0" xfId="8" applyFont="1" applyAlignment="1">
      <alignment horizontal="center" vertical="center" wrapText="1"/>
    </xf>
    <xf numFmtId="0" fontId="1" fillId="11" borderId="1" xfId="8" applyFill="1" applyBorder="1" applyAlignment="1">
      <alignment horizontal="left" vertical="center" wrapText="1"/>
    </xf>
    <xf numFmtId="0" fontId="6" fillId="11" borderId="1" xfId="8" applyFont="1" applyFill="1" applyBorder="1" applyAlignment="1">
      <alignment horizontal="center" vertical="center" wrapText="1"/>
    </xf>
    <xf numFmtId="0" fontId="6" fillId="11" borderId="5" xfId="8" applyFont="1" applyFill="1" applyBorder="1" applyAlignment="1">
      <alignment horizontal="center" vertical="center" wrapText="1"/>
    </xf>
    <xf numFmtId="0" fontId="12" fillId="11" borderId="1" xfId="8" applyFont="1" applyFill="1" applyBorder="1" applyAlignment="1">
      <alignment horizontal="left" vertical="center" wrapText="1"/>
    </xf>
    <xf numFmtId="0" fontId="4" fillId="9" borderId="0" xfId="3" applyFont="1" applyFill="1"/>
    <xf numFmtId="0" fontId="4" fillId="9" borderId="0" xfId="3" applyFont="1" applyFill="1" applyAlignment="1">
      <alignment wrapText="1"/>
    </xf>
    <xf numFmtId="0" fontId="1" fillId="0" borderId="0" xfId="8"/>
    <xf numFmtId="0" fontId="4" fillId="0" borderId="0" xfId="3" applyFont="1" applyAlignment="1">
      <alignment wrapText="1"/>
    </xf>
    <xf numFmtId="0" fontId="4" fillId="0" borderId="1" xfId="8" applyFont="1" applyBorder="1" applyAlignment="1">
      <alignment horizontal="left" vertical="center" wrapText="1"/>
    </xf>
    <xf numFmtId="0" fontId="12" fillId="0" borderId="1" xfId="8" applyFont="1" applyBorder="1" applyAlignment="1">
      <alignment horizontal="left" vertical="center" wrapText="1"/>
    </xf>
    <xf numFmtId="0" fontId="1" fillId="0" borderId="1" xfId="4" applyFont="1" applyBorder="1" applyAlignment="1">
      <alignment horizontal="left" vertical="center" wrapText="1"/>
    </xf>
    <xf numFmtId="0" fontId="2" fillId="0" borderId="1" xfId="4" applyBorder="1" applyAlignment="1">
      <alignment horizontal="left" vertical="center" wrapText="1"/>
    </xf>
    <xf numFmtId="0" fontId="1" fillId="10" borderId="1" xfId="8" applyFill="1" applyBorder="1" applyAlignment="1">
      <alignment horizontal="left" vertical="center" wrapText="1"/>
    </xf>
    <xf numFmtId="0" fontId="1" fillId="0" borderId="1" xfId="8" applyBorder="1" applyAlignment="1">
      <alignment horizontal="center" vertical="center" wrapText="1"/>
    </xf>
    <xf numFmtId="0" fontId="1" fillId="0" borderId="7" xfId="8" applyBorder="1" applyAlignment="1">
      <alignment horizontal="center" vertical="center" wrapText="1"/>
    </xf>
    <xf numFmtId="0" fontId="6" fillId="10" borderId="1" xfId="8" applyFont="1" applyFill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32" fillId="0" borderId="14" xfId="3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left" vertical="top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42" fillId="5" borderId="0" xfId="0" applyFont="1" applyFill="1" applyBorder="1" applyAlignment="1">
      <alignment horizontal="center" wrapText="1"/>
    </xf>
    <xf numFmtId="0" fontId="7" fillId="5" borderId="0" xfId="0" applyFont="1" applyFill="1" applyBorder="1" applyAlignment="1">
      <alignment horizontal="center" wrapText="1"/>
    </xf>
    <xf numFmtId="0" fontId="7" fillId="5" borderId="14" xfId="0" applyFont="1" applyFill="1" applyBorder="1" applyAlignment="1" applyProtection="1">
      <alignment horizontal="right" wrapText="1"/>
    </xf>
    <xf numFmtId="0" fontId="7" fillId="5" borderId="0" xfId="0" applyFont="1" applyFill="1" applyBorder="1" applyAlignment="1" applyProtection="1">
      <alignment horizontal="right" wrapText="1"/>
    </xf>
    <xf numFmtId="0" fontId="19" fillId="5" borderId="6" xfId="0" applyFont="1" applyFill="1" applyBorder="1" applyAlignment="1" applyProtection="1">
      <alignment horizontal="right" vertical="center" wrapText="1"/>
    </xf>
    <xf numFmtId="0" fontId="19" fillId="5" borderId="9" xfId="0" applyFont="1" applyFill="1" applyBorder="1" applyAlignment="1" applyProtection="1">
      <alignment horizontal="right" vertical="center" wrapText="1"/>
    </xf>
    <xf numFmtId="0" fontId="24" fillId="5" borderId="7" xfId="3" applyFont="1" applyFill="1" applyBorder="1" applyAlignment="1" applyProtection="1">
      <alignment horizontal="left" vertical="center" wrapText="1"/>
    </xf>
    <xf numFmtId="0" fontId="24" fillId="5" borderId="8" xfId="3" applyFont="1" applyFill="1" applyBorder="1" applyAlignment="1" applyProtection="1">
      <alignment horizontal="left" vertical="center" wrapText="1"/>
    </xf>
    <xf numFmtId="0" fontId="7" fillId="5" borderId="0" xfId="0" applyFont="1" applyFill="1" applyBorder="1" applyAlignment="1">
      <alignment horizontal="right" wrapText="1"/>
    </xf>
    <xf numFmtId="0" fontId="7" fillId="5" borderId="15" xfId="0" applyFont="1" applyFill="1" applyBorder="1" applyAlignment="1">
      <alignment horizontal="right" wrapText="1"/>
    </xf>
    <xf numFmtId="0" fontId="7" fillId="5" borderId="9" xfId="0" applyFont="1" applyFill="1" applyBorder="1" applyAlignment="1">
      <alignment horizontal="right" wrapText="1"/>
    </xf>
    <xf numFmtId="0" fontId="7" fillId="5" borderId="16" xfId="0" applyFont="1" applyFill="1" applyBorder="1" applyAlignment="1">
      <alignment horizontal="right" wrapText="1"/>
    </xf>
    <xf numFmtId="0" fontId="7" fillId="5" borderId="13" xfId="0" quotePrefix="1" applyFont="1" applyFill="1" applyBorder="1" applyAlignment="1" applyProtection="1">
      <alignment horizontal="left" vertical="center" wrapText="1"/>
    </xf>
    <xf numFmtId="0" fontId="7" fillId="5" borderId="10" xfId="0" applyFont="1" applyFill="1" applyBorder="1" applyAlignment="1" applyProtection="1">
      <alignment horizontal="left" vertical="center" wrapText="1"/>
    </xf>
    <xf numFmtId="0" fontId="7" fillId="5" borderId="2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0" xfId="0" applyFont="1" applyFill="1" applyBorder="1" applyAlignment="1" applyProtection="1">
      <alignment horizontal="left" vertical="center" wrapText="1"/>
    </xf>
    <xf numFmtId="0" fontId="7" fillId="5" borderId="15" xfId="0" applyFont="1" applyFill="1" applyBorder="1" applyAlignment="1" applyProtection="1">
      <alignment horizontal="left" vertical="center" wrapText="1"/>
    </xf>
    <xf numFmtId="0" fontId="7" fillId="5" borderId="6" xfId="0" applyFont="1" applyFill="1" applyBorder="1" applyAlignment="1" applyProtection="1">
      <alignment horizontal="left" vertical="center" wrapText="1"/>
    </xf>
    <xf numFmtId="0" fontId="7" fillId="5" borderId="9" xfId="0" applyFont="1" applyFill="1" applyBorder="1" applyAlignment="1" applyProtection="1">
      <alignment horizontal="left" vertical="center" wrapText="1"/>
    </xf>
    <xf numFmtId="0" fontId="7" fillId="5" borderId="16" xfId="0" applyFont="1" applyFill="1" applyBorder="1" applyAlignment="1" applyProtection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right" vertical="center" wrapText="1"/>
    </xf>
    <xf numFmtId="6" fontId="24" fillId="5" borderId="7" xfId="3" applyNumberFormat="1" applyFont="1" applyFill="1" applyBorder="1" applyAlignment="1" applyProtection="1">
      <alignment horizontal="left" vertical="center" wrapText="1"/>
    </xf>
    <xf numFmtId="0" fontId="7" fillId="0" borderId="19" xfId="0" applyFont="1" applyFill="1" applyBorder="1" applyAlignment="1">
      <alignment horizontal="right" wrapText="1"/>
    </xf>
    <xf numFmtId="0" fontId="7" fillId="0" borderId="9" xfId="0" applyFont="1" applyFill="1" applyBorder="1" applyAlignment="1">
      <alignment horizontal="right" wrapText="1"/>
    </xf>
    <xf numFmtId="0" fontId="7" fillId="0" borderId="16" xfId="0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right" wrapText="1"/>
    </xf>
    <xf numFmtId="0" fontId="7" fillId="0" borderId="8" xfId="0" applyFont="1" applyFill="1" applyBorder="1" applyAlignment="1">
      <alignment horizontal="right" wrapText="1"/>
    </xf>
    <xf numFmtId="0" fontId="14" fillId="0" borderId="3" xfId="3" applyFont="1" applyFill="1" applyBorder="1" applyAlignment="1">
      <alignment horizontal="center" vertical="top" wrapText="1"/>
    </xf>
    <xf numFmtId="0" fontId="14" fillId="0" borderId="8" xfId="3" applyFont="1" applyFill="1" applyBorder="1" applyAlignment="1">
      <alignment horizontal="center" vertical="top" wrapText="1"/>
    </xf>
    <xf numFmtId="0" fontId="6" fillId="6" borderId="20" xfId="3" applyFill="1" applyBorder="1" applyAlignment="1" applyProtection="1">
      <alignment horizontal="center" vertical="center" wrapText="1"/>
      <protection locked="0"/>
    </xf>
    <xf numFmtId="0" fontId="6" fillId="6" borderId="15" xfId="3" applyFill="1" applyBorder="1" applyAlignment="1" applyProtection="1">
      <alignment horizontal="center" vertical="center" wrapText="1"/>
      <protection locked="0"/>
    </xf>
    <xf numFmtId="0" fontId="12" fillId="14" borderId="19" xfId="0" applyFont="1" applyFill="1" applyBorder="1" applyAlignment="1">
      <alignment horizontal="center" vertical="center" wrapText="1"/>
    </xf>
    <xf numFmtId="0" fontId="12" fillId="14" borderId="9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center" vertical="center" wrapText="1"/>
    </xf>
    <xf numFmtId="0" fontId="12" fillId="2" borderId="11" xfId="3" applyFont="1" applyFill="1" applyBorder="1" applyAlignment="1">
      <alignment horizontal="center" vertical="center"/>
    </xf>
    <xf numFmtId="0" fontId="12" fillId="2" borderId="12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wrapText="1"/>
    </xf>
    <xf numFmtId="0" fontId="6" fillId="0" borderId="3" xfId="3" applyFill="1" applyBorder="1" applyAlignment="1">
      <alignment horizontal="center" vertical="center"/>
    </xf>
    <xf numFmtId="0" fontId="6" fillId="0" borderId="8" xfId="3" applyFill="1" applyBorder="1" applyAlignment="1">
      <alignment horizontal="center" vertical="center"/>
    </xf>
    <xf numFmtId="0" fontId="23" fillId="0" borderId="17" xfId="0" applyFont="1" applyFill="1" applyBorder="1" applyAlignment="1">
      <alignment horizontal="left" vertical="center" wrapText="1"/>
    </xf>
    <xf numFmtId="0" fontId="23" fillId="0" borderId="18" xfId="0" applyFont="1" applyFill="1" applyBorder="1" applyAlignment="1">
      <alignment horizontal="left" vertical="center" wrapText="1"/>
    </xf>
    <xf numFmtId="0" fontId="6" fillId="2" borderId="11" xfId="3" applyFill="1" applyBorder="1" applyAlignment="1">
      <alignment horizontal="center" vertical="center"/>
    </xf>
    <xf numFmtId="0" fontId="6" fillId="2" borderId="12" xfId="3" applyFill="1" applyBorder="1" applyAlignment="1">
      <alignment horizontal="center" vertical="center"/>
    </xf>
    <xf numFmtId="0" fontId="6" fillId="2" borderId="5" xfId="3" applyFill="1" applyBorder="1" applyAlignment="1">
      <alignment horizontal="center" vertical="center"/>
    </xf>
    <xf numFmtId="0" fontId="6" fillId="6" borderId="16" xfId="3" applyFill="1" applyBorder="1" applyAlignment="1" applyProtection="1">
      <alignment horizontal="center" vertical="center" wrapText="1"/>
      <protection locked="0"/>
    </xf>
    <xf numFmtId="0" fontId="6" fillId="2" borderId="20" xfId="3" applyFill="1" applyBorder="1" applyAlignment="1">
      <alignment horizontal="center" vertical="center"/>
    </xf>
    <xf numFmtId="0" fontId="6" fillId="2" borderId="15" xfId="3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6" fillId="2" borderId="16" xfId="3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 wrapText="1"/>
    </xf>
    <xf numFmtId="0" fontId="6" fillId="3" borderId="7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0" fontId="6" fillId="6" borderId="13" xfId="3" applyFill="1" applyBorder="1" applyAlignment="1" applyProtection="1">
      <alignment horizontal="center" vertical="center" wrapText="1"/>
      <protection locked="0"/>
    </xf>
    <xf numFmtId="0" fontId="6" fillId="6" borderId="10" xfId="3" applyFill="1" applyBorder="1" applyAlignment="1" applyProtection="1">
      <alignment horizontal="center" vertical="center" wrapText="1"/>
      <protection locked="0"/>
    </xf>
    <xf numFmtId="0" fontId="6" fillId="6" borderId="14" xfId="3" applyFill="1" applyBorder="1" applyAlignment="1" applyProtection="1">
      <alignment horizontal="center" vertical="center" wrapText="1"/>
      <protection locked="0"/>
    </xf>
    <xf numFmtId="0" fontId="6" fillId="6" borderId="0" xfId="3" applyFill="1" applyBorder="1" applyAlignment="1" applyProtection="1">
      <alignment horizontal="center" vertical="center" wrapText="1"/>
      <protection locked="0"/>
    </xf>
    <xf numFmtId="0" fontId="6" fillId="6" borderId="6" xfId="3" applyFill="1" applyBorder="1" applyAlignment="1" applyProtection="1">
      <alignment horizontal="center" vertical="center" wrapText="1"/>
      <protection locked="0"/>
    </xf>
    <xf numFmtId="0" fontId="6" fillId="6" borderId="9" xfId="3" applyFill="1" applyBorder="1" applyAlignment="1" applyProtection="1">
      <alignment horizontal="center" vertical="center" wrapText="1"/>
      <protection locked="0"/>
    </xf>
    <xf numFmtId="0" fontId="6" fillId="18" borderId="13" xfId="3" applyFill="1" applyBorder="1" applyAlignment="1">
      <alignment horizontal="center" vertical="center"/>
    </xf>
    <xf numFmtId="0" fontId="6" fillId="18" borderId="10" xfId="3" applyFill="1" applyBorder="1" applyAlignment="1">
      <alignment horizontal="center" vertical="center"/>
    </xf>
    <xf numFmtId="0" fontId="6" fillId="18" borderId="20" xfId="3" applyFill="1" applyBorder="1" applyAlignment="1">
      <alignment horizontal="center" vertical="center"/>
    </xf>
    <xf numFmtId="0" fontId="6" fillId="18" borderId="14" xfId="3" applyFill="1" applyBorder="1" applyAlignment="1">
      <alignment horizontal="center" vertical="center"/>
    </xf>
    <xf numFmtId="0" fontId="6" fillId="18" borderId="0" xfId="3" applyFill="1" applyBorder="1" applyAlignment="1">
      <alignment horizontal="center" vertical="center"/>
    </xf>
    <xf numFmtId="0" fontId="6" fillId="18" borderId="15" xfId="3" applyFill="1" applyBorder="1" applyAlignment="1">
      <alignment horizontal="center" vertical="center"/>
    </xf>
    <xf numFmtId="0" fontId="6" fillId="18" borderId="6" xfId="3" applyFill="1" applyBorder="1" applyAlignment="1">
      <alignment horizontal="center" vertical="center"/>
    </xf>
    <xf numFmtId="0" fontId="6" fillId="18" borderId="9" xfId="3" applyFill="1" applyBorder="1" applyAlignment="1">
      <alignment horizontal="center" vertical="center"/>
    </xf>
    <xf numFmtId="0" fontId="6" fillId="18" borderId="16" xfId="3" applyFill="1" applyBorder="1" applyAlignment="1">
      <alignment horizontal="center" vertical="center"/>
    </xf>
    <xf numFmtId="0" fontId="6" fillId="0" borderId="3" xfId="3" applyBorder="1" applyAlignment="1">
      <alignment horizontal="center"/>
    </xf>
    <xf numFmtId="0" fontId="6" fillId="0" borderId="8" xfId="3" applyBorder="1" applyAlignment="1">
      <alignment horizontal="center"/>
    </xf>
    <xf numFmtId="0" fontId="14" fillId="8" borderId="3" xfId="3" applyFont="1" applyFill="1" applyBorder="1" applyAlignment="1">
      <alignment horizontal="center" vertical="top" wrapText="1"/>
    </xf>
    <xf numFmtId="0" fontId="14" fillId="8" borderId="8" xfId="3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top" wrapText="1"/>
    </xf>
    <xf numFmtId="0" fontId="25" fillId="0" borderId="8" xfId="0" applyFont="1" applyFill="1" applyBorder="1" applyAlignment="1">
      <alignment horizontal="center" vertical="top" wrapText="1"/>
    </xf>
    <xf numFmtId="0" fontId="6" fillId="6" borderId="8" xfId="3" applyFill="1" applyBorder="1" applyAlignment="1" applyProtection="1">
      <alignment horizontal="center" vertical="center" wrapText="1"/>
      <protection locked="0"/>
    </xf>
    <xf numFmtId="0" fontId="12" fillId="0" borderId="21" xfId="3" applyFont="1" applyFill="1" applyBorder="1" applyAlignment="1">
      <alignment horizontal="left" vertical="center"/>
    </xf>
    <xf numFmtId="0" fontId="12" fillId="0" borderId="22" xfId="3" applyFont="1" applyFill="1" applyBorder="1" applyAlignment="1">
      <alignment horizontal="left" vertical="center"/>
    </xf>
    <xf numFmtId="0" fontId="14" fillId="8" borderId="7" xfId="3" applyFont="1" applyFill="1" applyBorder="1" applyAlignment="1">
      <alignment horizontal="center" vertical="top" wrapText="1"/>
    </xf>
    <xf numFmtId="0" fontId="14" fillId="0" borderId="7" xfId="3" applyFont="1" applyFill="1" applyBorder="1" applyAlignment="1">
      <alignment horizontal="center" vertical="top" wrapText="1"/>
    </xf>
    <xf numFmtId="0" fontId="12" fillId="18" borderId="13" xfId="0" applyFont="1" applyFill="1" applyBorder="1" applyAlignment="1">
      <alignment horizontal="center" vertical="center" wrapText="1"/>
    </xf>
    <xf numFmtId="0" fontId="12" fillId="18" borderId="10" xfId="0" applyFont="1" applyFill="1" applyBorder="1" applyAlignment="1">
      <alignment horizontal="center" vertical="center" wrapText="1"/>
    </xf>
    <xf numFmtId="0" fontId="12" fillId="18" borderId="20" xfId="0" applyFont="1" applyFill="1" applyBorder="1" applyAlignment="1">
      <alignment horizontal="center" vertical="center" wrapText="1"/>
    </xf>
    <xf numFmtId="0" fontId="12" fillId="18" borderId="14" xfId="0" applyFont="1" applyFill="1" applyBorder="1" applyAlignment="1">
      <alignment horizontal="center" vertical="center" wrapText="1"/>
    </xf>
    <xf numFmtId="0" fontId="12" fillId="18" borderId="0" xfId="0" applyFont="1" applyFill="1" applyBorder="1" applyAlignment="1">
      <alignment horizontal="center" vertical="center" wrapText="1"/>
    </xf>
    <xf numFmtId="0" fontId="12" fillId="18" borderId="15" xfId="0" applyFont="1" applyFill="1" applyBorder="1" applyAlignment="1">
      <alignment horizontal="center" vertical="center" wrapText="1"/>
    </xf>
    <xf numFmtId="0" fontId="12" fillId="18" borderId="6" xfId="0" applyFont="1" applyFill="1" applyBorder="1" applyAlignment="1">
      <alignment horizontal="center" vertical="center" wrapText="1"/>
    </xf>
    <xf numFmtId="0" fontId="12" fillId="18" borderId="9" xfId="0" applyFont="1" applyFill="1" applyBorder="1" applyAlignment="1">
      <alignment horizontal="center" vertical="center" wrapText="1"/>
    </xf>
    <xf numFmtId="0" fontId="12" fillId="18" borderId="16" xfId="0" applyFont="1" applyFill="1" applyBorder="1" applyAlignment="1">
      <alignment horizontal="center" vertical="center" wrapText="1"/>
    </xf>
    <xf numFmtId="0" fontId="12" fillId="6" borderId="11" xfId="3" applyFont="1" applyFill="1" applyBorder="1" applyAlignment="1">
      <alignment horizontal="center" vertical="center"/>
    </xf>
    <xf numFmtId="0" fontId="12" fillId="6" borderId="12" xfId="3" applyFont="1" applyFill="1" applyBorder="1" applyAlignment="1">
      <alignment horizontal="center" vertical="center"/>
    </xf>
    <xf numFmtId="0" fontId="12" fillId="6" borderId="5" xfId="3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 vertical="center" wrapText="1"/>
    </xf>
    <xf numFmtId="0" fontId="12" fillId="14" borderId="3" xfId="0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horizontal="center" vertical="center" wrapText="1"/>
    </xf>
    <xf numFmtId="0" fontId="23" fillId="18" borderId="13" xfId="0" applyFont="1" applyFill="1" applyBorder="1" applyAlignment="1">
      <alignment horizontal="center" vertical="center"/>
    </xf>
    <xf numFmtId="0" fontId="23" fillId="18" borderId="10" xfId="0" applyFont="1" applyFill="1" applyBorder="1" applyAlignment="1">
      <alignment horizontal="center" vertical="center"/>
    </xf>
    <xf numFmtId="0" fontId="23" fillId="18" borderId="20" xfId="0" applyFont="1" applyFill="1" applyBorder="1" applyAlignment="1">
      <alignment horizontal="center" vertical="center"/>
    </xf>
    <xf numFmtId="0" fontId="23" fillId="18" borderId="14" xfId="0" applyFont="1" applyFill="1" applyBorder="1" applyAlignment="1">
      <alignment horizontal="center" vertical="center"/>
    </xf>
    <xf numFmtId="0" fontId="23" fillId="18" borderId="0" xfId="0" applyFont="1" applyFill="1" applyBorder="1" applyAlignment="1">
      <alignment horizontal="center" vertical="center"/>
    </xf>
    <xf numFmtId="0" fontId="23" fillId="18" borderId="15" xfId="0" applyFont="1" applyFill="1" applyBorder="1" applyAlignment="1">
      <alignment horizontal="center" vertical="center"/>
    </xf>
    <xf numFmtId="0" fontId="23" fillId="18" borderId="6" xfId="0" applyFont="1" applyFill="1" applyBorder="1" applyAlignment="1">
      <alignment horizontal="center" vertical="center"/>
    </xf>
    <xf numFmtId="0" fontId="23" fillId="18" borderId="9" xfId="0" applyFont="1" applyFill="1" applyBorder="1" applyAlignment="1">
      <alignment horizontal="center" vertical="center"/>
    </xf>
    <xf numFmtId="0" fontId="23" fillId="18" borderId="16" xfId="0" applyFont="1" applyFill="1" applyBorder="1" applyAlignment="1">
      <alignment horizontal="center" vertical="center"/>
    </xf>
    <xf numFmtId="0" fontId="12" fillId="18" borderId="7" xfId="3" applyFont="1" applyFill="1" applyBorder="1" applyAlignment="1">
      <alignment horizontal="center" vertical="center"/>
    </xf>
    <xf numFmtId="0" fontId="12" fillId="18" borderId="3" xfId="3" applyFont="1" applyFill="1" applyBorder="1" applyAlignment="1">
      <alignment horizontal="center" vertical="center"/>
    </xf>
    <xf numFmtId="0" fontId="12" fillId="18" borderId="8" xfId="3" applyFont="1" applyFill="1" applyBorder="1" applyAlignment="1">
      <alignment horizontal="center" vertical="center"/>
    </xf>
    <xf numFmtId="0" fontId="17" fillId="0" borderId="10" xfId="3" applyFont="1" applyBorder="1" applyAlignment="1">
      <alignment horizontal="center"/>
    </xf>
    <xf numFmtId="0" fontId="17" fillId="0" borderId="20" xfId="3" applyFont="1" applyBorder="1" applyAlignment="1">
      <alignment horizontal="center"/>
    </xf>
    <xf numFmtId="0" fontId="4" fillId="0" borderId="25" xfId="3" applyFont="1" applyBorder="1" applyAlignment="1">
      <alignment horizontal="center"/>
    </xf>
    <xf numFmtId="0" fontId="4" fillId="0" borderId="26" xfId="3" applyFont="1" applyBorder="1" applyAlignment="1">
      <alignment horizontal="center"/>
    </xf>
    <xf numFmtId="0" fontId="12" fillId="16" borderId="11" xfId="3" applyFont="1" applyFill="1" applyBorder="1" applyAlignment="1">
      <alignment horizontal="center" vertical="center"/>
    </xf>
    <xf numFmtId="0" fontId="12" fillId="16" borderId="12" xfId="3" applyFont="1" applyFill="1" applyBorder="1" applyAlignment="1">
      <alignment horizontal="center" vertical="center"/>
    </xf>
    <xf numFmtId="0" fontId="12" fillId="16" borderId="5" xfId="3" applyFont="1" applyFill="1" applyBorder="1" applyAlignment="1">
      <alignment horizontal="center" vertical="center"/>
    </xf>
    <xf numFmtId="3" fontId="19" fillId="0" borderId="0" xfId="3" applyNumberFormat="1" applyFont="1" applyFill="1" applyBorder="1" applyAlignment="1" applyProtection="1">
      <alignment vertical="center" wrapText="1"/>
    </xf>
  </cellXfs>
  <cellStyles count="9">
    <cellStyle name="Prozent" xfId="5" builtinId="5"/>
    <cellStyle name="Prozent 2" xfId="7" xr:uid="{74D8E4E5-D58D-4534-905A-227CDB9F76C4}"/>
    <cellStyle name="Standard" xfId="0" builtinId="0"/>
    <cellStyle name="Standard 2" xfId="3" xr:uid="{5F7CE47B-8EBC-4CB5-BEA2-1792878EC638}"/>
    <cellStyle name="Standard 3" xfId="2" xr:uid="{3D65F407-9E9E-4215-A98F-A95DE7204164}"/>
    <cellStyle name="Standard 3 2" xfId="4" xr:uid="{3F43AB4C-9802-4B07-8842-1316F0AD0583}"/>
    <cellStyle name="Standard 3 3" xfId="8" xr:uid="{23401FAF-1606-40D0-8924-2342E0C91730}"/>
    <cellStyle name="Währung" xfId="1" builtinId="4"/>
    <cellStyle name="Währung 2" xfId="6" xr:uid="{E489EA01-C02F-4AFA-A4D0-9270A9839A89}"/>
  </cellStyles>
  <dxfs count="8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fgColor auto="1"/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auto="1"/>
      </font>
      <fill>
        <patternFill>
          <bgColor rgb="FFFF66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auto="1"/>
      </font>
      <fill>
        <patternFill>
          <bgColor rgb="FFFF6600"/>
        </patternFill>
      </fill>
    </dxf>
    <dxf>
      <font>
        <condense val="0"/>
        <extend val="0"/>
        <color rgb="FF9C0006"/>
      </font>
    </dxf>
    <dxf>
      <font>
        <color theme="1" tint="0.2499465926084170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rgb="FFFFFFFF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theme="4"/>
      </font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FF99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rgb="FFFFFF66"/>
        </patternFill>
      </fill>
    </dxf>
    <dxf>
      <font>
        <color auto="1"/>
      </font>
      <fill>
        <patternFill patternType="solid"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D1F3FF"/>
      <color rgb="FFF49BFB"/>
      <color rgb="FFF9C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6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AD-4233-98ED-42BB28DC2F6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AD-4233-98ED-42BB28DC2F6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AD-4233-98ED-42BB28DC2F6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AD-4233-98ED-42BB28DC2F6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AD-4233-98ED-42BB28DC2F6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AD-4233-98ED-42BB28DC2F62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AD-4233-98ED-42BB28DC2F62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AD-4233-98ED-42BB28DC2F62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AD-4233-98ED-42BB28DC2F62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AD-4233-98ED-42BB28DC2F62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AD-4233-98ED-42BB28DC2F6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C4AD-4233-98ED-42BB28DC2F6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394" footer="0.4921259845000039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6"/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10-45DD-9977-E2253D38AEB4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10-45DD-9977-E2253D38AEB4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10-45DD-9977-E2253D38AEB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D10-45DD-9977-E2253D38AEB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'Wertungsmatrix Zuschlagskriter.'!#REF!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'Wertungsmatrix Zuschlagskriter.'!#REF!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D10-45DD-9977-E2253D38AEB4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394" footer="0.4921259845000039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Gewichtete Punkte je Auswahlkriterium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(entspricht wieder der Gewichtung der Auswahlkriterien)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7"/>
          <c:order val="0"/>
          <c:tx>
            <c:v>Gesamtumsatz der letzten 3 Jahre im Mittel Umsatz Sanierung der letzten 3 Jahre im Mittel Projektleitung stellvertretende Projektleitung Referenz-Projekt 1 - Objektplanung Referenz-Projekt 2 - Objektplanung Referenz-Projekt 3 - Objektplanung Referenz-Proj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24-42A5-90F3-5DC21DB5F97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24-42A5-90F3-5DC21DB5F97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424-42A5-90F3-5DC21DB5F97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424-42A5-90F3-5DC21DB5F97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424-42A5-90F3-5DC21DB5F97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424-42A5-90F3-5DC21DB5F97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424-42A5-90F3-5DC21DB5F97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424-42A5-90F3-5DC21DB5F97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424-42A5-90F3-5DC21DB5F97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424-42A5-90F3-5DC21DB5F97B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24-42A5-90F3-5DC21DB5F9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24-42A5-90F3-5DC21DB5F97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24-42A5-90F3-5DC21DB5F97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24-42A5-90F3-5DC21DB5F97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24-42A5-90F3-5DC21DB5F97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24-42A5-90F3-5DC21DB5F97B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24-42A5-90F3-5DC21DB5F97B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424-42A5-90F3-5DC21DB5F97B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24-42A5-90F3-5DC21DB5F97B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24-42A5-90F3-5DC21DB5F97B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424-42A5-90F3-5DC21DB5F97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11"/>
              <c:pt idx="0">
                <c:v>Gesamtumsatz der letzten 3 Jahre im Mittel</c:v>
              </c:pt>
              <c:pt idx="1">
                <c:v>Umsatz Sanierung der letzten 3 Jahre im Mittel</c:v>
              </c:pt>
              <c:pt idx="2">
                <c:v>Projektleitung</c:v>
              </c:pt>
              <c:pt idx="3">
                <c:v>stellvertretende Projektleitung</c:v>
              </c:pt>
              <c:pt idx="4">
                <c:v>Referenz-Projekt 1 - Objektplanung</c:v>
              </c:pt>
              <c:pt idx="5">
                <c:v>Referenz-Projekt 2 - Objektplanung</c:v>
              </c:pt>
              <c:pt idx="6">
                <c:v>Referenz-Projekt 3 - Objektplanung</c:v>
              </c:pt>
              <c:pt idx="7">
                <c:v>Referenz-Projekt 4 - TGA</c:v>
              </c:pt>
              <c:pt idx="8">
                <c:v>Referenz-Projekt 5 - TGA</c:v>
              </c:pt>
              <c:pt idx="9">
                <c:v>Referenz-Projekt 6 - TGA</c:v>
              </c:pt>
              <c:pt idx="10">
                <c:v>Gesamtpunkte Beschäftigte</c:v>
              </c:pt>
            </c:strLit>
          </c:cat>
          <c:val>
            <c:numLit>
              <c:formatCode>General</c:formatCode>
              <c:ptCount val="11"/>
              <c:pt idx="0">
                <c:v>25</c:v>
              </c:pt>
              <c:pt idx="1">
                <c:v>50</c:v>
              </c:pt>
              <c:pt idx="2">
                <c:v>50</c:v>
              </c:pt>
              <c:pt idx="3">
                <c:v>25</c:v>
              </c:pt>
              <c:pt idx="4">
                <c:v>50</c:v>
              </c:pt>
              <c:pt idx="5">
                <c:v>50</c:v>
              </c:pt>
              <c:pt idx="6">
                <c:v>50</c:v>
              </c:pt>
              <c:pt idx="7">
                <c:v>50</c:v>
              </c:pt>
              <c:pt idx="8">
                <c:v>50</c:v>
              </c:pt>
              <c:pt idx="9">
                <c:v>50</c:v>
              </c:pt>
              <c:pt idx="10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15-7424-42A5-90F3-5DC21DB5F97B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0000000000000062" l="0.78740157499999996" r="0.78740157499999996" t="0.82000000000000062" header="0.49212598450000394" footer="0.4921259845000039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Erreichbare Punkte in Referenzobjekten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5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53-4920-BF4F-1458A0E1FE6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953-4920-BF4F-1458A0E1FE6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953-4920-BF4F-1458A0E1FE6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953-4920-BF4F-1458A0E1FE6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953-4920-BF4F-1458A0E1FE6D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53-4920-BF4F-1458A0E1FE6D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53-4920-BF4F-1458A0E1FE6D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53-4920-BF4F-1458A0E1FE6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de-DE"/>
                      <a:t>Anrechenbare Kosten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953-4920-BF4F-1458A0E1FE6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Gebäudetyp bzw. Nutzungsart</c:v>
              </c:pt>
              <c:pt idx="1">
                <c:v>Sanierung im laufenden Betrieb</c:v>
              </c:pt>
              <c:pt idx="2">
                <c:v>Gegenstand der Sanierung</c:v>
              </c:pt>
              <c:pt idx="3">
                <c:v>Auftraggeber</c:v>
              </c:pt>
              <c:pt idx="4">
                <c:v>Projektgröße BGF in m²</c:v>
              </c:pt>
              <c:pt idx="5">
                <c:v>Anrechenbare Kosten nach DIN 276 , i.d. Fassung v. Dezember 2008;  (KG 300 - 400) in € brutto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6</c:v>
              </c:pt>
              <c:pt idx="2">
                <c:v>5</c:v>
              </c:pt>
              <c:pt idx="3">
                <c:v>1</c:v>
              </c:pt>
              <c:pt idx="4">
                <c:v>6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B-B953-4920-BF4F-1458A0E1FE6D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394" footer="0.4921259845000039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0</xdr:rowOff>
    </xdr:from>
    <xdr:to>
      <xdr:col>3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D0715C-2C44-4E52-852F-219A00E4A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3</xdr:col>
      <xdr:colOff>0</xdr:colOff>
      <xdr:row>21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C88C76-DF6B-48B3-A41E-4E8364CE0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21</xdr:row>
      <xdr:rowOff>0</xdr:rowOff>
    </xdr:from>
    <xdr:to>
      <xdr:col>3</xdr:col>
      <xdr:colOff>0</xdr:colOff>
      <xdr:row>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28ED14-87AE-4455-8E06-32828EC40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3</xdr:col>
      <xdr:colOff>0</xdr:colOff>
      <xdr:row>21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AA28DA-5CCD-4924-B056-865FA60F1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ED212-077A-4386-99FE-0F72624C26F2}">
  <dimension ref="A1:O60"/>
  <sheetViews>
    <sheetView workbookViewId="0">
      <selection activeCell="K26" sqref="K26"/>
    </sheetView>
  </sheetViews>
  <sheetFormatPr baseColWidth="10" defaultColWidth="11.44140625" defaultRowHeight="13.2" outlineLevelCol="1"/>
  <cols>
    <col min="1" max="1" width="11.44140625" style="100"/>
    <col min="2" max="2" width="54" style="100" customWidth="1"/>
    <col min="3" max="3" width="28" style="100" customWidth="1"/>
    <col min="4" max="4" width="12.33203125" style="100" customWidth="1"/>
    <col min="5" max="6" width="12.44140625" style="100" customWidth="1"/>
    <col min="7" max="7" width="1.33203125" style="100" customWidth="1"/>
    <col min="8" max="9" width="9.88671875" style="100" customWidth="1" outlineLevel="1"/>
    <col min="10" max="10" width="0.88671875" style="100" customWidth="1"/>
    <col min="11" max="12" width="9.88671875" style="100" customWidth="1" outlineLevel="1"/>
    <col min="13" max="13" width="1" style="100" customWidth="1"/>
    <col min="14" max="14" width="11.44140625" style="100"/>
    <col min="15" max="15" width="10.88671875" style="6" customWidth="1"/>
    <col min="16" max="16384" width="11.44140625" style="100"/>
  </cols>
  <sheetData>
    <row r="1" spans="1:15" ht="27" customHeight="1">
      <c r="A1" s="187" t="s">
        <v>111</v>
      </c>
      <c r="B1" s="187"/>
      <c r="C1" s="99"/>
      <c r="G1" s="99"/>
      <c r="H1" s="99"/>
      <c r="I1" s="99"/>
    </row>
    <row r="2" spans="1:15" ht="22.5" customHeight="1">
      <c r="A2" s="188" t="s">
        <v>62</v>
      </c>
      <c r="B2" s="188"/>
      <c r="C2" s="101"/>
      <c r="G2" s="101"/>
      <c r="H2" s="101"/>
      <c r="I2" s="101"/>
    </row>
    <row r="3" spans="1:15" ht="15.75" customHeight="1">
      <c r="A3" s="189"/>
      <c r="B3" s="189"/>
      <c r="C3" s="101"/>
      <c r="G3" s="101"/>
      <c r="H3" s="101"/>
      <c r="I3" s="101"/>
    </row>
    <row r="4" spans="1:15" ht="28.5" customHeight="1">
      <c r="A4" s="190" t="s">
        <v>21</v>
      </c>
      <c r="B4" s="190"/>
    </row>
    <row r="5" spans="1:15" ht="31.5" customHeight="1">
      <c r="A5" s="191" t="s">
        <v>22</v>
      </c>
      <c r="B5" s="191"/>
      <c r="C5" s="102" t="s">
        <v>23</v>
      </c>
      <c r="H5" s="103"/>
      <c r="I5" s="103"/>
      <c r="K5" s="103"/>
      <c r="L5" s="103"/>
    </row>
    <row r="6" spans="1:15" ht="12.75" customHeight="1">
      <c r="A6" s="192" t="s">
        <v>24</v>
      </c>
      <c r="B6" s="192"/>
      <c r="C6" s="102">
        <v>0</v>
      </c>
      <c r="H6" s="104"/>
      <c r="I6" s="104"/>
      <c r="K6" s="104"/>
      <c r="L6" s="104"/>
    </row>
    <row r="7" spans="1:15" ht="18" customHeight="1">
      <c r="A7" s="192" t="s">
        <v>25</v>
      </c>
      <c r="B7" s="192"/>
      <c r="C7" s="105" t="s">
        <v>26</v>
      </c>
      <c r="K7" s="104"/>
      <c r="L7" s="104"/>
    </row>
    <row r="8" spans="1:15" ht="12.75" customHeight="1">
      <c r="A8" s="195" t="s">
        <v>27</v>
      </c>
      <c r="B8" s="195"/>
      <c r="C8" s="196" t="s">
        <v>28</v>
      </c>
      <c r="D8" s="196"/>
      <c r="E8" s="196"/>
      <c r="F8" s="196"/>
      <c r="G8" s="197"/>
      <c r="H8" s="106" t="s">
        <v>29</v>
      </c>
      <c r="I8" s="106" t="s">
        <v>30</v>
      </c>
      <c r="K8" s="104"/>
      <c r="L8" s="104"/>
    </row>
    <row r="9" spans="1:15" ht="12.75" customHeight="1">
      <c r="A9" s="198" t="s">
        <v>31</v>
      </c>
      <c r="B9" s="198"/>
      <c r="C9" s="196"/>
      <c r="D9" s="196"/>
      <c r="E9" s="196"/>
      <c r="F9" s="196"/>
      <c r="G9" s="197"/>
      <c r="H9" s="106" t="s">
        <v>23</v>
      </c>
      <c r="I9" s="106" t="s">
        <v>23</v>
      </c>
      <c r="K9" s="182"/>
      <c r="L9" s="182"/>
    </row>
    <row r="10" spans="1:15" ht="12.75" customHeight="1">
      <c r="A10" s="183" t="s">
        <v>32</v>
      </c>
      <c r="B10" s="183"/>
      <c r="C10" s="184" t="s">
        <v>28</v>
      </c>
      <c r="D10" s="184"/>
      <c r="E10" s="184"/>
      <c r="F10" s="184"/>
      <c r="G10" s="184"/>
      <c r="H10" s="185"/>
      <c r="I10" s="185"/>
      <c r="J10" s="185"/>
      <c r="K10" s="107" t="s">
        <v>33</v>
      </c>
      <c r="L10" s="107" t="s">
        <v>34</v>
      </c>
    </row>
    <row r="11" spans="1:15" ht="12.75" customHeight="1">
      <c r="A11" s="186" t="s">
        <v>35</v>
      </c>
      <c r="B11" s="186"/>
      <c r="C11" s="184"/>
      <c r="D11" s="184"/>
      <c r="E11" s="184"/>
      <c r="F11" s="184"/>
      <c r="G11" s="184"/>
      <c r="H11" s="184"/>
      <c r="I11" s="184"/>
      <c r="J11" s="184"/>
      <c r="K11" s="107" t="s">
        <v>23</v>
      </c>
      <c r="L11" s="107" t="s">
        <v>23</v>
      </c>
    </row>
    <row r="12" spans="1:15" s="18" customFormat="1" ht="12.75" customHeight="1">
      <c r="A12" s="199" t="s">
        <v>36</v>
      </c>
      <c r="B12" s="199"/>
      <c r="C12" s="19" t="s">
        <v>37</v>
      </c>
      <c r="H12" s="20" t="s">
        <v>37</v>
      </c>
      <c r="I12" s="20" t="s">
        <v>37</v>
      </c>
      <c r="J12" s="114"/>
      <c r="K12" s="24"/>
      <c r="L12" s="24"/>
      <c r="O12"/>
    </row>
    <row r="13" spans="1:15" s="18" customFormat="1" ht="12.75" customHeight="1">
      <c r="A13" s="193" t="s">
        <v>48</v>
      </c>
      <c r="B13" s="193"/>
      <c r="C13" s="19" t="s">
        <v>37</v>
      </c>
      <c r="H13" s="19" t="s">
        <v>37</v>
      </c>
      <c r="I13" s="19" t="s">
        <v>37</v>
      </c>
      <c r="J13" s="114"/>
      <c r="K13" s="24"/>
      <c r="L13" s="24"/>
      <c r="O13"/>
    </row>
    <row r="14" spans="1:15" s="18" customFormat="1" ht="12.75" customHeight="1">
      <c r="A14" s="193" t="s">
        <v>49</v>
      </c>
      <c r="B14" s="194"/>
      <c r="C14" s="19" t="s">
        <v>37</v>
      </c>
      <c r="H14" s="19" t="s">
        <v>37</v>
      </c>
      <c r="I14" s="19" t="s">
        <v>37</v>
      </c>
      <c r="J14" s="114"/>
      <c r="K14" s="24"/>
      <c r="L14" s="24"/>
      <c r="O14"/>
    </row>
    <row r="15" spans="1:15" s="18" customFormat="1" ht="12.75" customHeight="1">
      <c r="A15" s="193" t="s">
        <v>50</v>
      </c>
      <c r="B15" s="194"/>
      <c r="C15" s="19" t="s">
        <v>37</v>
      </c>
      <c r="H15" s="19" t="s">
        <v>37</v>
      </c>
      <c r="I15" s="19" t="s">
        <v>37</v>
      </c>
      <c r="J15" s="114"/>
      <c r="K15" s="24"/>
      <c r="L15" s="24"/>
      <c r="O15"/>
    </row>
    <row r="16" spans="1:15" s="18" customFormat="1" ht="12.75" customHeight="1">
      <c r="A16" s="193" t="s">
        <v>51</v>
      </c>
      <c r="B16" s="194"/>
      <c r="C16" s="19" t="s">
        <v>37</v>
      </c>
      <c r="H16" s="19" t="s">
        <v>37</v>
      </c>
      <c r="I16" s="19" t="s">
        <v>37</v>
      </c>
      <c r="J16" s="114"/>
      <c r="K16" s="19" t="s">
        <v>37</v>
      </c>
      <c r="L16" s="19" t="s">
        <v>37</v>
      </c>
      <c r="O16"/>
    </row>
    <row r="17" spans="1:15" s="18" customFormat="1" ht="12.75" customHeight="1">
      <c r="A17" s="193" t="s">
        <v>52</v>
      </c>
      <c r="B17" s="194"/>
      <c r="C17" s="19" t="s">
        <v>37</v>
      </c>
      <c r="H17" s="19" t="s">
        <v>37</v>
      </c>
      <c r="I17" s="19" t="s">
        <v>37</v>
      </c>
      <c r="J17" s="114"/>
      <c r="K17" s="19" t="s">
        <v>37</v>
      </c>
      <c r="L17" s="19" t="s">
        <v>37</v>
      </c>
      <c r="O17"/>
    </row>
    <row r="18" spans="1:15" s="18" customFormat="1" ht="55.2">
      <c r="A18" s="193" t="s">
        <v>113</v>
      </c>
      <c r="B18" s="194"/>
      <c r="C18" s="115" t="s">
        <v>38</v>
      </c>
      <c r="H18" s="21" t="s">
        <v>38</v>
      </c>
      <c r="I18" s="21" t="s">
        <v>38</v>
      </c>
      <c r="J18" s="114"/>
      <c r="K18" s="24"/>
      <c r="L18" s="24"/>
      <c r="O18"/>
    </row>
    <row r="19" spans="1:15" s="18" customFormat="1" ht="12.75" customHeight="1">
      <c r="A19" s="199" t="s">
        <v>112</v>
      </c>
      <c r="B19" s="199"/>
      <c r="C19" s="19" t="s">
        <v>37</v>
      </c>
      <c r="H19" s="24"/>
      <c r="I19" s="24"/>
      <c r="J19" s="114"/>
      <c r="K19" s="116"/>
      <c r="L19" s="116"/>
      <c r="O19"/>
    </row>
    <row r="20" spans="1:15" s="18" customFormat="1" ht="12.75" customHeight="1">
      <c r="A20" s="199" t="s">
        <v>4</v>
      </c>
      <c r="B20" s="199"/>
      <c r="C20" s="19" t="s">
        <v>37</v>
      </c>
      <c r="H20" s="24"/>
      <c r="I20" s="24"/>
      <c r="K20" s="22"/>
      <c r="L20" s="22"/>
      <c r="O20"/>
    </row>
    <row r="21" spans="1:15" s="18" customFormat="1" ht="12.75" customHeight="1">
      <c r="A21" s="199" t="s">
        <v>47</v>
      </c>
      <c r="B21" s="199"/>
      <c r="C21" s="19" t="s">
        <v>37</v>
      </c>
      <c r="H21" s="19" t="s">
        <v>37</v>
      </c>
      <c r="I21" s="19" t="s">
        <v>37</v>
      </c>
      <c r="K21" s="23"/>
      <c r="L21" s="23"/>
      <c r="O21"/>
    </row>
    <row r="22" spans="1:15" s="18" customFormat="1" ht="12.75" customHeight="1">
      <c r="A22" s="199" t="s">
        <v>46</v>
      </c>
      <c r="B22" s="199"/>
      <c r="C22" s="19" t="s">
        <v>37</v>
      </c>
      <c r="H22" s="19" t="s">
        <v>37</v>
      </c>
      <c r="I22" s="19" t="s">
        <v>37</v>
      </c>
      <c r="K22" s="19" t="s">
        <v>37</v>
      </c>
      <c r="L22" s="19" t="s">
        <v>37</v>
      </c>
      <c r="O22"/>
    </row>
    <row r="23" spans="1:15" ht="15" customHeight="1">
      <c r="A23" s="108"/>
      <c r="G23" s="6"/>
      <c r="H23" s="6"/>
      <c r="I23" s="6"/>
      <c r="J23" s="6"/>
      <c r="K23" s="6"/>
      <c r="L23" s="6"/>
      <c r="M23" s="38"/>
      <c r="N23" s="38"/>
    </row>
    <row r="24" spans="1:15" ht="15" customHeight="1">
      <c r="A24" s="108"/>
      <c r="G24" s="6"/>
      <c r="H24" s="6"/>
      <c r="I24" s="6"/>
      <c r="J24" s="6"/>
      <c r="K24" s="6"/>
      <c r="L24" s="6"/>
      <c r="M24" s="38"/>
      <c r="N24" s="38"/>
    </row>
    <row r="25" spans="1:15" ht="13.8">
      <c r="A25" s="108"/>
    </row>
    <row r="26" spans="1:15" ht="13.8">
      <c r="B26" s="109"/>
    </row>
    <row r="27" spans="1:15" ht="13.8">
      <c r="B27" s="109"/>
    </row>
    <row r="28" spans="1:15" ht="13.8">
      <c r="B28" s="109"/>
    </row>
    <row r="29" spans="1:15" ht="13.8">
      <c r="B29" s="109"/>
    </row>
    <row r="30" spans="1:15" ht="13.8" hidden="1">
      <c r="B30" s="109"/>
    </row>
    <row r="31" spans="1:15" ht="12.75" hidden="1" customHeight="1">
      <c r="B31" s="110" t="s">
        <v>28</v>
      </c>
      <c r="C31" s="110"/>
      <c r="H31" s="103"/>
      <c r="I31" s="103"/>
    </row>
    <row r="32" spans="1:15" ht="12.75" hidden="1" customHeight="1">
      <c r="B32" s="110" t="s">
        <v>40</v>
      </c>
      <c r="C32" s="110"/>
      <c r="H32" s="103"/>
      <c r="I32" s="103"/>
    </row>
    <row r="33" spans="2:9" ht="12.75" hidden="1" customHeight="1">
      <c r="B33" s="111"/>
      <c r="C33" s="111"/>
      <c r="H33" s="103"/>
      <c r="I33" s="103"/>
    </row>
    <row r="34" spans="2:9" ht="12.75" hidden="1" customHeight="1">
      <c r="B34" s="111" t="s">
        <v>26</v>
      </c>
      <c r="C34" s="111"/>
      <c r="H34" s="103"/>
      <c r="I34" s="103"/>
    </row>
    <row r="35" spans="2:9" ht="12.75" hidden="1" customHeight="1">
      <c r="B35" s="111" t="s">
        <v>41</v>
      </c>
      <c r="C35" s="111"/>
      <c r="H35" s="103"/>
      <c r="I35" s="103"/>
    </row>
    <row r="36" spans="2:9" ht="12.75" hidden="1" customHeight="1">
      <c r="B36" s="110"/>
      <c r="C36" s="110"/>
      <c r="H36" s="103"/>
      <c r="I36" s="103"/>
    </row>
    <row r="37" spans="2:9" ht="12.75" hidden="1" customHeight="1">
      <c r="B37" s="112" t="s">
        <v>37</v>
      </c>
      <c r="C37" s="112"/>
      <c r="H37" s="103"/>
      <c r="I37" s="103"/>
    </row>
    <row r="38" spans="2:9" ht="12.75" hidden="1" customHeight="1">
      <c r="B38" s="112" t="s">
        <v>28</v>
      </c>
      <c r="C38" s="112"/>
      <c r="H38" s="103"/>
      <c r="I38" s="103"/>
    </row>
    <row r="39" spans="2:9" ht="12.75" hidden="1" customHeight="1">
      <c r="B39" s="112" t="s">
        <v>38</v>
      </c>
      <c r="C39" s="112"/>
    </row>
    <row r="40" spans="2:9" ht="12.75" hidden="1" customHeight="1">
      <c r="B40" s="112" t="s">
        <v>42</v>
      </c>
      <c r="C40" s="112"/>
    </row>
    <row r="41" spans="2:9" ht="12.75" hidden="1" customHeight="1"/>
    <row r="42" spans="2:9" ht="12.75" hidden="1" customHeight="1">
      <c r="B42" s="113" t="s">
        <v>28</v>
      </c>
      <c r="C42" s="100" t="s">
        <v>3</v>
      </c>
    </row>
    <row r="43" spans="2:9" ht="12.75" hidden="1" customHeight="1">
      <c r="B43" s="100" t="s">
        <v>43</v>
      </c>
    </row>
    <row r="44" spans="2:9" ht="12.75" hidden="1" customHeight="1">
      <c r="B44" s="100" t="s">
        <v>44</v>
      </c>
    </row>
    <row r="45" spans="2:9" ht="12.75" hidden="1" customHeight="1">
      <c r="B45" s="100" t="s">
        <v>45</v>
      </c>
    </row>
    <row r="46" spans="2:9" ht="12.75" hidden="1" customHeight="1">
      <c r="B46" s="100" t="s">
        <v>39</v>
      </c>
    </row>
    <row r="47" spans="2:9" ht="12.75" hidden="1" customHeight="1"/>
    <row r="48" spans="2:9" ht="12.75" hidden="1" customHeight="1"/>
    <row r="49" spans="2:2" ht="13.5" hidden="1" customHeight="1"/>
    <row r="50" spans="2:2" ht="13.5" customHeight="1"/>
    <row r="51" spans="2:2" ht="12.75" customHeight="1"/>
    <row r="52" spans="2:2" ht="12.75" customHeight="1">
      <c r="B52" s="113"/>
    </row>
    <row r="56" spans="2:2">
      <c r="B56" s="113"/>
    </row>
    <row r="57" spans="2:2">
      <c r="B57" s="113"/>
    </row>
    <row r="58" spans="2:2">
      <c r="B58" s="113"/>
    </row>
    <row r="59" spans="2:2">
      <c r="B59" s="113"/>
    </row>
    <row r="60" spans="2:2">
      <c r="B60" s="113"/>
    </row>
  </sheetData>
  <mergeCells count="25">
    <mergeCell ref="A22:B22"/>
    <mergeCell ref="A18:B18"/>
    <mergeCell ref="A19:B19"/>
    <mergeCell ref="A20:B20"/>
    <mergeCell ref="A21:B21"/>
    <mergeCell ref="A17:B17"/>
    <mergeCell ref="A7:B7"/>
    <mergeCell ref="A8:B8"/>
    <mergeCell ref="C8:G9"/>
    <mergeCell ref="A9:B9"/>
    <mergeCell ref="A12:B12"/>
    <mergeCell ref="A13:B13"/>
    <mergeCell ref="A14:B14"/>
    <mergeCell ref="A15:B15"/>
    <mergeCell ref="A16:B16"/>
    <mergeCell ref="K9:L9"/>
    <mergeCell ref="A10:B10"/>
    <mergeCell ref="C10:J11"/>
    <mergeCell ref="A11:B11"/>
    <mergeCell ref="A1:B1"/>
    <mergeCell ref="A2:B2"/>
    <mergeCell ref="A3:B3"/>
    <mergeCell ref="A4:B4"/>
    <mergeCell ref="A5:B5"/>
    <mergeCell ref="A6:B6"/>
  </mergeCells>
  <conditionalFormatting sqref="C7">
    <cfRule type="containsText" dxfId="86" priority="72" operator="containsText" text="zu spät, daher Ausschluss">
      <formula>NOT(ISERROR(SEARCH("zu spät, daher Ausschluss",C7)))</formula>
    </cfRule>
  </conditionalFormatting>
  <conditionalFormatting sqref="C8">
    <cfRule type="containsText" dxfId="85" priority="65" operator="containsText" text="nein">
      <formula>NOT(ISERROR(SEARCH("nein",C8)))</formula>
    </cfRule>
    <cfRule type="containsText" dxfId="84" priority="70" operator="containsText" text="nein">
      <formula>NOT(ISERROR(SEARCH("nein",C8)))</formula>
    </cfRule>
    <cfRule type="expression" dxfId="83" priority="79">
      <formula>NOT(ISERROR(SEARCH("ja",C8)))</formula>
    </cfRule>
    <cfRule type="expression" dxfId="82" priority="78">
      <formula>NOT(ISERROR(SEARCH("ja",C8)))</formula>
    </cfRule>
    <cfRule type="containsText" dxfId="81" priority="66" operator="containsText" text="nein">
      <formula>NOT(ISERROR(SEARCH("nein",C8)))</formula>
    </cfRule>
  </conditionalFormatting>
  <conditionalFormatting sqref="C10">
    <cfRule type="expression" dxfId="80" priority="87">
      <formula>NOT(ISERROR(SEARCH("ja",C10)))</formula>
    </cfRule>
    <cfRule type="expression" dxfId="79" priority="86">
      <formula>NOT(ISERROR(SEARCH("ja",C10)))</formula>
    </cfRule>
  </conditionalFormatting>
  <conditionalFormatting sqref="C10:C11">
    <cfRule type="containsText" dxfId="78" priority="64" operator="containsText" text="nein">
      <formula>NOT(ISERROR(SEARCH("nein",C10)))</formula>
    </cfRule>
    <cfRule type="containsText" priority="69" operator="containsText" text="nein">
      <formula>NOT(ISERROR(SEARCH("nein",C10)))</formula>
    </cfRule>
    <cfRule type="containsText" dxfId="77" priority="68" operator="containsText" text="nein">
      <formula>NOT(ISERROR(SEARCH("nein",C10)))</formula>
    </cfRule>
  </conditionalFormatting>
  <conditionalFormatting sqref="C12:C17">
    <cfRule type="notContainsText" dxfId="76" priority="34" operator="notContains" text="ja">
      <formula>ISERROR(SEARCH("ja",C12))</formula>
    </cfRule>
  </conditionalFormatting>
  <conditionalFormatting sqref="C12:C21 H18:I18">
    <cfRule type="cellIs" dxfId="75" priority="47" stopIfTrue="1" operator="equal">
      <formula>"fehlt"</formula>
    </cfRule>
    <cfRule type="expression" dxfId="74" priority="46">
      <formula>NOT(ISERROR(SEARCH("nein",C12)))</formula>
    </cfRule>
  </conditionalFormatting>
  <conditionalFormatting sqref="C12:C22">
    <cfRule type="containsText" dxfId="73" priority="21" operator="containsText" text="ja">
      <formula>NOT(ISERROR(SEARCH("ja",C12)))</formula>
    </cfRule>
  </conditionalFormatting>
  <conditionalFormatting sqref="C18 H18:I18">
    <cfRule type="expression" dxfId="72" priority="43">
      <formula>NOT(ISERROR(SEARCH("Nachweis der Versicherung fehlt bzw. ist älter als 6 Monate",C18)))</formula>
    </cfRule>
    <cfRule type="expression" dxfId="71" priority="38">
      <formula>NOT(ISERROR(SEARCH("Nachweis der Versicherung fehlt bzw. ist älter als 6 Monate",C18)))</formula>
    </cfRule>
    <cfRule type="expression" dxfId="70" priority="39">
      <formula>NOT(ISERROR(SEARCH("Nachweis der Versicherung fehlt",C18)))</formula>
    </cfRule>
    <cfRule type="cellIs" dxfId="69" priority="44" operator="equal">
      <formula>"Nachweis der Versicherung fehlt bzw. ist älter als 6 Monate"</formula>
    </cfRule>
    <cfRule type="expression" dxfId="68" priority="45">
      <formula>NOT(ISERROR(SEARCH("Nachweis der Versicherung fehlt",C18)))</formula>
    </cfRule>
    <cfRule type="expression" dxfId="67" priority="37">
      <formula>NOT(ISERROR(SEARCH("Nachweis der Versicherung fehlt",C18)))</formula>
    </cfRule>
    <cfRule type="containsText" dxfId="66" priority="35" operator="containsText" text="Nachweis der Versicherung fehlt">
      <formula>NOT(ISERROR(SEARCH("Nachweis der Versicherung fehlt",C18)))</formula>
    </cfRule>
    <cfRule type="cellIs" dxfId="65" priority="36" operator="equal">
      <formula>"Nachweis der Versicherung fehlt bzw. ist älter als 6 Monate"</formula>
    </cfRule>
  </conditionalFormatting>
  <conditionalFormatting sqref="C19">
    <cfRule type="expression" dxfId="64" priority="41">
      <formula>NOT(ISERROR(SEARCH("Lebensläufe fehlen",C19)))</formula>
    </cfRule>
    <cfRule type="expression" dxfId="63" priority="42">
      <formula>NOT(ISERROR(SEARCH("nein",C19)))</formula>
    </cfRule>
  </conditionalFormatting>
  <conditionalFormatting sqref="C19:C22">
    <cfRule type="notContainsText" dxfId="62" priority="22" operator="notContains" text="ja">
      <formula>ISERROR(SEARCH("ja",C19))</formula>
    </cfRule>
  </conditionalFormatting>
  <conditionalFormatting sqref="C22">
    <cfRule type="cellIs" dxfId="61" priority="24" stopIfTrue="1" operator="equal">
      <formula>"fehlt"</formula>
    </cfRule>
    <cfRule type="expression" dxfId="60" priority="23">
      <formula>NOT(ISERROR(SEARCH("nein",C22)))</formula>
    </cfRule>
  </conditionalFormatting>
  <conditionalFormatting sqref="H12:I17">
    <cfRule type="cellIs" dxfId="59" priority="8" stopIfTrue="1" operator="equal">
      <formula>"fehlt"</formula>
    </cfRule>
    <cfRule type="expression" dxfId="58" priority="7">
      <formula>NOT(ISERROR(SEARCH("nein",H12)))</formula>
    </cfRule>
  </conditionalFormatting>
  <conditionalFormatting sqref="H12:I18">
    <cfRule type="notContainsText" dxfId="57" priority="6" operator="notContains" text="ja">
      <formula>ISERROR(SEARCH("ja",H12))</formula>
    </cfRule>
    <cfRule type="containsText" dxfId="56" priority="5" operator="containsText" text="ja">
      <formula>NOT(ISERROR(SEARCH("ja",H12)))</formula>
    </cfRule>
  </conditionalFormatting>
  <conditionalFormatting sqref="H21:I22">
    <cfRule type="cellIs" dxfId="55" priority="12" stopIfTrue="1" operator="equal">
      <formula>"fehlt"</formula>
    </cfRule>
    <cfRule type="expression" dxfId="54" priority="11">
      <formula>NOT(ISERROR(SEARCH("nein",H21)))</formula>
    </cfRule>
    <cfRule type="containsText" dxfId="53" priority="10" operator="containsText" text="fehlt">
      <formula>NOT(ISERROR(SEARCH("fehlt",H21)))</formula>
    </cfRule>
    <cfRule type="containsText" dxfId="52" priority="9" operator="containsText" text="ja">
      <formula>NOT(ISERROR(SEARCH("ja",H21)))</formula>
    </cfRule>
  </conditionalFormatting>
  <conditionalFormatting sqref="K16:L17">
    <cfRule type="containsText" dxfId="51" priority="2" operator="containsText" text="fehlt">
      <formula>NOT(ISERROR(SEARCH("fehlt",K16)))</formula>
    </cfRule>
    <cfRule type="expression" dxfId="50" priority="3">
      <formula>NOT(ISERROR(SEARCH("nein",K16)))</formula>
    </cfRule>
    <cfRule type="cellIs" dxfId="49" priority="4" stopIfTrue="1" operator="equal">
      <formula>"fehlt"</formula>
    </cfRule>
    <cfRule type="containsText" dxfId="48" priority="1" operator="containsText" text="ja">
      <formula>NOT(ISERROR(SEARCH("ja",K16)))</formula>
    </cfRule>
  </conditionalFormatting>
  <conditionalFormatting sqref="K22:L22">
    <cfRule type="expression" dxfId="47" priority="31">
      <formula>NOT(ISERROR(SEARCH("nein",K22)))</formula>
    </cfRule>
    <cfRule type="cellIs" dxfId="46" priority="32" stopIfTrue="1" operator="equal">
      <formula>"fehlt"</formula>
    </cfRule>
    <cfRule type="containsText" dxfId="45" priority="30" operator="containsText" text="fehlt">
      <formula>NOT(ISERROR(SEARCH("fehlt",K22)))</formula>
    </cfRule>
    <cfRule type="containsText" dxfId="44" priority="29" operator="containsText" text="ja">
      <formula>NOT(ISERROR(SEARCH("ja",K22)))</formula>
    </cfRule>
  </conditionalFormatting>
  <conditionalFormatting sqref="M23:M24">
    <cfRule type="containsText" dxfId="43" priority="61" operator="containsText" text="nicht nachgewiesen">
      <formula>NOT(ISERROR(SEARCH("nicht nachgewiesen",M23)))</formula>
    </cfRule>
    <cfRule type="containsText" dxfId="42" priority="62" operator="containsText" text="erfüllt">
      <formula>NOT(ISERROR(SEARCH("erfüllt",M23)))</formula>
    </cfRule>
  </conditionalFormatting>
  <dataValidations count="4">
    <dataValidation type="list" allowBlank="1" showInputMessage="1" showErrorMessage="1" sqref="C10:C11 C8" xr:uid="{3A0F541C-75D1-4F53-8DF8-ECB20C72D3E5}">
      <formula1>$B$31:$B$32</formula1>
    </dataValidation>
    <dataValidation type="list" allowBlank="1" showInputMessage="1" showErrorMessage="1" sqref="C7" xr:uid="{C4FCFAF3-C84D-49F0-B67C-57E1572FFB86}">
      <formula1>$B$34:$B$35</formula1>
    </dataValidation>
    <dataValidation type="list" allowBlank="1" showInputMessage="1" showErrorMessage="1" sqref="H21:I22 H12:I17 C12:C17 C19:C22 K22:L22 K16:L17" xr:uid="{E44CDE57-6559-41D2-A18C-3F3BA6152716}">
      <formula1>$B$39:$B$40</formula1>
    </dataValidation>
    <dataValidation type="list" allowBlank="1" showInputMessage="1" showErrorMessage="1" sqref="H18:I18 C18" xr:uid="{6D89024E-80A7-432D-AD03-56AFE05276CB}">
      <formula1>$B$40:$B$42</formula1>
    </dataValidation>
  </dataValidations>
  <pageMargins left="0.23622047244094491" right="0.19685039370078741" top="0.35433070866141736" bottom="0.19685039370078741" header="0.27559055118110237" footer="0.15748031496062992"/>
  <pageSetup paperSize="9" scale="84" orientation="landscape" r:id="rId1"/>
  <headerFoot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A2BA-437A-4FEB-B368-2D2836F7ECE9}">
  <sheetPr>
    <pageSetUpPr fitToPage="1"/>
  </sheetPr>
  <dimension ref="A1:T124"/>
  <sheetViews>
    <sheetView tabSelected="1" view="pageBreakPreview" zoomScale="70" zoomScaleNormal="70" zoomScaleSheetLayoutView="70" zoomScalePageLayoutView="80" workbookViewId="0">
      <selection activeCell="A12" sqref="A12:D14"/>
    </sheetView>
  </sheetViews>
  <sheetFormatPr baseColWidth="10" defaultColWidth="11.44140625" defaultRowHeight="13.2"/>
  <cols>
    <col min="1" max="1" width="53" style="4" customWidth="1"/>
    <col min="2" max="2" width="14.5546875" style="4" customWidth="1"/>
    <col min="3" max="3" width="45.5546875" style="4" customWidth="1"/>
    <col min="4" max="4" width="12.44140625" style="2" bestFit="1" customWidth="1"/>
    <col min="5" max="6" width="34.33203125" style="4" customWidth="1"/>
    <col min="7" max="7" width="35.6640625" style="2" customWidth="1" collapsed="1"/>
    <col min="8" max="10" width="15.88671875" style="4" customWidth="1"/>
    <col min="11" max="16384" width="11.44140625" style="4"/>
  </cols>
  <sheetData>
    <row r="1" spans="1:8" s="1" customFormat="1" ht="28.5" customHeight="1">
      <c r="A1" s="201" t="s">
        <v>141</v>
      </c>
      <c r="B1" s="201"/>
      <c r="C1" s="201"/>
      <c r="D1" s="201"/>
      <c r="E1" s="201"/>
      <c r="F1" s="169"/>
      <c r="G1" s="169"/>
    </row>
    <row r="2" spans="1:8" s="117" customFormat="1" ht="24.9" customHeight="1">
      <c r="A2" s="225" t="s">
        <v>114</v>
      </c>
      <c r="B2" s="226"/>
      <c r="C2" s="226"/>
      <c r="D2" s="226"/>
      <c r="E2" s="226"/>
      <c r="F2" s="226"/>
      <c r="G2" s="227"/>
    </row>
    <row r="3" spans="1:8" ht="50.1" customHeight="1">
      <c r="A3" s="228" t="s">
        <v>70</v>
      </c>
      <c r="B3" s="229"/>
      <c r="C3" s="229"/>
      <c r="D3" s="230"/>
      <c r="E3" s="231" t="s">
        <v>148</v>
      </c>
      <c r="F3" s="211"/>
      <c r="G3" s="60" t="str">
        <f>IF('Wertung "TNW"'!E43='Wertung "TNW"'!C46,"Mindestanforderung nicht erfüllt","Mindestanforderung erfüllt")</f>
        <v>Mindestanforderung erfüllt</v>
      </c>
      <c r="H3" s="330"/>
    </row>
    <row r="4" spans="1:8" ht="50.1" customHeight="1">
      <c r="A4" s="228" t="s">
        <v>71</v>
      </c>
      <c r="B4" s="229"/>
      <c r="C4" s="229"/>
      <c r="D4" s="230"/>
      <c r="E4" s="210">
        <v>3</v>
      </c>
      <c r="F4" s="211"/>
      <c r="G4" s="60" t="str">
        <f>IF('Wertung "TNW"'!E48='Wertung "TNW"'!C51,"Mindestanforderung nicht erfüllt","Mindestanforderung erfüllt")</f>
        <v>Mindestanforderung erfüllt</v>
      </c>
      <c r="H4" s="39"/>
    </row>
    <row r="5" spans="1:8" s="117" customFormat="1" ht="24.9" customHeight="1">
      <c r="A5" s="225"/>
      <c r="B5" s="226"/>
      <c r="C5" s="226"/>
      <c r="D5" s="226"/>
      <c r="E5" s="226"/>
      <c r="F5" s="226"/>
      <c r="G5" s="227"/>
    </row>
    <row r="6" spans="1:8" s="51" customFormat="1" ht="15.6" customHeight="1">
      <c r="A6" s="53"/>
      <c r="B6" s="53"/>
      <c r="C6" s="53"/>
      <c r="D6" s="54"/>
      <c r="E6" s="55"/>
      <c r="F6" s="55"/>
      <c r="G6" s="55"/>
    </row>
    <row r="7" spans="1:8" ht="32.25" customHeight="1">
      <c r="A7" s="202" t="s">
        <v>130</v>
      </c>
      <c r="B7" s="203"/>
      <c r="C7" s="203"/>
      <c r="D7" s="203"/>
      <c r="E7" s="56">
        <v>43374</v>
      </c>
      <c r="F7" s="56" t="s">
        <v>5</v>
      </c>
      <c r="G7" s="57">
        <v>45961</v>
      </c>
    </row>
    <row r="8" spans="1:8" ht="15.75" customHeight="1">
      <c r="A8" s="58"/>
      <c r="B8" s="5"/>
      <c r="C8" s="204" t="s">
        <v>6</v>
      </c>
      <c r="D8" s="205"/>
      <c r="E8" s="205"/>
      <c r="F8" s="212"/>
      <c r="G8" s="213"/>
    </row>
    <row r="9" spans="1:8" ht="27.75" customHeight="1">
      <c r="A9" s="206" t="s">
        <v>7</v>
      </c>
      <c r="B9" s="207"/>
      <c r="C9" s="207"/>
      <c r="D9" s="207"/>
      <c r="E9" s="27" t="s">
        <v>8</v>
      </c>
      <c r="F9" s="32" t="s">
        <v>9</v>
      </c>
      <c r="G9" s="59"/>
    </row>
    <row r="10" spans="1:8" ht="41.25" customHeight="1">
      <c r="A10" s="208" t="s">
        <v>125</v>
      </c>
      <c r="B10" s="209"/>
      <c r="C10" s="209"/>
      <c r="D10" s="209"/>
      <c r="E10" s="65" t="s">
        <v>116</v>
      </c>
      <c r="F10" s="66" t="s">
        <v>9</v>
      </c>
      <c r="G10" s="67"/>
    </row>
    <row r="11" spans="1:8" ht="24.75" customHeight="1">
      <c r="A11" s="62"/>
      <c r="B11" s="63"/>
      <c r="C11" s="63"/>
      <c r="D11" s="63"/>
      <c r="E11" s="64" t="s">
        <v>126</v>
      </c>
      <c r="F11" s="214"/>
      <c r="G11" s="215"/>
      <c r="H11" s="1"/>
    </row>
    <row r="12" spans="1:8" ht="50.1" customHeight="1">
      <c r="A12" s="216" t="s">
        <v>152</v>
      </c>
      <c r="B12" s="217"/>
      <c r="C12" s="217"/>
      <c r="D12" s="218"/>
      <c r="E12" s="210" t="s">
        <v>146</v>
      </c>
      <c r="F12" s="211"/>
      <c r="G12" s="60" t="str">
        <f>IF(OR(E38=C38,F38=C38,G38=C38),"Mindestanforderung erfüllt","Mindestanforderung nicht erfüllt")</f>
        <v>Mindestanforderung erfüllt</v>
      </c>
      <c r="H12" s="1"/>
    </row>
    <row r="13" spans="1:8" ht="50.1" customHeight="1">
      <c r="A13" s="219"/>
      <c r="B13" s="220"/>
      <c r="C13" s="220"/>
      <c r="D13" s="221"/>
      <c r="E13" s="210" t="s">
        <v>129</v>
      </c>
      <c r="F13" s="211"/>
      <c r="G13" s="61" t="str">
        <f>IF(H13="FALSCH","Mindestanforderung nicht erfüllt","Mindestanforderung erfüllt")</f>
        <v>Mindestanforderung erfüllt</v>
      </c>
      <c r="H13" s="200" t="str">
        <f>IF(OR(AND(E29="ja",E32="ja"),AND(F29="ja",F32="ja"),AND(G29="ja",G32="ja")),"WAHR","FALSCH")</f>
        <v>WAHR</v>
      </c>
    </row>
    <row r="14" spans="1:8" ht="50.1" customHeight="1">
      <c r="A14" s="222"/>
      <c r="B14" s="223"/>
      <c r="C14" s="223"/>
      <c r="D14" s="224"/>
      <c r="E14" s="210" t="s">
        <v>132</v>
      </c>
      <c r="F14" s="211"/>
      <c r="G14" s="60" t="str">
        <f>IF(H13="FALSCH","Mindestanforderung nicht erfüllt","Mindestanforderung erfüllt")</f>
        <v>Mindestanforderung erfüllt</v>
      </c>
      <c r="H14" s="200"/>
    </row>
    <row r="15" spans="1:8" s="51" customFormat="1" ht="15.6" customHeight="1">
      <c r="A15" s="53"/>
      <c r="B15" s="53"/>
      <c r="C15" s="53"/>
      <c r="D15" s="54"/>
      <c r="E15" s="55"/>
      <c r="F15" s="55"/>
      <c r="G15" s="55"/>
    </row>
    <row r="16" spans="1:8" s="6" customFormat="1" ht="66.75" customHeight="1">
      <c r="A16" s="232" t="s">
        <v>10</v>
      </c>
      <c r="B16" s="233"/>
      <c r="C16" s="233"/>
      <c r="D16" s="234"/>
      <c r="E16" s="52" t="s">
        <v>11</v>
      </c>
      <c r="F16" s="52" t="s">
        <v>53</v>
      </c>
      <c r="G16" s="52" t="s">
        <v>54</v>
      </c>
      <c r="H16" s="1"/>
    </row>
    <row r="17" spans="1:20" s="6" customFormat="1" ht="29.25" customHeight="1">
      <c r="A17" s="235" t="s">
        <v>12</v>
      </c>
      <c r="B17" s="236"/>
      <c r="C17" s="236"/>
      <c r="D17" s="237"/>
      <c r="E17" s="48" t="s">
        <v>116</v>
      </c>
      <c r="F17" s="48" t="s">
        <v>116</v>
      </c>
      <c r="G17" s="48" t="s">
        <v>116</v>
      </c>
      <c r="H17" s="1"/>
    </row>
    <row r="18" spans="1:20" s="6" customFormat="1" ht="29.25" customHeight="1">
      <c r="A18" s="235" t="s">
        <v>13</v>
      </c>
      <c r="B18" s="236"/>
      <c r="C18" s="236"/>
      <c r="D18" s="237"/>
      <c r="E18" s="49"/>
      <c r="F18" s="49"/>
      <c r="G18" s="49"/>
      <c r="H18" s="1"/>
    </row>
    <row r="19" spans="1:20" s="6" customFormat="1" ht="28.5" customHeight="1">
      <c r="A19" s="235" t="s">
        <v>14</v>
      </c>
      <c r="B19" s="236"/>
      <c r="C19" s="236"/>
      <c r="D19" s="237"/>
      <c r="E19" s="49"/>
      <c r="F19" s="49"/>
      <c r="G19" s="49"/>
      <c r="H19" s="169"/>
      <c r="I19" s="29"/>
      <c r="J19" s="29"/>
      <c r="K19" s="29"/>
      <c r="L19" s="29"/>
      <c r="M19" s="29"/>
    </row>
    <row r="20" spans="1:20" s="6" customFormat="1" ht="36" customHeight="1">
      <c r="A20" s="171" t="s">
        <v>15</v>
      </c>
      <c r="B20" s="172" t="s">
        <v>1</v>
      </c>
      <c r="C20" s="173" t="s">
        <v>2</v>
      </c>
      <c r="D20" s="174" t="s">
        <v>16</v>
      </c>
      <c r="E20" s="266"/>
      <c r="F20" s="267"/>
      <c r="G20" s="268"/>
      <c r="H20" s="175" t="s">
        <v>17</v>
      </c>
      <c r="I20" s="175" t="s">
        <v>55</v>
      </c>
      <c r="J20" s="175" t="s">
        <v>56</v>
      </c>
      <c r="K20" s="176" t="s">
        <v>57</v>
      </c>
      <c r="L20" s="176" t="s">
        <v>58</v>
      </c>
      <c r="M20" s="176" t="s">
        <v>59</v>
      </c>
    </row>
    <row r="21" spans="1:20" s="6" customFormat="1" ht="20.100000000000001" customHeight="1">
      <c r="A21" s="242" t="s">
        <v>66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4"/>
    </row>
    <row r="22" spans="1:20" s="6" customFormat="1" ht="26.4" customHeight="1">
      <c r="A22" s="253" t="s">
        <v>18</v>
      </c>
      <c r="B22" s="36">
        <v>10</v>
      </c>
      <c r="C22" s="33" t="s">
        <v>19</v>
      </c>
      <c r="D22" s="46">
        <v>6</v>
      </c>
      <c r="E22" s="240" t="s">
        <v>19</v>
      </c>
      <c r="F22" s="240" t="s">
        <v>19</v>
      </c>
      <c r="G22" s="240" t="s">
        <v>19</v>
      </c>
      <c r="H22" s="259">
        <f>VLOOKUP(E22,C22:D24,2,0)</f>
        <v>6</v>
      </c>
      <c r="I22" s="255">
        <f>VLOOKUP(F22,C22:D24,2,0)</f>
        <v>6</v>
      </c>
      <c r="J22" s="255">
        <f>VLOOKUP(G22,C22:D24,2,0)</f>
        <v>6</v>
      </c>
      <c r="K22" s="245">
        <f>SUM(H22:J24)</f>
        <v>18</v>
      </c>
      <c r="L22" s="245">
        <f>K22/COUNT(H22:J24)</f>
        <v>6</v>
      </c>
      <c r="M22" s="245">
        <f>L22*B22</f>
        <v>60</v>
      </c>
    </row>
    <row r="23" spans="1:20" s="6" customFormat="1" ht="26.4" customHeight="1">
      <c r="A23" s="254"/>
      <c r="B23" s="36"/>
      <c r="C23" s="33" t="s">
        <v>60</v>
      </c>
      <c r="D23" s="46">
        <v>3</v>
      </c>
      <c r="E23" s="241"/>
      <c r="F23" s="241"/>
      <c r="G23" s="241"/>
      <c r="H23" s="260"/>
      <c r="I23" s="256"/>
      <c r="J23" s="256"/>
      <c r="K23" s="246"/>
      <c r="L23" s="246"/>
      <c r="M23" s="246"/>
    </row>
    <row r="24" spans="1:20" s="6" customFormat="1" ht="26.4" customHeight="1">
      <c r="A24" s="265"/>
      <c r="B24" s="36"/>
      <c r="C24" s="33" t="s">
        <v>61</v>
      </c>
      <c r="D24" s="46">
        <v>0</v>
      </c>
      <c r="E24" s="258"/>
      <c r="F24" s="258"/>
      <c r="G24" s="241"/>
      <c r="H24" s="264"/>
      <c r="I24" s="257"/>
      <c r="J24" s="257"/>
      <c r="K24" s="247"/>
      <c r="L24" s="247"/>
      <c r="M24" s="247"/>
    </row>
    <row r="25" spans="1:20" s="8" customFormat="1" ht="16.5" customHeight="1">
      <c r="A25" s="248" t="s">
        <v>3</v>
      </c>
      <c r="B25" s="249"/>
      <c r="C25" s="249"/>
      <c r="D25" s="250"/>
      <c r="E25" s="238"/>
      <c r="F25" s="238"/>
      <c r="G25" s="239"/>
      <c r="H25" s="251"/>
      <c r="I25" s="251"/>
      <c r="J25" s="251"/>
      <c r="K25" s="251"/>
      <c r="L25" s="251"/>
      <c r="M25" s="252"/>
    </row>
    <row r="26" spans="1:20" s="6" customFormat="1" ht="27" customHeight="1">
      <c r="A26" s="253" t="s">
        <v>63</v>
      </c>
      <c r="B26" s="36">
        <v>20</v>
      </c>
      <c r="C26" s="33" t="s">
        <v>139</v>
      </c>
      <c r="D26" s="46">
        <v>6</v>
      </c>
      <c r="E26" s="240" t="s">
        <v>139</v>
      </c>
      <c r="F26" s="240" t="s">
        <v>139</v>
      </c>
      <c r="G26" s="240" t="s">
        <v>139</v>
      </c>
      <c r="H26" s="259">
        <f>VLOOKUP(E26,C26:D27,2,0)</f>
        <v>6</v>
      </c>
      <c r="I26" s="255">
        <f>VLOOKUP(F26,C26:D27,2,0)</f>
        <v>6</v>
      </c>
      <c r="J26" s="255">
        <f>VLOOKUP(G26,C26:D27,2,0)</f>
        <v>6</v>
      </c>
      <c r="K26" s="245">
        <f>SUM(H26:J27)</f>
        <v>18</v>
      </c>
      <c r="L26" s="245">
        <f>K26/COUNT(H26:J27)</f>
        <v>6</v>
      </c>
      <c r="M26" s="245">
        <f>L26*B26</f>
        <v>120</v>
      </c>
      <c r="N26" s="8"/>
      <c r="O26" s="8"/>
    </row>
    <row r="27" spans="1:20" s="6" customFormat="1" ht="27" customHeight="1">
      <c r="A27" s="254" t="s">
        <v>3</v>
      </c>
      <c r="B27" s="36" t="s">
        <v>3</v>
      </c>
      <c r="C27" s="33" t="s">
        <v>138</v>
      </c>
      <c r="D27" s="46">
        <v>3</v>
      </c>
      <c r="E27" s="241"/>
      <c r="F27" s="241"/>
      <c r="G27" s="241"/>
      <c r="H27" s="260"/>
      <c r="I27" s="256"/>
      <c r="J27" s="256"/>
      <c r="K27" s="246"/>
      <c r="L27" s="246"/>
      <c r="M27" s="246"/>
      <c r="N27" s="8"/>
      <c r="O27" s="8"/>
    </row>
    <row r="28" spans="1:20" s="8" customFormat="1" ht="15.9" customHeight="1">
      <c r="A28" s="248" t="s">
        <v>3</v>
      </c>
      <c r="B28" s="249"/>
      <c r="C28" s="249"/>
      <c r="D28" s="250"/>
      <c r="E28" s="238"/>
      <c r="F28" s="238"/>
      <c r="G28" s="239"/>
      <c r="H28" s="251"/>
      <c r="I28" s="251"/>
      <c r="J28" s="251"/>
      <c r="K28" s="251"/>
      <c r="L28" s="251"/>
      <c r="M28" s="252"/>
    </row>
    <row r="29" spans="1:20" s="6" customFormat="1" ht="26.1" customHeight="1">
      <c r="A29" s="253" t="s">
        <v>136</v>
      </c>
      <c r="B29" s="36">
        <v>20</v>
      </c>
      <c r="C29" s="33" t="s">
        <v>133</v>
      </c>
      <c r="D29" s="261" t="s">
        <v>137</v>
      </c>
      <c r="E29" s="181" t="s">
        <v>28</v>
      </c>
      <c r="F29" s="181" t="s">
        <v>28</v>
      </c>
      <c r="G29" s="181" t="s">
        <v>28</v>
      </c>
      <c r="H29" s="259">
        <f>P33</f>
        <v>6</v>
      </c>
      <c r="I29" s="255">
        <f>Q33</f>
        <v>6</v>
      </c>
      <c r="J29" s="255">
        <f>R33</f>
        <v>6</v>
      </c>
      <c r="K29" s="245">
        <f>IF(E33="Bitte beachten Sie die Mindestbedingungen",0,(SUM(H29:J32)))</f>
        <v>18</v>
      </c>
      <c r="L29" s="245">
        <f>K29/COUNT(H29:J32)</f>
        <v>6</v>
      </c>
      <c r="M29" s="245">
        <f>L29*B29</f>
        <v>120</v>
      </c>
      <c r="N29" s="26"/>
      <c r="O29" s="8"/>
      <c r="P29" s="6">
        <f>IF(E29="ja",1.5,0)</f>
        <v>1.5</v>
      </c>
      <c r="Q29" s="6">
        <f>IF(F29="ja",1.5,0)</f>
        <v>1.5</v>
      </c>
      <c r="R29" s="6">
        <f>IF(G29="ja",1.5,0)</f>
        <v>1.5</v>
      </c>
      <c r="T29" s="6" t="s">
        <v>28</v>
      </c>
    </row>
    <row r="30" spans="1:20" s="6" customFormat="1" ht="26.1" customHeight="1">
      <c r="A30" s="254"/>
      <c r="B30" s="36"/>
      <c r="C30" s="179" t="s">
        <v>134</v>
      </c>
      <c r="D30" s="262"/>
      <c r="E30" s="180" t="s">
        <v>28</v>
      </c>
      <c r="F30" s="178" t="s">
        <v>28</v>
      </c>
      <c r="G30" s="178" t="s">
        <v>28</v>
      </c>
      <c r="H30" s="260"/>
      <c r="I30" s="256"/>
      <c r="J30" s="256"/>
      <c r="K30" s="246"/>
      <c r="L30" s="246"/>
      <c r="M30" s="246"/>
      <c r="N30" s="26"/>
      <c r="O30" s="8"/>
      <c r="P30" s="6">
        <f t="shared" ref="P30:P32" si="0">IF(E30="ja",1.5,0)</f>
        <v>1.5</v>
      </c>
      <c r="Q30" s="6">
        <f t="shared" ref="Q30:Q32" si="1">IF(F30="ja",1.5,0)</f>
        <v>1.5</v>
      </c>
      <c r="R30" s="6">
        <f t="shared" ref="R30:R32" si="2">IF(G30="ja",1.5,0)</f>
        <v>1.5</v>
      </c>
    </row>
    <row r="31" spans="1:20" s="6" customFormat="1" ht="26.1" customHeight="1">
      <c r="A31" s="254"/>
      <c r="B31" s="36"/>
      <c r="C31" s="179" t="s">
        <v>135</v>
      </c>
      <c r="D31" s="262"/>
      <c r="E31" s="180" t="s">
        <v>28</v>
      </c>
      <c r="F31" s="178" t="s">
        <v>28</v>
      </c>
      <c r="G31" s="178" t="s">
        <v>28</v>
      </c>
      <c r="H31" s="260"/>
      <c r="I31" s="256"/>
      <c r="J31" s="256"/>
      <c r="K31" s="246"/>
      <c r="L31" s="246"/>
      <c r="M31" s="246"/>
      <c r="N31" s="7"/>
      <c r="P31" s="6">
        <f t="shared" si="0"/>
        <v>1.5</v>
      </c>
      <c r="Q31" s="6">
        <f t="shared" si="1"/>
        <v>1.5</v>
      </c>
      <c r="R31" s="6">
        <f t="shared" si="2"/>
        <v>1.5</v>
      </c>
    </row>
    <row r="32" spans="1:20" s="6" customFormat="1" ht="26.1" customHeight="1">
      <c r="A32" s="254" t="s">
        <v>3</v>
      </c>
      <c r="B32" s="36" t="s">
        <v>3</v>
      </c>
      <c r="C32" s="179" t="str">
        <f>E14</f>
        <v>Felduntersuchungen (Rammkernsondierungen &amp; Rammsondierungen)</v>
      </c>
      <c r="D32" s="263"/>
      <c r="E32" s="170" t="s">
        <v>28</v>
      </c>
      <c r="F32" s="170" t="s">
        <v>28</v>
      </c>
      <c r="G32" s="170" t="s">
        <v>28</v>
      </c>
      <c r="H32" s="260"/>
      <c r="I32" s="256"/>
      <c r="J32" s="256"/>
      <c r="K32" s="246"/>
      <c r="L32" s="246"/>
      <c r="M32" s="246"/>
      <c r="N32" s="7"/>
      <c r="P32" s="6">
        <f t="shared" si="0"/>
        <v>1.5</v>
      </c>
      <c r="Q32" s="6">
        <f t="shared" si="1"/>
        <v>1.5</v>
      </c>
      <c r="R32" s="6">
        <f t="shared" si="2"/>
        <v>1.5</v>
      </c>
      <c r="T32" s="6" t="s">
        <v>40</v>
      </c>
    </row>
    <row r="33" spans="1:18" s="6" customFormat="1" ht="15.9" customHeight="1">
      <c r="A33" s="288" t="s">
        <v>20</v>
      </c>
      <c r="B33" s="289"/>
      <c r="C33" s="289"/>
      <c r="D33" s="290"/>
      <c r="E33" s="286" t="str">
        <f>IF(H15="FALSCH","Bitte beachten Sie die Mindestanforderungen","")</f>
        <v/>
      </c>
      <c r="F33" s="286"/>
      <c r="G33" s="287"/>
      <c r="H33" s="284"/>
      <c r="I33" s="284"/>
      <c r="J33" s="284"/>
      <c r="K33" s="284"/>
      <c r="L33" s="284"/>
      <c r="M33" s="285"/>
      <c r="N33" s="7"/>
      <c r="P33" s="30">
        <f>SUM(P29:P32)</f>
        <v>6</v>
      </c>
      <c r="Q33" s="30">
        <f>SUM(Q29:Q32)</f>
        <v>6</v>
      </c>
      <c r="R33" s="30">
        <f>SUM(R29:R32)</f>
        <v>6</v>
      </c>
    </row>
    <row r="34" spans="1:18" s="6" customFormat="1" ht="26.1" customHeight="1">
      <c r="A34" s="253" t="s">
        <v>127</v>
      </c>
      <c r="B34" s="36">
        <v>15</v>
      </c>
      <c r="C34" s="33" t="s">
        <v>117</v>
      </c>
      <c r="D34" s="47">
        <v>6</v>
      </c>
      <c r="E34" s="291" t="s">
        <v>120</v>
      </c>
      <c r="F34" s="291" t="s">
        <v>120</v>
      </c>
      <c r="G34" s="291" t="s">
        <v>120</v>
      </c>
      <c r="H34" s="259">
        <f>VLOOKUP(E34,C34:D36,2,0)</f>
        <v>6</v>
      </c>
      <c r="I34" s="255">
        <f>VLOOKUP(F34,C34:D36,2,0)</f>
        <v>6</v>
      </c>
      <c r="J34" s="255">
        <f>VLOOKUP(G34,C34:D36,2,0)</f>
        <v>6</v>
      </c>
      <c r="K34" s="245">
        <f>SUM(H34:J36)</f>
        <v>18</v>
      </c>
      <c r="L34" s="245">
        <f>K34/COUNT(H34:J36)</f>
        <v>6</v>
      </c>
      <c r="M34" s="245">
        <f>L34*B34</f>
        <v>90</v>
      </c>
      <c r="N34" s="7"/>
    </row>
    <row r="35" spans="1:18" s="6" customFormat="1" ht="26.1" customHeight="1">
      <c r="A35" s="254"/>
      <c r="B35" s="36"/>
      <c r="C35" s="33" t="s">
        <v>118</v>
      </c>
      <c r="D35" s="47">
        <v>3</v>
      </c>
      <c r="E35" s="291"/>
      <c r="F35" s="291"/>
      <c r="G35" s="291"/>
      <c r="H35" s="260"/>
      <c r="I35" s="256"/>
      <c r="J35" s="256"/>
      <c r="K35" s="246"/>
      <c r="L35" s="246"/>
      <c r="M35" s="246"/>
      <c r="N35" s="7"/>
      <c r="P35" s="7"/>
      <c r="Q35" s="7"/>
      <c r="R35" s="7"/>
    </row>
    <row r="36" spans="1:18" s="6" customFormat="1" ht="26.1" customHeight="1">
      <c r="A36" s="265"/>
      <c r="B36" s="36"/>
      <c r="C36" s="33" t="s">
        <v>119</v>
      </c>
      <c r="D36" s="47">
        <v>0</v>
      </c>
      <c r="E36" s="291"/>
      <c r="F36" s="291"/>
      <c r="G36" s="291"/>
      <c r="H36" s="264"/>
      <c r="I36" s="257"/>
      <c r="J36" s="257"/>
      <c r="K36" s="247"/>
      <c r="L36" s="247"/>
      <c r="M36" s="247"/>
      <c r="N36" s="7"/>
      <c r="P36" s="26"/>
      <c r="Q36" s="26"/>
      <c r="R36" s="26"/>
    </row>
    <row r="37" spans="1:18" s="6" customFormat="1" ht="15.6" customHeight="1">
      <c r="A37" s="288" t="s">
        <v>20</v>
      </c>
      <c r="B37" s="289"/>
      <c r="C37" s="289"/>
      <c r="D37" s="290"/>
      <c r="E37" s="238"/>
      <c r="F37" s="238"/>
      <c r="G37" s="239"/>
      <c r="H37" s="284"/>
      <c r="I37" s="284"/>
      <c r="J37" s="284"/>
      <c r="K37" s="284"/>
      <c r="L37" s="284"/>
      <c r="M37" s="285"/>
      <c r="N37" s="7"/>
    </row>
    <row r="38" spans="1:18" s="6" customFormat="1" ht="26.4" customHeight="1">
      <c r="A38" s="253" t="s">
        <v>128</v>
      </c>
      <c r="B38" s="36">
        <v>15</v>
      </c>
      <c r="C38" s="33" t="s">
        <v>144</v>
      </c>
      <c r="D38" s="46">
        <v>6</v>
      </c>
      <c r="E38" s="291" t="s">
        <v>145</v>
      </c>
      <c r="F38" s="291" t="s">
        <v>147</v>
      </c>
      <c r="G38" s="291" t="s">
        <v>144</v>
      </c>
      <c r="H38" s="259">
        <f>VLOOKUP(E38,C38:D40,2,0)</f>
        <v>0</v>
      </c>
      <c r="I38" s="255">
        <f>VLOOKUP(F38,C38:D40,2,0)</f>
        <v>3</v>
      </c>
      <c r="J38" s="255">
        <f>VLOOKUP(G38,C38:D40,2,0)</f>
        <v>6</v>
      </c>
      <c r="K38" s="245">
        <f>IF(E41="Bitte beachten Sie die Mindestbedingungen",0,(SUM(H38:J40)))</f>
        <v>9</v>
      </c>
      <c r="L38" s="245">
        <f>K38/COUNT(H38:J39)</f>
        <v>3</v>
      </c>
      <c r="M38" s="245">
        <f>L38*B38</f>
        <v>45</v>
      </c>
      <c r="N38" s="7"/>
    </row>
    <row r="39" spans="1:18" s="6" customFormat="1" ht="26.4" customHeight="1">
      <c r="A39" s="254" t="s">
        <v>3</v>
      </c>
      <c r="B39" s="36" t="s">
        <v>3</v>
      </c>
      <c r="C39" s="33" t="s">
        <v>143</v>
      </c>
      <c r="D39" s="46">
        <v>3</v>
      </c>
      <c r="E39" s="291"/>
      <c r="F39" s="291"/>
      <c r="G39" s="291"/>
      <c r="H39" s="260"/>
      <c r="I39" s="256"/>
      <c r="J39" s="256"/>
      <c r="K39" s="246"/>
      <c r="L39" s="246"/>
      <c r="M39" s="246"/>
      <c r="N39" s="7"/>
    </row>
    <row r="40" spans="1:18" s="6" customFormat="1" ht="26.4" customHeight="1">
      <c r="A40" s="265" t="s">
        <v>3</v>
      </c>
      <c r="B40" s="36" t="s">
        <v>3</v>
      </c>
      <c r="C40" s="33" t="s">
        <v>145</v>
      </c>
      <c r="D40" s="46">
        <v>0</v>
      </c>
      <c r="E40" s="291"/>
      <c r="F40" s="291"/>
      <c r="G40" s="291"/>
      <c r="H40" s="264"/>
      <c r="I40" s="257"/>
      <c r="J40" s="257"/>
      <c r="K40" s="247"/>
      <c r="L40" s="247"/>
      <c r="M40" s="247"/>
    </row>
    <row r="41" spans="1:18" s="6" customFormat="1" ht="15.6" customHeight="1">
      <c r="A41" s="248"/>
      <c r="B41" s="249"/>
      <c r="C41" s="249"/>
      <c r="D41" s="250"/>
      <c r="E41" s="286" t="str">
        <f>IF(G12="Mindestanforderung erfüllt"," ","Bitte beachten Sie die Mindestbedingungen")</f>
        <v xml:space="preserve"> </v>
      </c>
      <c r="F41" s="286"/>
      <c r="G41" s="287"/>
      <c r="H41" s="284"/>
      <c r="I41" s="284"/>
      <c r="J41" s="284"/>
      <c r="K41" s="284"/>
      <c r="L41" s="284"/>
      <c r="M41" s="285"/>
      <c r="N41" s="7"/>
    </row>
    <row r="42" spans="1:18" s="6" customFormat="1" ht="20.100000000000001" customHeight="1">
      <c r="A42" s="242" t="s">
        <v>65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4"/>
      <c r="N42" s="7"/>
    </row>
    <row r="43" spans="1:18" s="6" customFormat="1" ht="26.4" customHeight="1">
      <c r="A43" s="253" t="s">
        <v>0</v>
      </c>
      <c r="B43" s="36">
        <v>10</v>
      </c>
      <c r="C43" s="33" t="s">
        <v>151</v>
      </c>
      <c r="D43" s="46">
        <v>6</v>
      </c>
      <c r="E43" s="269" t="s">
        <v>115</v>
      </c>
      <c r="F43" s="270"/>
      <c r="G43" s="240"/>
      <c r="H43" s="275"/>
      <c r="I43" s="276"/>
      <c r="J43" s="276"/>
      <c r="K43" s="277"/>
      <c r="L43" s="245" t="e">
        <f>VLOOKUP(E43,C43:D46,2,0)</f>
        <v>#N/A</v>
      </c>
      <c r="M43" s="245" t="e">
        <f>L43*B43</f>
        <v>#N/A</v>
      </c>
      <c r="N43" s="7"/>
    </row>
    <row r="44" spans="1:18" s="6" customFormat="1" ht="26.4" customHeight="1">
      <c r="A44" s="254"/>
      <c r="B44" s="28"/>
      <c r="C44" s="33" t="s">
        <v>150</v>
      </c>
      <c r="D44" s="46">
        <v>4</v>
      </c>
      <c r="E44" s="271"/>
      <c r="F44" s="272"/>
      <c r="G44" s="241"/>
      <c r="H44" s="278"/>
      <c r="I44" s="279"/>
      <c r="J44" s="279"/>
      <c r="K44" s="280"/>
      <c r="L44" s="246"/>
      <c r="M44" s="246"/>
      <c r="N44" s="7"/>
    </row>
    <row r="45" spans="1:18" s="6" customFormat="1" ht="26.4" customHeight="1">
      <c r="A45" s="254"/>
      <c r="B45" s="28"/>
      <c r="C45" s="33" t="s">
        <v>148</v>
      </c>
      <c r="D45" s="46">
        <v>2</v>
      </c>
      <c r="E45" s="271"/>
      <c r="F45" s="272"/>
      <c r="G45" s="241"/>
      <c r="H45" s="278"/>
      <c r="I45" s="279"/>
      <c r="J45" s="279"/>
      <c r="K45" s="280"/>
      <c r="L45" s="246"/>
      <c r="M45" s="246"/>
      <c r="N45" s="7"/>
    </row>
    <row r="46" spans="1:18" s="6" customFormat="1" ht="26.4" customHeight="1">
      <c r="A46" s="265"/>
      <c r="B46" s="28"/>
      <c r="C46" s="33" t="s">
        <v>149</v>
      </c>
      <c r="D46" s="46">
        <v>0</v>
      </c>
      <c r="E46" s="273"/>
      <c r="F46" s="274"/>
      <c r="G46" s="258"/>
      <c r="H46" s="281"/>
      <c r="I46" s="282"/>
      <c r="J46" s="282"/>
      <c r="K46" s="283"/>
      <c r="L46" s="246"/>
      <c r="M46" s="246"/>
    </row>
    <row r="47" spans="1:18" s="6" customFormat="1" ht="15.9" customHeight="1">
      <c r="A47" s="248"/>
      <c r="B47" s="249"/>
      <c r="C47" s="249"/>
      <c r="D47" s="250"/>
      <c r="E47" s="294" t="str">
        <f>IF('Wertung "TNW"'!G3="Mindestanforderung erfüllt"," ","Bitte beachten Sie die Mindestbedingungen")</f>
        <v xml:space="preserve"> </v>
      </c>
      <c r="F47" s="286"/>
      <c r="G47" s="287"/>
      <c r="H47" s="251"/>
      <c r="I47" s="251"/>
      <c r="J47" s="251"/>
      <c r="K47" s="251"/>
      <c r="L47" s="251"/>
      <c r="M47" s="252"/>
    </row>
    <row r="48" spans="1:18" s="6" customFormat="1" ht="26.4" customHeight="1">
      <c r="A48" s="253" t="s">
        <v>4</v>
      </c>
      <c r="B48" s="36">
        <v>10</v>
      </c>
      <c r="C48" s="33" t="s">
        <v>122</v>
      </c>
      <c r="D48" s="46">
        <v>6</v>
      </c>
      <c r="E48" s="269" t="s">
        <v>122</v>
      </c>
      <c r="F48" s="270"/>
      <c r="G48" s="240"/>
      <c r="H48" s="275"/>
      <c r="I48" s="276"/>
      <c r="J48" s="276"/>
      <c r="K48" s="277"/>
      <c r="L48" s="245">
        <f>VLOOKUP(E48,C48:D51,2,0)</f>
        <v>6</v>
      </c>
      <c r="M48" s="245">
        <f>L48*B48</f>
        <v>60</v>
      </c>
      <c r="N48" s="7"/>
    </row>
    <row r="49" spans="1:14" s="6" customFormat="1" ht="26.4" customHeight="1">
      <c r="A49" s="254"/>
      <c r="B49" s="36"/>
      <c r="C49" s="33" t="s">
        <v>69</v>
      </c>
      <c r="D49" s="46">
        <v>4</v>
      </c>
      <c r="E49" s="271"/>
      <c r="F49" s="272"/>
      <c r="G49" s="241"/>
      <c r="H49" s="278"/>
      <c r="I49" s="279"/>
      <c r="J49" s="279"/>
      <c r="K49" s="280"/>
      <c r="L49" s="246"/>
      <c r="M49" s="246"/>
      <c r="N49" s="7"/>
    </row>
    <row r="50" spans="1:14" s="6" customFormat="1" ht="26.4" customHeight="1">
      <c r="A50" s="254"/>
      <c r="B50" s="36"/>
      <c r="C50" s="33" t="s">
        <v>121</v>
      </c>
      <c r="D50" s="46">
        <v>2</v>
      </c>
      <c r="E50" s="271"/>
      <c r="F50" s="272"/>
      <c r="G50" s="241"/>
      <c r="H50" s="278"/>
      <c r="I50" s="279"/>
      <c r="J50" s="279"/>
      <c r="K50" s="280"/>
      <c r="L50" s="246"/>
      <c r="M50" s="246"/>
      <c r="N50" s="7"/>
    </row>
    <row r="51" spans="1:14" s="6" customFormat="1" ht="26.4" customHeight="1">
      <c r="A51" s="265"/>
      <c r="B51" s="36"/>
      <c r="C51" s="33" t="s">
        <v>142</v>
      </c>
      <c r="D51" s="46">
        <v>0</v>
      </c>
      <c r="E51" s="273"/>
      <c r="F51" s="274"/>
      <c r="G51" s="258"/>
      <c r="H51" s="281"/>
      <c r="I51" s="282"/>
      <c r="J51" s="282"/>
      <c r="K51" s="283"/>
      <c r="L51" s="246"/>
      <c r="M51" s="246"/>
    </row>
    <row r="52" spans="1:14" s="6" customFormat="1" ht="15.9" customHeight="1">
      <c r="A52" s="248"/>
      <c r="B52" s="249"/>
      <c r="C52" s="249"/>
      <c r="D52" s="250"/>
      <c r="E52" s="294" t="str">
        <f>IF('Wertung "TNW"'!G4="Mindestanforderung erfüllt"," ","Bitte beachten Sie die Mindestbedingungen")</f>
        <v xml:space="preserve"> </v>
      </c>
      <c r="F52" s="286"/>
      <c r="G52" s="287"/>
      <c r="H52" s="251"/>
      <c r="I52" s="251"/>
      <c r="J52" s="251"/>
      <c r="K52" s="251"/>
      <c r="L52" s="251"/>
      <c r="M52" s="252"/>
    </row>
    <row r="53" spans="1:14" s="6" customFormat="1" ht="15.9" customHeight="1">
      <c r="A53" s="43" t="s">
        <v>3</v>
      </c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177"/>
    </row>
    <row r="54" spans="1:14" s="6" customFormat="1" ht="17.399999999999999">
      <c r="A54" s="9" t="s">
        <v>64</v>
      </c>
      <c r="B54" s="50">
        <f>SUM(B22:B53)</f>
        <v>100</v>
      </c>
      <c r="C54" s="41"/>
      <c r="D54" s="10"/>
      <c r="E54" s="42"/>
      <c r="F54" s="42"/>
      <c r="G54" s="42"/>
      <c r="H54" s="40"/>
      <c r="I54" s="40"/>
      <c r="J54" s="40"/>
      <c r="K54" s="292" t="s">
        <v>72</v>
      </c>
      <c r="L54" s="293"/>
      <c r="M54" s="68" t="e">
        <f>SUM(M22:M52)</f>
        <v>#N/A</v>
      </c>
    </row>
    <row r="55" spans="1:14" customFormat="1" ht="13.8">
      <c r="A55" s="4"/>
      <c r="B55" s="11"/>
      <c r="C55" s="4"/>
      <c r="D55" s="2"/>
      <c r="E55" s="4"/>
      <c r="F55" s="4"/>
      <c r="G55" s="2"/>
      <c r="H55" s="25"/>
      <c r="I55" s="25"/>
      <c r="J55" s="25"/>
      <c r="K55" s="25"/>
      <c r="L55" s="25"/>
      <c r="M55" s="4"/>
    </row>
    <row r="56" spans="1:14">
      <c r="A56" s="31"/>
      <c r="C56" s="2"/>
      <c r="E56" s="2"/>
      <c r="G56" s="4"/>
    </row>
    <row r="57" spans="1:14" ht="13.5" customHeight="1">
      <c r="C57" s="34"/>
      <c r="D57" s="35"/>
      <c r="E57" s="2"/>
      <c r="G57" s="4"/>
    </row>
    <row r="58" spans="1:14" ht="12.75" customHeight="1">
      <c r="B58" s="12"/>
      <c r="C58" s="34"/>
      <c r="E58" s="2"/>
      <c r="G58" s="4"/>
    </row>
    <row r="59" spans="1:14" ht="12.75" customHeight="1">
      <c r="C59" s="34"/>
      <c r="E59" s="2"/>
    </row>
    <row r="60" spans="1:14">
      <c r="C60" s="34"/>
      <c r="E60" s="2"/>
    </row>
    <row r="61" spans="1:14">
      <c r="C61" s="34"/>
      <c r="E61" s="2"/>
    </row>
    <row r="62" spans="1:14">
      <c r="B62" s="12"/>
      <c r="C62" s="34"/>
      <c r="E62" s="2"/>
      <c r="G62" s="4"/>
    </row>
    <row r="63" spans="1:14">
      <c r="B63" s="12"/>
      <c r="C63" s="2"/>
      <c r="E63" s="2"/>
      <c r="G63" s="4"/>
    </row>
    <row r="64" spans="1:14">
      <c r="B64" s="12"/>
      <c r="C64" s="2"/>
      <c r="E64" s="2"/>
      <c r="G64" s="4"/>
    </row>
    <row r="65" spans="1:7">
      <c r="B65" s="12"/>
      <c r="C65" s="2"/>
      <c r="E65" s="2"/>
      <c r="G65" s="4"/>
    </row>
    <row r="66" spans="1:7">
      <c r="B66" s="12"/>
      <c r="D66" s="4"/>
      <c r="G66" s="4"/>
    </row>
    <row r="67" spans="1:7">
      <c r="D67" s="4"/>
    </row>
    <row r="68" spans="1:7">
      <c r="A68" s="2"/>
      <c r="G68" s="4"/>
    </row>
    <row r="69" spans="1:7" ht="13.5" customHeight="1">
      <c r="G69" s="4"/>
    </row>
    <row r="70" spans="1:7" ht="12.75" customHeight="1">
      <c r="B70" s="12"/>
      <c r="G70" s="4"/>
    </row>
    <row r="71" spans="1:7" ht="12.75" customHeight="1">
      <c r="D71" s="4"/>
    </row>
    <row r="74" spans="1:7">
      <c r="B74" s="12"/>
      <c r="G74" s="4"/>
    </row>
    <row r="75" spans="1:7">
      <c r="B75" s="12"/>
      <c r="D75" s="4"/>
      <c r="G75" s="4"/>
    </row>
    <row r="76" spans="1:7">
      <c r="B76" s="12"/>
      <c r="D76" s="4"/>
      <c r="G76" s="4"/>
    </row>
    <row r="77" spans="1:7">
      <c r="B77" s="12"/>
      <c r="D77" s="4"/>
      <c r="G77" s="4"/>
    </row>
    <row r="78" spans="1:7">
      <c r="B78" s="12"/>
      <c r="D78" s="4"/>
      <c r="G78" s="4"/>
    </row>
    <row r="79" spans="1:7">
      <c r="D79" s="4"/>
    </row>
    <row r="83" spans="1:7" ht="13.8">
      <c r="B83" s="11"/>
    </row>
    <row r="84" spans="1:7">
      <c r="B84" s="13"/>
    </row>
    <row r="85" spans="1:7">
      <c r="B85" s="13"/>
    </row>
    <row r="86" spans="1:7">
      <c r="B86" s="13"/>
    </row>
    <row r="87" spans="1:7" ht="13.8">
      <c r="B87" s="11"/>
    </row>
    <row r="88" spans="1:7">
      <c r="B88" s="13"/>
    </row>
    <row r="89" spans="1:7">
      <c r="B89" s="13"/>
    </row>
    <row r="90" spans="1:7">
      <c r="B90" s="13"/>
    </row>
    <row r="91" spans="1:7" ht="13.8">
      <c r="B91" s="11"/>
    </row>
    <row r="92" spans="1:7" ht="13.8">
      <c r="B92" s="11"/>
    </row>
    <row r="93" spans="1:7">
      <c r="A93" s="2"/>
      <c r="B93" s="14"/>
      <c r="E93" s="3"/>
      <c r="F93" s="3"/>
    </row>
    <row r="94" spans="1:7" ht="12.75" customHeight="1">
      <c r="A94" s="2"/>
      <c r="B94" s="14"/>
      <c r="C94" s="14"/>
      <c r="E94" s="3"/>
      <c r="F94" s="3"/>
    </row>
    <row r="95" spans="1:7" ht="12.75" customHeight="1">
      <c r="A95" s="2"/>
      <c r="B95" s="15"/>
      <c r="C95" s="14"/>
      <c r="E95" s="3"/>
      <c r="F95" s="3"/>
      <c r="G95" s="4"/>
    </row>
    <row r="96" spans="1:7" ht="12.75" customHeight="1">
      <c r="A96" s="2"/>
      <c r="B96" s="15"/>
      <c r="C96" s="16"/>
      <c r="E96" s="3"/>
      <c r="F96" s="3"/>
      <c r="G96" s="4"/>
    </row>
    <row r="97" spans="1:7" ht="12.75" customHeight="1">
      <c r="A97" s="2"/>
      <c r="B97" s="15"/>
      <c r="C97" s="16"/>
      <c r="E97" s="3"/>
      <c r="F97" s="3"/>
      <c r="G97" s="4"/>
    </row>
    <row r="98" spans="1:7" ht="12.75" customHeight="1">
      <c r="A98" s="2"/>
      <c r="B98" s="17"/>
      <c r="C98" s="16"/>
      <c r="E98" s="3"/>
      <c r="F98" s="3"/>
      <c r="G98" s="4"/>
    </row>
    <row r="99" spans="1:7" ht="12.75" customHeight="1">
      <c r="A99" s="2"/>
      <c r="B99" s="13"/>
      <c r="C99" s="14"/>
      <c r="E99" s="3"/>
      <c r="F99" s="3"/>
      <c r="G99" s="4"/>
    </row>
    <row r="100" spans="1:7" ht="12.75" customHeight="1">
      <c r="A100" s="2"/>
      <c r="B100" s="13"/>
      <c r="C100" s="13"/>
      <c r="E100" s="3"/>
      <c r="F100" s="3"/>
      <c r="G100" s="4"/>
    </row>
    <row r="101" spans="1:7" ht="12.75" customHeight="1">
      <c r="A101" s="2"/>
      <c r="B101" s="13"/>
      <c r="C101" s="13"/>
      <c r="E101" s="3"/>
      <c r="F101" s="3"/>
      <c r="G101" s="4"/>
    </row>
    <row r="102" spans="1:7" ht="12.75" customHeight="1">
      <c r="A102" s="2"/>
      <c r="B102" s="13"/>
      <c r="C102" s="13"/>
      <c r="G102" s="4"/>
    </row>
    <row r="103" spans="1:7" ht="12.75" customHeight="1">
      <c r="A103" s="2"/>
      <c r="B103" s="13"/>
      <c r="C103" s="13"/>
      <c r="G103" s="4"/>
    </row>
    <row r="104" spans="1:7" ht="12.75" customHeight="1">
      <c r="A104" s="2"/>
      <c r="C104" s="13"/>
      <c r="G104" s="4"/>
    </row>
    <row r="105" spans="1:7" ht="12.75" customHeight="1">
      <c r="A105" s="2"/>
      <c r="B105" s="12"/>
      <c r="G105" s="4"/>
    </row>
    <row r="106" spans="1:7" ht="12.75" customHeight="1">
      <c r="A106" s="2"/>
      <c r="B106" s="1"/>
      <c r="C106" s="1"/>
      <c r="G106" s="4"/>
    </row>
    <row r="107" spans="1:7" ht="12.75" customHeight="1">
      <c r="A107" s="2"/>
      <c r="B107" s="1"/>
      <c r="G107" s="4"/>
    </row>
    <row r="108" spans="1:7" ht="12.75" customHeight="1">
      <c r="A108" s="2"/>
      <c r="B108" s="1"/>
      <c r="G108" s="4"/>
    </row>
    <row r="109" spans="1:7" ht="12.75" customHeight="1">
      <c r="A109" s="2"/>
      <c r="B109" s="1"/>
      <c r="G109" s="4"/>
    </row>
    <row r="110" spans="1:7" ht="12.75" customHeight="1">
      <c r="A110" s="2"/>
      <c r="B110" s="1"/>
      <c r="G110" s="4"/>
    </row>
    <row r="111" spans="1:7" ht="12.75" customHeight="1">
      <c r="A111" s="2"/>
      <c r="B111" s="1"/>
      <c r="G111" s="4"/>
    </row>
    <row r="112" spans="1:7" ht="12.75" customHeight="1">
      <c r="A112" s="2"/>
      <c r="G112" s="4"/>
    </row>
    <row r="113" spans="1:7" ht="13.5" customHeight="1">
      <c r="A113" s="2"/>
      <c r="G113" s="4"/>
    </row>
    <row r="114" spans="1:7" ht="13.5" customHeight="1">
      <c r="G114" s="4"/>
    </row>
    <row r="115" spans="1:7" ht="12.75" customHeight="1">
      <c r="B115" s="12"/>
      <c r="G115" s="4"/>
    </row>
    <row r="116" spans="1:7" ht="12.75" customHeight="1">
      <c r="D116" s="4"/>
    </row>
    <row r="117" spans="1:7">
      <c r="B117" s="1"/>
    </row>
    <row r="119" spans="1:7">
      <c r="B119" s="12"/>
      <c r="G119" s="4"/>
    </row>
    <row r="120" spans="1:7">
      <c r="B120" s="12"/>
      <c r="D120" s="4"/>
      <c r="G120" s="4"/>
    </row>
    <row r="121" spans="1:7">
      <c r="B121" s="12"/>
      <c r="D121" s="4"/>
      <c r="G121" s="4"/>
    </row>
    <row r="122" spans="1:7">
      <c r="B122" s="12"/>
      <c r="D122" s="4"/>
      <c r="G122" s="4"/>
    </row>
    <row r="123" spans="1:7">
      <c r="B123" s="12"/>
      <c r="D123" s="4"/>
      <c r="G123" s="4"/>
    </row>
    <row r="124" spans="1:7">
      <c r="D124" s="4"/>
    </row>
  </sheetData>
  <sheetProtection selectLockedCells="1"/>
  <mergeCells count="105">
    <mergeCell ref="K54:L54"/>
    <mergeCell ref="I29:I32"/>
    <mergeCell ref="I34:I36"/>
    <mergeCell ref="A34:A36"/>
    <mergeCell ref="E34:E36"/>
    <mergeCell ref="F34:F36"/>
    <mergeCell ref="G34:G36"/>
    <mergeCell ref="H34:H36"/>
    <mergeCell ref="A33:D33"/>
    <mergeCell ref="A52:D52"/>
    <mergeCell ref="E52:G52"/>
    <mergeCell ref="H52:M52"/>
    <mergeCell ref="A48:A51"/>
    <mergeCell ref="E48:G51"/>
    <mergeCell ref="H48:K51"/>
    <mergeCell ref="L48:L51"/>
    <mergeCell ref="M48:M51"/>
    <mergeCell ref="A47:D47"/>
    <mergeCell ref="E47:G47"/>
    <mergeCell ref="H47:M47"/>
    <mergeCell ref="K38:K40"/>
    <mergeCell ref="J38:J40"/>
    <mergeCell ref="I38:I40"/>
    <mergeCell ref="A41:D41"/>
    <mergeCell ref="A43:A46"/>
    <mergeCell ref="E43:G46"/>
    <mergeCell ref="H43:K46"/>
    <mergeCell ref="L43:L46"/>
    <mergeCell ref="M43:M46"/>
    <mergeCell ref="H33:M33"/>
    <mergeCell ref="M38:M40"/>
    <mergeCell ref="L38:L40"/>
    <mergeCell ref="E33:G33"/>
    <mergeCell ref="A37:D37"/>
    <mergeCell ref="H41:M41"/>
    <mergeCell ref="H37:M37"/>
    <mergeCell ref="E37:G37"/>
    <mergeCell ref="E38:E40"/>
    <mergeCell ref="F38:F40"/>
    <mergeCell ref="G38:G40"/>
    <mergeCell ref="E41:G41"/>
    <mergeCell ref="H38:H40"/>
    <mergeCell ref="A38:A40"/>
    <mergeCell ref="A29:A32"/>
    <mergeCell ref="H29:H32"/>
    <mergeCell ref="G26:G27"/>
    <mergeCell ref="A19:D19"/>
    <mergeCell ref="A22:A24"/>
    <mergeCell ref="E25:G25"/>
    <mergeCell ref="E20:G20"/>
    <mergeCell ref="G22:G24"/>
    <mergeCell ref="A42:M42"/>
    <mergeCell ref="M29:M32"/>
    <mergeCell ref="L34:L36"/>
    <mergeCell ref="L29:L32"/>
    <mergeCell ref="K29:K32"/>
    <mergeCell ref="J29:J32"/>
    <mergeCell ref="K34:K36"/>
    <mergeCell ref="M34:M36"/>
    <mergeCell ref="D29:D32"/>
    <mergeCell ref="I26:I27"/>
    <mergeCell ref="J26:J27"/>
    <mergeCell ref="J34:J36"/>
    <mergeCell ref="A16:D16"/>
    <mergeCell ref="A18:D18"/>
    <mergeCell ref="A17:D17"/>
    <mergeCell ref="E28:G28"/>
    <mergeCell ref="E26:E27"/>
    <mergeCell ref="F26:F27"/>
    <mergeCell ref="A21:M21"/>
    <mergeCell ref="M22:M24"/>
    <mergeCell ref="M26:M27"/>
    <mergeCell ref="A28:D28"/>
    <mergeCell ref="A25:D25"/>
    <mergeCell ref="H28:M28"/>
    <mergeCell ref="H25:M25"/>
    <mergeCell ref="A26:A27"/>
    <mergeCell ref="I22:I24"/>
    <mergeCell ref="J22:J24"/>
    <mergeCell ref="K22:K24"/>
    <mergeCell ref="L22:L24"/>
    <mergeCell ref="K26:K27"/>
    <mergeCell ref="L26:L27"/>
    <mergeCell ref="E22:E24"/>
    <mergeCell ref="F22:F24"/>
    <mergeCell ref="H26:H27"/>
    <mergeCell ref="H22:H24"/>
    <mergeCell ref="H13:H14"/>
    <mergeCell ref="A1:E1"/>
    <mergeCell ref="A7:D7"/>
    <mergeCell ref="C8:E8"/>
    <mergeCell ref="A9:D9"/>
    <mergeCell ref="A10:D10"/>
    <mergeCell ref="E12:F12"/>
    <mergeCell ref="E13:F13"/>
    <mergeCell ref="E14:F14"/>
    <mergeCell ref="F8:G8"/>
    <mergeCell ref="F11:G11"/>
    <mergeCell ref="A12:D14"/>
    <mergeCell ref="A5:G5"/>
    <mergeCell ref="A2:G2"/>
    <mergeCell ref="A3:D3"/>
    <mergeCell ref="E3:F3"/>
    <mergeCell ref="A4:D4"/>
    <mergeCell ref="E4:F4"/>
  </mergeCells>
  <phoneticPr fontId="27" type="noConversion"/>
  <conditionalFormatting sqref="E34:E35">
    <cfRule type="expression" dxfId="41" priority="95">
      <formula>E34=#REF!</formula>
    </cfRule>
  </conditionalFormatting>
  <conditionalFormatting sqref="E36">
    <cfRule type="expression" dxfId="40" priority="94">
      <formula>E36=#REF!</formula>
    </cfRule>
  </conditionalFormatting>
  <conditionalFormatting sqref="E38:E39">
    <cfRule type="expression" dxfId="39" priority="72">
      <formula>E38=#REF!</formula>
    </cfRule>
  </conditionalFormatting>
  <conditionalFormatting sqref="E40:E41">
    <cfRule type="expression" dxfId="38" priority="71">
      <formula>E40=#REF!</formula>
    </cfRule>
  </conditionalFormatting>
  <conditionalFormatting sqref="E43">
    <cfRule type="expression" dxfId="37" priority="7">
      <formula>E43=#REF!</formula>
    </cfRule>
  </conditionalFormatting>
  <conditionalFormatting sqref="E47:E48">
    <cfRule type="expression" dxfId="36" priority="8">
      <formula>E47=#REF!</formula>
    </cfRule>
  </conditionalFormatting>
  <conditionalFormatting sqref="E52:F52">
    <cfRule type="expression" dxfId="35" priority="4">
      <formula>E52=#REF!</formula>
    </cfRule>
  </conditionalFormatting>
  <conditionalFormatting sqref="E16:G16">
    <cfRule type="notContainsText" dxfId="34" priority="134" operator="notContains" text="Name">
      <formula>ISERROR(SEARCH("Name",E16))</formula>
    </cfRule>
  </conditionalFormatting>
  <conditionalFormatting sqref="E17:G17">
    <cfRule type="cellIs" dxfId="33" priority="135" operator="equal">
      <formula>"ja"</formula>
    </cfRule>
  </conditionalFormatting>
  <conditionalFormatting sqref="E18:G19">
    <cfRule type="cellIs" dxfId="32" priority="132" operator="between">
      <formula>1</formula>
      <formula>401768</formula>
    </cfRule>
  </conditionalFormatting>
  <conditionalFormatting sqref="E22:G25">
    <cfRule type="expression" dxfId="31" priority="130">
      <formula>E22=#REF!</formula>
    </cfRule>
  </conditionalFormatting>
  <conditionalFormatting sqref="E25:G25">
    <cfRule type="containsText" dxfId="30" priority="129" operator="containsText" text="Bitte auswählen">
      <formula>NOT(ISERROR(SEARCH("Bitte auswählen",E25)))</formula>
    </cfRule>
    <cfRule type="containsText" dxfId="29" priority="126" operator="containsText" text="..">
      <formula>NOT(ISERROR(SEARCH("..",E25)))</formula>
    </cfRule>
  </conditionalFormatting>
  <conditionalFormatting sqref="E26:G28">
    <cfRule type="expression" dxfId="28" priority="108">
      <formula>E26=#REF!</formula>
    </cfRule>
  </conditionalFormatting>
  <conditionalFormatting sqref="E28:G28">
    <cfRule type="containsText" dxfId="27" priority="107" operator="containsText" text="Bitte auswählen">
      <formula>NOT(ISERROR(SEARCH("Bitte auswählen",E28)))</formula>
    </cfRule>
    <cfRule type="containsText" dxfId="26" priority="106" operator="containsText" text="..">
      <formula>NOT(ISERROR(SEARCH("..",E28)))</formula>
    </cfRule>
  </conditionalFormatting>
  <conditionalFormatting sqref="E29:G32">
    <cfRule type="expression" dxfId="25" priority="101">
      <formula>E29=$C$24</formula>
    </cfRule>
  </conditionalFormatting>
  <conditionalFormatting sqref="E33:G33">
    <cfRule type="expression" dxfId="24" priority="83">
      <formula>E33=#REF!</formula>
    </cfRule>
    <cfRule type="containsText" dxfId="23" priority="79" operator="containsText" text="..">
      <formula>NOT(ISERROR(SEARCH("..",E33)))</formula>
    </cfRule>
    <cfRule type="containsText" dxfId="22" priority="81" operator="containsText" text="Bitte auswählen">
      <formula>NOT(ISERROR(SEARCH("Bitte auswählen",E33)))</formula>
    </cfRule>
    <cfRule type="containsText" dxfId="21" priority="82" operator="containsText" text="..">
      <formula>NOT(ISERROR(SEARCH("..",E33)))</formula>
    </cfRule>
  </conditionalFormatting>
  <conditionalFormatting sqref="E37:G37">
    <cfRule type="expression" dxfId="20" priority="65">
      <formula>E37=#REF!</formula>
    </cfRule>
    <cfRule type="containsText" dxfId="19" priority="64" operator="containsText" text="..">
      <formula>NOT(ISERROR(SEARCH("..",E37)))</formula>
    </cfRule>
  </conditionalFormatting>
  <conditionalFormatting sqref="E41:G41">
    <cfRule type="expression" dxfId="18" priority="27">
      <formula>E41=#REF!</formula>
    </cfRule>
    <cfRule type="containsText" dxfId="17" priority="26" operator="containsText" text="..">
      <formula>NOT(ISERROR(SEARCH("..",E41)))</formula>
    </cfRule>
  </conditionalFormatting>
  <conditionalFormatting sqref="E47:G47">
    <cfRule type="expression" dxfId="16" priority="6">
      <formula>E47=#REF!</formula>
    </cfRule>
    <cfRule type="containsText" dxfId="15" priority="5" operator="containsText" text="..">
      <formula>NOT(ISERROR(SEARCH("..",E47)))</formula>
    </cfRule>
  </conditionalFormatting>
  <conditionalFormatting sqref="E52:G52">
    <cfRule type="expression" dxfId="14" priority="2">
      <formula>E52=#REF!</formula>
    </cfRule>
    <cfRule type="containsText" dxfId="13" priority="1" operator="containsText" text="..">
      <formula>NOT(ISERROR(SEARCH("..",E52)))</formula>
    </cfRule>
  </conditionalFormatting>
  <conditionalFormatting sqref="F38:F39">
    <cfRule type="expression" dxfId="12" priority="70">
      <formula>F38=#REF!</formula>
    </cfRule>
  </conditionalFormatting>
  <conditionalFormatting sqref="F40:F41">
    <cfRule type="expression" dxfId="11" priority="69">
      <formula>F40=#REF!</formula>
    </cfRule>
  </conditionalFormatting>
  <conditionalFormatting sqref="F34:G36">
    <cfRule type="expression" dxfId="10" priority="90">
      <formula>F34=#REF!</formula>
    </cfRule>
  </conditionalFormatting>
  <conditionalFormatting sqref="F47:G47">
    <cfRule type="expression" dxfId="9" priority="9">
      <formula>F47=#REF!</formula>
    </cfRule>
  </conditionalFormatting>
  <conditionalFormatting sqref="G3:G4">
    <cfRule type="containsText" dxfId="8" priority="10" operator="containsText" text="Mindestanforderung erfüllt">
      <formula>NOT(ISERROR(SEARCH("Mindestanforderung erfüllt",G3)))</formula>
    </cfRule>
  </conditionalFormatting>
  <conditionalFormatting sqref="G11:G14">
    <cfRule type="containsText" dxfId="7" priority="104" operator="containsText" text="Mindestanforderung erfüllt">
      <formula>NOT(ISERROR(SEARCH("Mindestanforderung erfüllt",G11)))</formula>
    </cfRule>
  </conditionalFormatting>
  <conditionalFormatting sqref="G38:G41">
    <cfRule type="expression" dxfId="6" priority="67">
      <formula>G38=#REF!</formula>
    </cfRule>
  </conditionalFormatting>
  <conditionalFormatting sqref="G52">
    <cfRule type="expression" dxfId="5" priority="3">
      <formula>G52=#REF!</formula>
    </cfRule>
  </conditionalFormatting>
  <dataValidations count="11">
    <dataValidation allowBlank="1" showInputMessage="1" showErrorMessage="1" sqref="H34:J34 H38:J38 H26:J26 H22:J22 H29:J31 H54:J54" xr:uid="{DB98EAF6-AFC5-4601-8672-1FD365C9E3F5}"/>
    <dataValidation type="list" allowBlank="1" showInputMessage="1" showErrorMessage="1" sqref="E38:G40" xr:uid="{F566FB31-6E7F-46D3-8077-71E9EF76CB5D}">
      <formula1>$C$38:$C$40</formula1>
    </dataValidation>
    <dataValidation type="date" operator="greaterThan" allowBlank="1" showInputMessage="1" showErrorMessage="1" error="Bitte beachten Sie den vorgegebenen Leistungszeitraum" sqref="E19:G19" xr:uid="{560D7EE4-1AA3-4DA4-8A3E-45BDE70DE8DD}">
      <formula1>E7</formula1>
    </dataValidation>
    <dataValidation type="list" operator="lessThan" allowBlank="1" showInputMessage="1" showErrorMessage="1" error="Bitte beachten Sie die Mindestanforderungen" sqref="E17:G17" xr:uid="{FD072852-614C-4FD7-A95D-0017D4CB50E9}">
      <formula1>$E$10:$F$10</formula1>
    </dataValidation>
    <dataValidation type="date" operator="lessThan" allowBlank="1" showInputMessage="1" showErrorMessage="1" error="Bitte beachten Sie den vorgegebenen Leistungszeitraum" sqref="E18:G18" xr:uid="{F2CD1FD1-A7DE-479C-902D-A27435DA165B}">
      <formula1>G7</formula1>
    </dataValidation>
    <dataValidation type="list" allowBlank="1" showInputMessage="1" showErrorMessage="1" sqref="E29:G32" xr:uid="{01508435-0AF9-4440-83C9-9DCE57EF985C}">
      <formula1>$T$29:$T$32</formula1>
    </dataValidation>
    <dataValidation type="list" allowBlank="1" showInputMessage="1" showErrorMessage="1" sqref="E22:G24" xr:uid="{C4795724-7FEB-444B-B5A4-440E29A23DA9}">
      <formula1>$C$22:$C$24</formula1>
    </dataValidation>
    <dataValidation type="list" allowBlank="1" showInputMessage="1" showErrorMessage="1" sqref="E34:G36" xr:uid="{A4391763-D8C5-4D14-884E-6C3970E7C91A}">
      <formula1>$C$34:$C$36</formula1>
    </dataValidation>
    <dataValidation type="list" allowBlank="1" showInputMessage="1" showErrorMessage="1" sqref="E26:G27" xr:uid="{5487630C-C38C-41FD-8FEC-B439969F30AE}">
      <formula1>$C$26:$C$27</formula1>
    </dataValidation>
    <dataValidation type="list" allowBlank="1" showInputMessage="1" showErrorMessage="1" sqref="E43:G46" xr:uid="{AA2CAD96-46EC-45BD-9100-0C16110F60F2}">
      <formula1>$C$9:$C$12</formula1>
    </dataValidation>
    <dataValidation type="list" allowBlank="1" showInputMessage="1" showErrorMessage="1" sqref="E48:G51" xr:uid="{CD75E85F-B4A7-4FE6-A980-7AEB1D345BCC}">
      <formula1>$C$14:$C$17</formula1>
    </dataValidation>
  </dataValidations>
  <pageMargins left="0.19685039370078741" right="0" top="0.31496062992125984" bottom="0.15748031496062992" header="0.27559055118110237" footer="0.15748031496062992"/>
  <pageSetup paperSize="9" scale="38" firstPageNumber="3" orientation="landscape" horizontalDpi="90" verticalDpi="90" r:id="rId1"/>
  <headerFooter>
    <oddFooter>&amp;C&amp;F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3" operator="containsText" id="{14C35638-3A95-4415-8471-148EFF7480E2}">
            <xm:f>NOT(ISERROR(SEARCH($E$10,E17)))</xm:f>
            <xm:f>$E$10</xm:f>
            <x14:dxf>
              <fill>
                <patternFill>
                  <bgColor rgb="FFCCFFCC"/>
                </patternFill>
              </fill>
            </x14:dxf>
          </x14:cfRule>
          <xm:sqref>E17:G17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526C6-A591-4DDB-BC1E-6596D4F708DB}">
  <dimension ref="A1:N84"/>
  <sheetViews>
    <sheetView zoomScale="70" zoomScaleNormal="70" workbookViewId="0">
      <selection activeCell="M10" sqref="M10:M12"/>
    </sheetView>
  </sheetViews>
  <sheetFormatPr baseColWidth="10" defaultColWidth="11.44140625" defaultRowHeight="13.2"/>
  <cols>
    <col min="1" max="1" width="53" style="4" customWidth="1"/>
    <col min="2" max="2" width="14.5546875" style="4" customWidth="1"/>
    <col min="3" max="3" width="45.5546875" style="4" customWidth="1"/>
    <col min="4" max="4" width="12.44140625" style="2" bestFit="1" customWidth="1"/>
    <col min="5" max="6" width="34.33203125" style="4" customWidth="1"/>
    <col min="7" max="7" width="35.6640625" style="2" customWidth="1" collapsed="1"/>
    <col min="8" max="10" width="15.88671875" style="4" customWidth="1"/>
    <col min="11" max="16384" width="11.44140625" style="4"/>
  </cols>
  <sheetData>
    <row r="1" spans="1:14" s="1" customFormat="1" ht="28.5" customHeight="1">
      <c r="A1" s="201" t="s">
        <v>140</v>
      </c>
      <c r="B1" s="201"/>
      <c r="C1" s="201"/>
      <c r="D1" s="201"/>
      <c r="E1" s="201"/>
      <c r="F1" s="169"/>
      <c r="G1" s="169"/>
    </row>
    <row r="2" spans="1:14" s="6" customFormat="1" ht="36" customHeight="1">
      <c r="A2" s="171" t="s">
        <v>15</v>
      </c>
      <c r="B2" s="172" t="s">
        <v>1</v>
      </c>
      <c r="C2" s="173" t="s">
        <v>2</v>
      </c>
      <c r="D2" s="174" t="s">
        <v>16</v>
      </c>
      <c r="E2" s="266"/>
      <c r="F2" s="267"/>
      <c r="G2" s="268"/>
      <c r="H2" s="175" t="s">
        <v>17</v>
      </c>
      <c r="I2" s="175" t="s">
        <v>55</v>
      </c>
      <c r="J2" s="175" t="s">
        <v>56</v>
      </c>
      <c r="K2" s="176" t="s">
        <v>57</v>
      </c>
      <c r="L2" s="176" t="s">
        <v>58</v>
      </c>
      <c r="M2" s="176" t="s">
        <v>59</v>
      </c>
    </row>
    <row r="3" spans="1:14" s="6" customFormat="1" ht="20.100000000000001" customHeight="1">
      <c r="A3" s="308" t="s">
        <v>108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10"/>
      <c r="N3" s="7"/>
    </row>
    <row r="4" spans="1:14" s="6" customFormat="1" ht="26.4" customHeight="1">
      <c r="A4" s="253" t="s">
        <v>108</v>
      </c>
      <c r="B4" s="168">
        <v>40</v>
      </c>
      <c r="C4" s="311" t="s">
        <v>109</v>
      </c>
      <c r="D4" s="312"/>
      <c r="E4" s="312"/>
      <c r="F4" s="312"/>
      <c r="G4" s="312"/>
      <c r="H4" s="312"/>
      <c r="I4" s="312"/>
      <c r="J4" s="312"/>
      <c r="K4" s="313"/>
      <c r="L4" s="305">
        <v>6</v>
      </c>
      <c r="M4" s="305">
        <f>L4*B4</f>
        <v>240</v>
      </c>
      <c r="N4" s="7"/>
    </row>
    <row r="5" spans="1:14" s="6" customFormat="1" ht="26.4" customHeight="1">
      <c r="A5" s="254"/>
      <c r="B5" s="36"/>
      <c r="C5" s="314"/>
      <c r="D5" s="315"/>
      <c r="E5" s="315"/>
      <c r="F5" s="315"/>
      <c r="G5" s="315"/>
      <c r="H5" s="315"/>
      <c r="I5" s="315"/>
      <c r="J5" s="315"/>
      <c r="K5" s="316"/>
      <c r="L5" s="306"/>
      <c r="M5" s="306"/>
      <c r="N5" s="7"/>
    </row>
    <row r="6" spans="1:14" s="6" customFormat="1" ht="26.4" customHeight="1">
      <c r="A6" s="254"/>
      <c r="B6" s="36"/>
      <c r="C6" s="314"/>
      <c r="D6" s="315"/>
      <c r="E6" s="315"/>
      <c r="F6" s="315"/>
      <c r="G6" s="315"/>
      <c r="H6" s="315"/>
      <c r="I6" s="315"/>
      <c r="J6" s="315"/>
      <c r="K6" s="316"/>
      <c r="L6" s="306"/>
      <c r="M6" s="306"/>
      <c r="N6" s="7"/>
    </row>
    <row r="7" spans="1:14" s="6" customFormat="1" ht="26.4" customHeight="1">
      <c r="A7" s="265"/>
      <c r="B7" s="36"/>
      <c r="C7" s="317"/>
      <c r="D7" s="318"/>
      <c r="E7" s="318"/>
      <c r="F7" s="318"/>
      <c r="G7" s="318"/>
      <c r="H7" s="318"/>
      <c r="I7" s="318"/>
      <c r="J7" s="318"/>
      <c r="K7" s="319"/>
      <c r="L7" s="306"/>
      <c r="M7" s="306"/>
    </row>
    <row r="8" spans="1:14" s="6" customFormat="1" ht="15.9" customHeight="1">
      <c r="A8" s="248"/>
      <c r="B8" s="249"/>
      <c r="C8" s="249"/>
      <c r="D8" s="250"/>
      <c r="E8" s="295"/>
      <c r="F8" s="238"/>
      <c r="G8" s="239"/>
      <c r="H8" s="251"/>
      <c r="I8" s="251"/>
      <c r="J8" s="251"/>
      <c r="K8" s="251"/>
      <c r="L8" s="251"/>
      <c r="M8" s="252"/>
    </row>
    <row r="9" spans="1:14" s="6" customFormat="1" ht="20.100000000000001" customHeight="1">
      <c r="A9" s="242" t="s">
        <v>68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4"/>
      <c r="N9" s="7"/>
    </row>
    <row r="10" spans="1:14" s="6" customFormat="1" ht="26.4" customHeight="1">
      <c r="A10" s="253" t="s">
        <v>67</v>
      </c>
      <c r="B10" s="36">
        <v>60</v>
      </c>
      <c r="C10" s="296" t="s">
        <v>110</v>
      </c>
      <c r="D10" s="297"/>
      <c r="E10" s="297"/>
      <c r="F10" s="297"/>
      <c r="G10" s="297"/>
      <c r="H10" s="297"/>
      <c r="I10" s="297"/>
      <c r="J10" s="297"/>
      <c r="K10" s="298"/>
      <c r="L10" s="305">
        <v>6</v>
      </c>
      <c r="M10" s="305">
        <f>L10*B10</f>
        <v>360</v>
      </c>
    </row>
    <row r="11" spans="1:14" s="6" customFormat="1" ht="26.4" customHeight="1">
      <c r="A11" s="254"/>
      <c r="B11" s="36" t="s">
        <v>3</v>
      </c>
      <c r="C11" s="299"/>
      <c r="D11" s="300"/>
      <c r="E11" s="300"/>
      <c r="F11" s="300"/>
      <c r="G11" s="300"/>
      <c r="H11" s="300"/>
      <c r="I11" s="300"/>
      <c r="J11" s="300"/>
      <c r="K11" s="301"/>
      <c r="L11" s="306"/>
      <c r="M11" s="306"/>
    </row>
    <row r="12" spans="1:14" s="6" customFormat="1" ht="26.4" customHeight="1">
      <c r="A12" s="265"/>
      <c r="B12" s="36" t="s">
        <v>3</v>
      </c>
      <c r="C12" s="302"/>
      <c r="D12" s="303"/>
      <c r="E12" s="303"/>
      <c r="F12" s="303"/>
      <c r="G12" s="303"/>
      <c r="H12" s="303"/>
      <c r="I12" s="303"/>
      <c r="J12" s="303"/>
      <c r="K12" s="304"/>
      <c r="L12" s="307"/>
      <c r="M12" s="307"/>
    </row>
    <row r="13" spans="1:14" s="6" customFormat="1" ht="15.9" customHeight="1">
      <c r="A13" s="43" t="s">
        <v>3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77"/>
    </row>
    <row r="14" spans="1:14" s="6" customFormat="1" ht="17.399999999999999">
      <c r="A14" s="9" t="s">
        <v>64</v>
      </c>
      <c r="B14" s="50">
        <f>SUM(B3:B13)</f>
        <v>100</v>
      </c>
      <c r="C14" s="41"/>
      <c r="D14" s="10"/>
      <c r="E14" s="42"/>
      <c r="F14" s="42"/>
      <c r="G14" s="42"/>
      <c r="H14" s="40"/>
      <c r="I14" s="40"/>
      <c r="J14" s="40"/>
      <c r="K14" s="292" t="s">
        <v>72</v>
      </c>
      <c r="L14" s="293"/>
      <c r="M14" s="68">
        <f>SUM(M3:M12)</f>
        <v>600</v>
      </c>
    </row>
    <row r="15" spans="1:14" customFormat="1" ht="13.8">
      <c r="A15" s="4"/>
      <c r="B15" s="11"/>
      <c r="C15" s="4"/>
      <c r="D15" s="2"/>
      <c r="E15" s="4"/>
      <c r="F15" s="4"/>
      <c r="G15" s="2"/>
      <c r="H15" s="25"/>
      <c r="I15" s="25"/>
      <c r="J15" s="25"/>
      <c r="K15" s="25"/>
      <c r="L15" s="25"/>
      <c r="M15" s="4"/>
    </row>
    <row r="16" spans="1:14">
      <c r="A16" s="31"/>
      <c r="C16" s="2"/>
      <c r="E16" s="2"/>
      <c r="G16" s="4"/>
    </row>
    <row r="17" spans="1:7" ht="13.5" customHeight="1">
      <c r="C17" s="34"/>
      <c r="D17" s="35"/>
      <c r="E17" s="2"/>
      <c r="G17" s="4"/>
    </row>
    <row r="18" spans="1:7" ht="12.75" customHeight="1">
      <c r="B18" s="12"/>
      <c r="C18" s="34"/>
      <c r="E18" s="2"/>
      <c r="G18" s="4"/>
    </row>
    <row r="19" spans="1:7" ht="12.75" customHeight="1">
      <c r="C19" s="34"/>
      <c r="E19" s="2"/>
    </row>
    <row r="20" spans="1:7">
      <c r="C20" s="34"/>
      <c r="E20" s="2"/>
    </row>
    <row r="21" spans="1:7">
      <c r="C21" s="34"/>
      <c r="E21" s="2"/>
    </row>
    <row r="22" spans="1:7">
      <c r="B22" s="12"/>
      <c r="C22" s="34"/>
      <c r="E22" s="2"/>
      <c r="G22" s="4"/>
    </row>
    <row r="23" spans="1:7">
      <c r="B23" s="12"/>
      <c r="C23" s="2"/>
      <c r="E23" s="2"/>
      <c r="G23" s="4"/>
    </row>
    <row r="24" spans="1:7">
      <c r="B24" s="12"/>
      <c r="C24" s="2"/>
      <c r="E24" s="2"/>
      <c r="G24" s="4"/>
    </row>
    <row r="25" spans="1:7">
      <c r="B25" s="12"/>
      <c r="C25" s="2"/>
      <c r="E25" s="2"/>
      <c r="G25" s="4"/>
    </row>
    <row r="26" spans="1:7">
      <c r="B26" s="12"/>
      <c r="D26" s="4"/>
      <c r="G26" s="4"/>
    </row>
    <row r="27" spans="1:7">
      <c r="D27" s="4"/>
    </row>
    <row r="28" spans="1:7">
      <c r="A28" s="2"/>
      <c r="G28" s="4"/>
    </row>
    <row r="29" spans="1:7" ht="13.5" customHeight="1">
      <c r="G29" s="4"/>
    </row>
    <row r="30" spans="1:7" ht="12.75" customHeight="1">
      <c r="B30" s="12"/>
      <c r="G30" s="4"/>
    </row>
    <row r="31" spans="1:7" ht="12.75" customHeight="1">
      <c r="D31" s="4"/>
    </row>
    <row r="34" spans="2:7">
      <c r="B34" s="12"/>
      <c r="G34" s="4"/>
    </row>
    <row r="35" spans="2:7">
      <c r="B35" s="12"/>
      <c r="D35" s="4"/>
      <c r="G35" s="4"/>
    </row>
    <row r="36" spans="2:7">
      <c r="B36" s="12"/>
      <c r="D36" s="4"/>
      <c r="G36" s="4"/>
    </row>
    <row r="37" spans="2:7">
      <c r="B37" s="12"/>
      <c r="D37" s="4"/>
      <c r="G37" s="4"/>
    </row>
    <row r="38" spans="2:7">
      <c r="B38" s="12"/>
      <c r="D38" s="4"/>
      <c r="G38" s="4"/>
    </row>
    <row r="39" spans="2:7">
      <c r="D39" s="4"/>
    </row>
    <row r="43" spans="2:7" ht="13.8">
      <c r="B43" s="11"/>
    </row>
    <row r="44" spans="2:7">
      <c r="B44" s="13"/>
    </row>
    <row r="45" spans="2:7">
      <c r="B45" s="13"/>
    </row>
    <row r="46" spans="2:7">
      <c r="B46" s="13"/>
    </row>
    <row r="47" spans="2:7" ht="13.8">
      <c r="B47" s="11"/>
    </row>
    <row r="48" spans="2:7">
      <c r="B48" s="13"/>
    </row>
    <row r="49" spans="1:7">
      <c r="B49" s="13"/>
    </row>
    <row r="50" spans="1:7">
      <c r="B50" s="13"/>
    </row>
    <row r="51" spans="1:7" ht="13.8">
      <c r="B51" s="11"/>
    </row>
    <row r="52" spans="1:7" ht="13.8">
      <c r="B52" s="11"/>
    </row>
    <row r="53" spans="1:7">
      <c r="A53" s="2"/>
      <c r="B53" s="14"/>
      <c r="E53" s="3"/>
      <c r="F53" s="3"/>
    </row>
    <row r="54" spans="1:7" ht="12.75" customHeight="1">
      <c r="A54" s="2"/>
      <c r="B54" s="14"/>
      <c r="C54" s="14"/>
      <c r="E54" s="3"/>
      <c r="F54" s="3"/>
    </row>
    <row r="55" spans="1:7" ht="12.75" customHeight="1">
      <c r="A55" s="2"/>
      <c r="B55" s="15"/>
      <c r="C55" s="14"/>
      <c r="E55" s="3"/>
      <c r="F55" s="3"/>
      <c r="G55" s="4"/>
    </row>
    <row r="56" spans="1:7" ht="12.75" customHeight="1">
      <c r="A56" s="2"/>
      <c r="B56" s="15"/>
      <c r="C56" s="16"/>
      <c r="E56" s="3"/>
      <c r="F56" s="3"/>
      <c r="G56" s="4"/>
    </row>
    <row r="57" spans="1:7" ht="12.75" customHeight="1">
      <c r="A57" s="2"/>
      <c r="B57" s="15"/>
      <c r="C57" s="16"/>
      <c r="E57" s="3"/>
      <c r="F57" s="3"/>
      <c r="G57" s="4"/>
    </row>
    <row r="58" spans="1:7" ht="12.75" customHeight="1">
      <c r="A58" s="2"/>
      <c r="B58" s="17"/>
      <c r="C58" s="16"/>
      <c r="E58" s="3"/>
      <c r="F58" s="3"/>
      <c r="G58" s="4"/>
    </row>
    <row r="59" spans="1:7" ht="12.75" customHeight="1">
      <c r="A59" s="2"/>
      <c r="B59" s="13"/>
      <c r="C59" s="14"/>
      <c r="E59" s="3"/>
      <c r="F59" s="3"/>
      <c r="G59" s="4"/>
    </row>
    <row r="60" spans="1:7" ht="12.75" customHeight="1">
      <c r="A60" s="2"/>
      <c r="B60" s="13"/>
      <c r="C60" s="13"/>
      <c r="E60" s="3"/>
      <c r="F60" s="3"/>
      <c r="G60" s="4"/>
    </row>
    <row r="61" spans="1:7" ht="12.75" customHeight="1">
      <c r="A61" s="2"/>
      <c r="B61" s="13"/>
      <c r="C61" s="13"/>
      <c r="E61" s="3"/>
      <c r="F61" s="3"/>
      <c r="G61" s="4"/>
    </row>
    <row r="62" spans="1:7" ht="12.75" customHeight="1">
      <c r="A62" s="2"/>
      <c r="B62" s="13"/>
      <c r="C62" s="13"/>
      <c r="G62" s="4"/>
    </row>
    <row r="63" spans="1:7" ht="12.75" customHeight="1">
      <c r="A63" s="2"/>
      <c r="B63" s="13"/>
      <c r="C63" s="13"/>
      <c r="G63" s="4"/>
    </row>
    <row r="64" spans="1:7" ht="12.75" customHeight="1">
      <c r="A64" s="2"/>
      <c r="C64" s="13"/>
      <c r="G64" s="4"/>
    </row>
    <row r="65" spans="1:7" ht="12.75" customHeight="1">
      <c r="A65" s="2"/>
      <c r="B65" s="12"/>
      <c r="G65" s="4"/>
    </row>
    <row r="66" spans="1:7" ht="12.75" customHeight="1">
      <c r="A66" s="2"/>
      <c r="B66" s="1"/>
      <c r="C66" s="1"/>
      <c r="G66" s="4"/>
    </row>
    <row r="67" spans="1:7" ht="12.75" customHeight="1">
      <c r="A67" s="2"/>
      <c r="B67" s="1"/>
      <c r="G67" s="4"/>
    </row>
    <row r="68" spans="1:7" ht="12.75" customHeight="1">
      <c r="A68" s="2"/>
      <c r="B68" s="1"/>
      <c r="G68" s="4"/>
    </row>
    <row r="69" spans="1:7" ht="12.75" customHeight="1">
      <c r="A69" s="2"/>
      <c r="B69" s="1"/>
      <c r="G69" s="4"/>
    </row>
    <row r="70" spans="1:7" ht="12.75" customHeight="1">
      <c r="A70" s="2"/>
      <c r="B70" s="1"/>
      <c r="G70" s="4"/>
    </row>
    <row r="71" spans="1:7" ht="12.75" customHeight="1">
      <c r="A71" s="2"/>
      <c r="B71" s="1"/>
      <c r="G71" s="4"/>
    </row>
    <row r="72" spans="1:7" ht="12.75" customHeight="1">
      <c r="A72" s="2"/>
      <c r="G72" s="4"/>
    </row>
    <row r="73" spans="1:7" ht="13.5" customHeight="1">
      <c r="A73" s="2"/>
      <c r="G73" s="4"/>
    </row>
    <row r="74" spans="1:7" ht="13.5" customHeight="1">
      <c r="G74" s="4"/>
    </row>
    <row r="75" spans="1:7" ht="12.75" customHeight="1">
      <c r="B75" s="12"/>
      <c r="G75" s="4"/>
    </row>
    <row r="76" spans="1:7" ht="12.75" customHeight="1">
      <c r="D76" s="4"/>
    </row>
    <row r="77" spans="1:7">
      <c r="B77" s="1"/>
    </row>
    <row r="79" spans="1:7">
      <c r="B79" s="12"/>
      <c r="G79" s="4"/>
    </row>
    <row r="80" spans="1:7">
      <c r="B80" s="12"/>
      <c r="D80" s="4"/>
      <c r="G80" s="4"/>
    </row>
    <row r="81" spans="2:7">
      <c r="B81" s="12"/>
      <c r="D81" s="4"/>
      <c r="G81" s="4"/>
    </row>
    <row r="82" spans="2:7">
      <c r="B82" s="12"/>
      <c r="D82" s="4"/>
      <c r="G82" s="4"/>
    </row>
    <row r="83" spans="2:7">
      <c r="B83" s="12"/>
      <c r="D83" s="4"/>
      <c r="G83" s="4"/>
    </row>
    <row r="84" spans="2:7">
      <c r="D84" s="4"/>
    </row>
  </sheetData>
  <mergeCells count="16">
    <mergeCell ref="E2:G2"/>
    <mergeCell ref="A1:E1"/>
    <mergeCell ref="A3:M3"/>
    <mergeCell ref="A4:A7"/>
    <mergeCell ref="C4:K7"/>
    <mergeCell ref="L4:L7"/>
    <mergeCell ref="M4:M7"/>
    <mergeCell ref="K14:L14"/>
    <mergeCell ref="A8:D8"/>
    <mergeCell ref="E8:G8"/>
    <mergeCell ref="H8:M8"/>
    <mergeCell ref="A9:M9"/>
    <mergeCell ref="A10:A12"/>
    <mergeCell ref="C10:K12"/>
    <mergeCell ref="L10:L12"/>
    <mergeCell ref="M10:M12"/>
  </mergeCells>
  <conditionalFormatting sqref="E8:F8">
    <cfRule type="expression" dxfId="3" priority="4">
      <formula>E8=#REF!</formula>
    </cfRule>
  </conditionalFormatting>
  <conditionalFormatting sqref="E8:G8">
    <cfRule type="containsText" dxfId="2" priority="1" operator="containsText" text="..">
      <formula>NOT(ISERROR(SEARCH("..",E8)))</formula>
    </cfRule>
    <cfRule type="expression" dxfId="1" priority="2">
      <formula>E8=#REF!</formula>
    </cfRule>
  </conditionalFormatting>
  <conditionalFormatting sqref="G8">
    <cfRule type="expression" dxfId="0" priority="3">
      <formula>G8=#REF!</formula>
    </cfRule>
  </conditionalFormatting>
  <dataValidations count="1">
    <dataValidation allowBlank="1" showInputMessage="1" showErrorMessage="1" sqref="H14:J14" xr:uid="{AE8CDB58-3332-4A1B-B4B7-7EE75D31BD9F}"/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5722-7CC2-45B7-962A-C16ACFF44434}">
  <sheetPr>
    <pageSetUpPr fitToPage="1"/>
  </sheetPr>
  <dimension ref="A1:O29"/>
  <sheetViews>
    <sheetView zoomScaleNormal="100" zoomScaleSheetLayoutView="100" workbookViewId="0">
      <selection activeCell="Q29" sqref="Q29"/>
    </sheetView>
  </sheetViews>
  <sheetFormatPr baseColWidth="10" defaultColWidth="10.88671875" defaultRowHeight="13.2"/>
  <cols>
    <col min="1" max="1" width="41.5546875" style="90" customWidth="1"/>
    <col min="2" max="3" width="16.88671875" style="91" customWidth="1"/>
    <col min="4" max="4" width="16.88671875" style="89" customWidth="1"/>
    <col min="5" max="13" width="16.88671875" style="6" customWidth="1"/>
    <col min="14" max="16384" width="10.88671875" style="6"/>
  </cols>
  <sheetData>
    <row r="1" spans="1:15" s="88" customFormat="1" ht="15.6">
      <c r="A1" s="93" t="s">
        <v>99</v>
      </c>
      <c r="B1" s="92"/>
      <c r="C1" s="94"/>
    </row>
    <row r="2" spans="1:15" ht="15.6">
      <c r="A2" s="95" t="s">
        <v>3</v>
      </c>
      <c r="B2" s="94"/>
      <c r="C2" s="94"/>
      <c r="D2" s="119"/>
    </row>
    <row r="3" spans="1:15" ht="18.75" customHeight="1">
      <c r="A3" s="92" t="s">
        <v>116</v>
      </c>
      <c r="B3" s="92"/>
      <c r="C3" s="118"/>
      <c r="D3" s="119"/>
    </row>
    <row r="4" spans="1:15" ht="21.75" customHeight="1">
      <c r="A4" s="93" t="s">
        <v>111</v>
      </c>
      <c r="B4" s="93"/>
      <c r="C4" s="118"/>
      <c r="D4" s="119"/>
    </row>
    <row r="5" spans="1:15">
      <c r="A5" s="120"/>
      <c r="B5" s="6"/>
      <c r="C5" s="6"/>
      <c r="D5" s="119"/>
    </row>
    <row r="6" spans="1:15">
      <c r="A6" s="320" t="s">
        <v>100</v>
      </c>
      <c r="B6" s="321"/>
      <c r="C6" s="322"/>
      <c r="D6" s="119"/>
    </row>
    <row r="7" spans="1:15">
      <c r="A7" s="121" t="s">
        <v>101</v>
      </c>
      <c r="B7" s="121" t="s">
        <v>102</v>
      </c>
      <c r="C7" s="121" t="s">
        <v>16</v>
      </c>
      <c r="D7" s="119"/>
    </row>
    <row r="8" spans="1:15">
      <c r="A8" s="122">
        <v>5</v>
      </c>
      <c r="B8" s="122">
        <v>10</v>
      </c>
      <c r="C8" s="121">
        <v>6</v>
      </c>
      <c r="D8" s="119"/>
    </row>
    <row r="9" spans="1:15">
      <c r="A9" s="122">
        <v>3</v>
      </c>
      <c r="B9" s="122">
        <v>5</v>
      </c>
      <c r="C9" s="121">
        <v>3</v>
      </c>
      <c r="D9" s="119"/>
    </row>
    <row r="10" spans="1:15">
      <c r="A10" s="122">
        <v>0</v>
      </c>
      <c r="B10" s="122">
        <v>0</v>
      </c>
      <c r="C10" s="121">
        <v>0</v>
      </c>
      <c r="D10" s="119"/>
    </row>
    <row r="11" spans="1:15">
      <c r="A11" s="120"/>
      <c r="B11" s="6"/>
      <c r="C11" s="6"/>
      <c r="D11" s="119"/>
    </row>
    <row r="12" spans="1:15" ht="17.399999999999999">
      <c r="A12" s="123"/>
      <c r="B12" s="323" t="s">
        <v>76</v>
      </c>
      <c r="C12" s="324"/>
      <c r="D12" s="323" t="s">
        <v>77</v>
      </c>
      <c r="E12" s="324"/>
      <c r="F12" s="323" t="s">
        <v>78</v>
      </c>
      <c r="G12" s="324"/>
      <c r="H12" s="323" t="s">
        <v>79</v>
      </c>
      <c r="I12" s="324"/>
      <c r="J12" s="323" t="s">
        <v>80</v>
      </c>
      <c r="K12" s="324"/>
      <c r="L12" s="323" t="s">
        <v>81</v>
      </c>
      <c r="M12" s="324"/>
    </row>
    <row r="13" spans="1:15">
      <c r="A13" s="124" t="s">
        <v>103</v>
      </c>
      <c r="B13" s="125" t="s">
        <v>101</v>
      </c>
      <c r="C13" s="126" t="s">
        <v>102</v>
      </c>
      <c r="D13" s="125" t="s">
        <v>101</v>
      </c>
      <c r="E13" s="126" t="s">
        <v>102</v>
      </c>
      <c r="F13" s="125" t="s">
        <v>101</v>
      </c>
      <c r="G13" s="126" t="s">
        <v>102</v>
      </c>
      <c r="H13" s="125" t="s">
        <v>101</v>
      </c>
      <c r="I13" s="126" t="s">
        <v>102</v>
      </c>
      <c r="J13" s="125" t="s">
        <v>101</v>
      </c>
      <c r="K13" s="126" t="s">
        <v>102</v>
      </c>
      <c r="L13" s="125" t="s">
        <v>101</v>
      </c>
      <c r="M13" s="126" t="s">
        <v>102</v>
      </c>
    </row>
    <row r="14" spans="1:15">
      <c r="A14" s="127" t="s">
        <v>123</v>
      </c>
      <c r="B14" s="128"/>
      <c r="C14" s="129"/>
      <c r="D14" s="128"/>
      <c r="E14" s="129"/>
      <c r="F14" s="128"/>
      <c r="G14" s="129"/>
      <c r="H14" s="128"/>
      <c r="I14" s="129"/>
      <c r="J14" s="128"/>
      <c r="K14" s="129"/>
      <c r="L14" s="128"/>
      <c r="M14" s="129"/>
    </row>
    <row r="15" spans="1:15">
      <c r="A15" s="130" t="s">
        <v>124</v>
      </c>
      <c r="B15" s="131"/>
      <c r="C15" s="132"/>
      <c r="D15" s="131"/>
      <c r="E15" s="132"/>
      <c r="F15" s="131"/>
      <c r="G15" s="132"/>
      <c r="H15" s="131"/>
      <c r="I15" s="132"/>
      <c r="J15" s="131"/>
      <c r="K15" s="132"/>
      <c r="L15" s="131"/>
      <c r="M15" s="132"/>
    </row>
    <row r="16" spans="1:15" s="134" customFormat="1" ht="13.8">
      <c r="A16" s="133" t="s">
        <v>16</v>
      </c>
      <c r="B16" s="125" t="s">
        <v>104</v>
      </c>
      <c r="C16" s="126" t="s">
        <v>105</v>
      </c>
      <c r="D16" s="125" t="s">
        <v>104</v>
      </c>
      <c r="E16" s="126" t="s">
        <v>105</v>
      </c>
      <c r="F16" s="125" t="s">
        <v>104</v>
      </c>
      <c r="G16" s="126" t="s">
        <v>105</v>
      </c>
      <c r="H16" s="125" t="s">
        <v>104</v>
      </c>
      <c r="I16" s="126" t="s">
        <v>105</v>
      </c>
      <c r="J16" s="125" t="s">
        <v>104</v>
      </c>
      <c r="K16" s="126" t="s">
        <v>105</v>
      </c>
      <c r="L16" s="125" t="s">
        <v>104</v>
      </c>
      <c r="M16" s="126" t="s">
        <v>105</v>
      </c>
      <c r="N16" s="38"/>
      <c r="O16" s="38"/>
    </row>
    <row r="17" spans="1:13">
      <c r="A17" s="127" t="s">
        <v>123</v>
      </c>
      <c r="B17" s="135">
        <f>IF(B14&gt;$A$8,$C$8,IF(B14&gt;$A$9,$C$9,$C$10))</f>
        <v>0</v>
      </c>
      <c r="C17" s="136">
        <f>IF(C14&gt;$B$8,$C$8,IF(C14&gt;$B$9,$C$9,$C$10))</f>
        <v>0</v>
      </c>
      <c r="D17" s="135">
        <f>IF(D14&gt;$A$8,$C$8,IF(D14&gt;$A$9,$C$9,$C$10))</f>
        <v>0</v>
      </c>
      <c r="E17" s="136">
        <f>IF(E14&gt;$B$8,$C$8,IF(E14&gt;$B$9,$C$9,$C$10))</f>
        <v>0</v>
      </c>
      <c r="F17" s="135">
        <f>IF(F14&gt;$A$8,$C$8,IF(F14&gt;$A$9,$C$9,$C$10))</f>
        <v>0</v>
      </c>
      <c r="G17" s="136">
        <f>IF(G14&gt;$B$8,$C$8,IF(G14&gt;$B$9,$C$9,$C$10))</f>
        <v>0</v>
      </c>
      <c r="H17" s="135">
        <f>IF(H14&gt;$A$8,$C$8,IF(H14&gt;$A$9,$C$9,$C$10))</f>
        <v>0</v>
      </c>
      <c r="I17" s="136">
        <f>IF(I14&gt;$B$8,$C$8,IF(I14&gt;$B$9,$C$9,$C$10))</f>
        <v>0</v>
      </c>
      <c r="J17" s="135">
        <f>IF(J14&gt;$A$8,$C$8,IF(J14&gt;$A$9,$C$9,$C$10))</f>
        <v>0</v>
      </c>
      <c r="K17" s="136">
        <f>IF(K14&gt;$B$8,$C$8,IF(K14&gt;$B$9,$C$9,$C$10))</f>
        <v>0</v>
      </c>
      <c r="L17" s="135">
        <f>IF(L14&gt;$A$8,$C$8,IF(L14&gt;$A$9,$C$9,$C$10))</f>
        <v>0</v>
      </c>
      <c r="M17" s="136">
        <f>IF(M14&gt;$B$8,$C$8,IF(M14&gt;$B$9,$C$9,$C$10))</f>
        <v>0</v>
      </c>
    </row>
    <row r="18" spans="1:13">
      <c r="A18" s="130" t="s">
        <v>124</v>
      </c>
      <c r="B18" s="137">
        <f>IF(B15&gt;$A$8,$C$8,IF(B15&gt;$A$9,$C$9,$C$10))</f>
        <v>0</v>
      </c>
      <c r="C18" s="138">
        <f>IF(C15&gt;$B$8,$C$8,IF(C15&gt;$B$9,$C$9,$C$10))</f>
        <v>0</v>
      </c>
      <c r="D18" s="137">
        <f>IF(D15&gt;$A$8,$C$8,IF(D15&gt;$A$9,$C$9,$C$10))</f>
        <v>0</v>
      </c>
      <c r="E18" s="138">
        <f>IF(E15&gt;$B$8,$C$8,IF(E15&gt;$B$9,$C$9,$C$10))</f>
        <v>0</v>
      </c>
      <c r="F18" s="137">
        <f>IF(F15&gt;$A$8,$C$8,IF(F15&gt;$A$9,$C$9,$C$10))</f>
        <v>0</v>
      </c>
      <c r="G18" s="138">
        <f>IF(G15&gt;$B$8,$C$8,IF(G15&gt;$B$9,$C$9,$C$10))</f>
        <v>0</v>
      </c>
      <c r="H18" s="137">
        <f>IF(H15&gt;$A$8,$C$8,IF(H15&gt;$A$9,$C$9,$C$10))</f>
        <v>0</v>
      </c>
      <c r="I18" s="138">
        <f>IF(I15&gt;$B$8,$C$8,IF(I15&gt;$B$9,$C$9,$C$10))</f>
        <v>0</v>
      </c>
      <c r="J18" s="137">
        <f>IF(J15&gt;$A$8,$C$8,IF(J15&gt;$A$9,$C$9,$C$10))</f>
        <v>0</v>
      </c>
      <c r="K18" s="138">
        <f>IF(K15&gt;$B$8,$C$8,IF(K15&gt;$B$9,$C$9,$C$10))</f>
        <v>0</v>
      </c>
      <c r="L18" s="137">
        <f>IF(L15&gt;$A$8,$C$8,IF(L15&gt;$A$9,$C$9,$C$10))</f>
        <v>0</v>
      </c>
      <c r="M18" s="138">
        <f>IF(M15&gt;$B$8,$C$8,IF(M15&gt;$B$9,$C$9,$C$10))</f>
        <v>0</v>
      </c>
    </row>
    <row r="19" spans="1:13" ht="15.6">
      <c r="A19" s="139" t="s">
        <v>106</v>
      </c>
      <c r="B19" s="325">
        <f>AVERAGE(B17:C18)</f>
        <v>0</v>
      </c>
      <c r="C19" s="326"/>
      <c r="D19" s="325">
        <f>AVERAGE(D17:E18)</f>
        <v>0</v>
      </c>
      <c r="E19" s="326"/>
      <c r="F19" s="325">
        <f>AVERAGE(F17:G18)</f>
        <v>0</v>
      </c>
      <c r="G19" s="326"/>
      <c r="H19" s="325">
        <f>AVERAGE(H17:I18)</f>
        <v>0</v>
      </c>
      <c r="I19" s="326"/>
      <c r="J19" s="325">
        <f>AVERAGE(J17:K18)</f>
        <v>0</v>
      </c>
      <c r="K19" s="326"/>
      <c r="L19" s="325">
        <f>AVERAGE(L17:M18)</f>
        <v>0</v>
      </c>
      <c r="M19" s="326"/>
    </row>
    <row r="20" spans="1:13">
      <c r="A20" s="96" t="s">
        <v>1</v>
      </c>
      <c r="B20" s="98" t="s">
        <v>107</v>
      </c>
      <c r="C20" s="97" t="s">
        <v>59</v>
      </c>
      <c r="D20" s="98" t="s">
        <v>107</v>
      </c>
      <c r="E20" s="97" t="s">
        <v>59</v>
      </c>
      <c r="F20" s="98" t="s">
        <v>107</v>
      </c>
      <c r="G20" s="97" t="s">
        <v>59</v>
      </c>
      <c r="H20" s="98" t="s">
        <v>107</v>
      </c>
      <c r="I20" s="97" t="s">
        <v>59</v>
      </c>
      <c r="J20" s="98" t="s">
        <v>107</v>
      </c>
      <c r="K20" s="97" t="s">
        <v>59</v>
      </c>
      <c r="L20" s="98" t="s">
        <v>107</v>
      </c>
      <c r="M20" s="97" t="s">
        <v>59</v>
      </c>
    </row>
    <row r="21" spans="1:13" s="148" customFormat="1">
      <c r="A21" s="140">
        <v>5</v>
      </c>
      <c r="B21" s="141">
        <f>B19</f>
        <v>0</v>
      </c>
      <c r="C21" s="141">
        <f>A21*B21</f>
        <v>0</v>
      </c>
      <c r="D21" s="142">
        <f>D19</f>
        <v>0</v>
      </c>
      <c r="E21" s="143">
        <f>A21*D21</f>
        <v>0</v>
      </c>
      <c r="F21" s="144">
        <f>F19</f>
        <v>0</v>
      </c>
      <c r="G21" s="145">
        <f>F21*A21</f>
        <v>0</v>
      </c>
      <c r="H21" s="142">
        <f>H19</f>
        <v>0</v>
      </c>
      <c r="I21" s="143">
        <f>H21*A21</f>
        <v>0</v>
      </c>
      <c r="J21" s="146">
        <f>J19</f>
        <v>0</v>
      </c>
      <c r="K21" s="147">
        <f>J21*A21</f>
        <v>0</v>
      </c>
      <c r="L21" s="142">
        <f>L19</f>
        <v>0</v>
      </c>
      <c r="M21" s="143">
        <f>L21*A21</f>
        <v>0</v>
      </c>
    </row>
    <row r="22" spans="1:13">
      <c r="A22" s="120"/>
      <c r="B22" s="6"/>
      <c r="C22" s="6"/>
      <c r="D22" s="119"/>
    </row>
    <row r="23" spans="1:13">
      <c r="A23" s="120"/>
      <c r="B23" s="6"/>
      <c r="C23" s="6"/>
      <c r="D23" s="119"/>
    </row>
    <row r="24" spans="1:13">
      <c r="A24" s="120"/>
      <c r="B24" s="6"/>
      <c r="C24" s="6"/>
      <c r="D24" s="119"/>
    </row>
    <row r="25" spans="1:13">
      <c r="A25" s="120"/>
      <c r="B25" s="6"/>
      <c r="C25" s="6"/>
      <c r="D25" s="119"/>
    </row>
    <row r="26" spans="1:13">
      <c r="A26" s="120"/>
      <c r="B26" s="6"/>
      <c r="C26" s="6"/>
      <c r="D26" s="119"/>
    </row>
    <row r="27" spans="1:13">
      <c r="A27" s="120"/>
      <c r="B27" s="6"/>
      <c r="C27" s="6"/>
      <c r="D27" s="119"/>
    </row>
    <row r="28" spans="1:13">
      <c r="A28" s="120"/>
      <c r="B28" s="6"/>
      <c r="C28" s="6"/>
      <c r="D28" s="119"/>
    </row>
    <row r="29" spans="1:13">
      <c r="A29" s="120"/>
      <c r="B29" s="6"/>
      <c r="C29" s="6"/>
      <c r="D29" s="119"/>
    </row>
  </sheetData>
  <mergeCells count="13">
    <mergeCell ref="L12:M12"/>
    <mergeCell ref="B19:C19"/>
    <mergeCell ref="D19:E19"/>
    <mergeCell ref="F19:G19"/>
    <mergeCell ref="H19:I19"/>
    <mergeCell ref="J19:K19"/>
    <mergeCell ref="L19:M19"/>
    <mergeCell ref="J12:K12"/>
    <mergeCell ref="A6:C6"/>
    <mergeCell ref="B12:C12"/>
    <mergeCell ref="D12:E12"/>
    <mergeCell ref="F12:G12"/>
    <mergeCell ref="H12:I12"/>
  </mergeCells>
  <phoneticPr fontId="43" type="noConversion"/>
  <pageMargins left="0.31496062992125984" right="0.19685039370078741" top="0.62992125984251968" bottom="0.39370078740157483" header="0.51181102362204722" footer="0.35433070866141736"/>
  <pageSetup paperSize="9" scale="59" firstPageNumber="2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177E5-1529-4C82-8B81-394FC07E2959}">
  <sheetPr>
    <pageSetUpPr fitToPage="1"/>
  </sheetPr>
  <dimension ref="A1:H29"/>
  <sheetViews>
    <sheetView view="pageBreakPreview" zoomScale="115" zoomScaleNormal="100" zoomScaleSheetLayoutView="115" workbookViewId="0">
      <selection activeCell="E35" sqref="E35"/>
    </sheetView>
  </sheetViews>
  <sheetFormatPr baseColWidth="10" defaultRowHeight="13.2"/>
  <cols>
    <col min="1" max="6" width="17" customWidth="1"/>
    <col min="7" max="7" width="18" customWidth="1"/>
  </cols>
  <sheetData>
    <row r="1" spans="1:8" ht="17.399999999999999">
      <c r="A1" s="69" t="s">
        <v>73</v>
      </c>
    </row>
    <row r="2" spans="1:8" ht="15.6">
      <c r="A2" s="149" t="s">
        <v>131</v>
      </c>
      <c r="B2" s="150"/>
      <c r="C2" s="150"/>
      <c r="D2" s="150"/>
      <c r="E2" s="151"/>
      <c r="F2" s="151"/>
      <c r="G2" s="151"/>
      <c r="H2" s="151"/>
    </row>
    <row r="3" spans="1:8" ht="15">
      <c r="A3" s="70"/>
      <c r="B3" s="71"/>
      <c r="C3" s="71"/>
      <c r="D3" s="71"/>
    </row>
    <row r="4" spans="1:8">
      <c r="A4" s="152" t="s">
        <v>74</v>
      </c>
      <c r="B4" s="153"/>
      <c r="C4" s="153"/>
      <c r="D4" s="153"/>
      <c r="E4" s="153"/>
      <c r="F4" s="154"/>
      <c r="G4" s="154"/>
    </row>
    <row r="5" spans="1:8">
      <c r="A5" s="152" t="s">
        <v>75</v>
      </c>
      <c r="B5" s="166" t="s">
        <v>76</v>
      </c>
      <c r="C5" s="166" t="s">
        <v>77</v>
      </c>
      <c r="D5" s="166" t="s">
        <v>78</v>
      </c>
      <c r="E5" s="166" t="s">
        <v>79</v>
      </c>
      <c r="F5" s="167" t="s">
        <v>80</v>
      </c>
      <c r="G5" s="167" t="s">
        <v>81</v>
      </c>
    </row>
    <row r="6" spans="1:8">
      <c r="A6" s="152" t="s">
        <v>82</v>
      </c>
      <c r="B6" s="72"/>
      <c r="C6" s="72"/>
      <c r="D6" s="72"/>
      <c r="E6" s="72"/>
      <c r="F6" s="72"/>
      <c r="G6" s="72"/>
    </row>
    <row r="7" spans="1:8">
      <c r="A7" s="152" t="s">
        <v>83</v>
      </c>
      <c r="B7" s="155" t="e">
        <f>RANK(B6,$B$6:$G$6,1)</f>
        <v>#N/A</v>
      </c>
      <c r="C7" s="155" t="e">
        <f t="shared" ref="C7:G7" si="0">RANK(C6,$B$6:$G$6,1)</f>
        <v>#N/A</v>
      </c>
      <c r="D7" s="155" t="e">
        <f t="shared" si="0"/>
        <v>#N/A</v>
      </c>
      <c r="E7" s="155" t="e">
        <f t="shared" si="0"/>
        <v>#N/A</v>
      </c>
      <c r="F7" s="155" t="e">
        <f t="shared" si="0"/>
        <v>#N/A</v>
      </c>
      <c r="G7" s="155" t="e">
        <f t="shared" si="0"/>
        <v>#N/A</v>
      </c>
    </row>
    <row r="9" spans="1:8" ht="17.399999999999999">
      <c r="A9" s="156" t="s">
        <v>84</v>
      </c>
      <c r="B9" s="155"/>
      <c r="C9" s="155"/>
      <c r="D9" s="155"/>
    </row>
    <row r="10" spans="1:8" ht="13.8">
      <c r="A10" s="157" t="s">
        <v>85</v>
      </c>
      <c r="B10" s="158" t="s">
        <v>86</v>
      </c>
      <c r="C10" s="158" t="s">
        <v>87</v>
      </c>
      <c r="D10" s="159" t="s">
        <v>88</v>
      </c>
    </row>
    <row r="11" spans="1:8">
      <c r="A11" s="160" t="s">
        <v>89</v>
      </c>
      <c r="B11" s="161" t="e">
        <f>IF(B7=1,B5,IF(C7=1,C5,IF(D7=1,D5,IF(E7=1,E5,IF(F7=1,F5,G5)))))</f>
        <v>#N/A</v>
      </c>
      <c r="C11" s="161" t="e">
        <f>IF(B7=1,B4,IF(C7=1,C4,IF(D7=1,D4,IF(E7=1,E4,IF(F7=1,F4,G4)))))</f>
        <v>#N/A</v>
      </c>
      <c r="D11" s="162" t="e">
        <f>IF(B7=1,B6,IF(C7=1,C6,IF(D7=1,D6,IF(E7=1,E6,IF(F7=1,F6,G6)))))</f>
        <v>#N/A</v>
      </c>
    </row>
    <row r="12" spans="1:8">
      <c r="A12" s="160" t="s">
        <v>90</v>
      </c>
      <c r="B12" s="161" t="e">
        <f>IF(B7=2,B5,IF(C7=2,C5,IF(D7=2,D5,IF(E7=2,E5,IF(F7=2,F5,G5)))))</f>
        <v>#N/A</v>
      </c>
      <c r="C12" s="161" t="e">
        <f>IF(B7=2,B4,IF(C7=2,C4,IF(D7=2,D4,IF(E7=2,E4,IF(F7=2,F4,G4)))))</f>
        <v>#N/A</v>
      </c>
      <c r="D12" s="162" t="e">
        <f>IF(B7=2,B6,IF(C7=2,C6,IF(D7=2,D6,IF(E7=2,E6,IF(F7=2,F6,G6)))))</f>
        <v>#N/A</v>
      </c>
    </row>
    <row r="13" spans="1:8">
      <c r="A13" s="160" t="s">
        <v>91</v>
      </c>
      <c r="B13" s="161" t="e">
        <f>IF(B7=3,B5,IF(C7=3,C5,IF(D7=3,D5,IF(E7=3,E5,IF(F7=3,F5,G5)))))</f>
        <v>#N/A</v>
      </c>
      <c r="C13" s="161" t="e">
        <f>IF(B7=3,B4,IF(C7=3,C4,IF(D7=3,D4,IF(E7=3,E4,IF(F7=3,F4,G4)))))</f>
        <v>#N/A</v>
      </c>
      <c r="D13" s="162" t="e">
        <f>IF(B7=3,B6,IF(C7=3,C6,IF(D7=3,D6,IF(E7=3,E6,IF(F7=3,F6,G6)))))</f>
        <v>#N/A</v>
      </c>
    </row>
    <row r="14" spans="1:8">
      <c r="A14" s="160" t="s">
        <v>92</v>
      </c>
      <c r="B14" s="161" t="e">
        <f>IF(B7=4,B5,IF(C7=4,C5,IF(D7=4,D5,IF(E7=4,E5,IF(F7=4,F5,G5)))))</f>
        <v>#N/A</v>
      </c>
      <c r="C14" s="161" t="e">
        <f>IF(B7=4,B4,IF(C7=4,C4,IF(D7=4,D4,IF(E7=4,E4,IF(F7=4,F4,G4)))))</f>
        <v>#N/A</v>
      </c>
      <c r="D14" s="162" t="e">
        <f>IF(B7=4,B6,IF(C7=4,C6,IF(D7=4,D6,IF(E7=4,E6,IF(F7=4,F6,G6)))))</f>
        <v>#N/A</v>
      </c>
    </row>
    <row r="15" spans="1:8">
      <c r="A15" s="160" t="s">
        <v>93</v>
      </c>
      <c r="B15" s="161" t="e">
        <f>IF(B7=5,B5,IF(C7=5,C5,IF(D7=5,D5,IF(E7=5,E5,IF(F7=5,F5,G5)))))</f>
        <v>#N/A</v>
      </c>
      <c r="C15" s="161" t="e">
        <f>IF(B7=5,B4,IF(C7=5,C4,IF(D7=5,D4,IF(E7=5,E4,IF(F7=5,F4,G4)))))</f>
        <v>#N/A</v>
      </c>
      <c r="D15" s="162" t="e">
        <f>IF(B7=5,B6,IF(C7=5,C6,IF(D7=5,D6,IF(E7=5,E6,IF(F7=5,F6,G6)))))</f>
        <v>#N/A</v>
      </c>
    </row>
    <row r="16" spans="1:8" ht="13.5" customHeight="1">
      <c r="A16" s="160" t="s">
        <v>94</v>
      </c>
      <c r="B16" s="161" t="e">
        <f>IF(B7=6,B5,IF(C7=6,C5,IF(D7=6,D5,IF(E7=6,E5,IF(F7=6,F5,G5)))))</f>
        <v>#N/A</v>
      </c>
      <c r="C16" s="161" t="e">
        <f>IF(B7=6,B4,IF(C7=6,C4,IF(D7=6,D4,IF(E7=6,E4,IF(F7=6,F4,G4)))))</f>
        <v>#N/A</v>
      </c>
      <c r="D16" s="162" t="e">
        <f>IF(B7=6,B6,IF(C7=6,C6,IF(D7=6,D6,IF(E7=6,E6,IF(F7=6,F6,G6)))))</f>
        <v>#N/A</v>
      </c>
    </row>
    <row r="17" spans="1:8">
      <c r="A17" s="73"/>
    </row>
    <row r="18" spans="1:8" ht="17.399999999999999">
      <c r="A18" s="69" t="s">
        <v>95</v>
      </c>
      <c r="B18" s="73"/>
      <c r="C18" s="73"/>
      <c r="D18" s="73"/>
      <c r="E18" s="73"/>
      <c r="F18" s="73"/>
      <c r="G18" s="73"/>
    </row>
    <row r="19" spans="1:8" ht="15">
      <c r="A19" s="74" t="s">
        <v>96</v>
      </c>
      <c r="B19" s="73"/>
      <c r="C19" s="73"/>
      <c r="D19" s="73"/>
      <c r="E19" s="73"/>
      <c r="F19" s="73"/>
      <c r="G19" s="73"/>
    </row>
    <row r="20" spans="1:8" ht="17.399999999999999">
      <c r="A20" s="69"/>
      <c r="B20" s="73"/>
      <c r="C20" s="73"/>
      <c r="D20" s="73"/>
      <c r="E20" s="73"/>
      <c r="F20" s="73"/>
      <c r="G20" s="73"/>
    </row>
    <row r="21" spans="1:8" ht="27.6">
      <c r="A21" s="75" t="s">
        <v>75</v>
      </c>
      <c r="B21" s="75" t="s">
        <v>87</v>
      </c>
      <c r="C21" s="76" t="s">
        <v>88</v>
      </c>
      <c r="D21" s="77" t="s">
        <v>97</v>
      </c>
      <c r="E21" s="37" t="s">
        <v>98</v>
      </c>
      <c r="F21" s="37" t="s">
        <v>16</v>
      </c>
      <c r="G21" s="78" t="s">
        <v>1</v>
      </c>
      <c r="H21" s="79" t="s">
        <v>59</v>
      </c>
    </row>
    <row r="22" spans="1:8" ht="13.8">
      <c r="A22" s="80" t="e">
        <f t="shared" ref="A22:C27" si="1">B11</f>
        <v>#N/A</v>
      </c>
      <c r="B22" s="80" t="e">
        <f t="shared" si="1"/>
        <v>#N/A</v>
      </c>
      <c r="C22" s="81" t="e">
        <f t="shared" si="1"/>
        <v>#N/A</v>
      </c>
      <c r="D22" s="82"/>
      <c r="E22" s="83"/>
      <c r="F22" s="163">
        <v>6</v>
      </c>
      <c r="G22" s="327">
        <v>60</v>
      </c>
      <c r="H22" s="164">
        <f t="shared" ref="H22:H26" si="2">F22*$G$22</f>
        <v>360</v>
      </c>
    </row>
    <row r="23" spans="1:8" ht="13.8">
      <c r="A23" s="80" t="e">
        <f t="shared" si="1"/>
        <v>#N/A</v>
      </c>
      <c r="B23" s="80" t="e">
        <f t="shared" si="1"/>
        <v>#N/A</v>
      </c>
      <c r="C23" s="81" t="e">
        <f t="shared" si="1"/>
        <v>#N/A</v>
      </c>
      <c r="D23" s="84" t="e">
        <f>C23-$C$22</f>
        <v>#N/A</v>
      </c>
      <c r="E23" s="85" t="e">
        <f>D23/$C$22</f>
        <v>#N/A</v>
      </c>
      <c r="F23" s="163" t="e">
        <f>$F$22-($F$22*E23)</f>
        <v>#N/A</v>
      </c>
      <c r="G23" s="328"/>
      <c r="H23" s="165" t="e">
        <f>F23*$G$22</f>
        <v>#N/A</v>
      </c>
    </row>
    <row r="24" spans="1:8" ht="13.8">
      <c r="A24" s="80" t="e">
        <f t="shared" si="1"/>
        <v>#N/A</v>
      </c>
      <c r="B24" s="80" t="e">
        <f t="shared" si="1"/>
        <v>#N/A</v>
      </c>
      <c r="C24" s="81" t="e">
        <f t="shared" si="1"/>
        <v>#N/A</v>
      </c>
      <c r="D24" s="84" t="e">
        <f>C24-$C$22</f>
        <v>#N/A</v>
      </c>
      <c r="E24" s="85" t="e">
        <f>D24/$C$22</f>
        <v>#N/A</v>
      </c>
      <c r="F24" s="163" t="e">
        <f t="shared" ref="F24:F27" si="3">$F$22-($F$22*E24)</f>
        <v>#N/A</v>
      </c>
      <c r="G24" s="328"/>
      <c r="H24" s="165" t="e">
        <f t="shared" si="2"/>
        <v>#N/A</v>
      </c>
    </row>
    <row r="25" spans="1:8" ht="13.8">
      <c r="A25" s="80" t="e">
        <f t="shared" si="1"/>
        <v>#N/A</v>
      </c>
      <c r="B25" s="80" t="e">
        <f t="shared" si="1"/>
        <v>#N/A</v>
      </c>
      <c r="C25" s="81" t="e">
        <f t="shared" si="1"/>
        <v>#N/A</v>
      </c>
      <c r="D25" s="84" t="e">
        <f>C25-$C$22</f>
        <v>#N/A</v>
      </c>
      <c r="E25" s="85" t="e">
        <f>D25/$C$22</f>
        <v>#N/A</v>
      </c>
      <c r="F25" s="163" t="e">
        <f t="shared" si="3"/>
        <v>#N/A</v>
      </c>
      <c r="G25" s="328"/>
      <c r="H25" s="165" t="e">
        <f t="shared" si="2"/>
        <v>#N/A</v>
      </c>
    </row>
    <row r="26" spans="1:8" ht="13.8">
      <c r="A26" s="80" t="e">
        <f t="shared" si="1"/>
        <v>#N/A</v>
      </c>
      <c r="B26" s="80" t="e">
        <f t="shared" si="1"/>
        <v>#N/A</v>
      </c>
      <c r="C26" s="81" t="e">
        <f t="shared" si="1"/>
        <v>#N/A</v>
      </c>
      <c r="D26" s="84" t="e">
        <f>C26-$C$22</f>
        <v>#N/A</v>
      </c>
      <c r="E26" s="85" t="e">
        <f>D26/$C$22</f>
        <v>#N/A</v>
      </c>
      <c r="F26" s="163" t="e">
        <f t="shared" si="3"/>
        <v>#N/A</v>
      </c>
      <c r="G26" s="328"/>
      <c r="H26" s="165" t="e">
        <f t="shared" si="2"/>
        <v>#N/A</v>
      </c>
    </row>
    <row r="27" spans="1:8" ht="13.8">
      <c r="A27" s="80" t="e">
        <f t="shared" si="1"/>
        <v>#N/A</v>
      </c>
      <c r="B27" s="80" t="e">
        <f t="shared" si="1"/>
        <v>#N/A</v>
      </c>
      <c r="C27" s="81" t="e">
        <f t="shared" si="1"/>
        <v>#N/A</v>
      </c>
      <c r="D27" s="84" t="e">
        <f>C27-$C$22</f>
        <v>#N/A</v>
      </c>
      <c r="E27" s="85" t="e">
        <f>D27/$C$22</f>
        <v>#N/A</v>
      </c>
      <c r="F27" s="163" t="e">
        <f t="shared" si="3"/>
        <v>#N/A</v>
      </c>
      <c r="G27" s="329"/>
      <c r="H27" s="165" t="e">
        <f>F27*$G$22</f>
        <v>#N/A</v>
      </c>
    </row>
    <row r="29" spans="1:8">
      <c r="B29" s="86"/>
      <c r="C29" s="87"/>
    </row>
  </sheetData>
  <mergeCells count="1">
    <mergeCell ref="G22:G27"/>
  </mergeCells>
  <pageMargins left="0.7" right="0.7" top="0.78740157499999996" bottom="0.78740157499999996" header="0.3" footer="0.3"/>
  <pageSetup paperSize="9" firstPageNumber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Formale Prüfung</vt:lpstr>
      <vt:lpstr>Wertung "TNW"</vt:lpstr>
      <vt:lpstr>Wertung "AzA"</vt:lpstr>
      <vt:lpstr>Wertung "Erfahrung Personal"</vt:lpstr>
      <vt:lpstr>Wertung "Preis"</vt:lpstr>
      <vt:lpstr>'Formale Prüfung'!Druckbereich</vt:lpstr>
      <vt:lpstr>'Wertung "Preis"'!Druckbereich</vt:lpstr>
      <vt:lpstr>'Wertung "TNW"'!Druckbereich</vt:lpstr>
      <vt:lpstr>'Formale Prüfung'!Drucktitel</vt:lpstr>
      <vt:lpstr>'Wertung "Erfahrung Personal"'!Drucktitel</vt:lpstr>
    </vt:vector>
  </TitlesOfParts>
  <Company>BLB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Gurr Martina (BLB Z)</dc:creator>
  <cp:lastModifiedBy>Rohrer Linda (BLB DO)</cp:lastModifiedBy>
  <cp:lastPrinted>2024-04-23T09:33:17Z</cp:lastPrinted>
  <dcterms:created xsi:type="dcterms:W3CDTF">2022-02-23T07:27:28Z</dcterms:created>
  <dcterms:modified xsi:type="dcterms:W3CDTF">2025-11-11T13:56:57Z</dcterms:modified>
</cp:coreProperties>
</file>