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temp\"/>
    </mc:Choice>
  </mc:AlternateContent>
  <bookViews>
    <workbookView xWindow="-120" yWindow="-120" windowWidth="25440" windowHeight="15270" tabRatio="826"/>
  </bookViews>
  <sheets>
    <sheet name="Inhaltsverz. u allg Hin.Los 12" sheetId="1" r:id="rId1"/>
    <sheet name="AEP Los 12" sheetId="80" r:id="rId2"/>
    <sheet name="AMG Los 12" sheetId="81" r:id="rId3"/>
    <sheet name="AE Los 12" sheetId="82" r:id="rId4"/>
    <sheet name="Obl Los 12" sheetId="74" r:id="rId5"/>
    <sheet name="LV UR Los 12" sheetId="2" r:id="rId6"/>
    <sheet name="SVS UR Los 12" sheetId="4" r:id="rId7"/>
    <sheet name="SVS UR öffWC Los 12" sheetId="86" r:id="rId8"/>
    <sheet name="KB UR Los 12" sheetId="53" r:id="rId9"/>
    <sheet name="PB SdArb Los 12" sheetId="62" r:id="rId10"/>
    <sheet name="PB EAF UR Los 12" sheetId="46" r:id="rId11"/>
    <sheet name="GÜ UR Los 12" sheetId="73" r:id="rId12"/>
  </sheets>
  <definedNames>
    <definedName name="_xlnm._FilterDatabase" localSheetId="10" hidden="1">'PB EAF UR Los 12'!$A$8:$K$832</definedName>
    <definedName name="_xlnm.Print_Area" localSheetId="3">'AE Los 12'!$A$1:$E$27</definedName>
    <definedName name="_xlnm.Print_Area" localSheetId="1">'AEP Los 12'!$A$1:$E$21</definedName>
    <definedName name="_xlnm.Print_Area" localSheetId="2">'AMG Los 12'!$A$1:$F$19</definedName>
    <definedName name="_xlnm.Print_Area" localSheetId="11">'GÜ UR Los 12'!$A$1:$G$30</definedName>
    <definedName name="_xlnm.Print_Area" localSheetId="0">'Inhaltsverz. u allg Hin.Los 12'!$A$1:$E$33</definedName>
    <definedName name="_xlnm.Print_Area" localSheetId="8">'KB UR Los 12'!$A$1:$I$104</definedName>
    <definedName name="_xlnm.Print_Area" localSheetId="5">'LV UR Los 12'!$A$1:$S$81</definedName>
    <definedName name="_xlnm.Print_Area" localSheetId="10">'PB EAF UR Los 12'!$A$1:$V$833</definedName>
    <definedName name="_xlnm.Print_Area" localSheetId="9">'PB SdArb Los 12'!$A$1:$G$78</definedName>
    <definedName name="_xlnm.Print_Area" localSheetId="6">'SVS UR Los 12'!$A$1:$E$70</definedName>
    <definedName name="_xlnm.Print_Area" localSheetId="7">'SVS UR öffWC Los 12'!$A$1:$E$71</definedName>
    <definedName name="_xlnm.Print_Titles" localSheetId="5">'LV UR Los 12'!$4:$4</definedName>
    <definedName name="_xlnm.Print_Titles" localSheetId="10">'PB EAF UR Los 12'!$1:$8</definedName>
    <definedName name="Excel_BuiltIn__FilterDatabase_16" localSheetId="3">#REF!</definedName>
    <definedName name="Excel_BuiltIn__FilterDatabase_16" localSheetId="1">#REF!</definedName>
    <definedName name="Excel_BuiltIn__FilterDatabase_16" localSheetId="2">#REF!</definedName>
    <definedName name="Excel_BuiltIn__FilterDatabase_16">#REF!</definedName>
    <definedName name="hh" localSheetId="3">#REF!</definedName>
    <definedName name="hh" localSheetId="1">#REF!</definedName>
    <definedName name="hh" localSheetId="2">#REF!</definedName>
    <definedName name="hh">#REF!</definedName>
    <definedName name="Unterhaltsreinigung_16" localSheetId="3">#REF!</definedName>
    <definedName name="Unterhaltsreinigung_16" localSheetId="1">#REF!</definedName>
    <definedName name="Unterhaltsreinigung_16" localSheetId="2">#REF!</definedName>
    <definedName name="Unterhaltsreinigung_16">#REF!</definedName>
  </definedNames>
  <calcPr calcId="162913"/>
  <pivotCaches>
    <pivotCache cacheId="4"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 i="53" l="1"/>
  <c r="A31" i="53"/>
  <c r="D59" i="4" l="1"/>
  <c r="V219" i="46" l="1"/>
  <c r="Q219" i="46"/>
  <c r="A40" i="53"/>
  <c r="H82" i="82" l="1"/>
  <c r="B82" i="82"/>
  <c r="B52" i="82"/>
  <c r="J833" i="46" l="1"/>
  <c r="B83" i="82" l="1"/>
  <c r="E64" i="82" l="1"/>
  <c r="C64" i="82"/>
  <c r="F50" i="82"/>
  <c r="D50" i="82"/>
  <c r="B50" i="82"/>
  <c r="H119" i="82"/>
  <c r="H116" i="82"/>
  <c r="H113" i="82"/>
  <c r="H110" i="82"/>
  <c r="H101" i="82"/>
  <c r="I64" i="82"/>
  <c r="G64" i="82"/>
  <c r="H50" i="82"/>
  <c r="B66" i="82" l="1"/>
  <c r="H92" i="82" s="1"/>
  <c r="H91" i="82"/>
  <c r="H106" i="82"/>
  <c r="H95" i="82" l="1"/>
  <c r="H98" i="82"/>
  <c r="H102" i="82" s="1"/>
  <c r="H105" i="82"/>
  <c r="H107" i="82" s="1"/>
  <c r="Q228" i="46" l="1"/>
  <c r="Q238" i="46"/>
  <c r="Q212" i="46"/>
  <c r="O833" i="46" l="1"/>
  <c r="P833" i="46"/>
  <c r="H60" i="53" l="1"/>
  <c r="A80" i="53"/>
  <c r="A82" i="53"/>
  <c r="A75" i="53"/>
  <c r="A73" i="53"/>
  <c r="A70" i="53"/>
  <c r="A68" i="53"/>
  <c r="A52" i="53"/>
  <c r="A53" i="53"/>
  <c r="A49" i="53"/>
  <c r="A47" i="53"/>
  <c r="A44" i="53"/>
  <c r="A45" i="53"/>
  <c r="A39" i="53"/>
  <c r="A34" i="53"/>
  <c r="A35" i="53"/>
  <c r="A29" i="53"/>
  <c r="A30" i="53"/>
  <c r="A27" i="53"/>
  <c r="A24" i="53"/>
  <c r="A21" i="53"/>
  <c r="A22" i="53"/>
  <c r="A14" i="53"/>
  <c r="A16" i="53"/>
  <c r="A13" i="53"/>
  <c r="D60" i="86"/>
  <c r="D51" i="86"/>
  <c r="D23" i="86"/>
  <c r="D38" i="86" s="1"/>
  <c r="D39" i="86" s="1"/>
  <c r="D3" i="86"/>
  <c r="C3" i="86"/>
  <c r="B3" i="86"/>
  <c r="A2" i="86"/>
  <c r="A1" i="86"/>
  <c r="D52" i="86" l="1"/>
  <c r="D53" i="86" l="1"/>
  <c r="D54" i="86" s="1"/>
  <c r="D55" i="86" l="1"/>
  <c r="D56" i="86"/>
  <c r="D61" i="86" l="1"/>
  <c r="A96" i="53"/>
  <c r="A97" i="53"/>
  <c r="A98" i="53"/>
  <c r="A99" i="53"/>
  <c r="A100" i="53"/>
  <c r="A81" i="53"/>
  <c r="A83" i="53"/>
  <c r="A84" i="53"/>
  <c r="A85" i="53"/>
  <c r="A86" i="53"/>
  <c r="A87" i="53"/>
  <c r="A88" i="53"/>
  <c r="A89" i="53"/>
  <c r="A90" i="53"/>
  <c r="A91" i="53"/>
  <c r="A92" i="53"/>
  <c r="A93" i="53"/>
  <c r="A72" i="53"/>
  <c r="A74" i="53"/>
  <c r="A76" i="53"/>
  <c r="A77" i="53"/>
  <c r="A78" i="53"/>
  <c r="A66" i="53"/>
  <c r="A67" i="53"/>
  <c r="A69" i="53"/>
  <c r="A71" i="53"/>
  <c r="A79" i="53"/>
  <c r="A94" i="53"/>
  <c r="A95" i="53"/>
  <c r="H56" i="53" l="1"/>
  <c r="H57" i="53"/>
  <c r="H58" i="53"/>
  <c r="H59" i="53"/>
  <c r="U3" i="46"/>
  <c r="O3" i="2"/>
  <c r="A46" i="53"/>
  <c r="A36" i="53"/>
  <c r="A19" i="53"/>
  <c r="A17" i="53"/>
  <c r="A11" i="53"/>
  <c r="A28" i="53"/>
  <c r="A23" i="53"/>
  <c r="A10" i="53"/>
  <c r="Q818" i="46"/>
  <c r="Q819" i="46"/>
  <c r="Q820" i="46"/>
  <c r="Q821" i="46"/>
  <c r="Q822" i="46"/>
  <c r="Q823" i="46"/>
  <c r="Q824" i="46"/>
  <c r="Q825" i="46"/>
  <c r="Q826" i="46"/>
  <c r="Q827" i="46"/>
  <c r="Q828" i="46"/>
  <c r="Q829" i="46"/>
  <c r="Q830" i="46"/>
  <c r="Q831" i="46"/>
  <c r="Q832" i="46"/>
  <c r="A7" i="53"/>
  <c r="A65" i="53"/>
  <c r="A64" i="53"/>
  <c r="A63" i="53"/>
  <c r="A62" i="53"/>
  <c r="A8" i="53"/>
  <c r="A9" i="53"/>
  <c r="A12" i="53"/>
  <c r="A15" i="53"/>
  <c r="A18" i="53"/>
  <c r="A20" i="53"/>
  <c r="A25" i="53"/>
  <c r="A26" i="53"/>
  <c r="A32" i="53"/>
  <c r="A33" i="53"/>
  <c r="A37" i="53"/>
  <c r="A38" i="53"/>
  <c r="A41" i="53"/>
  <c r="A42" i="53"/>
  <c r="A43" i="53"/>
  <c r="A48" i="53"/>
  <c r="A50" i="53"/>
  <c r="A51" i="53"/>
  <c r="A54" i="53"/>
  <c r="A55" i="53"/>
  <c r="A56" i="53"/>
  <c r="A57" i="53"/>
  <c r="A58" i="53"/>
  <c r="A59" i="53"/>
  <c r="A60" i="53"/>
  <c r="A61" i="53"/>
  <c r="Q802" i="46"/>
  <c r="Q803" i="46"/>
  <c r="Q804" i="46"/>
  <c r="Q805" i="46"/>
  <c r="Q806" i="46"/>
  <c r="Q807" i="46"/>
  <c r="Q808" i="46"/>
  <c r="Q809" i="46"/>
  <c r="Q810" i="46"/>
  <c r="Q811" i="46"/>
  <c r="Q812" i="46"/>
  <c r="Q813" i="46"/>
  <c r="Q814" i="46"/>
  <c r="Q815" i="46"/>
  <c r="Q816" i="46"/>
  <c r="Q817" i="46"/>
  <c r="Q307" i="46"/>
  <c r="Q308" i="46"/>
  <c r="Q309" i="46"/>
  <c r="Q310" i="46"/>
  <c r="Q311" i="46"/>
  <c r="Q312" i="46"/>
  <c r="Q313" i="46"/>
  <c r="Q314" i="46"/>
  <c r="Q315" i="46"/>
  <c r="Q316" i="46"/>
  <c r="Q317" i="46"/>
  <c r="Q318" i="46"/>
  <c r="Q319" i="46"/>
  <c r="Q320" i="46"/>
  <c r="Q321" i="46"/>
  <c r="Q322" i="46"/>
  <c r="Q323" i="46"/>
  <c r="Q324" i="46"/>
  <c r="Q325" i="46"/>
  <c r="Q326" i="46"/>
  <c r="Q327" i="46"/>
  <c r="Q328" i="46"/>
  <c r="Q329" i="46"/>
  <c r="Q330" i="46"/>
  <c r="Q331" i="46"/>
  <c r="Q332" i="46"/>
  <c r="Q333" i="46"/>
  <c r="Q334" i="46"/>
  <c r="Q335" i="46"/>
  <c r="Q336" i="46"/>
  <c r="Q337" i="46"/>
  <c r="Q338" i="46"/>
  <c r="Q339" i="46"/>
  <c r="Q340" i="46"/>
  <c r="Q341" i="46"/>
  <c r="Q342" i="46"/>
  <c r="Q343" i="46"/>
  <c r="Q344" i="46"/>
  <c r="Q345" i="46"/>
  <c r="Q346" i="46"/>
  <c r="Q347" i="46"/>
  <c r="Q348" i="46"/>
  <c r="Q349" i="46"/>
  <c r="Q350" i="46"/>
  <c r="Q351" i="46"/>
  <c r="Q352" i="46"/>
  <c r="Q353" i="46"/>
  <c r="Q354" i="46"/>
  <c r="Q355" i="46"/>
  <c r="Q356" i="46"/>
  <c r="Q357" i="46"/>
  <c r="Q358" i="46"/>
  <c r="Q359" i="46"/>
  <c r="Q360" i="46"/>
  <c r="Q361" i="46"/>
  <c r="Q362" i="46"/>
  <c r="Q363" i="46"/>
  <c r="Q364" i="46"/>
  <c r="Q365" i="46"/>
  <c r="Q366" i="46"/>
  <c r="Q367" i="46"/>
  <c r="Q368" i="46"/>
  <c r="Q369" i="46"/>
  <c r="Q370" i="46"/>
  <c r="Q371" i="46"/>
  <c r="Q372" i="46"/>
  <c r="Q373" i="46"/>
  <c r="Q374" i="46"/>
  <c r="Q375" i="46"/>
  <c r="Q376" i="46"/>
  <c r="Q377" i="46"/>
  <c r="Q378" i="46"/>
  <c r="Q379" i="46"/>
  <c r="Q380" i="46"/>
  <c r="Q381" i="46"/>
  <c r="Q382" i="46"/>
  <c r="Q383" i="46"/>
  <c r="Q384" i="46"/>
  <c r="Q385" i="46"/>
  <c r="Q386" i="46"/>
  <c r="Q387" i="46"/>
  <c r="Q388" i="46"/>
  <c r="Q389" i="46"/>
  <c r="Q390" i="46"/>
  <c r="Q391" i="46"/>
  <c r="Q392" i="46"/>
  <c r="Q393" i="46"/>
  <c r="Q394" i="46"/>
  <c r="Q395" i="46"/>
  <c r="Q396" i="46"/>
  <c r="Q397" i="46"/>
  <c r="Q398" i="46"/>
  <c r="Q399" i="46"/>
  <c r="Q400" i="46"/>
  <c r="Q401" i="46"/>
  <c r="Q402" i="46"/>
  <c r="Q403" i="46"/>
  <c r="Q404" i="46"/>
  <c r="Q405" i="46"/>
  <c r="Q406" i="46"/>
  <c r="Q407" i="46"/>
  <c r="Q408" i="46"/>
  <c r="Q409" i="46"/>
  <c r="Q410" i="46"/>
  <c r="Q411" i="46"/>
  <c r="Q412" i="46"/>
  <c r="Q413" i="46"/>
  <c r="Q414" i="46"/>
  <c r="Q415" i="46"/>
  <c r="Q416" i="46"/>
  <c r="Q417" i="46"/>
  <c r="Q418" i="46"/>
  <c r="Q419" i="46"/>
  <c r="Q420" i="46"/>
  <c r="Q421" i="46"/>
  <c r="Q422" i="46"/>
  <c r="Q423" i="46"/>
  <c r="Q424" i="46"/>
  <c r="Q425" i="46"/>
  <c r="Q426" i="46"/>
  <c r="Q427" i="46"/>
  <c r="Q428" i="46"/>
  <c r="Q429" i="46"/>
  <c r="Q430" i="46"/>
  <c r="Q431" i="46"/>
  <c r="Q432" i="46"/>
  <c r="Q433" i="46"/>
  <c r="Q434" i="46"/>
  <c r="Q435" i="46"/>
  <c r="Q436" i="46"/>
  <c r="Q437" i="46"/>
  <c r="Q438" i="46"/>
  <c r="Q439" i="46"/>
  <c r="Q440" i="46"/>
  <c r="Q441" i="46"/>
  <c r="Q442" i="46"/>
  <c r="Q443" i="46"/>
  <c r="Q444" i="46"/>
  <c r="Q445" i="46"/>
  <c r="Q446" i="46"/>
  <c r="Q447" i="46"/>
  <c r="Q448" i="46"/>
  <c r="Q449" i="46"/>
  <c r="Q450" i="46"/>
  <c r="Q451" i="46"/>
  <c r="Q452" i="46"/>
  <c r="Q453" i="46"/>
  <c r="Q454" i="46"/>
  <c r="Q455" i="46"/>
  <c r="Q456" i="46"/>
  <c r="Q457" i="46"/>
  <c r="Q458" i="46"/>
  <c r="Q459" i="46"/>
  <c r="Q460" i="46"/>
  <c r="Q461" i="46"/>
  <c r="Q462" i="46"/>
  <c r="Q463" i="46"/>
  <c r="Q464" i="46"/>
  <c r="Q465" i="46"/>
  <c r="Q466" i="46"/>
  <c r="Q467" i="46"/>
  <c r="Q468" i="46"/>
  <c r="Q469" i="46"/>
  <c r="Q470" i="46"/>
  <c r="Q471" i="46"/>
  <c r="Q472" i="46"/>
  <c r="Q473" i="46"/>
  <c r="Q474" i="46"/>
  <c r="Q475" i="46"/>
  <c r="Q476" i="46"/>
  <c r="Q477" i="46"/>
  <c r="Q478" i="46"/>
  <c r="Q479" i="46"/>
  <c r="Q480" i="46"/>
  <c r="Q481" i="46"/>
  <c r="Q482" i="46"/>
  <c r="Q483" i="46"/>
  <c r="Q484" i="46"/>
  <c r="Q485" i="46"/>
  <c r="Q486" i="46"/>
  <c r="Q487" i="46"/>
  <c r="Q488" i="46"/>
  <c r="Q489" i="46"/>
  <c r="Q490" i="46"/>
  <c r="Q491" i="46"/>
  <c r="Q492" i="46"/>
  <c r="Q493" i="46"/>
  <c r="Q494" i="46"/>
  <c r="Q495" i="46"/>
  <c r="Q496" i="46"/>
  <c r="Q497" i="46"/>
  <c r="Q498" i="46"/>
  <c r="Q499" i="46"/>
  <c r="Q500" i="46"/>
  <c r="Q501" i="46"/>
  <c r="Q502" i="46"/>
  <c r="Q503" i="46"/>
  <c r="Q504" i="46"/>
  <c r="Q505" i="46"/>
  <c r="Q506" i="46"/>
  <c r="Q507" i="46"/>
  <c r="Q508" i="46"/>
  <c r="Q509" i="46"/>
  <c r="Q510" i="46"/>
  <c r="Q511" i="46"/>
  <c r="Q512" i="46"/>
  <c r="Q513" i="46"/>
  <c r="Q514" i="46"/>
  <c r="Q515" i="46"/>
  <c r="Q516" i="46"/>
  <c r="Q517" i="46"/>
  <c r="Q518" i="46"/>
  <c r="Q519" i="46"/>
  <c r="Q520" i="46"/>
  <c r="Q521" i="46"/>
  <c r="Q522" i="46"/>
  <c r="Q523" i="46"/>
  <c r="Q524" i="46"/>
  <c r="Q525" i="46"/>
  <c r="Q526" i="46"/>
  <c r="Q527" i="46"/>
  <c r="Q528" i="46"/>
  <c r="Q529" i="46"/>
  <c r="Q530" i="46"/>
  <c r="Q531" i="46"/>
  <c r="Q532" i="46"/>
  <c r="Q533" i="46"/>
  <c r="Q534" i="46"/>
  <c r="Q535" i="46"/>
  <c r="Q536" i="46"/>
  <c r="Q537" i="46"/>
  <c r="Q538" i="46"/>
  <c r="Q539" i="46"/>
  <c r="Q540" i="46"/>
  <c r="Q541" i="46"/>
  <c r="Q542" i="46"/>
  <c r="Q543" i="46"/>
  <c r="Q544" i="46"/>
  <c r="Q545" i="46"/>
  <c r="Q546" i="46"/>
  <c r="Q547" i="46"/>
  <c r="Q548" i="46"/>
  <c r="Q549" i="46"/>
  <c r="Q550" i="46"/>
  <c r="Q551" i="46"/>
  <c r="Q552" i="46"/>
  <c r="Q553" i="46"/>
  <c r="Q554" i="46"/>
  <c r="Q555" i="46"/>
  <c r="Q556" i="46"/>
  <c r="Q557" i="46"/>
  <c r="Q558" i="46"/>
  <c r="Q559" i="46"/>
  <c r="Q560" i="46"/>
  <c r="Q561" i="46"/>
  <c r="Q562" i="46"/>
  <c r="Q563" i="46"/>
  <c r="Q564" i="46"/>
  <c r="Q565" i="46"/>
  <c r="Q566" i="46"/>
  <c r="Q567" i="46"/>
  <c r="Q568" i="46"/>
  <c r="Q569" i="46"/>
  <c r="Q570" i="46"/>
  <c r="Q571" i="46"/>
  <c r="Q572" i="46"/>
  <c r="Q573" i="46"/>
  <c r="Q574" i="46"/>
  <c r="Q575" i="46"/>
  <c r="Q576" i="46"/>
  <c r="Q577" i="46"/>
  <c r="Q578" i="46"/>
  <c r="Q579" i="46"/>
  <c r="Q580" i="46"/>
  <c r="Q581" i="46"/>
  <c r="Q582" i="46"/>
  <c r="Q583" i="46"/>
  <c r="Q584" i="46"/>
  <c r="Q585" i="46"/>
  <c r="Q586" i="46"/>
  <c r="Q587" i="46"/>
  <c r="Q588" i="46"/>
  <c r="Q589" i="46"/>
  <c r="Q590" i="46"/>
  <c r="Q591" i="46"/>
  <c r="Q592" i="46"/>
  <c r="Q593" i="46"/>
  <c r="Q594" i="46"/>
  <c r="Q595" i="46"/>
  <c r="Q596" i="46"/>
  <c r="Q597" i="46"/>
  <c r="Q598" i="46"/>
  <c r="Q599" i="46"/>
  <c r="Q600" i="46"/>
  <c r="Q601" i="46"/>
  <c r="Q602" i="46"/>
  <c r="Q603" i="46"/>
  <c r="Q604" i="46"/>
  <c r="Q605" i="46"/>
  <c r="Q606" i="46"/>
  <c r="Q607" i="46"/>
  <c r="Q608" i="46"/>
  <c r="Q609" i="46"/>
  <c r="Q610" i="46"/>
  <c r="Q611" i="46"/>
  <c r="Q612" i="46"/>
  <c r="Q613" i="46"/>
  <c r="Q614" i="46"/>
  <c r="Q615" i="46"/>
  <c r="Q616" i="46"/>
  <c r="Q617" i="46"/>
  <c r="Q618" i="46"/>
  <c r="Q619" i="46"/>
  <c r="Q620" i="46"/>
  <c r="Q621" i="46"/>
  <c r="Q622" i="46"/>
  <c r="Q623" i="46"/>
  <c r="Q624" i="46"/>
  <c r="Q625" i="46"/>
  <c r="Q626" i="46"/>
  <c r="Q627" i="46"/>
  <c r="Q628" i="46"/>
  <c r="Q629" i="46"/>
  <c r="Q630" i="46"/>
  <c r="Q631" i="46"/>
  <c r="Q632" i="46"/>
  <c r="Q633" i="46"/>
  <c r="Q634" i="46"/>
  <c r="Q635" i="46"/>
  <c r="Q636" i="46"/>
  <c r="Q637" i="46"/>
  <c r="Q638" i="46"/>
  <c r="Q639" i="46"/>
  <c r="Q640" i="46"/>
  <c r="Q641" i="46"/>
  <c r="Q642" i="46"/>
  <c r="Q643" i="46"/>
  <c r="Q644" i="46"/>
  <c r="Q645" i="46"/>
  <c r="Q646" i="46"/>
  <c r="Q647" i="46"/>
  <c r="Q648" i="46"/>
  <c r="Q649" i="46"/>
  <c r="Q650" i="46"/>
  <c r="Q651" i="46"/>
  <c r="Q652" i="46"/>
  <c r="Q653" i="46"/>
  <c r="Q654" i="46"/>
  <c r="Q655" i="46"/>
  <c r="Q656" i="46"/>
  <c r="Q657" i="46"/>
  <c r="Q658" i="46"/>
  <c r="Q659" i="46"/>
  <c r="Q660" i="46"/>
  <c r="Q661" i="46"/>
  <c r="Q662" i="46"/>
  <c r="Q663" i="46"/>
  <c r="Q664" i="46"/>
  <c r="Q665" i="46"/>
  <c r="Q666" i="46"/>
  <c r="Q667" i="46"/>
  <c r="Q668" i="46"/>
  <c r="Q669" i="46"/>
  <c r="Q670" i="46"/>
  <c r="Q671" i="46"/>
  <c r="Q672" i="46"/>
  <c r="Q673" i="46"/>
  <c r="Q674" i="46"/>
  <c r="Q675" i="46"/>
  <c r="Q676" i="46"/>
  <c r="Q677" i="46"/>
  <c r="Q678" i="46"/>
  <c r="Q679" i="46"/>
  <c r="Q680" i="46"/>
  <c r="Q681" i="46"/>
  <c r="Q682" i="46"/>
  <c r="Q683" i="46"/>
  <c r="Q684" i="46"/>
  <c r="Q685" i="46"/>
  <c r="Q686" i="46"/>
  <c r="Q687" i="46"/>
  <c r="Q688" i="46"/>
  <c r="Q689" i="46"/>
  <c r="Q690" i="46"/>
  <c r="Q691" i="46"/>
  <c r="Q692" i="46"/>
  <c r="Q693" i="46"/>
  <c r="Q694" i="46"/>
  <c r="Q695" i="46"/>
  <c r="Q696" i="46"/>
  <c r="Q697" i="46"/>
  <c r="Q698" i="46"/>
  <c r="Q699" i="46"/>
  <c r="Q700" i="46"/>
  <c r="Q701" i="46"/>
  <c r="Q702" i="46"/>
  <c r="Q703" i="46"/>
  <c r="Q704" i="46"/>
  <c r="Q705" i="46"/>
  <c r="Q706" i="46"/>
  <c r="Q707" i="46"/>
  <c r="Q708" i="46"/>
  <c r="Q709" i="46"/>
  <c r="Q710" i="46"/>
  <c r="Q711" i="46"/>
  <c r="Q712" i="46"/>
  <c r="Q713" i="46"/>
  <c r="Q714" i="46"/>
  <c r="Q715" i="46"/>
  <c r="Q716" i="46"/>
  <c r="Q717" i="46"/>
  <c r="Q718" i="46"/>
  <c r="Q719" i="46"/>
  <c r="Q720" i="46"/>
  <c r="Q721" i="46"/>
  <c r="Q722" i="46"/>
  <c r="Q723" i="46"/>
  <c r="Q724" i="46"/>
  <c r="Q725" i="46"/>
  <c r="Q726" i="46"/>
  <c r="Q727" i="46"/>
  <c r="Q728" i="46"/>
  <c r="Q729" i="46"/>
  <c r="Q730" i="46"/>
  <c r="Q731" i="46"/>
  <c r="Q732" i="46"/>
  <c r="Q733" i="46"/>
  <c r="Q734" i="46"/>
  <c r="Q735" i="46"/>
  <c r="Q736" i="46"/>
  <c r="Q737" i="46"/>
  <c r="Q738" i="46"/>
  <c r="Q739" i="46"/>
  <c r="Q740" i="46"/>
  <c r="Q741" i="46"/>
  <c r="Q742" i="46"/>
  <c r="Q743" i="46"/>
  <c r="Q744" i="46"/>
  <c r="Q745" i="46"/>
  <c r="Q746" i="46"/>
  <c r="Q747" i="46"/>
  <c r="Q748" i="46"/>
  <c r="Q749" i="46"/>
  <c r="Q750" i="46"/>
  <c r="Q751" i="46"/>
  <c r="Q752" i="46"/>
  <c r="Q753" i="46"/>
  <c r="Q754" i="46"/>
  <c r="Q755" i="46"/>
  <c r="Q756" i="46"/>
  <c r="Q757" i="46"/>
  <c r="Q758" i="46"/>
  <c r="Q759" i="46"/>
  <c r="Q760" i="46"/>
  <c r="Q761" i="46"/>
  <c r="Q762" i="46"/>
  <c r="Q763" i="46"/>
  <c r="Q764" i="46"/>
  <c r="Q765" i="46"/>
  <c r="Q766" i="46"/>
  <c r="Q767" i="46"/>
  <c r="Q768" i="46"/>
  <c r="Q769" i="46"/>
  <c r="Q770" i="46"/>
  <c r="Q771" i="46"/>
  <c r="Q772" i="46"/>
  <c r="Q773" i="46"/>
  <c r="Q774" i="46"/>
  <c r="Q775" i="46"/>
  <c r="Q776" i="46"/>
  <c r="Q777" i="46"/>
  <c r="Q778" i="46"/>
  <c r="Q779" i="46"/>
  <c r="Q780" i="46"/>
  <c r="Q781" i="46"/>
  <c r="Q782" i="46"/>
  <c r="Q783" i="46"/>
  <c r="Q784" i="46"/>
  <c r="Q785" i="46"/>
  <c r="Q786" i="46"/>
  <c r="Q787" i="46"/>
  <c r="Q788" i="46"/>
  <c r="Q789" i="46"/>
  <c r="Q790" i="46"/>
  <c r="Q791" i="46"/>
  <c r="Q792" i="46"/>
  <c r="Q793" i="46"/>
  <c r="Q794" i="46"/>
  <c r="Q795" i="46"/>
  <c r="Q796" i="46"/>
  <c r="Q797" i="46"/>
  <c r="Q798" i="46"/>
  <c r="Q799" i="46"/>
  <c r="Q800" i="46"/>
  <c r="Q801" i="46"/>
  <c r="D50" i="4"/>
  <c r="D23" i="4"/>
  <c r="D37" i="4" s="1"/>
  <c r="D38" i="4" s="1"/>
  <c r="F3" i="73"/>
  <c r="D3" i="80"/>
  <c r="E3" i="73" s="1"/>
  <c r="Q3" i="46"/>
  <c r="E3" i="62"/>
  <c r="F3" i="53"/>
  <c r="C3" i="4"/>
  <c r="C3" i="2"/>
  <c r="E3" i="74"/>
  <c r="D3" i="82"/>
  <c r="E3" i="81"/>
  <c r="A2" i="73"/>
  <c r="A2" i="46"/>
  <c r="A2" i="62"/>
  <c r="A2" i="53"/>
  <c r="A2" i="4"/>
  <c r="A2" i="2"/>
  <c r="A2" i="74"/>
  <c r="Q9" i="46"/>
  <c r="Q10" i="46"/>
  <c r="Q11" i="46"/>
  <c r="Q12" i="46"/>
  <c r="Q13" i="46"/>
  <c r="Q14" i="46"/>
  <c r="Q15" i="46"/>
  <c r="Q16" i="46"/>
  <c r="Q17" i="46"/>
  <c r="Q18" i="46"/>
  <c r="Q19" i="46"/>
  <c r="Q20" i="46"/>
  <c r="Q21" i="46"/>
  <c r="Q22" i="46"/>
  <c r="Q23" i="46"/>
  <c r="Q24" i="46"/>
  <c r="Q25" i="46"/>
  <c r="Q26" i="46"/>
  <c r="Q27" i="46"/>
  <c r="Q28" i="46"/>
  <c r="Q29" i="46"/>
  <c r="Q30" i="46"/>
  <c r="Q31" i="46"/>
  <c r="Q32" i="46"/>
  <c r="Q33" i="46"/>
  <c r="Q34" i="46"/>
  <c r="Q35" i="46"/>
  <c r="Q36" i="46"/>
  <c r="Q37" i="46"/>
  <c r="Q38" i="46"/>
  <c r="Q39" i="46"/>
  <c r="Q40" i="46"/>
  <c r="Q41" i="46"/>
  <c r="Q42" i="46"/>
  <c r="Q43" i="46"/>
  <c r="Q44" i="46"/>
  <c r="Q45" i="46"/>
  <c r="Q46" i="46"/>
  <c r="Q47" i="46"/>
  <c r="Q48" i="46"/>
  <c r="Q49" i="46"/>
  <c r="Q50" i="46"/>
  <c r="Q51" i="46"/>
  <c r="Q52" i="46"/>
  <c r="Q53" i="46"/>
  <c r="Q54" i="46"/>
  <c r="Q55" i="46"/>
  <c r="Q56" i="46"/>
  <c r="Q57" i="46"/>
  <c r="Q58" i="46"/>
  <c r="Q59" i="46"/>
  <c r="Q60" i="46"/>
  <c r="Q61" i="46"/>
  <c r="Q62" i="46"/>
  <c r="Q63" i="46"/>
  <c r="Q64" i="46"/>
  <c r="Q65" i="46"/>
  <c r="Q66" i="46"/>
  <c r="Q67" i="46"/>
  <c r="Q68" i="46"/>
  <c r="Q69" i="46"/>
  <c r="Q70" i="46"/>
  <c r="Q71" i="46"/>
  <c r="Q72" i="46"/>
  <c r="Q73" i="46"/>
  <c r="Q74" i="46"/>
  <c r="Q75" i="46"/>
  <c r="Q76" i="46"/>
  <c r="Q77" i="46"/>
  <c r="Q78" i="46"/>
  <c r="Q79" i="46"/>
  <c r="Q80" i="46"/>
  <c r="Q81" i="46"/>
  <c r="Q82" i="46"/>
  <c r="Q83" i="46"/>
  <c r="Q84" i="46"/>
  <c r="Q85" i="46"/>
  <c r="Q86" i="46"/>
  <c r="Q87" i="46"/>
  <c r="Q88" i="46"/>
  <c r="Q89" i="46"/>
  <c r="Q90" i="46"/>
  <c r="Q91" i="46"/>
  <c r="Q92" i="46"/>
  <c r="Q93" i="46"/>
  <c r="Q94" i="46"/>
  <c r="Q95" i="46"/>
  <c r="Q96" i="46"/>
  <c r="Q97" i="46"/>
  <c r="Q98" i="46"/>
  <c r="Q99" i="46"/>
  <c r="Q100" i="46"/>
  <c r="Q101" i="46"/>
  <c r="Q102" i="46"/>
  <c r="Q103" i="46"/>
  <c r="Q104" i="46"/>
  <c r="Q105" i="46"/>
  <c r="Q106" i="46"/>
  <c r="Q107" i="46"/>
  <c r="Q108" i="46"/>
  <c r="Q109" i="46"/>
  <c r="Q110" i="46"/>
  <c r="Q111" i="46"/>
  <c r="Q112" i="46"/>
  <c r="Q113" i="46"/>
  <c r="Q114" i="46"/>
  <c r="Q115" i="46"/>
  <c r="Q116" i="46"/>
  <c r="Q117" i="46"/>
  <c r="Q118" i="46"/>
  <c r="Q119" i="46"/>
  <c r="Q120" i="46"/>
  <c r="Q121" i="46"/>
  <c r="Q122" i="46"/>
  <c r="Q123" i="46"/>
  <c r="Q124" i="46"/>
  <c r="Q125" i="46"/>
  <c r="Q126" i="46"/>
  <c r="Q127" i="46"/>
  <c r="Q128" i="46"/>
  <c r="Q129" i="46"/>
  <c r="Q130" i="46"/>
  <c r="Q131" i="46"/>
  <c r="Q132" i="46"/>
  <c r="Q133" i="46"/>
  <c r="Q134" i="46"/>
  <c r="Q135" i="46"/>
  <c r="Q136" i="46"/>
  <c r="Q137" i="46"/>
  <c r="Q138" i="46"/>
  <c r="Q139" i="46"/>
  <c r="Q140" i="46"/>
  <c r="Q141" i="46"/>
  <c r="Q142" i="46"/>
  <c r="Q143" i="46"/>
  <c r="Q144" i="46"/>
  <c r="Q145" i="46"/>
  <c r="Q146" i="46"/>
  <c r="Q147" i="46"/>
  <c r="Q148" i="46"/>
  <c r="Q149" i="46"/>
  <c r="Q150" i="46"/>
  <c r="Q151" i="46"/>
  <c r="Q152" i="46"/>
  <c r="Q153" i="46"/>
  <c r="Q154" i="46"/>
  <c r="Q155" i="46"/>
  <c r="Q156" i="46"/>
  <c r="Q157" i="46"/>
  <c r="Q158" i="46"/>
  <c r="Q159" i="46"/>
  <c r="Q160" i="46"/>
  <c r="Q161" i="46"/>
  <c r="Q162" i="46"/>
  <c r="Q163" i="46"/>
  <c r="Q164" i="46"/>
  <c r="Q165" i="46"/>
  <c r="Q166" i="46"/>
  <c r="Q167" i="46"/>
  <c r="Q168" i="46"/>
  <c r="Q169" i="46"/>
  <c r="Q170" i="46"/>
  <c r="Q171" i="46"/>
  <c r="Q172" i="46"/>
  <c r="Q173" i="46"/>
  <c r="Q174" i="46"/>
  <c r="Q175" i="46"/>
  <c r="Q176" i="46"/>
  <c r="Q177" i="46"/>
  <c r="Q178" i="46"/>
  <c r="Q179" i="46"/>
  <c r="Q180" i="46"/>
  <c r="Q181" i="46"/>
  <c r="Q182" i="46"/>
  <c r="Q183" i="46"/>
  <c r="Q184" i="46"/>
  <c r="Q185" i="46"/>
  <c r="Q186" i="46"/>
  <c r="Q187" i="46"/>
  <c r="Q188" i="46"/>
  <c r="Q189" i="46"/>
  <c r="Q190" i="46"/>
  <c r="Q191" i="46"/>
  <c r="Q192" i="46"/>
  <c r="Q193" i="46"/>
  <c r="Q194" i="46"/>
  <c r="Q195" i="46"/>
  <c r="Q196" i="46"/>
  <c r="Q197" i="46"/>
  <c r="Q198" i="46"/>
  <c r="Q199" i="46"/>
  <c r="Q200" i="46"/>
  <c r="Q201" i="46"/>
  <c r="Q202" i="46"/>
  <c r="Q203" i="46"/>
  <c r="Q204" i="46"/>
  <c r="Q205" i="46"/>
  <c r="Q206" i="46"/>
  <c r="Q207" i="46"/>
  <c r="Q208" i="46"/>
  <c r="Q209" i="46"/>
  <c r="Q210" i="46"/>
  <c r="Q211" i="46"/>
  <c r="Q213" i="46"/>
  <c r="Q214" i="46"/>
  <c r="Q215" i="46"/>
  <c r="Q216" i="46"/>
  <c r="Q217" i="46"/>
  <c r="Q218" i="46"/>
  <c r="Q220" i="46"/>
  <c r="Q221" i="46"/>
  <c r="Q222" i="46"/>
  <c r="Q223" i="46"/>
  <c r="Q224" i="46"/>
  <c r="Q225" i="46"/>
  <c r="Q226" i="46"/>
  <c r="Q227" i="46"/>
  <c r="Q229" i="46"/>
  <c r="Q230" i="46"/>
  <c r="Q231" i="46"/>
  <c r="Q232" i="46"/>
  <c r="Q233" i="46"/>
  <c r="Q234" i="46"/>
  <c r="Q235" i="46"/>
  <c r="Q236" i="46"/>
  <c r="Q237" i="46"/>
  <c r="Q239" i="46"/>
  <c r="Q240" i="46"/>
  <c r="Q241" i="46"/>
  <c r="Q242" i="46"/>
  <c r="Q243" i="46"/>
  <c r="Q244" i="46"/>
  <c r="Q245" i="46"/>
  <c r="Q246" i="46"/>
  <c r="Q247" i="46"/>
  <c r="Q248" i="46"/>
  <c r="Q249" i="46"/>
  <c r="Q250" i="46"/>
  <c r="Q251" i="46"/>
  <c r="Q252" i="46"/>
  <c r="Q253" i="46"/>
  <c r="Q254" i="46"/>
  <c r="Q255" i="46"/>
  <c r="Q256" i="46"/>
  <c r="Q257" i="46"/>
  <c r="Q258" i="46"/>
  <c r="Q259" i="46"/>
  <c r="Q260" i="46"/>
  <c r="Q261" i="46"/>
  <c r="Q262" i="46"/>
  <c r="Q263" i="46"/>
  <c r="Q264" i="46"/>
  <c r="Q265" i="46"/>
  <c r="Q266" i="46"/>
  <c r="Q267" i="46"/>
  <c r="Q268" i="46"/>
  <c r="Q269" i="46"/>
  <c r="Q270" i="46"/>
  <c r="Q271" i="46"/>
  <c r="Q272" i="46"/>
  <c r="Q273" i="46"/>
  <c r="Q274" i="46"/>
  <c r="Q275" i="46"/>
  <c r="Q276" i="46"/>
  <c r="Q277" i="46"/>
  <c r="Q278" i="46"/>
  <c r="Q279" i="46"/>
  <c r="Q280" i="46"/>
  <c r="Q281" i="46"/>
  <c r="Q282" i="46"/>
  <c r="Q283" i="46"/>
  <c r="Q284" i="46"/>
  <c r="Q285" i="46"/>
  <c r="Q286" i="46"/>
  <c r="Q287" i="46"/>
  <c r="Q288" i="46"/>
  <c r="Q289" i="46"/>
  <c r="Q290" i="46"/>
  <c r="Q291" i="46"/>
  <c r="Q292" i="46"/>
  <c r="Q293" i="46"/>
  <c r="Q294" i="46"/>
  <c r="Q295" i="46"/>
  <c r="Q296" i="46"/>
  <c r="Q297" i="46"/>
  <c r="Q298" i="46"/>
  <c r="Q299" i="46"/>
  <c r="Q300" i="46"/>
  <c r="Q301" i="46"/>
  <c r="Q302" i="46"/>
  <c r="Q303" i="46"/>
  <c r="Q304" i="46"/>
  <c r="Q305" i="46"/>
  <c r="Q306" i="46"/>
  <c r="A101" i="53"/>
  <c r="A1" i="73"/>
  <c r="A1" i="46"/>
  <c r="A1" i="62"/>
  <c r="A1" i="53"/>
  <c r="A1" i="4"/>
  <c r="A1" i="2"/>
  <c r="A1" i="74"/>
  <c r="A1" i="82"/>
  <c r="A1" i="81"/>
  <c r="A1" i="80"/>
  <c r="E3" i="80"/>
  <c r="F3" i="81"/>
  <c r="E3" i="82"/>
  <c r="F3" i="74"/>
  <c r="A2" i="82"/>
  <c r="A2" i="81"/>
  <c r="A2" i="80"/>
  <c r="B3" i="80"/>
  <c r="C3" i="81"/>
  <c r="B3" i="82"/>
  <c r="B3" i="74"/>
  <c r="G3" i="53"/>
  <c r="C3" i="53"/>
  <c r="D3" i="4"/>
  <c r="B3" i="4"/>
  <c r="B3" i="73"/>
  <c r="F3" i="62"/>
  <c r="C3" i="62"/>
  <c r="B3" i="2"/>
  <c r="D3" i="46"/>
  <c r="R219" i="46" l="1"/>
  <c r="S219" i="46" s="1"/>
  <c r="T219" i="46"/>
  <c r="R228" i="46"/>
  <c r="S228" i="46" s="1"/>
  <c r="R238" i="46"/>
  <c r="S238" i="46" s="1"/>
  <c r="R212" i="46"/>
  <c r="S212" i="46" s="1"/>
  <c r="Q833" i="46"/>
  <c r="D51" i="4"/>
  <c r="R79" i="46"/>
  <c r="S79" i="46" s="1"/>
  <c r="R292" i="46"/>
  <c r="S292" i="46" s="1"/>
  <c r="R266" i="46"/>
  <c r="S266" i="46" s="1"/>
  <c r="R172" i="46"/>
  <c r="S172" i="46" s="1"/>
  <c r="R209" i="46"/>
  <c r="S209" i="46" s="1"/>
  <c r="R226" i="46"/>
  <c r="S226" i="46" s="1"/>
  <c r="R827" i="46"/>
  <c r="S827" i="46" s="1"/>
  <c r="R259" i="46"/>
  <c r="S259" i="46" s="1"/>
  <c r="R216" i="46"/>
  <c r="S216" i="46" s="1"/>
  <c r="R51" i="46"/>
  <c r="S51" i="46" s="1"/>
  <c r="R290" i="46"/>
  <c r="S290" i="46" s="1"/>
  <c r="R278" i="46"/>
  <c r="S278" i="46" s="1"/>
  <c r="R234" i="46"/>
  <c r="S234" i="46" s="1"/>
  <c r="R165" i="46"/>
  <c r="S165" i="46" s="1"/>
  <c r="R70" i="46"/>
  <c r="S70" i="46" s="1"/>
  <c r="R92" i="46"/>
  <c r="S92" i="46" s="1"/>
  <c r="R23" i="46"/>
  <c r="S23" i="46" s="1"/>
  <c r="R91" i="46"/>
  <c r="S91" i="46" s="1"/>
  <c r="R13" i="46"/>
  <c r="S13" i="46" s="1"/>
  <c r="R221" i="46"/>
  <c r="S221" i="46" s="1"/>
  <c r="R15" i="46"/>
  <c r="S15" i="46" s="1"/>
  <c r="R20" i="46"/>
  <c r="S20" i="46" s="1"/>
  <c r="R314" i="46"/>
  <c r="S314" i="46" s="1"/>
  <c r="R362" i="46"/>
  <c r="S362" i="46" s="1"/>
  <c r="R402" i="46"/>
  <c r="S402" i="46" s="1"/>
  <c r="R442" i="46"/>
  <c r="S442" i="46" s="1"/>
  <c r="R490" i="46"/>
  <c r="S490" i="46" s="1"/>
  <c r="R530" i="46"/>
  <c r="S530" i="46" s="1"/>
  <c r="R570" i="46"/>
  <c r="S570" i="46" s="1"/>
  <c r="R618" i="46"/>
  <c r="S618" i="46" s="1"/>
  <c r="R658" i="46"/>
  <c r="S658" i="46" s="1"/>
  <c r="R698" i="46"/>
  <c r="S698" i="46" s="1"/>
  <c r="R754" i="46"/>
  <c r="S754" i="46" s="1"/>
  <c r="R323" i="46"/>
  <c r="S323" i="46" s="1"/>
  <c r="R363" i="46"/>
  <c r="S363" i="46" s="1"/>
  <c r="R411" i="46"/>
  <c r="S411" i="46" s="1"/>
  <c r="R451" i="46"/>
  <c r="S451" i="46" s="1"/>
  <c r="R491" i="46"/>
  <c r="S491" i="46" s="1"/>
  <c r="R539" i="46"/>
  <c r="S539" i="46" s="1"/>
  <c r="R579" i="46"/>
  <c r="S579" i="46" s="1"/>
  <c r="R619" i="46"/>
  <c r="S619" i="46" s="1"/>
  <c r="R667" i="46"/>
  <c r="S667" i="46" s="1"/>
  <c r="R707" i="46"/>
  <c r="S707" i="46" s="1"/>
  <c r="R747" i="46"/>
  <c r="S747" i="46" s="1"/>
  <c r="R428" i="46"/>
  <c r="S428" i="46" s="1"/>
  <c r="R829" i="46"/>
  <c r="S829" i="46" s="1"/>
  <c r="R224" i="46"/>
  <c r="S224" i="46" s="1"/>
  <c r="R128" i="46"/>
  <c r="S128" i="46" s="1"/>
  <c r="R263" i="46"/>
  <c r="S263" i="46" s="1"/>
  <c r="R289" i="46"/>
  <c r="S289" i="46" s="1"/>
  <c r="R111" i="46"/>
  <c r="S111" i="46" s="1"/>
  <c r="R18" i="46"/>
  <c r="S18" i="46" s="1"/>
  <c r="R288" i="46"/>
  <c r="S288" i="46" s="1"/>
  <c r="R267" i="46"/>
  <c r="S267" i="46" s="1"/>
  <c r="R138" i="46"/>
  <c r="S138" i="46" s="1"/>
  <c r="R157" i="46"/>
  <c r="S157" i="46" s="1"/>
  <c r="R199" i="46"/>
  <c r="S199" i="46" s="1"/>
  <c r="R14" i="46"/>
  <c r="S14" i="46" s="1"/>
  <c r="R101" i="46"/>
  <c r="S101" i="46" s="1"/>
  <c r="R49" i="46"/>
  <c r="S49" i="46" s="1"/>
  <c r="R246" i="46"/>
  <c r="S246" i="46" s="1"/>
  <c r="R26" i="46"/>
  <c r="S26" i="46" s="1"/>
  <c r="R78" i="46"/>
  <c r="S78" i="46" s="1"/>
  <c r="R72" i="46"/>
  <c r="S72" i="46" s="1"/>
  <c r="R322" i="46"/>
  <c r="S322" i="46" s="1"/>
  <c r="R450" i="46"/>
  <c r="S450" i="46" s="1"/>
  <c r="R578" i="46"/>
  <c r="S578" i="46" s="1"/>
  <c r="R706" i="46"/>
  <c r="S706" i="46" s="1"/>
  <c r="R816" i="46"/>
  <c r="S816" i="46" s="1"/>
  <c r="R371" i="46"/>
  <c r="S371" i="46" s="1"/>
  <c r="R499" i="46"/>
  <c r="S499" i="46" s="1"/>
  <c r="R627" i="46"/>
  <c r="S627" i="46" s="1"/>
  <c r="R755" i="46"/>
  <c r="S755" i="46" s="1"/>
  <c r="R308" i="46"/>
  <c r="S308" i="46" s="1"/>
  <c r="R348" i="46"/>
  <c r="S348" i="46" s="1"/>
  <c r="R388" i="46"/>
  <c r="S388" i="46" s="1"/>
  <c r="R436" i="46"/>
  <c r="S436" i="46" s="1"/>
  <c r="R476" i="46"/>
  <c r="S476" i="46" s="1"/>
  <c r="R516" i="46"/>
  <c r="S516" i="46" s="1"/>
  <c r="R820" i="46"/>
  <c r="S820" i="46" s="1"/>
  <c r="R830" i="46"/>
  <c r="S830" i="46" s="1"/>
  <c r="R831" i="46"/>
  <c r="S831" i="46" s="1"/>
  <c r="R220" i="46"/>
  <c r="S220" i="46" s="1"/>
  <c r="R82" i="46"/>
  <c r="S82" i="46" s="1"/>
  <c r="R153" i="46"/>
  <c r="S153" i="46" s="1"/>
  <c r="R306" i="46"/>
  <c r="S306" i="46" s="1"/>
  <c r="R93" i="46"/>
  <c r="S93" i="46" s="1"/>
  <c r="R112" i="46"/>
  <c r="S112" i="46" s="1"/>
  <c r="R225" i="46"/>
  <c r="S225" i="46" s="1"/>
  <c r="R166" i="46"/>
  <c r="S166" i="46" s="1"/>
  <c r="R244" i="46"/>
  <c r="S244" i="46" s="1"/>
  <c r="R50" i="46"/>
  <c r="S50" i="46" s="1"/>
  <c r="R57" i="46"/>
  <c r="S57" i="46" s="1"/>
  <c r="R28" i="46"/>
  <c r="S28" i="46" s="1"/>
  <c r="R167" i="46"/>
  <c r="S167" i="46" s="1"/>
  <c r="R132" i="46"/>
  <c r="S132" i="46" s="1"/>
  <c r="R330" i="46"/>
  <c r="S330" i="46" s="1"/>
  <c r="R370" i="46"/>
  <c r="S370" i="46" s="1"/>
  <c r="R410" i="46"/>
  <c r="S410" i="46" s="1"/>
  <c r="R458" i="46"/>
  <c r="S458" i="46" s="1"/>
  <c r="R498" i="46"/>
  <c r="S498" i="46" s="1"/>
  <c r="R538" i="46"/>
  <c r="S538" i="46" s="1"/>
  <c r="R586" i="46"/>
  <c r="S586" i="46" s="1"/>
  <c r="R626" i="46"/>
  <c r="S626" i="46" s="1"/>
  <c r="R666" i="46"/>
  <c r="S666" i="46" s="1"/>
  <c r="R714" i="46"/>
  <c r="S714" i="46" s="1"/>
  <c r="R762" i="46"/>
  <c r="S762" i="46" s="1"/>
  <c r="R331" i="46"/>
  <c r="S331" i="46" s="1"/>
  <c r="R379" i="46"/>
  <c r="S379" i="46" s="1"/>
  <c r="R419" i="46"/>
  <c r="S419" i="46" s="1"/>
  <c r="R459" i="46"/>
  <c r="S459" i="46" s="1"/>
  <c r="R507" i="46"/>
  <c r="S507" i="46" s="1"/>
  <c r="R547" i="46"/>
  <c r="S547" i="46" s="1"/>
  <c r="R587" i="46"/>
  <c r="S587" i="46" s="1"/>
  <c r="R635" i="46"/>
  <c r="S635" i="46" s="1"/>
  <c r="R675" i="46"/>
  <c r="S675" i="46" s="1"/>
  <c r="R715" i="46"/>
  <c r="S715" i="46" s="1"/>
  <c r="R763" i="46"/>
  <c r="S763" i="46" s="1"/>
  <c r="R396" i="46"/>
  <c r="S396" i="46" s="1"/>
  <c r="R524" i="46"/>
  <c r="S524" i="46" s="1"/>
  <c r="R652" i="46"/>
  <c r="S652" i="46" s="1"/>
  <c r="R38" i="46"/>
  <c r="S38" i="46" s="1"/>
  <c r="R135" i="46"/>
  <c r="S135" i="46" s="1"/>
  <c r="R232" i="46"/>
  <c r="S232" i="46" s="1"/>
  <c r="R271" i="46"/>
  <c r="S271" i="46" s="1"/>
  <c r="R46" i="46"/>
  <c r="S46" i="46" s="1"/>
  <c r="R85" i="46"/>
  <c r="S85" i="46" s="1"/>
  <c r="R287" i="46"/>
  <c r="S287" i="46" s="1"/>
  <c r="R174" i="46"/>
  <c r="S174" i="46" s="1"/>
  <c r="R142" i="46"/>
  <c r="S142" i="46" s="1"/>
  <c r="R140" i="46"/>
  <c r="S140" i="46" s="1"/>
  <c r="R227" i="46"/>
  <c r="S227" i="46" s="1"/>
  <c r="R180" i="46"/>
  <c r="S180" i="46" s="1"/>
  <c r="R418" i="46"/>
  <c r="S418" i="46" s="1"/>
  <c r="R546" i="46"/>
  <c r="S546" i="46" s="1"/>
  <c r="R674" i="46"/>
  <c r="S674" i="46" s="1"/>
  <c r="R722" i="46"/>
  <c r="S722" i="46" s="1"/>
  <c r="R770" i="46"/>
  <c r="S770" i="46" s="1"/>
  <c r="R339" i="46"/>
  <c r="S339" i="46" s="1"/>
  <c r="R467" i="46"/>
  <c r="S467" i="46" s="1"/>
  <c r="R595" i="46"/>
  <c r="S595" i="46" s="1"/>
  <c r="R723" i="46"/>
  <c r="S723" i="46" s="1"/>
  <c r="R316" i="46"/>
  <c r="S316" i="46" s="1"/>
  <c r="R356" i="46"/>
  <c r="S356" i="46" s="1"/>
  <c r="R404" i="46"/>
  <c r="S404" i="46" s="1"/>
  <c r="R444" i="46"/>
  <c r="S444" i="46" s="1"/>
  <c r="R484" i="46"/>
  <c r="S484" i="46" s="1"/>
  <c r="R532" i="46"/>
  <c r="S532" i="46" s="1"/>
  <c r="R572" i="46"/>
  <c r="S572" i="46" s="1"/>
  <c r="R612" i="46"/>
  <c r="S612" i="46" s="1"/>
  <c r="R660" i="46"/>
  <c r="S660" i="46" s="1"/>
  <c r="R825" i="46"/>
  <c r="S825" i="46" s="1"/>
  <c r="R822" i="46"/>
  <c r="S822" i="46" s="1"/>
  <c r="R285" i="46"/>
  <c r="S285" i="46" s="1"/>
  <c r="R258" i="46"/>
  <c r="S258" i="46" s="1"/>
  <c r="R295" i="46"/>
  <c r="S295" i="46" s="1"/>
  <c r="R37" i="46"/>
  <c r="S37" i="46" s="1"/>
  <c r="R299" i="46"/>
  <c r="S299" i="46" s="1"/>
  <c r="R11" i="46"/>
  <c r="S11" i="46" s="1"/>
  <c r="R255" i="46"/>
  <c r="S255" i="46" s="1"/>
  <c r="R275" i="46"/>
  <c r="S275" i="46" s="1"/>
  <c r="R265" i="46"/>
  <c r="S265" i="46" s="1"/>
  <c r="R164" i="46"/>
  <c r="S164" i="46" s="1"/>
  <c r="R274" i="46"/>
  <c r="S274" i="46" s="1"/>
  <c r="R249" i="46"/>
  <c r="S249" i="46" s="1"/>
  <c r="R819" i="46"/>
  <c r="S819" i="46" s="1"/>
  <c r="R826" i="46"/>
  <c r="S826" i="46" s="1"/>
  <c r="R823" i="46"/>
  <c r="S823" i="46" s="1"/>
  <c r="R832" i="46"/>
  <c r="S832" i="46" s="1"/>
  <c r="R280" i="46"/>
  <c r="S280" i="46" s="1"/>
  <c r="R248" i="46"/>
  <c r="S248" i="46" s="1"/>
  <c r="R109" i="46"/>
  <c r="S109" i="46" s="1"/>
  <c r="R302" i="46"/>
  <c r="S302" i="46" s="1"/>
  <c r="R58" i="46"/>
  <c r="S58" i="46" s="1"/>
  <c r="R210" i="46"/>
  <c r="S210" i="46" s="1"/>
  <c r="R146" i="46"/>
  <c r="S146" i="46" s="1"/>
  <c r="R77" i="46"/>
  <c r="S77" i="46" s="1"/>
  <c r="R188" i="46"/>
  <c r="S188" i="46" s="1"/>
  <c r="R103" i="46"/>
  <c r="S103" i="46" s="1"/>
  <c r="R106" i="46"/>
  <c r="S106" i="46" s="1"/>
  <c r="R184" i="46"/>
  <c r="S184" i="46" s="1"/>
  <c r="R193" i="46"/>
  <c r="S193" i="46" s="1"/>
  <c r="R170" i="46"/>
  <c r="S170" i="46" s="1"/>
  <c r="R83" i="46"/>
  <c r="S83" i="46" s="1"/>
  <c r="R354" i="46"/>
  <c r="S354" i="46" s="1"/>
  <c r="R482" i="46"/>
  <c r="S482" i="46" s="1"/>
  <c r="R610" i="46"/>
  <c r="S610" i="46" s="1"/>
  <c r="R746" i="46"/>
  <c r="S746" i="46" s="1"/>
  <c r="R794" i="46"/>
  <c r="S794" i="46" s="1"/>
  <c r="R808" i="46"/>
  <c r="S808" i="46" s="1"/>
  <c r="R403" i="46"/>
  <c r="S403" i="46" s="1"/>
  <c r="R531" i="46"/>
  <c r="S531" i="46" s="1"/>
  <c r="R659" i="46"/>
  <c r="S659" i="46" s="1"/>
  <c r="R340" i="46"/>
  <c r="S340" i="46" s="1"/>
  <c r="R380" i="46"/>
  <c r="S380" i="46" s="1"/>
  <c r="R420" i="46"/>
  <c r="S420" i="46" s="1"/>
  <c r="R468" i="46"/>
  <c r="S468" i="46" s="1"/>
  <c r="R508" i="46"/>
  <c r="S508" i="46" s="1"/>
  <c r="R548" i="46"/>
  <c r="S548" i="46" s="1"/>
  <c r="R596" i="46"/>
  <c r="S596" i="46" s="1"/>
  <c r="R636" i="46"/>
  <c r="S636" i="46" s="1"/>
  <c r="R676" i="46"/>
  <c r="S676" i="46" s="1"/>
  <c r="R724" i="46"/>
  <c r="S724" i="46" s="1"/>
  <c r="R824" i="46"/>
  <c r="S824" i="46" s="1"/>
  <c r="R251" i="46"/>
  <c r="S251" i="46" s="1"/>
  <c r="R69" i="46"/>
  <c r="S69" i="46" s="1"/>
  <c r="R191" i="46"/>
  <c r="S191" i="46" s="1"/>
  <c r="R426" i="46"/>
  <c r="S426" i="46" s="1"/>
  <c r="R522" i="46"/>
  <c r="S522" i="46" s="1"/>
  <c r="R642" i="46"/>
  <c r="S642" i="46" s="1"/>
  <c r="R778" i="46"/>
  <c r="S778" i="46" s="1"/>
  <c r="R515" i="46"/>
  <c r="S515" i="46" s="1"/>
  <c r="R611" i="46"/>
  <c r="S611" i="46" s="1"/>
  <c r="R364" i="46"/>
  <c r="S364" i="46" s="1"/>
  <c r="R460" i="46"/>
  <c r="S460" i="46" s="1"/>
  <c r="R564" i="46"/>
  <c r="S564" i="46" s="1"/>
  <c r="R740" i="46"/>
  <c r="S740" i="46" s="1"/>
  <c r="R309" i="46"/>
  <c r="S309" i="46" s="1"/>
  <c r="R381" i="46"/>
  <c r="S381" i="46" s="1"/>
  <c r="R453" i="46"/>
  <c r="S453" i="46" s="1"/>
  <c r="R525" i="46"/>
  <c r="S525" i="46" s="1"/>
  <c r="R565" i="46"/>
  <c r="S565" i="46" s="1"/>
  <c r="R637" i="46"/>
  <c r="S637" i="46" s="1"/>
  <c r="R709" i="46"/>
  <c r="S709" i="46" s="1"/>
  <c r="R803" i="46"/>
  <c r="S803" i="46" s="1"/>
  <c r="R374" i="46"/>
  <c r="S374" i="46" s="1"/>
  <c r="R502" i="46"/>
  <c r="S502" i="46" s="1"/>
  <c r="R630" i="46"/>
  <c r="S630" i="46" s="1"/>
  <c r="R758" i="46"/>
  <c r="S758" i="46" s="1"/>
  <c r="R812" i="46"/>
  <c r="S812" i="46" s="1"/>
  <c r="R343" i="46"/>
  <c r="S343" i="46" s="1"/>
  <c r="R415" i="46"/>
  <c r="S415" i="46" s="1"/>
  <c r="R487" i="46"/>
  <c r="S487" i="46" s="1"/>
  <c r="R559" i="46"/>
  <c r="S559" i="46" s="1"/>
  <c r="R599" i="46"/>
  <c r="S599" i="46" s="1"/>
  <c r="R671" i="46"/>
  <c r="S671" i="46" s="1"/>
  <c r="R743" i="46"/>
  <c r="S743" i="46" s="1"/>
  <c r="R312" i="46"/>
  <c r="S312" i="46" s="1"/>
  <c r="R352" i="46"/>
  <c r="S352" i="46" s="1"/>
  <c r="R400" i="46"/>
  <c r="S400" i="46" s="1"/>
  <c r="R440" i="46"/>
  <c r="S440" i="46" s="1"/>
  <c r="R480" i="46"/>
  <c r="S480" i="46" s="1"/>
  <c r="R528" i="46"/>
  <c r="S528" i="46" s="1"/>
  <c r="R568" i="46"/>
  <c r="S568" i="46" s="1"/>
  <c r="R616" i="46"/>
  <c r="S616" i="46" s="1"/>
  <c r="R664" i="46"/>
  <c r="S664" i="46" s="1"/>
  <c r="R828" i="46"/>
  <c r="S828" i="46" s="1"/>
  <c r="R22" i="46"/>
  <c r="S22" i="46" s="1"/>
  <c r="R264" i="46"/>
  <c r="S264" i="46" s="1"/>
  <c r="R100" i="46"/>
  <c r="S100" i="46" s="1"/>
  <c r="R65" i="46"/>
  <c r="S65" i="46" s="1"/>
  <c r="R815" i="46"/>
  <c r="S815" i="46" s="1"/>
  <c r="R554" i="46"/>
  <c r="S554" i="46" s="1"/>
  <c r="R650" i="46"/>
  <c r="S650" i="46" s="1"/>
  <c r="R786" i="46"/>
  <c r="S786" i="46" s="1"/>
  <c r="R395" i="46"/>
  <c r="S395" i="46" s="1"/>
  <c r="R643" i="46"/>
  <c r="S643" i="46" s="1"/>
  <c r="R739" i="46"/>
  <c r="S739" i="46" s="1"/>
  <c r="R372" i="46"/>
  <c r="S372" i="46" s="1"/>
  <c r="R492" i="46"/>
  <c r="S492" i="46" s="1"/>
  <c r="R700" i="46"/>
  <c r="S700" i="46" s="1"/>
  <c r="R748" i="46"/>
  <c r="S748" i="46" s="1"/>
  <c r="R796" i="46"/>
  <c r="S796" i="46" s="1"/>
  <c r="R349" i="46"/>
  <c r="S349" i="46" s="1"/>
  <c r="R421" i="46"/>
  <c r="S421" i="46" s="1"/>
  <c r="R493" i="46"/>
  <c r="S493" i="46" s="1"/>
  <c r="R533" i="46"/>
  <c r="S533" i="46" s="1"/>
  <c r="R605" i="46"/>
  <c r="S605" i="46" s="1"/>
  <c r="R677" i="46"/>
  <c r="S677" i="46" s="1"/>
  <c r="R749" i="46"/>
  <c r="S749" i="46" s="1"/>
  <c r="R811" i="46"/>
  <c r="S811" i="46" s="1"/>
  <c r="R334" i="46"/>
  <c r="S334" i="46" s="1"/>
  <c r="R382" i="46"/>
  <c r="S382" i="46" s="1"/>
  <c r="R422" i="46"/>
  <c r="S422" i="46" s="1"/>
  <c r="R462" i="46"/>
  <c r="S462" i="46" s="1"/>
  <c r="R510" i="46"/>
  <c r="S510" i="46" s="1"/>
  <c r="R550" i="46"/>
  <c r="S550" i="46" s="1"/>
  <c r="R590" i="46"/>
  <c r="S590" i="46" s="1"/>
  <c r="R638" i="46"/>
  <c r="S638" i="46" s="1"/>
  <c r="R678" i="46"/>
  <c r="S678" i="46" s="1"/>
  <c r="R718" i="46"/>
  <c r="S718" i="46" s="1"/>
  <c r="R766" i="46"/>
  <c r="S766" i="46" s="1"/>
  <c r="R311" i="46"/>
  <c r="S311" i="46" s="1"/>
  <c r="R383" i="46"/>
  <c r="S383" i="46" s="1"/>
  <c r="R455" i="46"/>
  <c r="S455" i="46" s="1"/>
  <c r="R527" i="46"/>
  <c r="S527" i="46" s="1"/>
  <c r="R567" i="46"/>
  <c r="S567" i="46" s="1"/>
  <c r="R639" i="46"/>
  <c r="S639" i="46" s="1"/>
  <c r="R711" i="46"/>
  <c r="S711" i="46" s="1"/>
  <c r="R783" i="46"/>
  <c r="S783" i="46" s="1"/>
  <c r="R30" i="46"/>
  <c r="S30" i="46" s="1"/>
  <c r="R252" i="46"/>
  <c r="S252" i="46" s="1"/>
  <c r="R149" i="46"/>
  <c r="S149" i="46" s="1"/>
  <c r="R147" i="46"/>
  <c r="S147" i="46" s="1"/>
  <c r="R338" i="46"/>
  <c r="S338" i="46" s="1"/>
  <c r="R434" i="46"/>
  <c r="S434" i="46" s="1"/>
  <c r="R682" i="46"/>
  <c r="S682" i="46" s="1"/>
  <c r="R307" i="46"/>
  <c r="S307" i="46" s="1"/>
  <c r="R427" i="46"/>
  <c r="S427" i="46" s="1"/>
  <c r="R523" i="46"/>
  <c r="S523" i="46" s="1"/>
  <c r="R809" i="46"/>
  <c r="S809" i="46" s="1"/>
  <c r="R500" i="46"/>
  <c r="S500" i="46" s="1"/>
  <c r="R580" i="46"/>
  <c r="S580" i="46" s="1"/>
  <c r="R644" i="46"/>
  <c r="S644" i="46" s="1"/>
  <c r="R756" i="46"/>
  <c r="S756" i="46" s="1"/>
  <c r="R317" i="46"/>
  <c r="S317" i="46" s="1"/>
  <c r="R389" i="46"/>
  <c r="S389" i="46" s="1"/>
  <c r="R461" i="46"/>
  <c r="S461" i="46" s="1"/>
  <c r="R501" i="46"/>
  <c r="S501" i="46" s="1"/>
  <c r="R573" i="46"/>
  <c r="S573" i="46" s="1"/>
  <c r="R645" i="46"/>
  <c r="S645" i="46" s="1"/>
  <c r="R717" i="46"/>
  <c r="S717" i="46" s="1"/>
  <c r="R757" i="46"/>
  <c r="S757" i="46" s="1"/>
  <c r="R342" i="46"/>
  <c r="S342" i="46" s="1"/>
  <c r="R470" i="46"/>
  <c r="S470" i="46" s="1"/>
  <c r="R598" i="46"/>
  <c r="S598" i="46" s="1"/>
  <c r="R726" i="46"/>
  <c r="S726" i="46" s="1"/>
  <c r="R351" i="46"/>
  <c r="S351" i="46" s="1"/>
  <c r="R423" i="46"/>
  <c r="S423" i="46" s="1"/>
  <c r="R495" i="46"/>
  <c r="S495" i="46" s="1"/>
  <c r="R535" i="46"/>
  <c r="S535" i="46" s="1"/>
  <c r="R607" i="46"/>
  <c r="S607" i="46" s="1"/>
  <c r="R679" i="46"/>
  <c r="S679" i="46" s="1"/>
  <c r="R751" i="46"/>
  <c r="S751" i="46" s="1"/>
  <c r="R791" i="46"/>
  <c r="S791" i="46" s="1"/>
  <c r="R320" i="46"/>
  <c r="S320" i="46" s="1"/>
  <c r="R368" i="46"/>
  <c r="S368" i="46" s="1"/>
  <c r="R408" i="46"/>
  <c r="S408" i="46" s="1"/>
  <c r="R448" i="46"/>
  <c r="S448" i="46" s="1"/>
  <c r="R496" i="46"/>
  <c r="S496" i="46" s="1"/>
  <c r="R536" i="46"/>
  <c r="S536" i="46" s="1"/>
  <c r="R576" i="46"/>
  <c r="S576" i="46" s="1"/>
  <c r="R672" i="46"/>
  <c r="S672" i="46" s="1"/>
  <c r="R728" i="46"/>
  <c r="S728" i="46" s="1"/>
  <c r="R201" i="46"/>
  <c r="S201" i="46" s="1"/>
  <c r="R297" i="46"/>
  <c r="S297" i="46" s="1"/>
  <c r="R155" i="46"/>
  <c r="S155" i="46" s="1"/>
  <c r="R250" i="46"/>
  <c r="S250" i="46" s="1"/>
  <c r="R61" i="46"/>
  <c r="S61" i="46" s="1"/>
  <c r="R466" i="46"/>
  <c r="S466" i="46" s="1"/>
  <c r="R562" i="46"/>
  <c r="S562" i="46" s="1"/>
  <c r="R315" i="46"/>
  <c r="S315" i="46" s="1"/>
  <c r="R435" i="46"/>
  <c r="S435" i="46" s="1"/>
  <c r="R555" i="46"/>
  <c r="S555" i="46" s="1"/>
  <c r="R651" i="46"/>
  <c r="S651" i="46" s="1"/>
  <c r="R588" i="46"/>
  <c r="S588" i="46" s="1"/>
  <c r="R708" i="46"/>
  <c r="S708" i="46" s="1"/>
  <c r="R357" i="46"/>
  <c r="S357" i="46" s="1"/>
  <c r="R429" i="46"/>
  <c r="S429" i="46" s="1"/>
  <c r="R469" i="46"/>
  <c r="S469" i="46" s="1"/>
  <c r="R541" i="46"/>
  <c r="S541" i="46" s="1"/>
  <c r="R613" i="46"/>
  <c r="S613" i="46" s="1"/>
  <c r="R685" i="46"/>
  <c r="S685" i="46" s="1"/>
  <c r="R725" i="46"/>
  <c r="S725" i="46" s="1"/>
  <c r="R350" i="46"/>
  <c r="S350" i="46" s="1"/>
  <c r="R390" i="46"/>
  <c r="S390" i="46" s="1"/>
  <c r="R430" i="46"/>
  <c r="S430" i="46" s="1"/>
  <c r="R478" i="46"/>
  <c r="S478" i="46" s="1"/>
  <c r="R518" i="46"/>
  <c r="S518" i="46" s="1"/>
  <c r="R558" i="46"/>
  <c r="S558" i="46" s="1"/>
  <c r="R606" i="46"/>
  <c r="S606" i="46" s="1"/>
  <c r="R646" i="46"/>
  <c r="S646" i="46" s="1"/>
  <c r="R686" i="46"/>
  <c r="S686" i="46" s="1"/>
  <c r="R734" i="46"/>
  <c r="S734" i="46" s="1"/>
  <c r="R774" i="46"/>
  <c r="S774" i="46" s="1"/>
  <c r="R319" i="46"/>
  <c r="S319" i="46" s="1"/>
  <c r="R391" i="46"/>
  <c r="S391" i="46" s="1"/>
  <c r="R463" i="46"/>
  <c r="S463" i="46" s="1"/>
  <c r="R503" i="46"/>
  <c r="S503" i="46" s="1"/>
  <c r="R575" i="46"/>
  <c r="S575" i="46" s="1"/>
  <c r="R647" i="46"/>
  <c r="S647" i="46" s="1"/>
  <c r="R719" i="46"/>
  <c r="S719" i="46" s="1"/>
  <c r="R759" i="46"/>
  <c r="S759" i="46" s="1"/>
  <c r="R328" i="46"/>
  <c r="S328" i="46" s="1"/>
  <c r="R456" i="46"/>
  <c r="S456" i="46" s="1"/>
  <c r="R584" i="46"/>
  <c r="S584" i="46" s="1"/>
  <c r="R632" i="46"/>
  <c r="S632" i="46" s="1"/>
  <c r="R680" i="46"/>
  <c r="S680" i="46" s="1"/>
  <c r="R821" i="46"/>
  <c r="S821" i="46" s="1"/>
  <c r="R282" i="46"/>
  <c r="S282" i="46" s="1"/>
  <c r="R277" i="46"/>
  <c r="S277" i="46" s="1"/>
  <c r="R223" i="46"/>
  <c r="S223" i="46" s="1"/>
  <c r="R235" i="46"/>
  <c r="S235" i="46" s="1"/>
  <c r="R254" i="46"/>
  <c r="S254" i="46" s="1"/>
  <c r="R86" i="46"/>
  <c r="S86" i="46" s="1"/>
  <c r="R89" i="46"/>
  <c r="S89" i="46" s="1"/>
  <c r="R346" i="46"/>
  <c r="S346" i="46" s="1"/>
  <c r="R594" i="46"/>
  <c r="S594" i="46" s="1"/>
  <c r="R690" i="46"/>
  <c r="S690" i="46" s="1"/>
  <c r="R347" i="46"/>
  <c r="S347" i="46" s="1"/>
  <c r="R443" i="46"/>
  <c r="S443" i="46" s="1"/>
  <c r="R563" i="46"/>
  <c r="S563" i="46" s="1"/>
  <c r="R683" i="46"/>
  <c r="S683" i="46" s="1"/>
  <c r="R817" i="46"/>
  <c r="S817" i="46" s="1"/>
  <c r="R412" i="46"/>
  <c r="S412" i="46" s="1"/>
  <c r="R668" i="46"/>
  <c r="S668" i="46" s="1"/>
  <c r="R716" i="46"/>
  <c r="S716" i="46" s="1"/>
  <c r="R764" i="46"/>
  <c r="S764" i="46" s="1"/>
  <c r="R802" i="46"/>
  <c r="S802" i="46" s="1"/>
  <c r="R325" i="46"/>
  <c r="S325" i="46" s="1"/>
  <c r="R397" i="46"/>
  <c r="S397" i="46" s="1"/>
  <c r="R437" i="46"/>
  <c r="S437" i="46" s="1"/>
  <c r="R509" i="46"/>
  <c r="S509" i="46" s="1"/>
  <c r="R581" i="46"/>
  <c r="S581" i="46" s="1"/>
  <c r="R653" i="46"/>
  <c r="S653" i="46" s="1"/>
  <c r="R693" i="46"/>
  <c r="S693" i="46" s="1"/>
  <c r="R765" i="46"/>
  <c r="S765" i="46" s="1"/>
  <c r="R310" i="46"/>
  <c r="S310" i="46" s="1"/>
  <c r="R438" i="46"/>
  <c r="S438" i="46" s="1"/>
  <c r="R566" i="46"/>
  <c r="S566" i="46" s="1"/>
  <c r="R694" i="46"/>
  <c r="S694" i="46" s="1"/>
  <c r="R359" i="46"/>
  <c r="S359" i="46" s="1"/>
  <c r="R431" i="46"/>
  <c r="S431" i="46" s="1"/>
  <c r="R471" i="46"/>
  <c r="S471" i="46" s="1"/>
  <c r="R543" i="46"/>
  <c r="S543" i="46" s="1"/>
  <c r="R615" i="46"/>
  <c r="S615" i="46" s="1"/>
  <c r="R687" i="46"/>
  <c r="S687" i="46" s="1"/>
  <c r="R727" i="46"/>
  <c r="S727" i="46" s="1"/>
  <c r="R799" i="46"/>
  <c r="S799" i="46" s="1"/>
  <c r="R336" i="46"/>
  <c r="S336" i="46" s="1"/>
  <c r="R376" i="46"/>
  <c r="S376" i="46" s="1"/>
  <c r="R416" i="46"/>
  <c r="S416" i="46" s="1"/>
  <c r="R464" i="46"/>
  <c r="S464" i="46" s="1"/>
  <c r="R504" i="46"/>
  <c r="S504" i="46" s="1"/>
  <c r="R134" i="46"/>
  <c r="S134" i="46" s="1"/>
  <c r="R41" i="46"/>
  <c r="S41" i="46" s="1"/>
  <c r="R386" i="46"/>
  <c r="S386" i="46" s="1"/>
  <c r="R506" i="46"/>
  <c r="S506" i="46" s="1"/>
  <c r="R602" i="46"/>
  <c r="S602" i="46" s="1"/>
  <c r="R730" i="46"/>
  <c r="S730" i="46" s="1"/>
  <c r="R355" i="46"/>
  <c r="S355" i="46" s="1"/>
  <c r="R603" i="46"/>
  <c r="S603" i="46" s="1"/>
  <c r="R699" i="46"/>
  <c r="S699" i="46" s="1"/>
  <c r="R324" i="46"/>
  <c r="S324" i="46" s="1"/>
  <c r="R620" i="46"/>
  <c r="S620" i="46" s="1"/>
  <c r="R684" i="46"/>
  <c r="S684" i="46" s="1"/>
  <c r="R732" i="46"/>
  <c r="S732" i="46" s="1"/>
  <c r="R780" i="46"/>
  <c r="S780" i="46" s="1"/>
  <c r="R333" i="46"/>
  <c r="S333" i="46" s="1"/>
  <c r="R373" i="46"/>
  <c r="S373" i="46" s="1"/>
  <c r="R145" i="46"/>
  <c r="S145" i="46" s="1"/>
  <c r="R634" i="46"/>
  <c r="S634" i="46" s="1"/>
  <c r="R483" i="46"/>
  <c r="S483" i="46" s="1"/>
  <c r="R452" i="46"/>
  <c r="S452" i="46" s="1"/>
  <c r="R341" i="46"/>
  <c r="S341" i="46" s="1"/>
  <c r="R477" i="46"/>
  <c r="S477" i="46" s="1"/>
  <c r="R557" i="46"/>
  <c r="S557" i="46" s="1"/>
  <c r="R366" i="46"/>
  <c r="S366" i="46" s="1"/>
  <c r="R614" i="46"/>
  <c r="S614" i="46" s="1"/>
  <c r="R710" i="46"/>
  <c r="S710" i="46" s="1"/>
  <c r="R447" i="46"/>
  <c r="S447" i="46" s="1"/>
  <c r="R551" i="46"/>
  <c r="S551" i="46" s="1"/>
  <c r="R655" i="46"/>
  <c r="S655" i="46" s="1"/>
  <c r="R360" i="46"/>
  <c r="S360" i="46" s="1"/>
  <c r="R688" i="46"/>
  <c r="S688" i="46" s="1"/>
  <c r="R752" i="46"/>
  <c r="S752" i="46" s="1"/>
  <c r="R800" i="46"/>
  <c r="S800" i="46" s="1"/>
  <c r="R393" i="46"/>
  <c r="S393" i="46" s="1"/>
  <c r="R771" i="46"/>
  <c r="S771" i="46" s="1"/>
  <c r="R797" i="46"/>
  <c r="S797" i="46" s="1"/>
  <c r="R473" i="46"/>
  <c r="S473" i="46" s="1"/>
  <c r="R545" i="46"/>
  <c r="S545" i="46" s="1"/>
  <c r="R553" i="46"/>
  <c r="S553" i="46" s="1"/>
  <c r="R433" i="46"/>
  <c r="S433" i="46" s="1"/>
  <c r="R230" i="46"/>
  <c r="S230" i="46" s="1"/>
  <c r="R571" i="46"/>
  <c r="S571" i="46" s="1"/>
  <c r="R540" i="46"/>
  <c r="S540" i="46" s="1"/>
  <c r="R772" i="46"/>
  <c r="S772" i="46" s="1"/>
  <c r="R365" i="46"/>
  <c r="S365" i="46" s="1"/>
  <c r="R669" i="46"/>
  <c r="S669" i="46" s="1"/>
  <c r="R773" i="46"/>
  <c r="S773" i="46" s="1"/>
  <c r="R398" i="46"/>
  <c r="S398" i="46" s="1"/>
  <c r="R494" i="46"/>
  <c r="S494" i="46" s="1"/>
  <c r="R742" i="46"/>
  <c r="S742" i="46" s="1"/>
  <c r="R367" i="46"/>
  <c r="S367" i="46" s="1"/>
  <c r="R663" i="46"/>
  <c r="S663" i="46" s="1"/>
  <c r="R767" i="46"/>
  <c r="S767" i="46" s="1"/>
  <c r="R544" i="46"/>
  <c r="S544" i="46" s="1"/>
  <c r="R608" i="46"/>
  <c r="S608" i="46" s="1"/>
  <c r="R696" i="46"/>
  <c r="S696" i="46" s="1"/>
  <c r="R760" i="46"/>
  <c r="S760" i="46" s="1"/>
  <c r="R457" i="46"/>
  <c r="S457" i="46" s="1"/>
  <c r="R795" i="46"/>
  <c r="S795" i="46" s="1"/>
  <c r="R593" i="46"/>
  <c r="S593" i="46" s="1"/>
  <c r="R609" i="46"/>
  <c r="S609" i="46" s="1"/>
  <c r="R617" i="46"/>
  <c r="S617" i="46" s="1"/>
  <c r="R497" i="46"/>
  <c r="S497" i="46" s="1"/>
  <c r="R313" i="46"/>
  <c r="S313" i="46" s="1"/>
  <c r="R385" i="46"/>
  <c r="S385" i="46" s="1"/>
  <c r="R197" i="46"/>
  <c r="S197" i="46" s="1"/>
  <c r="R284" i="46"/>
  <c r="S284" i="46" s="1"/>
  <c r="R144" i="46"/>
  <c r="S144" i="46" s="1"/>
  <c r="R807" i="46"/>
  <c r="S807" i="46" s="1"/>
  <c r="R738" i="46"/>
  <c r="S738" i="46" s="1"/>
  <c r="R556" i="46"/>
  <c r="S556" i="46" s="1"/>
  <c r="R788" i="46"/>
  <c r="S788" i="46" s="1"/>
  <c r="R485" i="46"/>
  <c r="S485" i="46" s="1"/>
  <c r="R589" i="46"/>
  <c r="S589" i="46" s="1"/>
  <c r="R406" i="46"/>
  <c r="S406" i="46" s="1"/>
  <c r="R526" i="46"/>
  <c r="S526" i="46" s="1"/>
  <c r="R622" i="46"/>
  <c r="S622" i="46" s="1"/>
  <c r="R375" i="46"/>
  <c r="S375" i="46" s="1"/>
  <c r="R479" i="46"/>
  <c r="S479" i="46" s="1"/>
  <c r="R583" i="46"/>
  <c r="S583" i="46" s="1"/>
  <c r="R805" i="46"/>
  <c r="S805" i="46" s="1"/>
  <c r="R384" i="46"/>
  <c r="S384" i="46" s="1"/>
  <c r="R472" i="46"/>
  <c r="S472" i="46" s="1"/>
  <c r="R552" i="46"/>
  <c r="S552" i="46" s="1"/>
  <c r="R624" i="46"/>
  <c r="S624" i="46" s="1"/>
  <c r="R521" i="46"/>
  <c r="S521" i="46" s="1"/>
  <c r="R537" i="46"/>
  <c r="S537" i="46" s="1"/>
  <c r="R814" i="46"/>
  <c r="S814" i="46" s="1"/>
  <c r="R673" i="46"/>
  <c r="S673" i="46" s="1"/>
  <c r="R681" i="46"/>
  <c r="S681" i="46" s="1"/>
  <c r="R561" i="46"/>
  <c r="S561" i="46" s="1"/>
  <c r="R377" i="46"/>
  <c r="S377" i="46" s="1"/>
  <c r="R697" i="46"/>
  <c r="S697" i="46" s="1"/>
  <c r="R705" i="46"/>
  <c r="S705" i="46" s="1"/>
  <c r="R113" i="46"/>
  <c r="S113" i="46" s="1"/>
  <c r="R378" i="46"/>
  <c r="S378" i="46" s="1"/>
  <c r="R691" i="46"/>
  <c r="S691" i="46" s="1"/>
  <c r="R604" i="46"/>
  <c r="S604" i="46" s="1"/>
  <c r="R405" i="46"/>
  <c r="S405" i="46" s="1"/>
  <c r="R597" i="46"/>
  <c r="S597" i="46" s="1"/>
  <c r="R701" i="46"/>
  <c r="S701" i="46" s="1"/>
  <c r="R318" i="46"/>
  <c r="S318" i="46" s="1"/>
  <c r="R414" i="46"/>
  <c r="S414" i="46" s="1"/>
  <c r="R534" i="46"/>
  <c r="S534" i="46" s="1"/>
  <c r="R654" i="46"/>
  <c r="S654" i="46" s="1"/>
  <c r="R750" i="46"/>
  <c r="S750" i="46" s="1"/>
  <c r="R804" i="46"/>
  <c r="S804" i="46" s="1"/>
  <c r="R399" i="46"/>
  <c r="S399" i="46" s="1"/>
  <c r="R695" i="46"/>
  <c r="S695" i="46" s="1"/>
  <c r="R775" i="46"/>
  <c r="S775" i="46" s="1"/>
  <c r="R813" i="46"/>
  <c r="S813" i="46" s="1"/>
  <c r="R392" i="46"/>
  <c r="S392" i="46" s="1"/>
  <c r="R560" i="46"/>
  <c r="S560" i="46" s="1"/>
  <c r="R704" i="46"/>
  <c r="S704" i="46" s="1"/>
  <c r="R768" i="46"/>
  <c r="S768" i="46" s="1"/>
  <c r="R337" i="46"/>
  <c r="S337" i="46" s="1"/>
  <c r="R657" i="46"/>
  <c r="S657" i="46" s="1"/>
  <c r="R601" i="46"/>
  <c r="S601" i="46" s="1"/>
  <c r="R737" i="46"/>
  <c r="S737" i="46" s="1"/>
  <c r="R361" i="46"/>
  <c r="S361" i="46" s="1"/>
  <c r="R449" i="46"/>
  <c r="S449" i="46" s="1"/>
  <c r="R118" i="46"/>
  <c r="S118" i="46" s="1"/>
  <c r="R253" i="46"/>
  <c r="S253" i="46" s="1"/>
  <c r="R136" i="46"/>
  <c r="S136" i="46" s="1"/>
  <c r="R303" i="46"/>
  <c r="S303" i="46" s="1"/>
  <c r="R192" i="46"/>
  <c r="S192" i="46" s="1"/>
  <c r="R514" i="46"/>
  <c r="S514" i="46" s="1"/>
  <c r="R387" i="46"/>
  <c r="S387" i="46" s="1"/>
  <c r="R332" i="46"/>
  <c r="S332" i="46" s="1"/>
  <c r="R692" i="46"/>
  <c r="S692" i="46" s="1"/>
  <c r="R445" i="46"/>
  <c r="S445" i="46" s="1"/>
  <c r="R549" i="46"/>
  <c r="S549" i="46" s="1"/>
  <c r="R358" i="46"/>
  <c r="S358" i="46" s="1"/>
  <c r="R454" i="46"/>
  <c r="S454" i="46" s="1"/>
  <c r="R702" i="46"/>
  <c r="S702" i="46" s="1"/>
  <c r="R798" i="46"/>
  <c r="S798" i="46" s="1"/>
  <c r="R439" i="46"/>
  <c r="S439" i="46" s="1"/>
  <c r="R519" i="46"/>
  <c r="S519" i="46" s="1"/>
  <c r="R623" i="46"/>
  <c r="S623" i="46" s="1"/>
  <c r="R344" i="46"/>
  <c r="S344" i="46" s="1"/>
  <c r="R432" i="46"/>
  <c r="S432" i="46" s="1"/>
  <c r="R512" i="46"/>
  <c r="S512" i="46" s="1"/>
  <c r="R592" i="46"/>
  <c r="S592" i="46" s="1"/>
  <c r="R656" i="46"/>
  <c r="S656" i="46" s="1"/>
  <c r="R736" i="46"/>
  <c r="S736" i="46" s="1"/>
  <c r="R792" i="46"/>
  <c r="S792" i="46" s="1"/>
  <c r="R713" i="46"/>
  <c r="S713" i="46" s="1"/>
  <c r="R465" i="46"/>
  <c r="S465" i="46" s="1"/>
  <c r="R777" i="46"/>
  <c r="S777" i="46" s="1"/>
  <c r="R345" i="46"/>
  <c r="S345" i="46" s="1"/>
  <c r="R779" i="46"/>
  <c r="S779" i="46" s="1"/>
  <c r="R417" i="46"/>
  <c r="S417" i="46" s="1"/>
  <c r="R489" i="46"/>
  <c r="S489" i="46" s="1"/>
  <c r="R785" i="46"/>
  <c r="S785" i="46" s="1"/>
  <c r="R753" i="46"/>
  <c r="S753" i="46" s="1"/>
  <c r="R505" i="46"/>
  <c r="S505" i="46" s="1"/>
  <c r="R789" i="46"/>
  <c r="S789" i="46" s="1"/>
  <c r="R577" i="46"/>
  <c r="S577" i="46" s="1"/>
  <c r="R195" i="46"/>
  <c r="S195" i="46" s="1"/>
  <c r="R152" i="46"/>
  <c r="S152" i="46" s="1"/>
  <c r="R115" i="46"/>
  <c r="S115" i="46" s="1"/>
  <c r="R394" i="46"/>
  <c r="S394" i="46" s="1"/>
  <c r="R486" i="46"/>
  <c r="S486" i="46" s="1"/>
  <c r="R790" i="46"/>
  <c r="S790" i="46" s="1"/>
  <c r="R511" i="46"/>
  <c r="S511" i="46" s="1"/>
  <c r="R735" i="46"/>
  <c r="S735" i="46" s="1"/>
  <c r="R424" i="46"/>
  <c r="S424" i="46" s="1"/>
  <c r="R640" i="46"/>
  <c r="S640" i="46" s="1"/>
  <c r="R649" i="46"/>
  <c r="S649" i="46" s="1"/>
  <c r="R529" i="46"/>
  <c r="S529" i="46" s="1"/>
  <c r="R745" i="46"/>
  <c r="S745" i="46" s="1"/>
  <c r="R369" i="46"/>
  <c r="S369" i="46" s="1"/>
  <c r="R321" i="46"/>
  <c r="S321" i="46" s="1"/>
  <c r="R123" i="46"/>
  <c r="S123" i="46" s="1"/>
  <c r="R47" i="46"/>
  <c r="S47" i="46" s="1"/>
  <c r="R40" i="46"/>
  <c r="S40" i="46" s="1"/>
  <c r="R24" i="46"/>
  <c r="S24" i="46" s="1"/>
  <c r="R161" i="46"/>
  <c r="S161" i="46" s="1"/>
  <c r="R36" i="46"/>
  <c r="S36" i="46" s="1"/>
  <c r="R236" i="46"/>
  <c r="S236" i="46" s="1"/>
  <c r="R283" i="46"/>
  <c r="S283" i="46" s="1"/>
  <c r="R116" i="46"/>
  <c r="S116" i="46" s="1"/>
  <c r="R80" i="46"/>
  <c r="S80" i="46" s="1"/>
  <c r="R130" i="46"/>
  <c r="S130" i="46" s="1"/>
  <c r="R127" i="46"/>
  <c r="S127" i="46" s="1"/>
  <c r="R137" i="46"/>
  <c r="S137" i="46" s="1"/>
  <c r="R10" i="46"/>
  <c r="S10" i="46" s="1"/>
  <c r="R171" i="46"/>
  <c r="S171" i="46" s="1"/>
  <c r="R179" i="46"/>
  <c r="S179" i="46" s="1"/>
  <c r="R62" i="46"/>
  <c r="S62" i="46" s="1"/>
  <c r="R268" i="46"/>
  <c r="S268" i="46" s="1"/>
  <c r="R270" i="46"/>
  <c r="S270" i="46" s="1"/>
  <c r="R242" i="46"/>
  <c r="S242" i="46" s="1"/>
  <c r="R474" i="46"/>
  <c r="S474" i="46" s="1"/>
  <c r="R628" i="46"/>
  <c r="S628" i="46" s="1"/>
  <c r="R733" i="46"/>
  <c r="S733" i="46" s="1"/>
  <c r="R542" i="46"/>
  <c r="S542" i="46" s="1"/>
  <c r="R648" i="46"/>
  <c r="S648" i="46" s="1"/>
  <c r="R806" i="46"/>
  <c r="S806" i="46" s="1"/>
  <c r="R625" i="46"/>
  <c r="S625" i="46" s="1"/>
  <c r="R206" i="46"/>
  <c r="S206" i="46" s="1"/>
  <c r="R60" i="46"/>
  <c r="S60" i="46" s="1"/>
  <c r="R48" i="46"/>
  <c r="S48" i="46" s="1"/>
  <c r="R121" i="46"/>
  <c r="S121" i="46" s="1"/>
  <c r="R114" i="46"/>
  <c r="S114" i="46" s="1"/>
  <c r="R56" i="46"/>
  <c r="S56" i="46" s="1"/>
  <c r="R34" i="46"/>
  <c r="S34" i="46" s="1"/>
  <c r="R31" i="46"/>
  <c r="S31" i="46" s="1"/>
  <c r="R168" i="46"/>
  <c r="S168" i="46" s="1"/>
  <c r="R269" i="46"/>
  <c r="S269" i="46" s="1"/>
  <c r="R239" i="46"/>
  <c r="S239" i="46" s="1"/>
  <c r="R231" i="46"/>
  <c r="S231" i="46" s="1"/>
  <c r="R148" i="46"/>
  <c r="S148" i="46" s="1"/>
  <c r="R262" i="46"/>
  <c r="S262" i="46" s="1"/>
  <c r="R296" i="46"/>
  <c r="S296" i="46" s="1"/>
  <c r="R16" i="46"/>
  <c r="S16" i="46" s="1"/>
  <c r="R44" i="46"/>
  <c r="S44" i="46" s="1"/>
  <c r="R181" i="46"/>
  <c r="S181" i="46" s="1"/>
  <c r="R276" i="46"/>
  <c r="S276" i="46" s="1"/>
  <c r="R185" i="46"/>
  <c r="S185" i="46" s="1"/>
  <c r="R517" i="46"/>
  <c r="S517" i="46" s="1"/>
  <c r="R741" i="46"/>
  <c r="S741" i="46" s="1"/>
  <c r="R574" i="46"/>
  <c r="S574" i="46" s="1"/>
  <c r="R488" i="46"/>
  <c r="S488" i="46" s="1"/>
  <c r="R721" i="46"/>
  <c r="S721" i="46" s="1"/>
  <c r="R409" i="46"/>
  <c r="S409" i="46" s="1"/>
  <c r="R689" i="46"/>
  <c r="S689" i="46" s="1"/>
  <c r="R441" i="46"/>
  <c r="S441" i="46" s="1"/>
  <c r="R194" i="46"/>
  <c r="S194" i="46" s="1"/>
  <c r="R43" i="46"/>
  <c r="S43" i="46" s="1"/>
  <c r="R87" i="46"/>
  <c r="S87" i="46" s="1"/>
  <c r="R66" i="46"/>
  <c r="S66" i="46" s="1"/>
  <c r="R68" i="46"/>
  <c r="S68" i="46" s="1"/>
  <c r="R73" i="46"/>
  <c r="S73" i="46" s="1"/>
  <c r="R173" i="46"/>
  <c r="S173" i="46" s="1"/>
  <c r="R186" i="46"/>
  <c r="S186" i="46" s="1"/>
  <c r="R162" i="46"/>
  <c r="S162" i="46" s="1"/>
  <c r="R159" i="46"/>
  <c r="S159" i="46" s="1"/>
  <c r="R169" i="46"/>
  <c r="S169" i="46" s="1"/>
  <c r="R211" i="46"/>
  <c r="S211" i="46" s="1"/>
  <c r="R29" i="46"/>
  <c r="S29" i="46" s="1"/>
  <c r="R133" i="46"/>
  <c r="S133" i="46" s="1"/>
  <c r="R217" i="46"/>
  <c r="S217" i="46" s="1"/>
  <c r="R33" i="46"/>
  <c r="S33" i="46" s="1"/>
  <c r="R582" i="46"/>
  <c r="S582" i="46" s="1"/>
  <c r="R327" i="46"/>
  <c r="S327" i="46" s="1"/>
  <c r="R591" i="46"/>
  <c r="S591" i="46" s="1"/>
  <c r="R712" i="46"/>
  <c r="S712" i="46" s="1"/>
  <c r="R665" i="46"/>
  <c r="S665" i="46" s="1"/>
  <c r="R787" i="46"/>
  <c r="S787" i="46" s="1"/>
  <c r="R513" i="46"/>
  <c r="S513" i="46" s="1"/>
  <c r="R150" i="46"/>
  <c r="S150" i="46" s="1"/>
  <c r="R55" i="46"/>
  <c r="S55" i="46" s="1"/>
  <c r="R189" i="46"/>
  <c r="S189" i="46" s="1"/>
  <c r="R27" i="46"/>
  <c r="S27" i="46" s="1"/>
  <c r="R119" i="46"/>
  <c r="S119" i="46" s="1"/>
  <c r="R63" i="46"/>
  <c r="S63" i="46" s="1"/>
  <c r="R182" i="46"/>
  <c r="S182" i="46" s="1"/>
  <c r="R273" i="46"/>
  <c r="S273" i="46" s="1"/>
  <c r="R260" i="46"/>
  <c r="S260" i="46" s="1"/>
  <c r="R207" i="46"/>
  <c r="S207" i="46" s="1"/>
  <c r="R177" i="46"/>
  <c r="S177" i="46" s="1"/>
  <c r="R200" i="46"/>
  <c r="S200" i="46" s="1"/>
  <c r="R247" i="46"/>
  <c r="S247" i="46" s="1"/>
  <c r="R42" i="46"/>
  <c r="S42" i="46" s="1"/>
  <c r="R39" i="46"/>
  <c r="S39" i="46" s="1"/>
  <c r="R75" i="46"/>
  <c r="S75" i="46" s="1"/>
  <c r="R243" i="46"/>
  <c r="S243" i="46" s="1"/>
  <c r="R245" i="46"/>
  <c r="S245" i="46" s="1"/>
  <c r="R213" i="46"/>
  <c r="S213" i="46" s="1"/>
  <c r="R294" i="46"/>
  <c r="S294" i="46" s="1"/>
  <c r="R202" i="46"/>
  <c r="S202" i="46" s="1"/>
  <c r="R178" i="46"/>
  <c r="S178" i="46" s="1"/>
  <c r="R304" i="46"/>
  <c r="S304" i="46" s="1"/>
  <c r="R141" i="46"/>
  <c r="S141" i="46" s="1"/>
  <c r="R731" i="46"/>
  <c r="S731" i="46" s="1"/>
  <c r="R629" i="46"/>
  <c r="S629" i="46" s="1"/>
  <c r="R446" i="46"/>
  <c r="S446" i="46" s="1"/>
  <c r="R776" i="46"/>
  <c r="S776" i="46" s="1"/>
  <c r="R329" i="46"/>
  <c r="S329" i="46" s="1"/>
  <c r="R481" i="46"/>
  <c r="S481" i="46" s="1"/>
  <c r="R761" i="46"/>
  <c r="S761" i="46" s="1"/>
  <c r="R769" i="46"/>
  <c r="S769" i="46" s="1"/>
  <c r="R120" i="46"/>
  <c r="S120" i="46" s="1"/>
  <c r="R187" i="46"/>
  <c r="S187" i="46" s="1"/>
  <c r="R52" i="46"/>
  <c r="S52" i="46" s="1"/>
  <c r="R122" i="46"/>
  <c r="S122" i="46" s="1"/>
  <c r="R129" i="46"/>
  <c r="S129" i="46" s="1"/>
  <c r="R163" i="46"/>
  <c r="S163" i="46" s="1"/>
  <c r="R203" i="46"/>
  <c r="S203" i="46" s="1"/>
  <c r="R158" i="46"/>
  <c r="S158" i="46" s="1"/>
  <c r="R286" i="46"/>
  <c r="S286" i="46" s="1"/>
  <c r="R293" i="46"/>
  <c r="S293" i="46" s="1"/>
  <c r="R196" i="46"/>
  <c r="S196" i="46" s="1"/>
  <c r="R12" i="46"/>
  <c r="S12" i="46" s="1"/>
  <c r="R67" i="46"/>
  <c r="S67" i="46" s="1"/>
  <c r="R95" i="46"/>
  <c r="S95" i="46" s="1"/>
  <c r="R105" i="46"/>
  <c r="S105" i="46" s="1"/>
  <c r="R190" i="46"/>
  <c r="S190" i="46" s="1"/>
  <c r="R291" i="46"/>
  <c r="S291" i="46" s="1"/>
  <c r="R240" i="46"/>
  <c r="S240" i="46" s="1"/>
  <c r="R204" i="46"/>
  <c r="S204" i="46" s="1"/>
  <c r="R298" i="46"/>
  <c r="S298" i="46" s="1"/>
  <c r="R108" i="46"/>
  <c r="S108" i="46" s="1"/>
  <c r="R143" i="46"/>
  <c r="S143" i="46" s="1"/>
  <c r="R413" i="46"/>
  <c r="S413" i="46" s="1"/>
  <c r="R661" i="46"/>
  <c r="S661" i="46" s="1"/>
  <c r="R782" i="46"/>
  <c r="S782" i="46" s="1"/>
  <c r="R703" i="46"/>
  <c r="S703" i="46" s="1"/>
  <c r="R600" i="46"/>
  <c r="S600" i="46" s="1"/>
  <c r="R784" i="46"/>
  <c r="S784" i="46" s="1"/>
  <c r="R585" i="46"/>
  <c r="S585" i="46" s="1"/>
  <c r="R401" i="46"/>
  <c r="S401" i="46" s="1"/>
  <c r="R781" i="46"/>
  <c r="S781" i="46" s="1"/>
  <c r="R793" i="46"/>
  <c r="S793" i="46" s="1"/>
  <c r="R261" i="46"/>
  <c r="S261" i="46" s="1"/>
  <c r="R198" i="46"/>
  <c r="S198" i="46" s="1"/>
  <c r="R110" i="46"/>
  <c r="S110" i="46" s="1"/>
  <c r="R154" i="46"/>
  <c r="S154" i="46" s="1"/>
  <c r="R662" i="46"/>
  <c r="S662" i="46" s="1"/>
  <c r="R520" i="46"/>
  <c r="S520" i="46" s="1"/>
  <c r="R353" i="46"/>
  <c r="S353" i="46" s="1"/>
  <c r="R81" i="46"/>
  <c r="S81" i="46" s="1"/>
  <c r="R19" i="46"/>
  <c r="S19" i="46" s="1"/>
  <c r="R90" i="46"/>
  <c r="S90" i="46" s="1"/>
  <c r="R94" i="46"/>
  <c r="S94" i="46" s="1"/>
  <c r="R214" i="46"/>
  <c r="S214" i="46" s="1"/>
  <c r="R74" i="46"/>
  <c r="S74" i="46" s="1"/>
  <c r="R139" i="46"/>
  <c r="S139" i="46" s="1"/>
  <c r="R88" i="46"/>
  <c r="S88" i="46" s="1"/>
  <c r="R301" i="46"/>
  <c r="S301" i="46" s="1"/>
  <c r="R475" i="46"/>
  <c r="S475" i="46" s="1"/>
  <c r="R670" i="46"/>
  <c r="S670" i="46" s="1"/>
  <c r="R641" i="46"/>
  <c r="S641" i="46" s="1"/>
  <c r="R17" i="46"/>
  <c r="S17" i="46" s="1"/>
  <c r="R151" i="46"/>
  <c r="S151" i="46" s="1"/>
  <c r="R126" i="46"/>
  <c r="S126" i="46" s="1"/>
  <c r="R160" i="46"/>
  <c r="S160" i="46" s="1"/>
  <c r="R241" i="46"/>
  <c r="S241" i="46" s="1"/>
  <c r="R233" i="46"/>
  <c r="S233" i="46" s="1"/>
  <c r="R98" i="46"/>
  <c r="S98" i="46" s="1"/>
  <c r="R183" i="46"/>
  <c r="S183" i="46" s="1"/>
  <c r="R124" i="46"/>
  <c r="S124" i="46" s="1"/>
  <c r="R237" i="46"/>
  <c r="S237" i="46" s="1"/>
  <c r="R257" i="46"/>
  <c r="S257" i="46" s="1"/>
  <c r="R335" i="46"/>
  <c r="S335" i="46" s="1"/>
  <c r="R720" i="46"/>
  <c r="S720" i="46" s="1"/>
  <c r="R569" i="46"/>
  <c r="S569" i="46" s="1"/>
  <c r="R76" i="46"/>
  <c r="S76" i="46" s="1"/>
  <c r="R99" i="46"/>
  <c r="S99" i="46" s="1"/>
  <c r="R229" i="46"/>
  <c r="S229" i="46" s="1"/>
  <c r="R176" i="46"/>
  <c r="S176" i="46" s="1"/>
  <c r="R32" i="46"/>
  <c r="S32" i="46" s="1"/>
  <c r="R156" i="46"/>
  <c r="S156" i="46" s="1"/>
  <c r="R810" i="46"/>
  <c r="S810" i="46" s="1"/>
  <c r="R407" i="46"/>
  <c r="S407" i="46" s="1"/>
  <c r="R744" i="46"/>
  <c r="S744" i="46" s="1"/>
  <c r="R425" i="46"/>
  <c r="S425" i="46" s="1"/>
  <c r="R633" i="46"/>
  <c r="S633" i="46" s="1"/>
  <c r="R104" i="46"/>
  <c r="S104" i="46" s="1"/>
  <c r="R131" i="46"/>
  <c r="S131" i="46" s="1"/>
  <c r="R54" i="46"/>
  <c r="S54" i="46" s="1"/>
  <c r="R64" i="46"/>
  <c r="S64" i="46" s="1"/>
  <c r="R117" i="46"/>
  <c r="S117" i="46" s="1"/>
  <c r="R279" i="46"/>
  <c r="S279" i="46" s="1"/>
  <c r="R125" i="46"/>
  <c r="S125" i="46" s="1"/>
  <c r="R326" i="46"/>
  <c r="S326" i="46" s="1"/>
  <c r="R729" i="46"/>
  <c r="S729" i="46" s="1"/>
  <c r="R621" i="46"/>
  <c r="S621" i="46" s="1"/>
  <c r="R53" i="46"/>
  <c r="S53" i="46" s="1"/>
  <c r="R9" i="46"/>
  <c r="S9" i="46" s="1"/>
  <c r="R96" i="46"/>
  <c r="S96" i="46" s="1"/>
  <c r="R84" i="46"/>
  <c r="S84" i="46" s="1"/>
  <c r="R222" i="46"/>
  <c r="S222" i="46" s="1"/>
  <c r="R45" i="46"/>
  <c r="S45" i="46" s="1"/>
  <c r="R801" i="46"/>
  <c r="S801" i="46" s="1"/>
  <c r="R59" i="46"/>
  <c r="S59" i="46" s="1"/>
  <c r="R21" i="46"/>
  <c r="S21" i="46" s="1"/>
  <c r="R25" i="46"/>
  <c r="S25" i="46" s="1"/>
  <c r="R208" i="46"/>
  <c r="S208" i="46" s="1"/>
  <c r="R631" i="46"/>
  <c r="S631" i="46" s="1"/>
  <c r="R97" i="46"/>
  <c r="S97" i="46" s="1"/>
  <c r="R71" i="46"/>
  <c r="S71" i="46" s="1"/>
  <c r="R281" i="46"/>
  <c r="S281" i="46" s="1"/>
  <c r="T11" i="46"/>
  <c r="R175" i="46"/>
  <c r="S175" i="46" s="1"/>
  <c r="R205" i="46"/>
  <c r="S205" i="46" s="1"/>
  <c r="R102" i="46"/>
  <c r="S102" i="46" s="1"/>
  <c r="R218" i="46"/>
  <c r="S218" i="46" s="1"/>
  <c r="T12" i="46"/>
  <c r="R272" i="46"/>
  <c r="S272" i="46" s="1"/>
  <c r="R107" i="46"/>
  <c r="S107" i="46" s="1"/>
  <c r="R256" i="46"/>
  <c r="S256" i="46" s="1"/>
  <c r="R215" i="46"/>
  <c r="S215" i="46" s="1"/>
  <c r="R305" i="46"/>
  <c r="S305" i="46" s="1"/>
  <c r="R35" i="46"/>
  <c r="S35" i="46" s="1"/>
  <c r="R818" i="46"/>
  <c r="S818" i="46" s="1"/>
  <c r="R300" i="46"/>
  <c r="S300" i="46" s="1"/>
  <c r="S833" i="46" l="1"/>
  <c r="D52" i="4"/>
  <c r="D53" i="4" s="1"/>
  <c r="U12" i="46"/>
  <c r="V12" i="46" s="1"/>
  <c r="U11" i="46"/>
  <c r="V11" i="46" s="1"/>
  <c r="D54" i="4" l="1"/>
  <c r="D60" i="4" s="1"/>
  <c r="D55" i="4"/>
  <c r="H19" i="53" l="1"/>
  <c r="H36" i="53"/>
  <c r="T238" i="46" s="1"/>
  <c r="U238" i="46" s="1"/>
  <c r="V238" i="46" s="1"/>
  <c r="H53" i="53"/>
  <c r="H74" i="53"/>
  <c r="H90" i="53"/>
  <c r="H22" i="53"/>
  <c r="H65" i="53"/>
  <c r="H8" i="53"/>
  <c r="H24" i="53"/>
  <c r="H42" i="53"/>
  <c r="H63" i="53"/>
  <c r="H79" i="53"/>
  <c r="H95" i="53"/>
  <c r="H52" i="53"/>
  <c r="H13" i="53"/>
  <c r="H29" i="53"/>
  <c r="H47" i="53"/>
  <c r="H68" i="53"/>
  <c r="H84" i="53"/>
  <c r="H100" i="53"/>
  <c r="H61" i="53"/>
  <c r="H23" i="53" l="1"/>
  <c r="H40" i="53"/>
  <c r="D25" i="62"/>
  <c r="H85" i="53"/>
  <c r="H44" i="53"/>
  <c r="H96" i="53"/>
  <c r="H80" i="53"/>
  <c r="H64" i="53"/>
  <c r="H43" i="53"/>
  <c r="T497" i="46" s="1"/>
  <c r="U497" i="46" s="1"/>
  <c r="V497" i="46" s="1"/>
  <c r="H25" i="53"/>
  <c r="H9" i="53"/>
  <c r="H35" i="53"/>
  <c r="T785" i="46" s="1"/>
  <c r="U785" i="46" s="1"/>
  <c r="V785" i="46" s="1"/>
  <c r="H91" i="53"/>
  <c r="H75" i="53"/>
  <c r="T527" i="46" s="1"/>
  <c r="U527" i="46" s="1"/>
  <c r="V527" i="46" s="1"/>
  <c r="H54" i="53"/>
  <c r="T647" i="46" s="1"/>
  <c r="U647" i="46" s="1"/>
  <c r="V647" i="46" s="1"/>
  <c r="H37" i="53"/>
  <c r="H20" i="53"/>
  <c r="T441" i="46" s="1"/>
  <c r="U441" i="46" s="1"/>
  <c r="V441" i="46" s="1"/>
  <c r="H97" i="53"/>
  <c r="H48" i="53"/>
  <c r="T109" i="46" s="1"/>
  <c r="U109" i="46" s="1"/>
  <c r="V109" i="46" s="1"/>
  <c r="H18" i="53"/>
  <c r="T621" i="46" s="1"/>
  <c r="U621" i="46" s="1"/>
  <c r="V621" i="46" s="1"/>
  <c r="H86" i="53"/>
  <c r="H70" i="53"/>
  <c r="H49" i="53"/>
  <c r="T543" i="46" s="1"/>
  <c r="U543" i="46" s="1"/>
  <c r="V543" i="46" s="1"/>
  <c r="H32" i="53"/>
  <c r="T640" i="46" s="1"/>
  <c r="U640" i="46" s="1"/>
  <c r="V640" i="46" s="1"/>
  <c r="H15" i="53"/>
  <c r="T284" i="46" s="1"/>
  <c r="U284" i="46" s="1"/>
  <c r="V284" i="46" s="1"/>
  <c r="H7" i="53"/>
  <c r="T212" i="46" s="1"/>
  <c r="U212" i="46" s="1"/>
  <c r="V212" i="46" s="1"/>
  <c r="H77" i="53"/>
  <c r="H26" i="53"/>
  <c r="H92" i="53"/>
  <c r="H76" i="53"/>
  <c r="T50" i="46" s="1"/>
  <c r="U50" i="46" s="1"/>
  <c r="V50" i="46" s="1"/>
  <c r="H55" i="53"/>
  <c r="T111" i="46" s="1"/>
  <c r="U111" i="46" s="1"/>
  <c r="V111" i="46" s="1"/>
  <c r="H38" i="53"/>
  <c r="H21" i="53"/>
  <c r="T541" i="46" s="1"/>
  <c r="U541" i="46" s="1"/>
  <c r="V541" i="46" s="1"/>
  <c r="H93" i="53"/>
  <c r="H14" i="53"/>
  <c r="H87" i="53"/>
  <c r="H71" i="53"/>
  <c r="T333" i="46" s="1"/>
  <c r="U333" i="46" s="1"/>
  <c r="V333" i="46" s="1"/>
  <c r="H50" i="53"/>
  <c r="T514" i="46" s="1"/>
  <c r="U514" i="46" s="1"/>
  <c r="V514" i="46" s="1"/>
  <c r="H33" i="53"/>
  <c r="T170" i="46" s="1"/>
  <c r="U170" i="46" s="1"/>
  <c r="V170" i="46" s="1"/>
  <c r="H16" i="53"/>
  <c r="H89" i="53"/>
  <c r="H39" i="53"/>
  <c r="H98" i="53"/>
  <c r="H82" i="53"/>
  <c r="H66" i="53"/>
  <c r="H45" i="53"/>
  <c r="H27" i="53"/>
  <c r="T726" i="46" s="1"/>
  <c r="U726" i="46" s="1"/>
  <c r="V726" i="46" s="1"/>
  <c r="H11" i="53"/>
  <c r="T312" i="46" s="1"/>
  <c r="U312" i="46" s="1"/>
  <c r="V312" i="46" s="1"/>
  <c r="H73" i="53"/>
  <c r="T528" i="46" s="1"/>
  <c r="U528" i="46" s="1"/>
  <c r="V528" i="46" s="1"/>
  <c r="H10" i="53"/>
  <c r="T379" i="46" s="1"/>
  <c r="U379" i="46" s="1"/>
  <c r="V379" i="46" s="1"/>
  <c r="H88" i="53"/>
  <c r="H72" i="53"/>
  <c r="H51" i="53"/>
  <c r="T228" i="46" s="1"/>
  <c r="U228" i="46" s="1"/>
  <c r="V228" i="46" s="1"/>
  <c r="H34" i="53"/>
  <c r="T525" i="46" s="1"/>
  <c r="U525" i="46" s="1"/>
  <c r="V525" i="46" s="1"/>
  <c r="H17" i="53"/>
  <c r="T562" i="46" s="1"/>
  <c r="U562" i="46" s="1"/>
  <c r="V562" i="46" s="1"/>
  <c r="H69" i="53"/>
  <c r="H99" i="53"/>
  <c r="H83" i="53"/>
  <c r="T831" i="46" s="1"/>
  <c r="U831" i="46" s="1"/>
  <c r="V831" i="46" s="1"/>
  <c r="H67" i="53"/>
  <c r="T347" i="46" s="1"/>
  <c r="U347" i="46" s="1"/>
  <c r="V347" i="46" s="1"/>
  <c r="H46" i="53"/>
  <c r="T205" i="46" s="1"/>
  <c r="H28" i="53"/>
  <c r="T203" i="46" s="1"/>
  <c r="H12" i="53"/>
  <c r="T421" i="46" s="1"/>
  <c r="U421" i="46" s="1"/>
  <c r="V421" i="46" s="1"/>
  <c r="H81" i="53"/>
  <c r="T211" i="46" s="1"/>
  <c r="U211" i="46" s="1"/>
  <c r="V211" i="46" s="1"/>
  <c r="H30" i="53"/>
  <c r="H94" i="53"/>
  <c r="H78" i="53"/>
  <c r="H62" i="53"/>
  <c r="T644" i="46" s="1"/>
  <c r="U644" i="46" s="1"/>
  <c r="V644" i="46" s="1"/>
  <c r="H41" i="53"/>
  <c r="T817" i="46"/>
  <c r="U817" i="46" s="1"/>
  <c r="V817" i="46" s="1"/>
  <c r="T44" i="46"/>
  <c r="U44" i="46" s="1"/>
  <c r="V44" i="46" s="1"/>
  <c r="T442" i="46"/>
  <c r="U442" i="46" s="1"/>
  <c r="V442" i="46" s="1"/>
  <c r="T40" i="46"/>
  <c r="U40" i="46" s="1"/>
  <c r="V40" i="46" s="1"/>
  <c r="T477" i="46"/>
  <c r="U477" i="46" s="1"/>
  <c r="V477" i="46" s="1"/>
  <c r="T479" i="46"/>
  <c r="U479" i="46" s="1"/>
  <c r="V479" i="46" s="1"/>
  <c r="T443" i="46"/>
  <c r="U443" i="46" s="1"/>
  <c r="V443" i="46" s="1"/>
  <c r="T464" i="46"/>
  <c r="U464" i="46" s="1"/>
  <c r="V464" i="46" s="1"/>
  <c r="T156" i="46"/>
  <c r="U156" i="46" s="1"/>
  <c r="V156" i="46" s="1"/>
  <c r="T626" i="46"/>
  <c r="U626" i="46" s="1"/>
  <c r="V626" i="46" s="1"/>
  <c r="T671" i="46"/>
  <c r="U671" i="46" s="1"/>
  <c r="V671" i="46" s="1"/>
  <c r="T148" i="46"/>
  <c r="U148" i="46" s="1"/>
  <c r="V148" i="46" s="1"/>
  <c r="T410" i="46"/>
  <c r="U410" i="46" s="1"/>
  <c r="V410" i="46" s="1"/>
  <c r="T249" i="46"/>
  <c r="U249" i="46" s="1"/>
  <c r="V249" i="46" s="1"/>
  <c r="T500" i="46"/>
  <c r="U500" i="46" s="1"/>
  <c r="V500" i="46" s="1"/>
  <c r="T348" i="46"/>
  <c r="U348" i="46" s="1"/>
  <c r="V348" i="46" s="1"/>
  <c r="T248" i="46"/>
  <c r="U248" i="46" s="1"/>
  <c r="V248" i="46" s="1"/>
  <c r="T481" i="46"/>
  <c r="U481" i="46" s="1"/>
  <c r="V481" i="46" s="1"/>
  <c r="T289" i="46"/>
  <c r="U289" i="46" s="1"/>
  <c r="V289" i="46" s="1"/>
  <c r="T814" i="46"/>
  <c r="U814" i="46" s="1"/>
  <c r="V814" i="46" s="1"/>
  <c r="T576" i="46"/>
  <c r="U576" i="46" s="1"/>
  <c r="V576" i="46" s="1"/>
  <c r="T575" i="46"/>
  <c r="U575" i="46" s="1"/>
  <c r="V575" i="46" s="1"/>
  <c r="T567" i="46"/>
  <c r="U567" i="46" s="1"/>
  <c r="V567" i="46" s="1"/>
  <c r="T531" i="46"/>
  <c r="U531" i="46" s="1"/>
  <c r="V531" i="46" s="1"/>
  <c r="T544" i="46"/>
  <c r="U544" i="46" s="1"/>
  <c r="V544" i="46" s="1"/>
  <c r="T507" i="46"/>
  <c r="U507" i="46" s="1"/>
  <c r="V507" i="46" s="1"/>
  <c r="T518" i="46"/>
  <c r="U518" i="46" s="1"/>
  <c r="V518" i="46" s="1"/>
  <c r="T604" i="46"/>
  <c r="U604" i="46" s="1"/>
  <c r="V604" i="46" s="1"/>
  <c r="T563" i="46"/>
  <c r="U563" i="46" s="1"/>
  <c r="V563" i="46" s="1"/>
  <c r="T613" i="46"/>
  <c r="U613" i="46" s="1"/>
  <c r="V613" i="46" s="1"/>
  <c r="T546" i="46"/>
  <c r="U546" i="46" s="1"/>
  <c r="V546" i="46" s="1"/>
  <c r="T520" i="46"/>
  <c r="U520" i="46" s="1"/>
  <c r="V520" i="46" s="1"/>
  <c r="T538" i="46"/>
  <c r="U538" i="46" s="1"/>
  <c r="V538" i="46" s="1"/>
  <c r="T568" i="46"/>
  <c r="U568" i="46" s="1"/>
  <c r="V568" i="46" s="1"/>
  <c r="T511" i="46"/>
  <c r="U511" i="46" s="1"/>
  <c r="V511" i="46" s="1"/>
  <c r="T585" i="46"/>
  <c r="U585" i="46" s="1"/>
  <c r="V585" i="46" s="1"/>
  <c r="T529" i="46"/>
  <c r="U529" i="46" s="1"/>
  <c r="V529" i="46" s="1"/>
  <c r="T587" i="46"/>
  <c r="U587" i="46" s="1"/>
  <c r="V587" i="46" s="1"/>
  <c r="T533" i="46"/>
  <c r="U533" i="46" s="1"/>
  <c r="V533" i="46" s="1"/>
  <c r="T598" i="46"/>
  <c r="U598" i="46" s="1"/>
  <c r="V598" i="46" s="1"/>
  <c r="T508" i="46"/>
  <c r="U508" i="46" s="1"/>
  <c r="V508" i="46" s="1"/>
  <c r="T286" i="46"/>
  <c r="U286" i="46" s="1"/>
  <c r="V286" i="46" s="1"/>
  <c r="T292" i="46"/>
  <c r="U292" i="46" s="1"/>
  <c r="V292" i="46" s="1"/>
  <c r="T523" i="46"/>
  <c r="U523" i="46" s="1"/>
  <c r="V523" i="46" s="1"/>
  <c r="T555" i="46"/>
  <c r="U555" i="46" s="1"/>
  <c r="V555" i="46" s="1"/>
  <c r="T767" i="46"/>
  <c r="U767" i="46" s="1"/>
  <c r="V767" i="46" s="1"/>
  <c r="T780" i="46"/>
  <c r="U780" i="46" s="1"/>
  <c r="V780" i="46" s="1"/>
  <c r="T744" i="46"/>
  <c r="U744" i="46" s="1"/>
  <c r="V744" i="46" s="1"/>
  <c r="T781" i="46"/>
  <c r="U781" i="46" s="1"/>
  <c r="V781" i="46" s="1"/>
  <c r="T768" i="46"/>
  <c r="U768" i="46" s="1"/>
  <c r="V768" i="46" s="1"/>
  <c r="T792" i="46"/>
  <c r="U792" i="46" s="1"/>
  <c r="V792" i="46" s="1"/>
  <c r="T714" i="46"/>
  <c r="U714" i="46" s="1"/>
  <c r="V714" i="46" s="1"/>
  <c r="T710" i="46"/>
  <c r="U710" i="46" s="1"/>
  <c r="V710" i="46" s="1"/>
  <c r="T739" i="46"/>
  <c r="U739" i="46" s="1"/>
  <c r="V739" i="46" s="1"/>
  <c r="T777" i="46"/>
  <c r="U777" i="46" s="1"/>
  <c r="V777" i="46" s="1"/>
  <c r="T800" i="46"/>
  <c r="U800" i="46" s="1"/>
  <c r="V800" i="46" s="1"/>
  <c r="T791" i="46"/>
  <c r="U791" i="46" s="1"/>
  <c r="V791" i="46" s="1"/>
  <c r="T728" i="46"/>
  <c r="U728" i="46" s="1"/>
  <c r="V728" i="46" s="1"/>
  <c r="T761" i="46"/>
  <c r="U761" i="46" s="1"/>
  <c r="V761" i="46" s="1"/>
  <c r="T718" i="46"/>
  <c r="U718" i="46" s="1"/>
  <c r="V718" i="46" s="1"/>
  <c r="T730" i="46"/>
  <c r="U730" i="46" s="1"/>
  <c r="V730" i="46" s="1"/>
  <c r="T748" i="46"/>
  <c r="U748" i="46" s="1"/>
  <c r="V748" i="46" s="1"/>
  <c r="T776" i="46"/>
  <c r="U776" i="46" s="1"/>
  <c r="V776" i="46" s="1"/>
  <c r="T735" i="46"/>
  <c r="U735" i="46" s="1"/>
  <c r="V735" i="46" s="1"/>
  <c r="T707" i="46"/>
  <c r="U707" i="46" s="1"/>
  <c r="V707" i="46" s="1"/>
  <c r="T805" i="46"/>
  <c r="U805" i="46" s="1"/>
  <c r="V805" i="46" s="1"/>
  <c r="T765" i="46"/>
  <c r="U765" i="46" s="1"/>
  <c r="V765" i="46" s="1"/>
  <c r="T774" i="46"/>
  <c r="U774" i="46" s="1"/>
  <c r="V774" i="46" s="1"/>
  <c r="T793" i="46"/>
  <c r="U793" i="46" s="1"/>
  <c r="V793" i="46" s="1"/>
  <c r="T721" i="46"/>
  <c r="U721" i="46" s="1"/>
  <c r="V721" i="46" s="1"/>
  <c r="T717" i="46"/>
  <c r="U717" i="46" s="1"/>
  <c r="V717" i="46" s="1"/>
  <c r="T788" i="46"/>
  <c r="U788" i="46" s="1"/>
  <c r="V788" i="46" s="1"/>
  <c r="T705" i="46"/>
  <c r="U705" i="46" s="1"/>
  <c r="V705" i="46" s="1"/>
  <c r="T736" i="46"/>
  <c r="U736" i="46" s="1"/>
  <c r="V736" i="46" s="1"/>
  <c r="T783" i="46"/>
  <c r="U783" i="46" s="1"/>
  <c r="V783" i="46" s="1"/>
  <c r="T751" i="46"/>
  <c r="U751" i="46" s="1"/>
  <c r="V751" i="46" s="1"/>
  <c r="T733" i="46"/>
  <c r="U733" i="46" s="1"/>
  <c r="V733" i="46" s="1"/>
  <c r="T702" i="46"/>
  <c r="U702" i="46" s="1"/>
  <c r="V702" i="46" s="1"/>
  <c r="T789" i="46"/>
  <c r="U789" i="46" s="1"/>
  <c r="V789" i="46" s="1"/>
  <c r="T782" i="46"/>
  <c r="U782" i="46" s="1"/>
  <c r="V782" i="46" s="1"/>
  <c r="T747" i="46"/>
  <c r="U747" i="46" s="1"/>
  <c r="V747" i="46" s="1"/>
  <c r="T14" i="46"/>
  <c r="U14" i="46" s="1"/>
  <c r="V14" i="46" s="1"/>
  <c r="T763" i="46"/>
  <c r="U763" i="46" s="1"/>
  <c r="V763" i="46" s="1"/>
  <c r="T720" i="46"/>
  <c r="U720" i="46" s="1"/>
  <c r="V720" i="46" s="1"/>
  <c r="T737" i="46"/>
  <c r="U737" i="46" s="1"/>
  <c r="V737" i="46" s="1"/>
  <c r="T701" i="46"/>
  <c r="U701" i="46" s="1"/>
  <c r="V701" i="46" s="1"/>
  <c r="T795" i="46"/>
  <c r="U795" i="46" s="1"/>
  <c r="V795" i="46" s="1"/>
  <c r="T766" i="46"/>
  <c r="U766" i="46" s="1"/>
  <c r="V766" i="46" s="1"/>
  <c r="T775" i="46"/>
  <c r="U775" i="46" s="1"/>
  <c r="V775" i="46" s="1"/>
  <c r="T786" i="46"/>
  <c r="U786" i="46" s="1"/>
  <c r="V786" i="46" s="1"/>
  <c r="T719" i="46"/>
  <c r="U719" i="46" s="1"/>
  <c r="V719" i="46" s="1"/>
  <c r="T732" i="46"/>
  <c r="U732" i="46" s="1"/>
  <c r="V732" i="46" s="1"/>
  <c r="T731" i="46"/>
  <c r="U731" i="46" s="1"/>
  <c r="V731" i="46" s="1"/>
  <c r="T734" i="46"/>
  <c r="U734" i="46" s="1"/>
  <c r="V734" i="46" s="1"/>
  <c r="T752" i="46"/>
  <c r="U752" i="46" s="1"/>
  <c r="V752" i="46" s="1"/>
  <c r="T759" i="46"/>
  <c r="U759" i="46" s="1"/>
  <c r="V759" i="46" s="1"/>
  <c r="T723" i="46"/>
  <c r="U723" i="46" s="1"/>
  <c r="V723" i="46" s="1"/>
  <c r="T706" i="46"/>
  <c r="U706" i="46" s="1"/>
  <c r="V706" i="46" s="1"/>
  <c r="T773" i="46"/>
  <c r="U773" i="46" s="1"/>
  <c r="V773" i="46" s="1"/>
  <c r="T790" i="46"/>
  <c r="U790" i="46" s="1"/>
  <c r="V790" i="46" s="1"/>
  <c r="T704" i="46"/>
  <c r="U704" i="46" s="1"/>
  <c r="V704" i="46" s="1"/>
  <c r="T757" i="46"/>
  <c r="U757" i="46" s="1"/>
  <c r="V757" i="46" s="1"/>
  <c r="T697" i="46"/>
  <c r="U697" i="46" s="1"/>
  <c r="V697" i="46" s="1"/>
  <c r="T700" i="46"/>
  <c r="U700" i="46" s="1"/>
  <c r="V700" i="46" s="1"/>
  <c r="T9" i="46"/>
  <c r="U9" i="46" s="1"/>
  <c r="V9" i="46" s="1"/>
  <c r="T762" i="46"/>
  <c r="U762" i="46" s="1"/>
  <c r="V762" i="46" s="1"/>
  <c r="T703" i="46"/>
  <c r="U703" i="46" s="1"/>
  <c r="V703" i="46" s="1"/>
  <c r="T725" i="46"/>
  <c r="U725" i="46" s="1"/>
  <c r="V725" i="46" s="1"/>
  <c r="T750" i="46"/>
  <c r="U750" i="46" s="1"/>
  <c r="V750" i="46" s="1"/>
  <c r="T755" i="46"/>
  <c r="U755" i="46" s="1"/>
  <c r="V755" i="46" s="1"/>
  <c r="T794" i="46"/>
  <c r="U794" i="46" s="1"/>
  <c r="V794" i="46" s="1"/>
  <c r="T756" i="46"/>
  <c r="U756" i="46" s="1"/>
  <c r="V756" i="46" s="1"/>
  <c r="T15" i="46"/>
  <c r="U15" i="46" s="1"/>
  <c r="V15" i="46" s="1"/>
  <c r="T749" i="46"/>
  <c r="U749" i="46" s="1"/>
  <c r="V749" i="46" s="1"/>
  <c r="T722" i="46"/>
  <c r="U722" i="46" s="1"/>
  <c r="V722" i="46" s="1"/>
  <c r="T753" i="46"/>
  <c r="U753" i="46" s="1"/>
  <c r="V753" i="46" s="1"/>
  <c r="T708" i="46"/>
  <c r="U708" i="46" s="1"/>
  <c r="V708" i="46" s="1"/>
  <c r="T746" i="46"/>
  <c r="U746" i="46" s="1"/>
  <c r="V746" i="46" s="1"/>
  <c r="T784" i="46"/>
  <c r="U784" i="46" s="1"/>
  <c r="V784" i="46" s="1"/>
  <c r="T569" i="46"/>
  <c r="U569" i="46" s="1"/>
  <c r="V569" i="46" s="1"/>
  <c r="T599" i="46"/>
  <c r="U599" i="46" s="1"/>
  <c r="V599" i="46" s="1"/>
  <c r="T522" i="46"/>
  <c r="U522" i="46" s="1"/>
  <c r="V522" i="46" s="1"/>
  <c r="T561" i="46"/>
  <c r="U561" i="46" s="1"/>
  <c r="V561" i="46" s="1"/>
  <c r="T539" i="46"/>
  <c r="U539" i="46" s="1"/>
  <c r="V539" i="46" s="1"/>
  <c r="T548" i="46"/>
  <c r="U548" i="46" s="1"/>
  <c r="V548" i="46" s="1"/>
  <c r="T509" i="46"/>
  <c r="U509" i="46" s="1"/>
  <c r="V509" i="46" s="1"/>
  <c r="T615" i="46"/>
  <c r="U615" i="46" s="1"/>
  <c r="V615" i="46" s="1"/>
  <c r="T560" i="46"/>
  <c r="U560" i="46" s="1"/>
  <c r="V560" i="46" s="1"/>
  <c r="T510" i="46"/>
  <c r="U510" i="46" s="1"/>
  <c r="V510" i="46" s="1"/>
  <c r="T606" i="46"/>
  <c r="U606" i="46" s="1"/>
  <c r="V606" i="46" s="1"/>
  <c r="T611" i="46"/>
  <c r="U611" i="46" s="1"/>
  <c r="V611" i="46" s="1"/>
  <c r="T594" i="46"/>
  <c r="U594" i="46" s="1"/>
  <c r="V594" i="46" s="1"/>
  <c r="T602" i="46"/>
  <c r="U602" i="46" s="1"/>
  <c r="V602" i="46" s="1"/>
  <c r="T608" i="46"/>
  <c r="U608" i="46" s="1"/>
  <c r="V608" i="46" s="1"/>
  <c r="T532" i="46"/>
  <c r="U532" i="46" s="1"/>
  <c r="V532" i="46" s="1"/>
  <c r="T519" i="46"/>
  <c r="U519" i="46" s="1"/>
  <c r="V519" i="46" s="1"/>
  <c r="T545" i="46"/>
  <c r="U545" i="46" s="1"/>
  <c r="V545" i="46" s="1"/>
  <c r="T517" i="46"/>
  <c r="U517" i="46" s="1"/>
  <c r="V517" i="46" s="1"/>
  <c r="T597" i="46"/>
  <c r="U597" i="46" s="1"/>
  <c r="V597" i="46" s="1"/>
  <c r="T549" i="46"/>
  <c r="U549" i="46" s="1"/>
  <c r="V549" i="46" s="1"/>
  <c r="T600" i="46"/>
  <c r="U600" i="46" s="1"/>
  <c r="V600" i="46" s="1"/>
  <c r="T572" i="46"/>
  <c r="U572" i="46" s="1"/>
  <c r="V572" i="46" s="1"/>
  <c r="T592" i="46"/>
  <c r="U592" i="46" s="1"/>
  <c r="V592" i="46" s="1"/>
  <c r="T530" i="46"/>
  <c r="U530" i="46" s="1"/>
  <c r="V530" i="46" s="1"/>
  <c r="T547" i="46"/>
  <c r="U547" i="46" s="1"/>
  <c r="V547" i="46" s="1"/>
  <c r="T595" i="46"/>
  <c r="U595" i="46" s="1"/>
  <c r="V595" i="46" s="1"/>
  <c r="T566" i="46"/>
  <c r="U566" i="46" s="1"/>
  <c r="V566" i="46" s="1"/>
  <c r="T609" i="46"/>
  <c r="U609" i="46" s="1"/>
  <c r="V609" i="46" s="1"/>
  <c r="T512" i="46"/>
  <c r="U512" i="46" s="1"/>
  <c r="V512" i="46" s="1"/>
  <c r="T459" i="46"/>
  <c r="U459" i="46" s="1"/>
  <c r="V459" i="46" s="1"/>
  <c r="T489" i="46"/>
  <c r="U489" i="46" s="1"/>
  <c r="V489" i="46" s="1"/>
  <c r="T456" i="46"/>
  <c r="U456" i="46" s="1"/>
  <c r="V456" i="46" s="1"/>
  <c r="T492" i="46"/>
  <c r="U492" i="46" s="1"/>
  <c r="V492" i="46" s="1"/>
  <c r="T462" i="46"/>
  <c r="U462" i="46" s="1"/>
  <c r="V462" i="46" s="1"/>
  <c r="T453" i="46"/>
  <c r="U453" i="46" s="1"/>
  <c r="V453" i="46" s="1"/>
  <c r="T271" i="46"/>
  <c r="U271" i="46" s="1"/>
  <c r="V271" i="46" s="1"/>
  <c r="T450" i="46"/>
  <c r="U450" i="46" s="1"/>
  <c r="V450" i="46" s="1"/>
  <c r="T458" i="46"/>
  <c r="U458" i="46" s="1"/>
  <c r="V458" i="46" s="1"/>
  <c r="T454" i="46"/>
  <c r="U454" i="46" s="1"/>
  <c r="V454" i="46" s="1"/>
  <c r="T559" i="46"/>
  <c r="U559" i="46" s="1"/>
  <c r="V559" i="46" s="1"/>
  <c r="T582" i="46"/>
  <c r="U582" i="46" s="1"/>
  <c r="V582" i="46" s="1"/>
  <c r="T591" i="46"/>
  <c r="U591" i="46" s="1"/>
  <c r="V591" i="46" s="1"/>
  <c r="T772" i="46"/>
  <c r="U772" i="46" s="1"/>
  <c r="V772" i="46" s="1"/>
  <c r="T565" i="46"/>
  <c r="U565" i="46" s="1"/>
  <c r="V565" i="46" s="1"/>
  <c r="T573" i="46"/>
  <c r="U573" i="46" s="1"/>
  <c r="V573" i="46" s="1"/>
  <c r="T578" i="46"/>
  <c r="U578" i="46" s="1"/>
  <c r="V578" i="46" s="1"/>
  <c r="T580" i="46"/>
  <c r="U580" i="46" s="1"/>
  <c r="V580" i="46" s="1"/>
  <c r="T603" i="46"/>
  <c r="U603" i="46" s="1"/>
  <c r="V603" i="46" s="1"/>
  <c r="T583" i="46"/>
  <c r="U583" i="46" s="1"/>
  <c r="V583" i="46" s="1"/>
  <c r="T581" i="46"/>
  <c r="U581" i="46" s="1"/>
  <c r="V581" i="46" s="1"/>
  <c r="T612" i="46"/>
  <c r="U612" i="46" s="1"/>
  <c r="V612" i="46" s="1"/>
  <c r="T584" i="46"/>
  <c r="U584" i="46" s="1"/>
  <c r="V584" i="46" s="1"/>
  <c r="T551" i="46"/>
  <c r="U551" i="46" s="1"/>
  <c r="V551" i="46" s="1"/>
  <c r="T552" i="46"/>
  <c r="U552" i="46" s="1"/>
  <c r="V552" i="46" s="1"/>
  <c r="T553" i="46"/>
  <c r="U553" i="46" s="1"/>
  <c r="V553" i="46" s="1"/>
  <c r="T48" i="46"/>
  <c r="U48" i="46" s="1"/>
  <c r="V48" i="46" s="1"/>
  <c r="T99" i="46"/>
  <c r="U99" i="46" s="1"/>
  <c r="V99" i="46" s="1"/>
  <c r="T169" i="46"/>
  <c r="U169" i="46" s="1"/>
  <c r="V169" i="46" s="1"/>
  <c r="T178" i="46"/>
  <c r="U178" i="46" s="1"/>
  <c r="V178" i="46" s="1"/>
  <c r="T105" i="46"/>
  <c r="U105" i="46" s="1"/>
  <c r="V105" i="46" s="1"/>
  <c r="T97" i="46"/>
  <c r="U97" i="46" s="1"/>
  <c r="V97" i="46" s="1"/>
  <c r="T179" i="46"/>
  <c r="U179" i="46" s="1"/>
  <c r="V179" i="46" s="1"/>
  <c r="T51" i="46"/>
  <c r="U51" i="46" s="1"/>
  <c r="V51" i="46" s="1"/>
  <c r="T304" i="46"/>
  <c r="U304" i="46" s="1"/>
  <c r="V304" i="46" s="1"/>
  <c r="T54" i="46"/>
  <c r="U54" i="46" s="1"/>
  <c r="V54" i="46" s="1"/>
  <c r="T331" i="46"/>
  <c r="U331" i="46" s="1"/>
  <c r="V331" i="46" s="1"/>
  <c r="T162" i="46"/>
  <c r="U162" i="46" s="1"/>
  <c r="V162" i="46" s="1"/>
  <c r="T430" i="46"/>
  <c r="U430" i="46" s="1"/>
  <c r="V430" i="46" s="1"/>
  <c r="T307" i="46"/>
  <c r="U307" i="46" s="1"/>
  <c r="V307" i="46" s="1"/>
  <c r="T526" i="46"/>
  <c r="U526" i="46" s="1"/>
  <c r="V526" i="46" s="1"/>
  <c r="T204" i="46"/>
  <c r="T125" i="46"/>
  <c r="U125" i="46" s="1"/>
  <c r="V125" i="46" s="1"/>
  <c r="T596" i="46"/>
  <c r="U596" i="46" s="1"/>
  <c r="V596" i="46" s="1"/>
  <c r="T37" i="46"/>
  <c r="U37" i="46" s="1"/>
  <c r="V37" i="46" s="1"/>
  <c r="T385" i="46"/>
  <c r="U385" i="46" s="1"/>
  <c r="V385" i="46" s="1"/>
  <c r="T758" i="46"/>
  <c r="U758" i="46" s="1"/>
  <c r="V758" i="46" s="1"/>
  <c r="T601" i="46"/>
  <c r="U601" i="46" s="1"/>
  <c r="V601" i="46" s="1"/>
  <c r="T610" i="46"/>
  <c r="U610" i="46" s="1"/>
  <c r="V610" i="46" s="1"/>
  <c r="T397" i="46"/>
  <c r="U397" i="46" s="1"/>
  <c r="V397" i="46" s="1"/>
  <c r="T406" i="46"/>
  <c r="U406" i="46" s="1"/>
  <c r="V406" i="46" s="1"/>
  <c r="T253" i="46"/>
  <c r="U253" i="46" s="1"/>
  <c r="V253" i="46" s="1"/>
  <c r="T73" i="46"/>
  <c r="U73" i="46" s="1"/>
  <c r="V73" i="46" s="1"/>
  <c r="T198" i="46"/>
  <c r="U198" i="46" s="1"/>
  <c r="V198" i="46" s="1"/>
  <c r="T147" i="46"/>
  <c r="U147" i="46" s="1"/>
  <c r="V147" i="46" s="1"/>
  <c r="T56" i="46"/>
  <c r="U56" i="46" s="1"/>
  <c r="V56" i="46" s="1"/>
  <c r="T171" i="46"/>
  <c r="U171" i="46" s="1"/>
  <c r="V171" i="46" s="1"/>
  <c r="T92" i="46"/>
  <c r="U92" i="46" s="1"/>
  <c r="V92" i="46" s="1"/>
  <c r="T173" i="46"/>
  <c r="U173" i="46" s="1"/>
  <c r="V173" i="46" s="1"/>
  <c r="T132" i="46"/>
  <c r="U132" i="46" s="1"/>
  <c r="V132" i="46" s="1"/>
  <c r="T76" i="46"/>
  <c r="U76" i="46" s="1"/>
  <c r="V76" i="46" s="1"/>
  <c r="T193" i="46"/>
  <c r="U193" i="46" s="1"/>
  <c r="V193" i="46" s="1"/>
  <c r="T174" i="46"/>
  <c r="U174" i="46" s="1"/>
  <c r="V174" i="46" s="1"/>
  <c r="T69" i="46"/>
  <c r="U69" i="46" s="1"/>
  <c r="V69" i="46" s="1"/>
  <c r="T251" i="46"/>
  <c r="U251" i="46" s="1"/>
  <c r="V251" i="46" s="1"/>
  <c r="T144" i="46"/>
  <c r="U144" i="46" s="1"/>
  <c r="V144" i="46" s="1"/>
  <c r="T124" i="46"/>
  <c r="U124" i="46" s="1"/>
  <c r="V124" i="46" s="1"/>
  <c r="T252" i="46"/>
  <c r="U252" i="46" s="1"/>
  <c r="V252" i="46" s="1"/>
  <c r="T81" i="46"/>
  <c r="U81" i="46" s="1"/>
  <c r="V81" i="46" s="1"/>
  <c r="T172" i="46"/>
  <c r="U172" i="46" s="1"/>
  <c r="V172" i="46" s="1"/>
  <c r="T101" i="46"/>
  <c r="U101" i="46" s="1"/>
  <c r="V101" i="46" s="1"/>
  <c r="T129" i="46"/>
  <c r="U129" i="46" s="1"/>
  <c r="V129" i="46" s="1"/>
  <c r="T191" i="46"/>
  <c r="U191" i="46" s="1"/>
  <c r="V191" i="46" s="1"/>
  <c r="T93" i="46"/>
  <c r="U93" i="46" s="1"/>
  <c r="V93" i="46" s="1"/>
  <c r="T71" i="46"/>
  <c r="U71" i="46" s="1"/>
  <c r="V71" i="46" s="1"/>
  <c r="T122" i="46"/>
  <c r="U122" i="46" s="1"/>
  <c r="V122" i="46" s="1"/>
  <c r="T74" i="46"/>
  <c r="U74" i="46" s="1"/>
  <c r="V74" i="46" s="1"/>
  <c r="T200" i="46"/>
  <c r="U200" i="46" s="1"/>
  <c r="V200" i="46" s="1"/>
  <c r="T145" i="46"/>
  <c r="U145" i="46" s="1"/>
  <c r="V145" i="46" s="1"/>
  <c r="T164" i="46"/>
  <c r="U164" i="46" s="1"/>
  <c r="V164" i="46" s="1"/>
  <c r="T146" i="46"/>
  <c r="U146" i="46" s="1"/>
  <c r="V146" i="46" s="1"/>
  <c r="T58" i="46"/>
  <c r="U58" i="46" s="1"/>
  <c r="V58" i="46" s="1"/>
  <c r="T128" i="46"/>
  <c r="U128" i="46" s="1"/>
  <c r="V128" i="46" s="1"/>
  <c r="T66" i="46"/>
  <c r="U66" i="46" s="1"/>
  <c r="V66" i="46" s="1"/>
  <c r="T103" i="46"/>
  <c r="U103" i="46" s="1"/>
  <c r="V103" i="46" s="1"/>
  <c r="T115" i="46"/>
  <c r="U115" i="46" s="1"/>
  <c r="V115" i="46" s="1"/>
  <c r="T117" i="46"/>
  <c r="U117" i="46" s="1"/>
  <c r="V117" i="46" s="1"/>
  <c r="T70" i="46"/>
  <c r="U70" i="46" s="1"/>
  <c r="V70" i="46" s="1"/>
  <c r="T45" i="46"/>
  <c r="U45" i="46" s="1"/>
  <c r="V45" i="46" s="1"/>
  <c r="T49" i="46"/>
  <c r="U49" i="46" s="1"/>
  <c r="V49" i="46" s="1"/>
  <c r="T257" i="46"/>
  <c r="U257" i="46" s="1"/>
  <c r="V257" i="46" s="1"/>
  <c r="T161" i="46"/>
  <c r="U161" i="46" s="1"/>
  <c r="V161" i="46" s="1"/>
  <c r="T82" i="46"/>
  <c r="U82" i="46" s="1"/>
  <c r="V82" i="46" s="1"/>
  <c r="T65" i="46"/>
  <c r="U65" i="46" s="1"/>
  <c r="V65" i="46" s="1"/>
  <c r="T91" i="46"/>
  <c r="U91" i="46" s="1"/>
  <c r="V91" i="46" s="1"/>
  <c r="T319" i="46"/>
  <c r="U319" i="46" s="1"/>
  <c r="V319" i="46" s="1"/>
  <c r="T199" i="46"/>
  <c r="U199" i="46" s="1"/>
  <c r="V199" i="46" s="1"/>
  <c r="T118" i="46"/>
  <c r="U118" i="46" s="1"/>
  <c r="V118" i="46" s="1"/>
  <c r="T67" i="46"/>
  <c r="U67" i="46" s="1"/>
  <c r="V67" i="46" s="1"/>
  <c r="T123" i="46"/>
  <c r="U123" i="46" s="1"/>
  <c r="V123" i="46" s="1"/>
  <c r="T256" i="46"/>
  <c r="U256" i="46" s="1"/>
  <c r="V256" i="46" s="1"/>
  <c r="T116" i="46"/>
  <c r="U116" i="46" s="1"/>
  <c r="V116" i="46" s="1"/>
  <c r="T90" i="46"/>
  <c r="U90" i="46" s="1"/>
  <c r="V90" i="46" s="1"/>
  <c r="T59" i="46"/>
  <c r="U59" i="46" s="1"/>
  <c r="V59" i="46" s="1"/>
  <c r="T207" i="46"/>
  <c r="T159" i="46"/>
  <c r="U159" i="46" s="1"/>
  <c r="V159" i="46" s="1"/>
  <c r="T75" i="46"/>
  <c r="U75" i="46" s="1"/>
  <c r="V75" i="46" s="1"/>
  <c r="T208" i="46"/>
  <c r="T201" i="46"/>
  <c r="U201" i="46" s="1"/>
  <c r="V201" i="46" s="1"/>
  <c r="T121" i="46"/>
  <c r="U121" i="46" s="1"/>
  <c r="V121" i="46" s="1"/>
  <c r="T130" i="46"/>
  <c r="U130" i="46" s="1"/>
  <c r="V130" i="46" s="1"/>
  <c r="T102" i="46"/>
  <c r="U102" i="46" s="1"/>
  <c r="V102" i="46" s="1"/>
  <c r="T190" i="46"/>
  <c r="U190" i="46" s="1"/>
  <c r="V190" i="46" s="1"/>
  <c r="T192" i="46"/>
  <c r="U192" i="46" s="1"/>
  <c r="V192" i="46" s="1"/>
  <c r="T94" i="46"/>
  <c r="U94" i="46" s="1"/>
  <c r="V94" i="46" s="1"/>
  <c r="T104" i="46"/>
  <c r="U104" i="46" s="1"/>
  <c r="V104" i="46" s="1"/>
  <c r="T279" i="46"/>
  <c r="U279" i="46" s="1"/>
  <c r="V279" i="46" s="1"/>
  <c r="T819" i="46"/>
  <c r="U819" i="46" s="1"/>
  <c r="V819" i="46" s="1"/>
  <c r="T435" i="46"/>
  <c r="U435" i="46" s="1"/>
  <c r="V435" i="46" s="1"/>
  <c r="T434" i="46"/>
  <c r="U434" i="46" s="1"/>
  <c r="V434" i="46" s="1"/>
  <c r="T349" i="46"/>
  <c r="U349" i="46" s="1"/>
  <c r="V349" i="46" s="1"/>
  <c r="T590" i="46"/>
  <c r="U590" i="46" s="1"/>
  <c r="V590" i="46" s="1"/>
  <c r="T478" i="46"/>
  <c r="U478" i="46" s="1"/>
  <c r="V478" i="46" s="1"/>
  <c r="T588" i="46"/>
  <c r="U588" i="46" s="1"/>
  <c r="V588" i="46" s="1"/>
  <c r="T440" i="46"/>
  <c r="U440" i="46" s="1"/>
  <c r="V440" i="46" s="1"/>
  <c r="T280" i="46"/>
  <c r="U280" i="46" s="1"/>
  <c r="V280" i="46" s="1"/>
  <c r="T345" i="46"/>
  <c r="U345" i="46" s="1"/>
  <c r="V345" i="46" s="1"/>
  <c r="T444" i="46"/>
  <c r="U444" i="46" s="1"/>
  <c r="V444" i="46" s="1"/>
  <c r="T140" i="46"/>
  <c r="U140" i="46" s="1"/>
  <c r="V140" i="46" s="1"/>
  <c r="T163" i="46"/>
  <c r="U163" i="46" s="1"/>
  <c r="V163" i="46" s="1"/>
  <c r="T263" i="46"/>
  <c r="U263" i="46" s="1"/>
  <c r="V263" i="46" s="1"/>
  <c r="T577" i="46"/>
  <c r="U577" i="46" s="1"/>
  <c r="V577" i="46" s="1"/>
  <c r="T160" i="46"/>
  <c r="U160" i="46" s="1"/>
  <c r="V160" i="46" s="1"/>
  <c r="T436" i="46"/>
  <c r="U436" i="46" s="1"/>
  <c r="V436" i="46" s="1"/>
  <c r="T155" i="46"/>
  <c r="U155" i="46" s="1"/>
  <c r="V155" i="46" s="1"/>
  <c r="T141" i="46"/>
  <c r="U141" i="46" s="1"/>
  <c r="V141" i="46" s="1"/>
  <c r="T136" i="46"/>
  <c r="U136" i="46" s="1"/>
  <c r="V136" i="46" s="1"/>
  <c r="T278" i="46"/>
  <c r="U278" i="46" s="1"/>
  <c r="V278" i="46" s="1"/>
  <c r="T504" i="46"/>
  <c r="U504" i="46" s="1"/>
  <c r="V504" i="46" s="1"/>
  <c r="T673" i="46"/>
  <c r="U673" i="46" s="1"/>
  <c r="V673" i="46" s="1"/>
  <c r="T334" i="46"/>
  <c r="U334" i="46" s="1"/>
  <c r="V334" i="46" s="1"/>
  <c r="T350" i="46"/>
  <c r="U350" i="46" s="1"/>
  <c r="V350" i="46" s="1"/>
  <c r="T351" i="46"/>
  <c r="U351" i="46" s="1"/>
  <c r="V351" i="46" s="1"/>
  <c r="T53" i="46"/>
  <c r="U53" i="46" s="1"/>
  <c r="V53" i="46" s="1"/>
  <c r="T693" i="46"/>
  <c r="U693" i="46" s="1"/>
  <c r="V693" i="46" s="1"/>
  <c r="T632" i="46"/>
  <c r="U632" i="46" s="1"/>
  <c r="V632" i="46" s="1"/>
  <c r="T665" i="46"/>
  <c r="U665" i="46" s="1"/>
  <c r="V665" i="46" s="1"/>
  <c r="T650" i="46"/>
  <c r="U650" i="46" s="1"/>
  <c r="V650" i="46" s="1"/>
  <c r="T431" i="46"/>
  <c r="U431" i="46" s="1"/>
  <c r="V431" i="46" s="1"/>
  <c r="T470" i="46"/>
  <c r="U470" i="46" s="1"/>
  <c r="V470" i="46" s="1"/>
  <c r="T126" i="46"/>
  <c r="U126" i="46" s="1"/>
  <c r="V126" i="46" s="1"/>
  <c r="T416" i="46"/>
  <c r="U416" i="46" s="1"/>
  <c r="V416" i="46" s="1"/>
  <c r="T466" i="46"/>
  <c r="U466" i="46" s="1"/>
  <c r="V466" i="46" s="1"/>
  <c r="T423" i="46"/>
  <c r="U423" i="46" s="1"/>
  <c r="V423" i="46" s="1"/>
  <c r="T64" i="46"/>
  <c r="U64" i="46" s="1"/>
  <c r="V64" i="46" s="1"/>
  <c r="T72" i="46"/>
  <c r="U72" i="46" s="1"/>
  <c r="V72" i="46" s="1"/>
  <c r="T448" i="46"/>
  <c r="U448" i="46" s="1"/>
  <c r="V448" i="46" s="1"/>
  <c r="T268" i="46"/>
  <c r="U268" i="46" s="1"/>
  <c r="V268" i="46" s="1"/>
  <c r="T277" i="46"/>
  <c r="U277" i="46" s="1"/>
  <c r="V277" i="46" s="1"/>
  <c r="T291" i="46"/>
  <c r="U291" i="46" s="1"/>
  <c r="V291" i="46" s="1"/>
  <c r="T427" i="46"/>
  <c r="U427" i="46" s="1"/>
  <c r="V427" i="46" s="1"/>
  <c r="T422" i="46"/>
  <c r="U422" i="46" s="1"/>
  <c r="V422" i="46" s="1"/>
  <c r="T344" i="46"/>
  <c r="U344" i="46" s="1"/>
  <c r="V344" i="46" s="1"/>
  <c r="T241" i="46"/>
  <c r="T403" i="46"/>
  <c r="U403" i="46" s="1"/>
  <c r="V403" i="46" s="1"/>
  <c r="T488" i="46"/>
  <c r="U488" i="46" s="1"/>
  <c r="V488" i="46" s="1"/>
  <c r="T486" i="46"/>
  <c r="U486" i="46" s="1"/>
  <c r="V486" i="46" s="1"/>
  <c r="T417" i="46"/>
  <c r="U417" i="46" s="1"/>
  <c r="V417" i="46" s="1"/>
  <c r="T498" i="46"/>
  <c r="U498" i="46" s="1"/>
  <c r="V498" i="46" s="1"/>
  <c r="T353" i="46"/>
  <c r="U353" i="46" s="1"/>
  <c r="V353" i="46" s="1"/>
  <c r="T455" i="46"/>
  <c r="U455" i="46" s="1"/>
  <c r="V455" i="46" s="1"/>
  <c r="T308" i="46"/>
  <c r="U308" i="46" s="1"/>
  <c r="V308" i="46" s="1"/>
  <c r="T335" i="46"/>
  <c r="U335" i="46" s="1"/>
  <c r="V335" i="46" s="1"/>
  <c r="T433" i="46"/>
  <c r="U433" i="46" s="1"/>
  <c r="V433" i="46" s="1"/>
  <c r="T401" i="46"/>
  <c r="U401" i="46" s="1"/>
  <c r="V401" i="46" s="1"/>
  <c r="T68" i="46"/>
  <c r="U68" i="46" s="1"/>
  <c r="V68" i="46" s="1"/>
  <c r="T134" i="46"/>
  <c r="U134" i="46" s="1"/>
  <c r="V134" i="46" s="1"/>
  <c r="T402" i="46"/>
  <c r="U402" i="46" s="1"/>
  <c r="V402" i="46" s="1"/>
  <c r="T760" i="46"/>
  <c r="U760" i="46" s="1"/>
  <c r="V760" i="46" s="1"/>
  <c r="T802" i="46"/>
  <c r="U802" i="46" s="1"/>
  <c r="V802" i="46" s="1"/>
  <c r="T804" i="46"/>
  <c r="U804" i="46" s="1"/>
  <c r="V804" i="46" s="1"/>
  <c r="T537" i="46"/>
  <c r="U537" i="46" s="1"/>
  <c r="V537" i="46" s="1"/>
  <c r="T28" i="46"/>
  <c r="U28" i="46" s="1"/>
  <c r="V28" i="46" s="1"/>
  <c r="T52" i="46"/>
  <c r="U52" i="46" s="1"/>
  <c r="V52" i="46" s="1"/>
  <c r="T255" i="46"/>
  <c r="U255" i="46" s="1"/>
  <c r="V255" i="46" s="1"/>
  <c r="T564" i="46"/>
  <c r="U564" i="46" s="1"/>
  <c r="V564" i="46" s="1"/>
  <c r="T214" i="46"/>
  <c r="U214" i="46" s="1"/>
  <c r="V214" i="46" s="1"/>
  <c r="T716" i="46"/>
  <c r="U716" i="46" s="1"/>
  <c r="V716" i="46" s="1"/>
  <c r="T809" i="46"/>
  <c r="U809" i="46" s="1"/>
  <c r="V809" i="46" s="1"/>
  <c r="T25" i="46"/>
  <c r="U25" i="46" s="1"/>
  <c r="V25" i="46" s="1"/>
  <c r="T23" i="46"/>
  <c r="U23" i="46" s="1"/>
  <c r="V23" i="46" s="1"/>
  <c r="T364" i="46"/>
  <c r="U364" i="46" s="1"/>
  <c r="V364" i="46" s="1"/>
  <c r="T676" i="46"/>
  <c r="U676" i="46" s="1"/>
  <c r="V676" i="46" s="1"/>
  <c r="T446" i="46"/>
  <c r="U446" i="46" s="1"/>
  <c r="V446" i="46" s="1"/>
  <c r="T816" i="46"/>
  <c r="U816" i="46" s="1"/>
  <c r="V816" i="46" s="1"/>
  <c r="T13" i="46"/>
  <c r="U13" i="46" s="1"/>
  <c r="V13" i="46" s="1"/>
  <c r="T808" i="46"/>
  <c r="U808" i="46" s="1"/>
  <c r="V808" i="46" s="1"/>
  <c r="T803" i="46"/>
  <c r="U803" i="46" s="1"/>
  <c r="V803" i="46" s="1"/>
  <c r="T336" i="46"/>
  <c r="U336" i="46" s="1"/>
  <c r="V336" i="46" s="1"/>
  <c r="T742" i="46"/>
  <c r="U742" i="46" s="1"/>
  <c r="V742" i="46" s="1"/>
  <c r="T432" i="46"/>
  <c r="U432" i="46" s="1"/>
  <c r="V432" i="46" s="1"/>
  <c r="T813" i="46"/>
  <c r="U813" i="46" s="1"/>
  <c r="V813" i="46" s="1"/>
  <c r="T369" i="46"/>
  <c r="U369" i="46" s="1"/>
  <c r="V369" i="46" s="1"/>
  <c r="T32" i="46"/>
  <c r="U32" i="46" s="1"/>
  <c r="V32" i="46" s="1"/>
  <c r="T233" i="46"/>
  <c r="U233" i="46" s="1"/>
  <c r="V233" i="46" s="1"/>
  <c r="T368" i="46"/>
  <c r="U368" i="46" s="1"/>
  <c r="V368" i="46" s="1"/>
  <c r="T619" i="46"/>
  <c r="U619" i="46" s="1"/>
  <c r="V619" i="46" s="1"/>
  <c r="T21" i="46"/>
  <c r="U21" i="46" s="1"/>
  <c r="V21" i="46" s="1"/>
  <c r="T366" i="46"/>
  <c r="U366" i="46" s="1"/>
  <c r="V366" i="46" s="1"/>
  <c r="T20" i="46"/>
  <c r="U20" i="46" s="1"/>
  <c r="V20" i="46" s="1"/>
  <c r="T625" i="46"/>
  <c r="U625" i="46" s="1"/>
  <c r="V625" i="46" s="1"/>
  <c r="T374" i="46"/>
  <c r="U374" i="46" s="1"/>
  <c r="V374" i="46" s="1"/>
  <c r="T220" i="46"/>
  <c r="U220" i="46" s="1"/>
  <c r="V220" i="46" s="1"/>
  <c r="T153" i="46"/>
  <c r="U153" i="46" s="1"/>
  <c r="V153" i="46" s="1"/>
  <c r="T428" i="46"/>
  <c r="U428" i="46" s="1"/>
  <c r="V428" i="46" s="1"/>
  <c r="T186" i="46"/>
  <c r="U186" i="46" s="1"/>
  <c r="V186" i="46" s="1"/>
  <c r="T801" i="46"/>
  <c r="U801" i="46" s="1"/>
  <c r="V801" i="46" s="1"/>
  <c r="T806" i="46"/>
  <c r="U806" i="46" s="1"/>
  <c r="V806" i="46" s="1"/>
  <c r="T513" i="46"/>
  <c r="U513" i="46" s="1"/>
  <c r="V513" i="46" s="1"/>
  <c r="T820" i="46"/>
  <c r="U820" i="46" s="1"/>
  <c r="V820" i="46" s="1"/>
  <c r="T143" i="46"/>
  <c r="U143" i="46" s="1"/>
  <c r="V143" i="46" s="1"/>
  <c r="T365" i="46"/>
  <c r="U365" i="46" s="1"/>
  <c r="V365" i="46" s="1"/>
  <c r="T19" i="46"/>
  <c r="U19" i="46" s="1"/>
  <c r="V19" i="46" s="1"/>
  <c r="T363" i="46"/>
  <c r="U363" i="46" s="1"/>
  <c r="V363" i="46" s="1"/>
  <c r="T227" i="46"/>
  <c r="U227" i="46" s="1"/>
  <c r="V227" i="46" s="1"/>
  <c r="T499" i="46"/>
  <c r="U499" i="46" s="1"/>
  <c r="V499" i="46" s="1"/>
  <c r="T425" i="46"/>
  <c r="U425" i="46" s="1"/>
  <c r="V425" i="46" s="1"/>
  <c r="T231" i="46"/>
  <c r="U231" i="46" s="1"/>
  <c r="V231" i="46" s="1"/>
  <c r="T818" i="46"/>
  <c r="U818" i="46" s="1"/>
  <c r="V818" i="46" s="1"/>
  <c r="T740" i="46"/>
  <c r="U740" i="46" s="1"/>
  <c r="V740" i="46" s="1"/>
  <c r="T711" i="46"/>
  <c r="U711" i="46" s="1"/>
  <c r="V711" i="46" s="1"/>
  <c r="T30" i="46"/>
  <c r="U30" i="46" s="1"/>
  <c r="V30" i="46" s="1"/>
  <c r="T232" i="46"/>
  <c r="U232" i="46" s="1"/>
  <c r="V232" i="46" s="1"/>
  <c r="T43" i="46"/>
  <c r="U43" i="46" s="1"/>
  <c r="V43" i="46" s="1"/>
  <c r="T424" i="46"/>
  <c r="U424" i="46" s="1"/>
  <c r="V424" i="46" s="1"/>
  <c r="T26" i="46"/>
  <c r="U26" i="46" s="1"/>
  <c r="V26" i="46" s="1"/>
  <c r="T218" i="46"/>
  <c r="U218" i="46" s="1"/>
  <c r="V218" i="46" s="1"/>
  <c r="T216" i="46"/>
  <c r="U216" i="46" s="1"/>
  <c r="V216" i="46" s="1"/>
  <c r="T657" i="46"/>
  <c r="U657" i="46" s="1"/>
  <c r="V657" i="46" s="1"/>
  <c r="T77" i="46"/>
  <c r="U77" i="46" s="1"/>
  <c r="V77" i="46" s="1"/>
  <c r="T24" i="46"/>
  <c r="U24" i="46" s="1"/>
  <c r="V24" i="46" s="1"/>
  <c r="T106" i="46"/>
  <c r="U106" i="46" s="1"/>
  <c r="V106" i="46" s="1"/>
  <c r="T624" i="46"/>
  <c r="U624" i="46" s="1"/>
  <c r="V624" i="46" s="1"/>
  <c r="T18" i="46"/>
  <c r="U18" i="46" s="1"/>
  <c r="V18" i="46" s="1"/>
  <c r="T226" i="46"/>
  <c r="U226" i="46" s="1"/>
  <c r="V226" i="46" s="1"/>
  <c r="T221" i="46"/>
  <c r="U221" i="46" s="1"/>
  <c r="V221" i="46" s="1"/>
  <c r="T217" i="46"/>
  <c r="U217" i="46" s="1"/>
  <c r="V217" i="46" s="1"/>
  <c r="T476" i="46"/>
  <c r="U476" i="46" s="1"/>
  <c r="V476" i="46" s="1"/>
  <c r="T240" i="46"/>
  <c r="U240" i="46" s="1"/>
  <c r="V240" i="46" s="1"/>
  <c r="T107" i="46"/>
  <c r="U107" i="46" s="1"/>
  <c r="V107" i="46" s="1"/>
  <c r="T810" i="46"/>
  <c r="U810" i="46" s="1"/>
  <c r="V810" i="46" s="1"/>
  <c r="T29" i="46"/>
  <c r="U29" i="46" s="1"/>
  <c r="V29" i="46" s="1"/>
  <c r="T629" i="46"/>
  <c r="U629" i="46" s="1"/>
  <c r="V629" i="46" s="1"/>
  <c r="T167" i="46"/>
  <c r="U167" i="46" s="1"/>
  <c r="V167" i="46" s="1"/>
  <c r="T225" i="46"/>
  <c r="U225" i="46" s="1"/>
  <c r="V225" i="46" s="1"/>
  <c r="T17" i="46"/>
  <c r="U17" i="46" s="1"/>
  <c r="V17" i="46" s="1"/>
  <c r="T83" i="46"/>
  <c r="U83" i="46" s="1"/>
  <c r="V83" i="46" s="1"/>
  <c r="T318" i="46"/>
  <c r="U318" i="46" s="1"/>
  <c r="V318" i="46" s="1"/>
  <c r="T713" i="46"/>
  <c r="U713" i="46" s="1"/>
  <c r="V713" i="46" s="1"/>
  <c r="T623" i="46"/>
  <c r="U623" i="46" s="1"/>
  <c r="V623" i="46" s="1"/>
  <c r="T16" i="46"/>
  <c r="U16" i="46" s="1"/>
  <c r="V16" i="46" s="1"/>
  <c r="T27" i="46"/>
  <c r="U27" i="46" s="1"/>
  <c r="V27" i="46" s="1"/>
  <c r="T668" i="46"/>
  <c r="U668" i="46" s="1"/>
  <c r="V668" i="46" s="1"/>
  <c r="T356" i="46"/>
  <c r="U356" i="46" s="1"/>
  <c r="V356" i="46" s="1"/>
  <c r="T683" i="46"/>
  <c r="U683" i="46" s="1"/>
  <c r="V683" i="46" s="1"/>
  <c r="T215" i="46"/>
  <c r="U215" i="46" s="1"/>
  <c r="V215" i="46" s="1"/>
  <c r="T230" i="46"/>
  <c r="U230" i="46" s="1"/>
  <c r="V230" i="46" s="1"/>
  <c r="T506" i="46"/>
  <c r="U506" i="46" s="1"/>
  <c r="V506" i="46" s="1"/>
  <c r="T31" i="46"/>
  <c r="U31" i="46" s="1"/>
  <c r="V31" i="46" s="1"/>
  <c r="T177" i="46"/>
  <c r="U177" i="46" s="1"/>
  <c r="V177" i="46" s="1"/>
  <c r="T311" i="46"/>
  <c r="U311" i="46" s="1"/>
  <c r="V311" i="46" s="1"/>
  <c r="T429" i="46"/>
  <c r="U429" i="46" s="1"/>
  <c r="V429" i="46" s="1"/>
  <c r="T367" i="46"/>
  <c r="U367" i="46" s="1"/>
  <c r="V367" i="46" s="1"/>
  <c r="T22" i="46"/>
  <c r="U22" i="46" s="1"/>
  <c r="V22" i="46" s="1"/>
  <c r="T33" i="46"/>
  <c r="U33" i="46" s="1"/>
  <c r="V33" i="46" s="1"/>
  <c r="T807" i="46"/>
  <c r="U807" i="46" s="1"/>
  <c r="V807" i="46" s="1"/>
  <c r="T797" i="46"/>
  <c r="U797" i="46" s="1"/>
  <c r="V797" i="46" s="1"/>
  <c r="T281" i="46"/>
  <c r="U281" i="46" s="1"/>
  <c r="V281" i="46" s="1"/>
  <c r="T771" i="46"/>
  <c r="U771" i="46" s="1"/>
  <c r="V771" i="46" s="1"/>
  <c r="T741" i="46"/>
  <c r="U741" i="46" s="1"/>
  <c r="V741" i="46" s="1"/>
  <c r="T618" i="46"/>
  <c r="U618" i="46" s="1"/>
  <c r="V618" i="46" s="1"/>
  <c r="T799" i="46"/>
  <c r="U799" i="46" s="1"/>
  <c r="V799" i="46" s="1"/>
  <c r="T724" i="46"/>
  <c r="U724" i="46" s="1"/>
  <c r="V724" i="46" s="1"/>
  <c r="T729" i="46"/>
  <c r="U729" i="46" s="1"/>
  <c r="V729" i="46" s="1"/>
  <c r="T617" i="46"/>
  <c r="U617" i="46" s="1"/>
  <c r="V617" i="46" s="1"/>
  <c r="T698" i="46"/>
  <c r="U698" i="46" s="1"/>
  <c r="V698" i="46" s="1"/>
  <c r="T712" i="46"/>
  <c r="U712" i="46" s="1"/>
  <c r="V712" i="46" s="1"/>
  <c r="T798" i="46"/>
  <c r="U798" i="46" s="1"/>
  <c r="V798" i="46" s="1"/>
  <c r="T754" i="46"/>
  <c r="U754" i="46" s="1"/>
  <c r="V754" i="46" s="1"/>
  <c r="T743" i="46"/>
  <c r="U743" i="46" s="1"/>
  <c r="V743" i="46" s="1"/>
  <c r="T642" i="46"/>
  <c r="U642" i="46" s="1"/>
  <c r="V642" i="46" s="1"/>
  <c r="T638" i="46"/>
  <c r="U638" i="46" s="1"/>
  <c r="V638" i="46" s="1"/>
  <c r="T696" i="46"/>
  <c r="U696" i="46" s="1"/>
  <c r="V696" i="46" s="1"/>
  <c r="T679" i="46"/>
  <c r="U679" i="46" s="1"/>
  <c r="V679" i="46" s="1"/>
  <c r="T389" i="46"/>
  <c r="U389" i="46" s="1"/>
  <c r="V389" i="46" s="1"/>
  <c r="T494" i="46"/>
  <c r="U494" i="46" s="1"/>
  <c r="V494" i="46" s="1"/>
  <c r="T390" i="46"/>
  <c r="U390" i="46" s="1"/>
  <c r="V390" i="46" s="1"/>
  <c r="T426" i="46"/>
  <c r="U426" i="46" s="1"/>
  <c r="V426" i="46" s="1"/>
  <c r="T487" i="46"/>
  <c r="U487" i="46" s="1"/>
  <c r="V487" i="46" s="1"/>
  <c r="T290" i="46"/>
  <c r="U290" i="46" s="1"/>
  <c r="V290" i="46" s="1"/>
  <c r="T826" i="46"/>
  <c r="U826" i="46" s="1"/>
  <c r="V826" i="46" s="1"/>
  <c r="T821" i="46"/>
  <c r="U821" i="46" s="1"/>
  <c r="V821" i="46" s="1"/>
  <c r="T827" i="46"/>
  <c r="U827" i="46" s="1"/>
  <c r="V827" i="46" s="1"/>
  <c r="T824" i="46"/>
  <c r="U824" i="46" s="1"/>
  <c r="V824" i="46" s="1"/>
  <c r="T556" i="46"/>
  <c r="U556" i="46" s="1"/>
  <c r="V556" i="46" s="1"/>
  <c r="T275" i="46"/>
  <c r="U275" i="46" s="1"/>
  <c r="V275" i="46" s="1"/>
  <c r="T770" i="46"/>
  <c r="U770" i="46" s="1"/>
  <c r="V770" i="46" s="1"/>
  <c r="T536" i="46"/>
  <c r="U536" i="46" s="1"/>
  <c r="V536" i="46" s="1"/>
  <c r="T557" i="46"/>
  <c r="U557" i="46" s="1"/>
  <c r="V557" i="46" s="1"/>
  <c r="T558" i="46"/>
  <c r="U558" i="46" s="1"/>
  <c r="V558" i="46" s="1"/>
  <c r="T550" i="46"/>
  <c r="U550" i="46" s="1"/>
  <c r="V550" i="46" s="1"/>
  <c r="T554" i="46"/>
  <c r="U554" i="46" s="1"/>
  <c r="V554" i="46" s="1"/>
  <c r="T672" i="46"/>
  <c r="U672" i="46" s="1"/>
  <c r="V672" i="46" s="1"/>
  <c r="T10" i="46"/>
  <c r="U10" i="46" s="1"/>
  <c r="T127" i="46"/>
  <c r="U127" i="46" s="1"/>
  <c r="V127" i="46" s="1"/>
  <c r="T382" i="46"/>
  <c r="U382" i="46" s="1"/>
  <c r="V382" i="46" s="1"/>
  <c r="T247" i="46"/>
  <c r="U247" i="46" s="1"/>
  <c r="V247" i="46" s="1"/>
  <c r="T296" i="46"/>
  <c r="U296" i="46" s="1"/>
  <c r="V296" i="46" s="1"/>
  <c r="T357" i="46"/>
  <c r="U357" i="46" s="1"/>
  <c r="V357" i="46" s="1"/>
  <c r="T408" i="46"/>
  <c r="U408" i="46" s="1"/>
  <c r="V408" i="46" s="1"/>
  <c r="T202" i="46"/>
  <c r="U202" i="46" s="1"/>
  <c r="V202" i="46" s="1"/>
  <c r="T616" i="46"/>
  <c r="U616" i="46" s="1"/>
  <c r="V616" i="46" s="1"/>
  <c r="T709" i="46"/>
  <c r="U709" i="46" s="1"/>
  <c r="V709" i="46" s="1"/>
  <c r="T535" i="46"/>
  <c r="U535" i="46" s="1"/>
  <c r="V535" i="46" s="1"/>
  <c r="T574" i="46"/>
  <c r="U574" i="46" s="1"/>
  <c r="V574" i="46" s="1"/>
  <c r="T521" i="46"/>
  <c r="U521" i="46" s="1"/>
  <c r="V521" i="46" s="1"/>
  <c r="T540" i="46"/>
  <c r="U540" i="46" s="1"/>
  <c r="V540" i="46" s="1"/>
  <c r="T246" i="46"/>
  <c r="V246" i="46" s="1"/>
  <c r="T571" i="46"/>
  <c r="U571" i="46" s="1"/>
  <c r="V571" i="46" s="1"/>
  <c r="T542" i="46"/>
  <c r="U542" i="46" s="1"/>
  <c r="V542" i="46" s="1"/>
  <c r="T764" i="46"/>
  <c r="U764" i="46" s="1"/>
  <c r="V764" i="46" s="1"/>
  <c r="T243" i="46"/>
  <c r="V243" i="46" s="1"/>
  <c r="T62" i="46"/>
  <c r="U62" i="46" s="1"/>
  <c r="V62" i="46" s="1"/>
  <c r="T322" i="46"/>
  <c r="U322" i="46" s="1"/>
  <c r="V322" i="46" s="1"/>
  <c r="T407" i="46"/>
  <c r="U407" i="46" s="1"/>
  <c r="V407" i="46" s="1"/>
  <c r="T274" i="46"/>
  <c r="U274" i="46" s="1"/>
  <c r="V274" i="46" s="1"/>
  <c r="T796" i="46"/>
  <c r="U796" i="46" s="1"/>
  <c r="V796" i="46" s="1"/>
  <c r="T352" i="46"/>
  <c r="U352" i="46" s="1"/>
  <c r="V352" i="46" s="1"/>
  <c r="T438" i="46"/>
  <c r="U438" i="46" s="1"/>
  <c r="V438" i="46" s="1"/>
  <c r="T355" i="46"/>
  <c r="U355" i="46" s="1"/>
  <c r="V355" i="46" s="1"/>
  <c r="T778" i="46"/>
  <c r="U778" i="46" s="1"/>
  <c r="V778" i="46" s="1"/>
  <c r="T437" i="46"/>
  <c r="U437" i="46" s="1"/>
  <c r="V437" i="46" s="1"/>
  <c r="T258" i="46"/>
  <c r="U258" i="46" s="1"/>
  <c r="V258" i="46" s="1"/>
  <c r="T787" i="46"/>
  <c r="U787" i="46" s="1"/>
  <c r="V787" i="46" s="1"/>
  <c r="T699" i="46"/>
  <c r="U699" i="46" s="1"/>
  <c r="V699" i="46" s="1"/>
  <c r="T158" i="46"/>
  <c r="U158" i="46" s="1"/>
  <c r="V158" i="46" s="1"/>
  <c r="T727" i="46"/>
  <c r="U727" i="46" s="1"/>
  <c r="V727" i="46" s="1"/>
  <c r="T303" i="46" l="1"/>
  <c r="U303" i="46" s="1"/>
  <c r="V303" i="46" s="1"/>
  <c r="T829" i="46"/>
  <c r="U829" i="46" s="1"/>
  <c r="V829" i="46" s="1"/>
  <c r="T137" i="46"/>
  <c r="U137" i="46" s="1"/>
  <c r="V137" i="46" s="1"/>
  <c r="T607" i="46"/>
  <c r="U607" i="46" s="1"/>
  <c r="V607" i="46" s="1"/>
  <c r="T630" i="46"/>
  <c r="U630" i="46" s="1"/>
  <c r="V630" i="46" s="1"/>
  <c r="T649" i="46"/>
  <c r="U649" i="46" s="1"/>
  <c r="V649" i="46" s="1"/>
  <c r="T666" i="46"/>
  <c r="U666" i="46" s="1"/>
  <c r="V666" i="46" s="1"/>
  <c r="T635" i="46"/>
  <c r="U635" i="46" s="1"/>
  <c r="V635" i="46" s="1"/>
  <c r="T298" i="46"/>
  <c r="U298" i="46" s="1"/>
  <c r="V298" i="46" s="1"/>
  <c r="T35" i="46"/>
  <c r="U35" i="46" s="1"/>
  <c r="V35" i="46" s="1"/>
  <c r="T195" i="46"/>
  <c r="U195" i="46" s="1"/>
  <c r="V195" i="46" s="1"/>
  <c r="T360" i="46"/>
  <c r="U360" i="46" s="1"/>
  <c r="V360" i="46" s="1"/>
  <c r="T113" i="46"/>
  <c r="U113" i="46" s="1"/>
  <c r="V113" i="46" s="1"/>
  <c r="T84" i="46"/>
  <c r="U84" i="46" s="1"/>
  <c r="V84" i="46" s="1"/>
  <c r="T88" i="46"/>
  <c r="U88" i="46" s="1"/>
  <c r="V88" i="46" s="1"/>
  <c r="T152" i="46"/>
  <c r="U152" i="46" s="1"/>
  <c r="V152" i="46" s="1"/>
  <c r="T593" i="46"/>
  <c r="U593" i="46" s="1"/>
  <c r="V593" i="46" s="1"/>
  <c r="T534" i="46"/>
  <c r="U534" i="46" s="1"/>
  <c r="V534" i="46" s="1"/>
  <c r="T715" i="46"/>
  <c r="U715" i="46" s="1"/>
  <c r="V715" i="46" s="1"/>
  <c r="T622" i="46"/>
  <c r="U622" i="46" s="1"/>
  <c r="V622" i="46" s="1"/>
  <c r="T620" i="46"/>
  <c r="U620" i="46" s="1"/>
  <c r="V620" i="46" s="1"/>
  <c r="T738" i="46"/>
  <c r="U738" i="46" s="1"/>
  <c r="V738" i="46" s="1"/>
  <c r="T395" i="46"/>
  <c r="U395" i="46" s="1"/>
  <c r="V395" i="46" s="1"/>
  <c r="T745" i="46"/>
  <c r="U745" i="46" s="1"/>
  <c r="V745" i="46" s="1"/>
  <c r="T586" i="46"/>
  <c r="U586" i="46" s="1"/>
  <c r="V586" i="46" s="1"/>
  <c r="T779" i="46"/>
  <c r="U779" i="46" s="1"/>
  <c r="V779" i="46" s="1"/>
  <c r="T515" i="46"/>
  <c r="U515" i="46" s="1"/>
  <c r="V515" i="46" s="1"/>
  <c r="T229" i="46"/>
  <c r="U229" i="46" s="1"/>
  <c r="V229" i="46" s="1"/>
  <c r="T661" i="46"/>
  <c r="U661" i="46" s="1"/>
  <c r="V661" i="46" s="1"/>
  <c r="T660" i="46"/>
  <c r="U660" i="46" s="1"/>
  <c r="V660" i="46" s="1"/>
  <c r="T654" i="46"/>
  <c r="U654" i="46" s="1"/>
  <c r="V654" i="46" s="1"/>
  <c r="T362" i="46"/>
  <c r="U362" i="46" s="1"/>
  <c r="V362" i="46" s="1"/>
  <c r="T361" i="46"/>
  <c r="U361" i="46" s="1"/>
  <c r="V361" i="46" s="1"/>
  <c r="T60" i="46"/>
  <c r="U60" i="46" s="1"/>
  <c r="V60" i="46" s="1"/>
  <c r="T47" i="46"/>
  <c r="U47" i="46" s="1"/>
  <c r="V47" i="46" s="1"/>
  <c r="T112" i="46"/>
  <c r="U112" i="46" s="1"/>
  <c r="V112" i="46" s="1"/>
  <c r="T196" i="46"/>
  <c r="U196" i="46" s="1"/>
  <c r="V196" i="46" s="1"/>
  <c r="T359" i="46"/>
  <c r="U359" i="46" s="1"/>
  <c r="V359" i="46" s="1"/>
  <c r="T61" i="46"/>
  <c r="U61" i="46" s="1"/>
  <c r="V61" i="46" s="1"/>
  <c r="T570" i="46"/>
  <c r="U570" i="46" s="1"/>
  <c r="V570" i="46" s="1"/>
  <c r="T516" i="46"/>
  <c r="U516" i="46" s="1"/>
  <c r="V516" i="46" s="1"/>
  <c r="T655" i="46"/>
  <c r="U655" i="46" s="1"/>
  <c r="V655" i="46" s="1"/>
  <c r="T691" i="46"/>
  <c r="U691" i="46" s="1"/>
  <c r="V691" i="46" s="1"/>
  <c r="T631" i="46"/>
  <c r="U631" i="46" s="1"/>
  <c r="V631" i="46" s="1"/>
  <c r="T110" i="46"/>
  <c r="U110" i="46" s="1"/>
  <c r="V110" i="46" s="1"/>
  <c r="T297" i="46"/>
  <c r="U297" i="46" s="1"/>
  <c r="V297" i="46" s="1"/>
  <c r="T168" i="46"/>
  <c r="U168" i="46" s="1"/>
  <c r="V168" i="46" s="1"/>
  <c r="T154" i="46"/>
  <c r="U154" i="46" s="1"/>
  <c r="V154" i="46" s="1"/>
  <c r="T87" i="46"/>
  <c r="U87" i="46" s="1"/>
  <c r="V87" i="46" s="1"/>
  <c r="T98" i="46"/>
  <c r="U98" i="46" s="1"/>
  <c r="V98" i="46" s="1"/>
  <c r="T614" i="46"/>
  <c r="U614" i="46" s="1"/>
  <c r="V614" i="46" s="1"/>
  <c r="T330" i="46"/>
  <c r="U330" i="46" s="1"/>
  <c r="V330" i="46" s="1"/>
  <c r="T409" i="46"/>
  <c r="U409" i="46" s="1"/>
  <c r="V409" i="46" s="1"/>
  <c r="T42" i="46"/>
  <c r="U42" i="46" s="1"/>
  <c r="V42" i="46" s="1"/>
  <c r="T41" i="46"/>
  <c r="U41" i="46" s="1"/>
  <c r="V41" i="46" s="1"/>
  <c r="T314" i="46"/>
  <c r="U314" i="46" s="1"/>
  <c r="V314" i="46" s="1"/>
  <c r="T828" i="46"/>
  <c r="U828" i="46" s="1"/>
  <c r="V828" i="46" s="1"/>
  <c r="T447" i="46"/>
  <c r="U447" i="46" s="1"/>
  <c r="V447" i="46" s="1"/>
  <c r="T266" i="46"/>
  <c r="U266" i="46" s="1"/>
  <c r="V266" i="46" s="1"/>
  <c r="T815" i="46"/>
  <c r="U815" i="46" s="1"/>
  <c r="V815" i="46" s="1"/>
  <c r="T346" i="46"/>
  <c r="U346" i="46" s="1"/>
  <c r="V346" i="46" s="1"/>
  <c r="T329" i="46"/>
  <c r="U329" i="46" s="1"/>
  <c r="V329" i="46" s="1"/>
  <c r="T328" i="46"/>
  <c r="U328" i="46" s="1"/>
  <c r="V328" i="46" s="1"/>
  <c r="T483" i="46"/>
  <c r="U483" i="46" s="1"/>
  <c r="V483" i="46" s="1"/>
  <c r="T823" i="46"/>
  <c r="U823" i="46" s="1"/>
  <c r="V823" i="46" s="1"/>
  <c r="T465" i="46"/>
  <c r="U465" i="46" s="1"/>
  <c r="V465" i="46" s="1"/>
  <c r="T79" i="46"/>
  <c r="U79" i="46" s="1"/>
  <c r="V79" i="46" s="1"/>
  <c r="T157" i="46"/>
  <c r="U157" i="46" s="1"/>
  <c r="V157" i="46" s="1"/>
  <c r="T822" i="46"/>
  <c r="U822" i="46" s="1"/>
  <c r="V822" i="46" s="1"/>
  <c r="T259" i="46"/>
  <c r="U259" i="46" s="1"/>
  <c r="V259" i="46" s="1"/>
  <c r="T138" i="46"/>
  <c r="U138" i="46" s="1"/>
  <c r="V138" i="46" s="1"/>
  <c r="T825" i="46"/>
  <c r="U825" i="46" s="1"/>
  <c r="V825" i="46" s="1"/>
  <c r="T267" i="46"/>
  <c r="U267" i="46" s="1"/>
  <c r="V267" i="46" s="1"/>
  <c r="T605" i="46"/>
  <c r="U605" i="46" s="1"/>
  <c r="V605" i="46" s="1"/>
  <c r="T411" i="46"/>
  <c r="U411" i="46" s="1"/>
  <c r="V411" i="46" s="1"/>
  <c r="T302" i="46"/>
  <c r="U302" i="46" s="1"/>
  <c r="V302" i="46" s="1"/>
  <c r="T80" i="46"/>
  <c r="U80" i="46" s="1"/>
  <c r="V80" i="46" s="1"/>
  <c r="T830" i="46"/>
  <c r="U830" i="46" s="1"/>
  <c r="V830" i="46" s="1"/>
  <c r="T658" i="46"/>
  <c r="U658" i="46" s="1"/>
  <c r="V658" i="46" s="1"/>
  <c r="T656" i="46"/>
  <c r="U656" i="46" s="1"/>
  <c r="V656" i="46" s="1"/>
  <c r="T315" i="46"/>
  <c r="U315" i="46" s="1"/>
  <c r="V315" i="46" s="1"/>
  <c r="T120" i="46"/>
  <c r="U120" i="46" s="1"/>
  <c r="V120" i="46" s="1"/>
  <c r="T210" i="46"/>
  <c r="U210" i="46" s="1"/>
  <c r="V210" i="46" s="1"/>
  <c r="T688" i="46"/>
  <c r="U688" i="46" s="1"/>
  <c r="V688" i="46" s="1"/>
  <c r="T358" i="46"/>
  <c r="U358" i="46" s="1"/>
  <c r="V358" i="46" s="1"/>
  <c r="T645" i="46"/>
  <c r="U645" i="46" s="1"/>
  <c r="V645" i="46" s="1"/>
  <c r="T471" i="46"/>
  <c r="U471" i="46" s="1"/>
  <c r="V471" i="46" s="1"/>
  <c r="T55" i="46"/>
  <c r="U55" i="46" s="1"/>
  <c r="V55" i="46" s="1"/>
  <c r="T485" i="46"/>
  <c r="U485" i="46" s="1"/>
  <c r="V485" i="46" s="1"/>
  <c r="T405" i="46"/>
  <c r="U405" i="46" s="1"/>
  <c r="V405" i="46" s="1"/>
  <c r="T371" i="46"/>
  <c r="U371" i="46" s="1"/>
  <c r="V371" i="46" s="1"/>
  <c r="T149" i="46"/>
  <c r="U149" i="46" s="1"/>
  <c r="V149" i="46" s="1"/>
  <c r="T306" i="46"/>
  <c r="U306" i="46" s="1"/>
  <c r="V306" i="46" s="1"/>
  <c r="T384" i="46"/>
  <c r="U384" i="46" s="1"/>
  <c r="V384" i="46" s="1"/>
  <c r="T321" i="46"/>
  <c r="U321" i="46" s="1"/>
  <c r="V321" i="46" s="1"/>
  <c r="T811" i="46"/>
  <c r="U811" i="46" s="1"/>
  <c r="V811" i="46" s="1"/>
  <c r="T505" i="46"/>
  <c r="U505" i="46" s="1"/>
  <c r="V505" i="46" s="1"/>
  <c r="T133" i="46"/>
  <c r="U133" i="46" s="1"/>
  <c r="V133" i="46" s="1"/>
  <c r="T96" i="46"/>
  <c r="U96" i="46" s="1"/>
  <c r="V96" i="46" s="1"/>
  <c r="T183" i="46"/>
  <c r="U183" i="46" s="1"/>
  <c r="V183" i="46" s="1"/>
  <c r="T669" i="46"/>
  <c r="U669" i="46" s="1"/>
  <c r="V669" i="46" s="1"/>
  <c r="T420" i="46"/>
  <c r="U420" i="46" s="1"/>
  <c r="V420" i="46" s="1"/>
  <c r="T184" i="46"/>
  <c r="U184" i="46" s="1"/>
  <c r="V184" i="46" s="1"/>
  <c r="T276" i="46"/>
  <c r="U276" i="46" s="1"/>
  <c r="V276" i="46" s="1"/>
  <c r="T239" i="46"/>
  <c r="V239" i="46" s="1"/>
  <c r="T270" i="46"/>
  <c r="U270" i="46" s="1"/>
  <c r="V270" i="46" s="1"/>
  <c r="T659" i="46"/>
  <c r="U659" i="46" s="1"/>
  <c r="V659" i="46" s="1"/>
  <c r="T309" i="46"/>
  <c r="U309" i="46" s="1"/>
  <c r="V309" i="46" s="1"/>
  <c r="T396" i="46"/>
  <c r="U396" i="46" s="1"/>
  <c r="V396" i="46" s="1"/>
  <c r="T769" i="46"/>
  <c r="U769" i="46" s="1"/>
  <c r="V769" i="46" s="1"/>
  <c r="T678" i="46"/>
  <c r="U678" i="46" s="1"/>
  <c r="V678" i="46" s="1"/>
  <c r="T194" i="46"/>
  <c r="U194" i="46" s="1"/>
  <c r="V194" i="46" s="1"/>
  <c r="T299" i="46"/>
  <c r="U299" i="46" s="1"/>
  <c r="V299" i="46" s="1"/>
  <c r="T670" i="46"/>
  <c r="U670" i="46" s="1"/>
  <c r="V670" i="46" s="1"/>
  <c r="T305" i="46"/>
  <c r="U305" i="46" s="1"/>
  <c r="V305" i="46" s="1"/>
  <c r="T313" i="46"/>
  <c r="U313" i="46" s="1"/>
  <c r="V313" i="46" s="1"/>
  <c r="T250" i="46"/>
  <c r="U250" i="46" s="1"/>
  <c r="V250" i="46" s="1"/>
  <c r="T260" i="46"/>
  <c r="U260" i="46" s="1"/>
  <c r="V260" i="46" s="1"/>
  <c r="T273" i="46"/>
  <c r="U273" i="46" s="1"/>
  <c r="V273" i="46" s="1"/>
  <c r="T524" i="46"/>
  <c r="U524" i="46" s="1"/>
  <c r="V524" i="46" s="1"/>
  <c r="T151" i="46"/>
  <c r="U151" i="46" s="1"/>
  <c r="V151" i="46" s="1"/>
  <c r="T680" i="46"/>
  <c r="U680" i="46" s="1"/>
  <c r="V680" i="46" s="1"/>
  <c r="T165" i="46"/>
  <c r="U165" i="46" s="1"/>
  <c r="V165" i="46" s="1"/>
  <c r="T108" i="46"/>
  <c r="U108" i="46" s="1"/>
  <c r="V108" i="46" s="1"/>
  <c r="T185" i="46"/>
  <c r="U185" i="46" s="1"/>
  <c r="V185" i="46" s="1"/>
  <c r="T463" i="46"/>
  <c r="U463" i="46" s="1"/>
  <c r="V463" i="46" s="1"/>
  <c r="T674" i="46"/>
  <c r="U674" i="46" s="1"/>
  <c r="V674" i="46" s="1"/>
  <c r="T36" i="46"/>
  <c r="U36" i="46" s="1"/>
  <c r="V36" i="46" s="1"/>
  <c r="T316" i="46"/>
  <c r="U316" i="46" s="1"/>
  <c r="V316" i="46" s="1"/>
  <c r="T86" i="46"/>
  <c r="U86" i="46" s="1"/>
  <c r="V86" i="46" s="1"/>
  <c r="T63" i="46"/>
  <c r="U63" i="46" s="1"/>
  <c r="V63" i="46" s="1"/>
  <c r="T634" i="46"/>
  <c r="U634" i="46" s="1"/>
  <c r="V634" i="46" s="1"/>
  <c r="T381" i="46"/>
  <c r="U381" i="46" s="1"/>
  <c r="V381" i="46" s="1"/>
  <c r="T370" i="46"/>
  <c r="U370" i="46" s="1"/>
  <c r="V370" i="46" s="1"/>
  <c r="T484" i="46"/>
  <c r="U484" i="46" s="1"/>
  <c r="V484" i="46" s="1"/>
  <c r="T325" i="46"/>
  <c r="U325" i="46" s="1"/>
  <c r="V325" i="46" s="1"/>
  <c r="T272" i="46"/>
  <c r="U272" i="46" s="1"/>
  <c r="V272" i="46" s="1"/>
  <c r="T175" i="46"/>
  <c r="U175" i="46" s="1"/>
  <c r="V175" i="46" s="1"/>
  <c r="T142" i="46"/>
  <c r="U142" i="46" s="1"/>
  <c r="V142" i="46" s="1"/>
  <c r="T467" i="46"/>
  <c r="U467" i="46" s="1"/>
  <c r="V467" i="46" s="1"/>
  <c r="T166" i="46"/>
  <c r="U166" i="46" s="1"/>
  <c r="V166" i="46" s="1"/>
  <c r="T391" i="46"/>
  <c r="U391" i="46" s="1"/>
  <c r="V391" i="46" s="1"/>
  <c r="T589" i="46"/>
  <c r="U589" i="46" s="1"/>
  <c r="V589" i="46" s="1"/>
  <c r="T375" i="46"/>
  <c r="U375" i="46" s="1"/>
  <c r="V375" i="46" s="1"/>
  <c r="T236" i="46"/>
  <c r="U236" i="46" s="1"/>
  <c r="V236" i="46" s="1"/>
  <c r="T78" i="46"/>
  <c r="U78" i="46" s="1"/>
  <c r="V78" i="46" s="1"/>
  <c r="T404" i="46"/>
  <c r="U404" i="46" s="1"/>
  <c r="V404" i="46" s="1"/>
  <c r="T235" i="46"/>
  <c r="U235" i="46" s="1"/>
  <c r="V235" i="46" s="1"/>
  <c r="T378" i="46"/>
  <c r="U378" i="46" s="1"/>
  <c r="V378" i="46" s="1"/>
  <c r="T684" i="46"/>
  <c r="U684" i="46" s="1"/>
  <c r="V684" i="46" s="1"/>
  <c r="T295" i="46"/>
  <c r="U295" i="46" s="1"/>
  <c r="V295" i="46" s="1"/>
  <c r="T386" i="46"/>
  <c r="U386" i="46" s="1"/>
  <c r="V386" i="46" s="1"/>
  <c r="T323" i="46"/>
  <c r="U323" i="46" s="1"/>
  <c r="V323" i="46" s="1"/>
  <c r="T399" i="46"/>
  <c r="U399" i="46" s="1"/>
  <c r="V399" i="46" s="1"/>
  <c r="T400" i="46"/>
  <c r="U400" i="46" s="1"/>
  <c r="V400" i="46" s="1"/>
  <c r="T469" i="46"/>
  <c r="U469" i="46" s="1"/>
  <c r="V469" i="46" s="1"/>
  <c r="T224" i="46"/>
  <c r="U224" i="46" s="1"/>
  <c r="V224" i="46" s="1"/>
  <c r="T223" i="46"/>
  <c r="U223" i="46" s="1"/>
  <c r="V223" i="46" s="1"/>
  <c r="T675" i="46"/>
  <c r="U675" i="46" s="1"/>
  <c r="V675" i="46" s="1"/>
  <c r="T687" i="46"/>
  <c r="U687" i="46" s="1"/>
  <c r="V687" i="46" s="1"/>
  <c r="T472" i="46"/>
  <c r="U472" i="46" s="1"/>
  <c r="V472" i="46" s="1"/>
  <c r="T682" i="46"/>
  <c r="U682" i="46" s="1"/>
  <c r="V682" i="46" s="1"/>
  <c r="T449" i="46"/>
  <c r="U449" i="46" s="1"/>
  <c r="V449" i="46" s="1"/>
  <c r="T418" i="46"/>
  <c r="U418" i="46" s="1"/>
  <c r="V418" i="46" s="1"/>
  <c r="T388" i="46"/>
  <c r="U388" i="46" s="1"/>
  <c r="V388" i="46" s="1"/>
  <c r="T338" i="46"/>
  <c r="U338" i="46" s="1"/>
  <c r="V338" i="46" s="1"/>
  <c r="T414" i="46"/>
  <c r="U414" i="46" s="1"/>
  <c r="V414" i="46" s="1"/>
  <c r="T213" i="46"/>
  <c r="U213" i="46" s="1"/>
  <c r="V213" i="46" s="1"/>
  <c r="T664" i="46"/>
  <c r="U664" i="46" s="1"/>
  <c r="V664" i="46" s="1"/>
  <c r="T100" i="46"/>
  <c r="U100" i="46" s="1"/>
  <c r="V100" i="46" s="1"/>
  <c r="T119" i="46"/>
  <c r="U119" i="46" s="1"/>
  <c r="V119" i="46" s="1"/>
  <c r="T34" i="46"/>
  <c r="U34" i="46" s="1"/>
  <c r="V34" i="46" s="1"/>
  <c r="T188" i="46"/>
  <c r="U188" i="46" s="1"/>
  <c r="V188" i="46" s="1"/>
  <c r="T287" i="46"/>
  <c r="U287" i="46" s="1"/>
  <c r="V287" i="46" s="1"/>
  <c r="T269" i="46"/>
  <c r="U269" i="46" s="1"/>
  <c r="V269" i="46" s="1"/>
  <c r="T327" i="46"/>
  <c r="U327" i="46" s="1"/>
  <c r="V327" i="46" s="1"/>
  <c r="T340" i="46"/>
  <c r="U340" i="46" s="1"/>
  <c r="V340" i="46" s="1"/>
  <c r="T293" i="46"/>
  <c r="U293" i="46" s="1"/>
  <c r="V293" i="46" s="1"/>
  <c r="T636" i="46"/>
  <c r="U636" i="46" s="1"/>
  <c r="V636" i="46" s="1"/>
  <c r="T244" i="46"/>
  <c r="U244" i="46" s="1"/>
  <c r="V244" i="46" s="1"/>
  <c r="T579" i="46"/>
  <c r="U579" i="46" s="1"/>
  <c r="V579" i="46" s="1"/>
  <c r="T46" i="46"/>
  <c r="U46" i="46" s="1"/>
  <c r="V46" i="46" s="1"/>
  <c r="T114" i="46"/>
  <c r="U114" i="46" s="1"/>
  <c r="V114" i="46" s="1"/>
  <c r="T643" i="46"/>
  <c r="U643" i="46" s="1"/>
  <c r="V643" i="46" s="1"/>
  <c r="T639" i="46"/>
  <c r="U639" i="46" s="1"/>
  <c r="V639" i="46" s="1"/>
  <c r="T457" i="46"/>
  <c r="U457" i="46" s="1"/>
  <c r="V457" i="46" s="1"/>
  <c r="T392" i="46"/>
  <c r="U392" i="46" s="1"/>
  <c r="V392" i="46" s="1"/>
  <c r="T398" i="46"/>
  <c r="U398" i="46" s="1"/>
  <c r="V398" i="46" s="1"/>
  <c r="T342" i="46"/>
  <c r="U342" i="46" s="1"/>
  <c r="V342" i="46" s="1"/>
  <c r="T354" i="46"/>
  <c r="U354" i="46" s="1"/>
  <c r="V354" i="46" s="1"/>
  <c r="T234" i="46"/>
  <c r="U234" i="46" s="1"/>
  <c r="V234" i="46" s="1"/>
  <c r="T653" i="46"/>
  <c r="U653" i="46" s="1"/>
  <c r="V653" i="46" s="1"/>
  <c r="T245" i="46"/>
  <c r="U245" i="46" s="1"/>
  <c r="V245" i="46" s="1"/>
  <c r="T242" i="46"/>
  <c r="U242" i="46" s="1"/>
  <c r="V242" i="46" s="1"/>
  <c r="T262" i="46"/>
  <c r="U262" i="46" s="1"/>
  <c r="V262" i="46" s="1"/>
  <c r="T197" i="46"/>
  <c r="U197" i="46" s="1"/>
  <c r="V197" i="46" s="1"/>
  <c r="T206" i="46"/>
  <c r="U206" i="46" s="1"/>
  <c r="V206" i="46" s="1"/>
  <c r="T482" i="46"/>
  <c r="U482" i="46" s="1"/>
  <c r="V482" i="46" s="1"/>
  <c r="T695" i="46"/>
  <c r="U695" i="46" s="1"/>
  <c r="V695" i="46" s="1"/>
  <c r="T681" i="46"/>
  <c r="U681" i="46" s="1"/>
  <c r="V681" i="46" s="1"/>
  <c r="T95" i="46"/>
  <c r="U95" i="46" s="1"/>
  <c r="V95" i="46" s="1"/>
  <c r="T451" i="46"/>
  <c r="U451" i="46" s="1"/>
  <c r="V451" i="46" s="1"/>
  <c r="T475" i="46"/>
  <c r="U475" i="46" s="1"/>
  <c r="V475" i="46" s="1"/>
  <c r="T294" i="46"/>
  <c r="U294" i="46" s="1"/>
  <c r="V294" i="46" s="1"/>
  <c r="T283" i="46"/>
  <c r="U283" i="46" s="1"/>
  <c r="V283" i="46" s="1"/>
  <c r="T285" i="46"/>
  <c r="U285" i="46" s="1"/>
  <c r="V285" i="46" s="1"/>
  <c r="T377" i="46"/>
  <c r="U377" i="46" s="1"/>
  <c r="V377" i="46" s="1"/>
  <c r="T633" i="46"/>
  <c r="U633" i="46" s="1"/>
  <c r="V633" i="46" s="1"/>
  <c r="T628" i="46"/>
  <c r="U628" i="46" s="1"/>
  <c r="V628" i="46" s="1"/>
  <c r="T180" i="46"/>
  <c r="U180" i="46" s="1"/>
  <c r="V180" i="46" s="1"/>
  <c r="T301" i="46"/>
  <c r="U301" i="46" s="1"/>
  <c r="V301" i="46" s="1"/>
  <c r="T690" i="46"/>
  <c r="U690" i="46" s="1"/>
  <c r="V690" i="46" s="1"/>
  <c r="T85" i="46"/>
  <c r="U85" i="46" s="1"/>
  <c r="V85" i="46" s="1"/>
  <c r="T380" i="46"/>
  <c r="U380" i="46" s="1"/>
  <c r="V380" i="46" s="1"/>
  <c r="T461" i="46"/>
  <c r="U461" i="46" s="1"/>
  <c r="V461" i="46" s="1"/>
  <c r="T503" i="46"/>
  <c r="U503" i="46" s="1"/>
  <c r="V503" i="46" s="1"/>
  <c r="T339" i="46"/>
  <c r="U339" i="46" s="1"/>
  <c r="V339" i="46" s="1"/>
  <c r="T182" i="46"/>
  <c r="U182" i="46" s="1"/>
  <c r="V182" i="46" s="1"/>
  <c r="T415" i="46"/>
  <c r="U415" i="46" s="1"/>
  <c r="V415" i="46" s="1"/>
  <c r="T222" i="46"/>
  <c r="U222" i="46" s="1"/>
  <c r="V222" i="46" s="1"/>
  <c r="T686" i="46"/>
  <c r="U686" i="46" s="1"/>
  <c r="V686" i="46" s="1"/>
  <c r="T663" i="46"/>
  <c r="U663" i="46" s="1"/>
  <c r="V663" i="46" s="1"/>
  <c r="T412" i="46"/>
  <c r="U412" i="46" s="1"/>
  <c r="V412" i="46" s="1"/>
  <c r="T413" i="46"/>
  <c r="U413" i="46" s="1"/>
  <c r="V413" i="46" s="1"/>
  <c r="T667" i="46"/>
  <c r="U667" i="46" s="1"/>
  <c r="V667" i="46" s="1"/>
  <c r="T646" i="46"/>
  <c r="U646" i="46" s="1"/>
  <c r="V646" i="46" s="1"/>
  <c r="T832" i="46"/>
  <c r="U832" i="46" s="1"/>
  <c r="V832" i="46" s="1"/>
  <c r="T332" i="46"/>
  <c r="U332" i="46" s="1"/>
  <c r="V332" i="46" s="1"/>
  <c r="T57" i="46"/>
  <c r="U57" i="46" s="1"/>
  <c r="V57" i="46" s="1"/>
  <c r="T288" i="46"/>
  <c r="U288" i="46" s="1"/>
  <c r="V288" i="46" s="1"/>
  <c r="T480" i="46"/>
  <c r="U480" i="46" s="1"/>
  <c r="V480" i="46" s="1"/>
  <c r="T495" i="46"/>
  <c r="U495" i="46" s="1"/>
  <c r="V495" i="46" s="1"/>
  <c r="T265" i="46"/>
  <c r="U265" i="46" s="1"/>
  <c r="V265" i="46" s="1"/>
  <c r="T468" i="46"/>
  <c r="U468" i="46" s="1"/>
  <c r="V468" i="46" s="1"/>
  <c r="T387" i="46"/>
  <c r="U387" i="46" s="1"/>
  <c r="V387" i="46" s="1"/>
  <c r="T662" i="46"/>
  <c r="U662" i="46" s="1"/>
  <c r="V662" i="46" s="1"/>
  <c r="T627" i="46"/>
  <c r="U627" i="46" s="1"/>
  <c r="V627" i="46" s="1"/>
  <c r="T38" i="46"/>
  <c r="U38" i="46" s="1"/>
  <c r="V38" i="46" s="1"/>
  <c r="T150" i="46"/>
  <c r="U150" i="46" s="1"/>
  <c r="V150" i="46" s="1"/>
  <c r="T373" i="46"/>
  <c r="U373" i="46" s="1"/>
  <c r="V373" i="46" s="1"/>
  <c r="T648" i="46"/>
  <c r="U648" i="46" s="1"/>
  <c r="V648" i="46" s="1"/>
  <c r="T637" i="46"/>
  <c r="U637" i="46" s="1"/>
  <c r="V637" i="46" s="1"/>
  <c r="T677" i="46"/>
  <c r="U677" i="46" s="1"/>
  <c r="V677" i="46" s="1"/>
  <c r="T501" i="46"/>
  <c r="U501" i="46" s="1"/>
  <c r="V501" i="46" s="1"/>
  <c r="T474" i="46"/>
  <c r="U474" i="46" s="1"/>
  <c r="V474" i="46" s="1"/>
  <c r="T493" i="46"/>
  <c r="U493" i="46" s="1"/>
  <c r="V493" i="46" s="1"/>
  <c r="T502" i="46"/>
  <c r="U502" i="46" s="1"/>
  <c r="V502" i="46" s="1"/>
  <c r="T337" i="46"/>
  <c r="U337" i="46" s="1"/>
  <c r="V337" i="46" s="1"/>
  <c r="T491" i="46"/>
  <c r="U491" i="46" s="1"/>
  <c r="V491" i="46" s="1"/>
  <c r="T237" i="46"/>
  <c r="U237" i="46" s="1"/>
  <c r="V237" i="46" s="1"/>
  <c r="T651" i="46"/>
  <c r="U651" i="46" s="1"/>
  <c r="V651" i="46" s="1"/>
  <c r="T692" i="46"/>
  <c r="U692" i="46" s="1"/>
  <c r="V692" i="46" s="1"/>
  <c r="T209" i="46"/>
  <c r="U209" i="46" s="1"/>
  <c r="V209" i="46" s="1"/>
  <c r="T89" i="46"/>
  <c r="U89" i="46" s="1"/>
  <c r="V89" i="46" s="1"/>
  <c r="T394" i="46"/>
  <c r="U394" i="46" s="1"/>
  <c r="V394" i="46" s="1"/>
  <c r="T176" i="46"/>
  <c r="U176" i="46" s="1"/>
  <c r="V176" i="46" s="1"/>
  <c r="T320" i="46"/>
  <c r="U320" i="46" s="1"/>
  <c r="V320" i="46" s="1"/>
  <c r="T264" i="46"/>
  <c r="U264" i="46" s="1"/>
  <c r="V264" i="46" s="1"/>
  <c r="T496" i="46"/>
  <c r="U496" i="46" s="1"/>
  <c r="V496" i="46" s="1"/>
  <c r="T689" i="46"/>
  <c r="U689" i="46" s="1"/>
  <c r="V689" i="46" s="1"/>
  <c r="T490" i="46"/>
  <c r="U490" i="46" s="1"/>
  <c r="V490" i="46" s="1"/>
  <c r="T473" i="46"/>
  <c r="U473" i="46" s="1"/>
  <c r="V473" i="46" s="1"/>
  <c r="T341" i="46"/>
  <c r="U341" i="46" s="1"/>
  <c r="V341" i="46" s="1"/>
  <c r="T324" i="46"/>
  <c r="U324" i="46" s="1"/>
  <c r="V324" i="46" s="1"/>
  <c r="T419" i="46"/>
  <c r="U419" i="46" s="1"/>
  <c r="V419" i="46" s="1"/>
  <c r="T694" i="46"/>
  <c r="U694" i="46" s="1"/>
  <c r="V694" i="46" s="1"/>
  <c r="T652" i="46"/>
  <c r="U652" i="46" s="1"/>
  <c r="V652" i="46" s="1"/>
  <c r="T812" i="46"/>
  <c r="U812" i="46" s="1"/>
  <c r="V812" i="46" s="1"/>
  <c r="T254" i="46"/>
  <c r="U254" i="46" s="1"/>
  <c r="V254" i="46" s="1"/>
  <c r="T376" i="46"/>
  <c r="U376" i="46" s="1"/>
  <c r="V376" i="46" s="1"/>
  <c r="T685" i="46"/>
  <c r="U685" i="46" s="1"/>
  <c r="V685" i="46" s="1"/>
  <c r="T187" i="46"/>
  <c r="U187" i="46" s="1"/>
  <c r="V187" i="46" s="1"/>
  <c r="T452" i="46"/>
  <c r="U452" i="46" s="1"/>
  <c r="V452" i="46" s="1"/>
  <c r="T460" i="46"/>
  <c r="U460" i="46" s="1"/>
  <c r="V460" i="46" s="1"/>
  <c r="T343" i="46"/>
  <c r="U343" i="46" s="1"/>
  <c r="V343" i="46" s="1"/>
  <c r="T326" i="46"/>
  <c r="U326" i="46" s="1"/>
  <c r="V326" i="46" s="1"/>
  <c r="T181" i="46"/>
  <c r="U181" i="46" s="1"/>
  <c r="V181" i="46" s="1"/>
  <c r="T641" i="46"/>
  <c r="U641" i="46" s="1"/>
  <c r="V641" i="46" s="1"/>
  <c r="T189" i="46"/>
  <c r="U189" i="46" s="1"/>
  <c r="V189" i="46" s="1"/>
  <c r="T300" i="46"/>
  <c r="U300" i="46" s="1"/>
  <c r="V300" i="46" s="1"/>
  <c r="T310" i="46"/>
  <c r="U310" i="46" s="1"/>
  <c r="V310" i="46" s="1"/>
  <c r="T282" i="46"/>
  <c r="U282" i="46" s="1"/>
  <c r="V282" i="46" s="1"/>
  <c r="U205" i="46"/>
  <c r="V205" i="46" s="1"/>
  <c r="U207" i="46"/>
  <c r="V207" i="46" s="1"/>
  <c r="U241" i="46"/>
  <c r="V241" i="46" s="1"/>
  <c r="U203" i="46"/>
  <c r="V203" i="46" s="1"/>
  <c r="U208" i="46"/>
  <c r="V208" i="46" s="1"/>
  <c r="U204" i="46"/>
  <c r="V204" i="46" s="1"/>
  <c r="T372" i="46"/>
  <c r="U372" i="46" s="1"/>
  <c r="V372" i="46" s="1"/>
  <c r="T261" i="46"/>
  <c r="U261" i="46" s="1"/>
  <c r="V261" i="46" s="1"/>
  <c r="T439" i="46"/>
  <c r="U439" i="46" s="1"/>
  <c r="V439" i="46" s="1"/>
  <c r="T393" i="46"/>
  <c r="U393" i="46" s="1"/>
  <c r="V393" i="46" s="1"/>
  <c r="T39" i="46"/>
  <c r="U39" i="46" s="1"/>
  <c r="V39" i="46" s="1"/>
  <c r="T139" i="46"/>
  <c r="U139" i="46" s="1"/>
  <c r="V139" i="46" s="1"/>
  <c r="T445" i="46"/>
  <c r="U445" i="46" s="1"/>
  <c r="V445" i="46" s="1"/>
  <c r="T135" i="46"/>
  <c r="U135" i="46" s="1"/>
  <c r="V135" i="46" s="1"/>
  <c r="T317" i="46"/>
  <c r="U317" i="46" s="1"/>
  <c r="V317" i="46" s="1"/>
  <c r="T131" i="46"/>
  <c r="U131" i="46" s="1"/>
  <c r="V131" i="46" s="1"/>
  <c r="T383" i="46"/>
  <c r="U383" i="46" s="1"/>
  <c r="V383" i="46" s="1"/>
  <c r="V10" i="46"/>
  <c r="V833" i="46" l="1"/>
  <c r="U833" i="46"/>
  <c r="C9" i="73" s="1"/>
  <c r="C10" i="73" s="1"/>
  <c r="C11" i="73" s="1"/>
</calcChain>
</file>

<file path=xl/sharedStrings.xml><?xml version="1.0" encoding="utf-8"?>
<sst xmlns="http://schemas.openxmlformats.org/spreadsheetml/2006/main" count="10240" uniqueCount="1703">
  <si>
    <t>Personalgewichtung SV/GV</t>
  </si>
  <si>
    <t>2) Sozialversicherung auf Urlaub</t>
  </si>
  <si>
    <t>3)  zusätzl. Urlaubsgeld</t>
  </si>
  <si>
    <t>4) Sozialversicherung auf zusätzl. Urlaubsgeld</t>
  </si>
  <si>
    <t>5)  Gesetzliche Feiertage</t>
  </si>
  <si>
    <t>7)  Gesetzliche Lohnfortzahlung</t>
  </si>
  <si>
    <t>9)  Tarifliche Ausfallzeiten</t>
  </si>
  <si>
    <t>4) Betriebshaftpflicht</t>
  </si>
  <si>
    <t>5) Schwerbehindertenabgabe</t>
  </si>
  <si>
    <t>Risiko + Gewinn auf Gesamtkosten in %</t>
  </si>
  <si>
    <t>2)  Rentenversicherung</t>
  </si>
  <si>
    <t>3)  Krankenversicherung</t>
  </si>
  <si>
    <t>4)  Arbeitslosenversicherung</t>
  </si>
  <si>
    <t>5)  Pflegeversicherung</t>
  </si>
  <si>
    <t>6)  Gesetzliche Unfallversicherung</t>
  </si>
  <si>
    <t>7)  Umlage U2 Krankenversicherung</t>
  </si>
  <si>
    <t>B) Weitere tarif- und lohngebundene Kosten auf produktiven Stundenlohn</t>
  </si>
  <si>
    <t>C) Kosten für technische Angestellte und Aufsichtskräfte</t>
  </si>
  <si>
    <t>D) Sonstige Kosten</t>
  </si>
  <si>
    <t>E) Gesamtkosten (Tariflohn + Pos. A bis D)</t>
  </si>
  <si>
    <t>A) Produktiver Stundenlohn und bestimmte Sozialabgaben</t>
  </si>
  <si>
    <t>Bezeichnung</t>
  </si>
  <si>
    <t>Tätigkeit</t>
  </si>
  <si>
    <t>Obenarbeiten</t>
  </si>
  <si>
    <t>X</t>
  </si>
  <si>
    <t>-</t>
  </si>
  <si>
    <t>W1</t>
  </si>
  <si>
    <t>Komplett feucht/nass reinigen.</t>
  </si>
  <si>
    <t>Spritzbereiche</t>
  </si>
  <si>
    <t>Bodenreinigung</t>
  </si>
  <si>
    <t>Durchschnittliche Urlaubstage je Mitarbeiter jährlich</t>
  </si>
  <si>
    <t>Tage</t>
  </si>
  <si>
    <t>Tage tarifliche Arbeitsfreistellung je Mitarbeiter jährlich</t>
  </si>
  <si>
    <t>durchschnittliche Krankheitstage je Mitarbeiter jährlich</t>
  </si>
  <si>
    <t>SV</t>
  </si>
  <si>
    <t>Summe Position A</t>
  </si>
  <si>
    <t>1)  Urlaub</t>
  </si>
  <si>
    <t>Summe Positionen A und B</t>
  </si>
  <si>
    <t>Summe Lohn- und Lohngebundene Kosten</t>
  </si>
  <si>
    <t>1)  Reinigungsmittel und Kleinmaterial</t>
  </si>
  <si>
    <t>Summe Lohn + Zuschlag</t>
  </si>
  <si>
    <t>Stundenverrechnungssatz werktags</t>
  </si>
  <si>
    <t>Lohnkostenanteil</t>
  </si>
  <si>
    <t>Kontrollfeld Gewichtung (= 100 %)</t>
  </si>
  <si>
    <t>Durchschnittl. Stundenverrechnungssatz</t>
  </si>
  <si>
    <t>Durchschnittlicher Lohnkostenanteil</t>
  </si>
  <si>
    <t>Durchschnittlicher Summe Lohn + Zuschlag</t>
  </si>
  <si>
    <t>Bitte füllen Sie die farblich markierten Zellen aus und senden Sie die Tabelle zurück!</t>
  </si>
  <si>
    <t>Turnus</t>
  </si>
  <si>
    <t>M1</t>
  </si>
  <si>
    <t>Summe Positionen C und D</t>
  </si>
  <si>
    <t>2)  Kosten sonstige technische Angestellte einschließlich Betriebsleitung</t>
  </si>
  <si>
    <t>12) Beiträge zur Beruforganisation</t>
  </si>
  <si>
    <t>3)  Kosten kaufmännische Angestellte</t>
  </si>
  <si>
    <t>6) Gewerbesteuer</t>
  </si>
  <si>
    <t>Reinigungsgruppen</t>
  </si>
  <si>
    <t>Komplett feucht/nass reinigen, Wände, Decken etc.</t>
  </si>
  <si>
    <t>Fensterbänke, Innenfensterbänke</t>
  </si>
  <si>
    <t>Feucht/Nass reinigen, auch über 1,60 m.</t>
  </si>
  <si>
    <t>Griffspuren und sichtbare Verschmutzungen feucht/nass entfernen bis 2,10 m.</t>
  </si>
  <si>
    <t>Küchenzeilen</t>
  </si>
  <si>
    <t>Griffspuren und sichtbare Verschmutzungen feucht/nass entfernen, bzw. absaugen.</t>
  </si>
  <si>
    <t>Griffspuren und sichtbare Verschmutzungen feucht/nass bis 2,10 m entfernen.</t>
  </si>
  <si>
    <t>Griffspuren und sichtbare Verschmutzungen feucht/nass entfernen.</t>
  </si>
  <si>
    <t>Sonstige abwaschbare Wände</t>
  </si>
  <si>
    <t xml:space="preserve">Spinnweben </t>
  </si>
  <si>
    <t>Spinnweben entfernen bis zur Decke.</t>
  </si>
  <si>
    <t>Steh- und Tischleuchten inkl. Lampenschirme</t>
  </si>
  <si>
    <t>Telefone</t>
  </si>
  <si>
    <t>Nur Hörer und Hörerauflage feucht/nass reinigen.</t>
  </si>
  <si>
    <t>Sanitär und Nassbereiche</t>
  </si>
  <si>
    <t>Armaturen, Halte- und Stützgriffe etc.</t>
  </si>
  <si>
    <t>Komplett feucht/nass reinigen, Kalkansätze entfernen und polieren.</t>
  </si>
  <si>
    <t>Fliesen-, Trennwände etc.</t>
  </si>
  <si>
    <t>Komplett feucht/nass reinigen und bestücken.</t>
  </si>
  <si>
    <t>WC- Papierhalter</t>
  </si>
  <si>
    <t>Beleuchtungskörper, Lichtleisten</t>
  </si>
  <si>
    <t>Ebene</t>
  </si>
  <si>
    <t>Bodenart</t>
  </si>
  <si>
    <t>3) sächliche Verwaltungskosten (Miete, Telefon usw.) und sonstige Kosten einschließlich weiterer Abgaben</t>
  </si>
  <si>
    <t>9)  Pauschale Lohnsteuer für geringverdienende Arbeitskräfte</t>
  </si>
  <si>
    <t>8) Insolvenzgeldumlage</t>
  </si>
  <si>
    <t>Griffspuren und sichtbare Verschmutzungen feucht/nass entfernen bis zur Decke.</t>
  </si>
  <si>
    <t>Heizkörper, -rohre, -verkleidungen</t>
  </si>
  <si>
    <t>Außen Griffspuren und sichtbare Verschmutzungen feucht/nass bis 2,10 m entfernen.</t>
  </si>
  <si>
    <t>WC-Bürste mit Halterung</t>
  </si>
  <si>
    <t>Handtuchpapier/Rollenspender</t>
  </si>
  <si>
    <t>Griffspuren und sichtbare Verschmutzungen feucht/nass entfernen bzw. staub entfernen.</t>
  </si>
  <si>
    <t>Feuerlöscher/Melder/Kästen, Abdeckungen, Rauchabzug</t>
  </si>
  <si>
    <t>Versorgungsleisten, Kabelkanäle, Regale</t>
  </si>
  <si>
    <t>Gebäude</t>
  </si>
  <si>
    <t>Komplett außen feucht/nass reinigen von außen, auch über 2,10 m.</t>
  </si>
  <si>
    <t>2)  Maschinen, Geräte u. ä. Hilfsmittel, z. B. Leiter, Hubsteiger, Reinigungsautomat, Wischmopp, Auto</t>
  </si>
  <si>
    <t>Papierkörbe, Shredder, Aktenvernichter</t>
  </si>
  <si>
    <t xml:space="preserve">Inhalte Entleeren. Bei Bedarf, jedoch mindestens einmal im Monat die Papierkörbe, Shredder, Aktenvernichter feucht/nass reinigen. Wertstoffe entsorgen und in die dafür vorgesehenen Stellen im Hause bringen. </t>
  </si>
  <si>
    <t>Komplett reinigen bzw. aussaugen.</t>
  </si>
  <si>
    <t>Fensterbänke/Innenglasrahmen an Glasfassade</t>
  </si>
  <si>
    <t>Aufzüge mit Türen innen und außen komplett</t>
  </si>
  <si>
    <t>Spritzer und sonstige Verschmutzungen nass entfernen.</t>
  </si>
  <si>
    <t>Komplett nass reinigen, Kalkansätze entfernen.</t>
  </si>
  <si>
    <t>Komplett nass reinigen und bei Bedarf WC-Bürste auswechseln.</t>
  </si>
  <si>
    <t>Sockelleisten</t>
  </si>
  <si>
    <t>Abstauben bzw. feucht/nass reinigen.</t>
  </si>
  <si>
    <t>Komplett feucht/nass reinigen, auch über 1,60 m.</t>
  </si>
  <si>
    <t>Sichtbare Verschmutzungen feucht/nass entfernen bis 2,10 m.</t>
  </si>
  <si>
    <t>8) Sozialversicherung auf gesetzliche Lohnfortzahlung</t>
  </si>
  <si>
    <t>6) Sozialversicherung auf gesetzliche Feiertage</t>
  </si>
  <si>
    <t>10) Sozialversicherung auf tarifliche Ausfallzeiten</t>
  </si>
  <si>
    <t>Maschinell reinigen, polieren, cleanern, etc. Absatzstriche/Verkehrsspuren sind mit zu entfernen.</t>
  </si>
  <si>
    <t>Raumart</t>
  </si>
  <si>
    <t>PreisMon</t>
  </si>
  <si>
    <t>PreisJahr</t>
  </si>
  <si>
    <t>RaumNr</t>
  </si>
  <si>
    <t>Fläche_qm</t>
  </si>
  <si>
    <t>Fläche_qm_Jahr</t>
  </si>
  <si>
    <t>Auftraggeber:</t>
  </si>
  <si>
    <t>Einzelraumkalkulation</t>
  </si>
  <si>
    <t xml:space="preserve">Aufmaß/Flächenverzeichnis </t>
  </si>
  <si>
    <t>Schreibtische</t>
  </si>
  <si>
    <t>Sichtbare Verschmutzungen feucht/nass entfernen.</t>
  </si>
  <si>
    <t>Holz-, Parkettbodenbeläge einschließlich der Sockelleisten und unter den beweglichen Einrichtungsgegenständen</t>
  </si>
  <si>
    <t>Laut Herstellervorschrift reinigen und pflegen.</t>
  </si>
  <si>
    <t>Einzelpreise (Regiesätze) für Sonderaufträge</t>
  </si>
  <si>
    <t xml:space="preserve">Bitte beachten Sie:  </t>
  </si>
  <si>
    <t>- es besteht kein Anspruch auf Beauftragung</t>
  </si>
  <si>
    <t>- die Arbeiten werden auch für einzelne Räume in Auftrag gegeben</t>
  </si>
  <si>
    <t>- Preisangaben inkl. Material-, Maschinen- u. Gerätekosten sowie sonst. Nebenkosten</t>
  </si>
  <si>
    <t>Die aufgeführten Arbeiten sind laut den Definitionen der Leistungsarten auszuführen</t>
  </si>
  <si>
    <t>Stundenverrechnungssatz € pro Stunde</t>
  </si>
  <si>
    <t>a)</t>
  </si>
  <si>
    <t>Unterhaltsreinigung werktags</t>
  </si>
  <si>
    <t>b)</t>
  </si>
  <si>
    <t>Unterhaltsreinigung an Sonn- und Feiertagen (inkl. prozentualem Zuschlag wie unten angegeben)</t>
  </si>
  <si>
    <t>c)</t>
  </si>
  <si>
    <t>d)</t>
  </si>
  <si>
    <t>e)</t>
  </si>
  <si>
    <t>f)</t>
  </si>
  <si>
    <t>qm Leistung pro Stunde</t>
  </si>
  <si>
    <t>Die aufgeführten Arbeiten sind laut den Definitionen der Leistungsarten auszuführen. Die Räume sind aus und wieder einzuräumen.</t>
  </si>
  <si>
    <t xml:space="preserve"> </t>
  </si>
  <si>
    <t>Unterhaltsreinigung</t>
  </si>
  <si>
    <t>Jahreskosten für</t>
  </si>
  <si>
    <t>Übersicht Preise</t>
  </si>
  <si>
    <t>Zuschlag für Arbeiten an Sonn- und Feiertagen in %</t>
  </si>
  <si>
    <t>Stundenverrechnungssatz in € für Arbeiten an Sonn- und Feiertagen</t>
  </si>
  <si>
    <t>qm-Leistung pro Stunde</t>
  </si>
  <si>
    <t>Reinigungs- 
gruppe</t>
  </si>
  <si>
    <t>Gebäudeteil</t>
  </si>
  <si>
    <t>Gesamtstunden / Jahr</t>
  </si>
  <si>
    <t>Gesamtpreis / Jahr</t>
  </si>
  <si>
    <t>Anschrift</t>
  </si>
  <si>
    <t>Bemerkung</t>
  </si>
  <si>
    <t>1) Produktiver Stundenlohn (Lohngruppe 1)</t>
  </si>
  <si>
    <t>Fußbodenabläufe</t>
  </si>
  <si>
    <t>Türführungsschienen</t>
  </si>
  <si>
    <t>Be- und Entlüftungen</t>
  </si>
  <si>
    <t>keine Reinigung*</t>
  </si>
  <si>
    <t>11) Kosten Vorarbeiter/-in (für Zeitaufwand für Organisation/Leistung und Mehrvergütung gegenüber Lohngruppe 1)</t>
  </si>
  <si>
    <t>Quali-täts-Soll-punkte</t>
  </si>
  <si>
    <t>SVS</t>
  </si>
  <si>
    <t>keine Reinigung durchzuführen</t>
  </si>
  <si>
    <t>Beschreibung Turnus</t>
  </si>
  <si>
    <t>Index</t>
  </si>
  <si>
    <t>F</t>
  </si>
  <si>
    <t/>
  </si>
  <si>
    <t>Reinigungstage Jahr</t>
  </si>
  <si>
    <t>Anzahl</t>
  </si>
  <si>
    <t>Funktion, Tätigkeitsbereich</t>
  </si>
  <si>
    <t>Einsatzzweck</t>
  </si>
  <si>
    <t>In den Preisblättern sind die verbindlichen Angebotspreise anzugeben. Auf dieser Grundlage wird die vertragliche Vergütung gezahlt. Das Angebot ist zu Festpreisen abzugeben; Änderungen sind nur möglich, soweit die Vergabeunterlagen dies ausdrücklich vorsehen.</t>
  </si>
  <si>
    <r>
      <rPr>
        <b/>
        <sz val="10"/>
        <color indexed="8"/>
        <rFont val="Arial"/>
        <family val="2"/>
      </rPr>
      <t xml:space="preserve">Die in den Preisblättern angegebenen Stundenverrechnungssätze müssen den in der Kalkulation des jeweiligen Stundenverrechnungssatzes für den betreffenden Anwendungsbereich kalkulierten Beträgen entsprechen. Abweichungen zwischen den an der einen und der anderen Stelle eingetragenen Beträgen führen zur Nichtberücksichtigung des Angebots. </t>
    </r>
    <r>
      <rPr>
        <sz val="10"/>
        <color indexed="8"/>
        <rFont val="Arial"/>
        <family val="2"/>
      </rPr>
      <t xml:space="preserve">Dies gilt nicht für die Stundenverrechnungssätze für Sonderarbeiten. Für Sonderarbeiten kann ein Bieter anstelle der in den übrigen Vergabeunterlagen zugrunde gelegten Stundenverrechnungssätze andere Stundenverrechnungssätze, die die besonderen Leistungsanforderungen der Sonderarbeiten widerspiegeln, zugrunde legen. </t>
    </r>
  </si>
  <si>
    <t>Auf Anfrage des Auftraggebers muss der Bieter die Kalkulation dieser Stundenverrechnungssätze wie in den Kalkulationsblättern transparent erläutern. Geschieht dies auf entsprechende Anforderung nicht, wird das Angebot nicht berücksichtigt.</t>
  </si>
  <si>
    <r>
      <rPr>
        <b/>
        <sz val="10"/>
        <color indexed="8"/>
        <rFont val="Arial"/>
        <family val="2"/>
      </rPr>
      <t xml:space="preserve">Kalkulation anhand von Tariflöhnen: Eine wesentliche Vertragsbedingung ist die Einhaltung von verbindlichen Tariflöhnen. Die Bieter müssen daher der Höhe der Beiträge nach neben der Einhaltung des MiLoG mindestens mit den </t>
    </r>
    <r>
      <rPr>
        <b/>
        <u/>
        <sz val="10"/>
        <color indexed="8"/>
        <rFont val="Arial"/>
        <family val="2"/>
      </rPr>
      <t>zum Zeitpunkt des Beginns der Leistungserbringung</t>
    </r>
    <r>
      <rPr>
        <b/>
        <sz val="10"/>
        <color indexed="8"/>
        <rFont val="Arial"/>
        <family val="2"/>
      </rPr>
      <t xml:space="preserve"> geltenden, für allgemeinverbindlich erklärten Tariflöhnen im Gebäudereinigerhandwerk sowie darüber hinausgehenden Tarifen und Vereinbarungen, wenn und soweit diese für den Auftragnehmer zu diesem Zeitpunkt gelten, kalkulieren. Dies muss anhand der Kalkulation erkennbar sein. Wird dies nicht eingehalten, so wird das Angebot nicht berücksichtigt. Werden die maßgeblichen Tarife für die Leistungszeit während der Angebotsphase geändert, so kann ein bereits eingereichtes Angebot zurückgezogen und ein neues Angebot eingereicht werden. </t>
    </r>
  </si>
  <si>
    <t xml:space="preserve">Bitte beachten Sie, dass Kosten, die in mehreren Bereichen anfallen (z. B. Material- oder Gerätekosten, die dem Bieter als Pauschale berechnet werden, die aber Leistungen in mehreren Kalkulationsblättern betreffen), nicht einer einzelnen, willkürlich bestimmten Position zugeschlagen werden können (z. B. Kalkulation aller Reinigungstücher für alle Leistungen nur in einem von mehreren Kalkulationsblättern). In diesem Fall läge eine unzulässige Kosten-/Preisverlagerung vor, die zum Angebotsausschluss führt. Diese Kosten sind vielmehr anteilig auf die einzelnen Leistungsbereiche/Preisblätter zu verteilen. </t>
  </si>
  <si>
    <r>
      <t xml:space="preserve">Entspricht der Gesamtbetrag einer Position nicht dem Ergebnis der Multiplikation von Mengensatz und Einheitspreis (Einzelpreis), so ist </t>
    </r>
    <r>
      <rPr>
        <b/>
        <sz val="10"/>
        <color indexed="8"/>
        <rFont val="Arial"/>
        <family val="2"/>
      </rPr>
      <t>im Zweifel der Einheitspreis maßgebend und wird der Wertung zugrunde gelegt</t>
    </r>
    <r>
      <rPr>
        <sz val="10"/>
        <color indexed="8"/>
        <rFont val="Arial"/>
        <family val="2"/>
      </rPr>
      <t>. Eine Verpflichtung des Auftraggebers, die Preise nachzurechnen, besteht jedoch nicht.</t>
    </r>
  </si>
  <si>
    <r>
      <t xml:space="preserve">Alle vom Bieter anzugebenden Preise (Einzelpreise, Einheitspreise, Stückpreise, Komplettpreise, Verrechnungssätze usw.) sind </t>
    </r>
    <r>
      <rPr>
        <b/>
        <sz val="10"/>
        <color indexed="8"/>
        <rFont val="Arial"/>
        <family val="2"/>
      </rPr>
      <t xml:space="preserve">ohne Umsatzsteuer (netto) </t>
    </r>
    <r>
      <rPr>
        <sz val="10"/>
        <color indexed="8"/>
        <rFont val="Arial"/>
        <family val="2"/>
      </rPr>
      <t>anzugeben soweit nicht ausdrücklich anders angegeben.</t>
    </r>
  </si>
  <si>
    <t>Bitte füllen Sie in den Preisblättern und Kalkulationen der Stundenverrechnungssätze alle grau unterlegten Felder aus. Falls nicht alle erforderlichen grau unterlegten Felder für die angebotenen Lose ausgefüllt werden, wird das Angebot nicht berücksichtigt. Beispiel für eine nicht erforderliche Eintragung: Werden keine Geringverdiener (GV) eingesetzt, so kann die hierfür vorgesehene Spalte im Kalkulationsblatt frei bleiben.</t>
  </si>
  <si>
    <t>Ausrüstung (Geräte, Maschinen u. ä. Hilfsmittel, z. B. Reinigungs-wagen), jeweils mit Angabe von Hersteller und Typbezeichnung</t>
  </si>
  <si>
    <t>Vergabe Unterhaltsreinigung</t>
  </si>
  <si>
    <t>Komplett feucht/nass reinigen inklusive Gestell.</t>
  </si>
  <si>
    <t>Rollcontainer, Anstell/Unterstellcontainer</t>
  </si>
  <si>
    <t>Unter Beachtung der Sicherheitsvorschriften feucht/nass reinigen.</t>
  </si>
  <si>
    <t>Tische, Glastische, Stehpulte</t>
  </si>
  <si>
    <t>Komplett feucht/nass reinigen, haftende Verschmutzungen und Flecken entfernen inkl. Gestelle.</t>
  </si>
  <si>
    <t>Wandschalter, Steckdosen</t>
  </si>
  <si>
    <t>Hygienebehälter</t>
  </si>
  <si>
    <t>WC-Becken mit Sitz, Urinale</t>
  </si>
  <si>
    <t xml:space="preserve">Alle Hart- und elastischen Bodenbeläge, Stein-, Kunststeinbodenbeläge und unter den beweglichen Einrichtungsgegenständen. </t>
  </si>
  <si>
    <t>Treppengeländer auch Glasflächen</t>
  </si>
  <si>
    <t>Komplett nass reinigen, durchspülen, Kalk- und Urinansätze entfernen.</t>
  </si>
  <si>
    <t>Textilbeläge einschließlich der Sockelleisten und unter den beweglichen Einrichtungsgegenständen:</t>
  </si>
  <si>
    <t>* siehe Einteilung der Reinigungsgruppen, Reinigungstage Jahr und Turnus im PB EAF UR im Excel Teil</t>
  </si>
  <si>
    <t>Reinigungs-gruppe</t>
  </si>
  <si>
    <t>Reinigungs-tageJahr</t>
  </si>
  <si>
    <t>Mindestjahresreinigungsstunden (Gesamtstunden / Jahr) Unterhaltsreinigung</t>
  </si>
  <si>
    <t>einmal monatlich reinigen (werktags)</t>
  </si>
  <si>
    <t>einmal wöchentlich reinigen (werktags)</t>
  </si>
  <si>
    <t>J2</t>
  </si>
  <si>
    <t>dreimal wöchentlich reinigen (werktags)</t>
  </si>
  <si>
    <t>Abfallbehälter (3 fach Trennung = Papier-Restmüll-Plastik)</t>
  </si>
  <si>
    <t>Feucht/Nass reinigen auch über 1,60 m.</t>
  </si>
  <si>
    <t>Komplett feucht/nass reinigen auch über 1,60 m.</t>
  </si>
  <si>
    <t>Hinweisschilder, verglaste Bilder, Vitrinen, Schaukästen, Sanitätskästen, Dekoration etc.</t>
  </si>
  <si>
    <t>Innenverglasung, Windfänge, Spiegel</t>
  </si>
  <si>
    <t>Kleiderständer, Garderoben, Flurgarderoben</t>
  </si>
  <si>
    <t>Komplett von außen feucht/nass reinigen inkl. der technischen Geräte auch über 1,60 m.</t>
  </si>
  <si>
    <t>Messing-, Chrom-, und Edelstahlteile</t>
  </si>
  <si>
    <t>Reinigen und Polieren.</t>
  </si>
  <si>
    <t>Polstermöbel, Klapp/Stühle, Hocker, Tritte, Bänke, Couch etc.</t>
  </si>
  <si>
    <t>Schließfächer, Briefkastenanlage, Spinde etc.</t>
  </si>
  <si>
    <t>Komplett außen feucht/nass reinigen von außen auch über 2,10 m.</t>
  </si>
  <si>
    <t>Schränke/Schrankcontainer (auch auf Rollen), Theken, waagerechte Flächen</t>
  </si>
  <si>
    <t>Türen, Türrahmen, Türgriffe, Türbeschläge, Drehtüren und Glastüren</t>
  </si>
  <si>
    <t>Komplett feucht/nass reinigen auch über 2,10 m.</t>
  </si>
  <si>
    <t xml:space="preserve">Duschen </t>
  </si>
  <si>
    <t>Komplett nass reinigen, Kalkansätze entfernen auch über 1,60 m.</t>
  </si>
  <si>
    <t>Elektrische Hände- und Haartrockner</t>
  </si>
  <si>
    <t>Seifen-, Händedesinfektionsmittelspender</t>
  </si>
  <si>
    <t>Spiegel/Klappspiegel, Spiegelschränke mit Ablage und Leuchte</t>
  </si>
  <si>
    <t>Komplett innen und außen feucht/nass reinigen und polieren.</t>
  </si>
  <si>
    <t>Wasch/Ausguss/Spülbecken etc.</t>
  </si>
  <si>
    <t xml:space="preserve">Alle Hart- und elastischen Bodenbeläge, Stein-, Kunststein-,Metallbodenbeläge und unter den beweglichen Einrichtungsgegenständen. </t>
  </si>
  <si>
    <t>Reinigen, durchspülen und mit Wasser auffüllen.</t>
  </si>
  <si>
    <t>Schmutzfangeinrichtungen, Abstreifgummimatten, Sauberlaufzonen</t>
  </si>
  <si>
    <t>Reinigen bzw. absaugen und die darunter liegenden Flächen reinigen.</t>
  </si>
  <si>
    <t>Hochheben, die darunter liegenden Flächen reinigen und anschließend wieder einsetzen.</t>
  </si>
  <si>
    <t>Komplett feucht/nass reinigen von aussen auch über 1,60 m.</t>
  </si>
  <si>
    <t>M2/KW2/4</t>
  </si>
  <si>
    <t>M1/KW1</t>
  </si>
  <si>
    <t>J2/Juni/Dez.</t>
  </si>
  <si>
    <t>M1/KW3</t>
  </si>
  <si>
    <t>J1/Januar</t>
  </si>
  <si>
    <t>J4März/Juni/Sept./Dez.</t>
  </si>
  <si>
    <t>C1</t>
  </si>
  <si>
    <t>F1</t>
  </si>
  <si>
    <t>E1</t>
  </si>
  <si>
    <t>B1</t>
  </si>
  <si>
    <t>J6/Feb./April/Juni/Aug./          Okt./Dez.</t>
  </si>
  <si>
    <t>Feucht/Nass von aussen reinigen auch über 1,60 m unter Beachtung der aktuellen Sicherheitsbestimmungen.</t>
  </si>
  <si>
    <t>Nach dem neuesten Stand der Technik reinigen (z.B. 2 stufig nass wischen). Absatzstriche/Verkehrsspuren sind mit zu entfernen.</t>
  </si>
  <si>
    <t>13) Zuschlag für Arbeiten in/an besonderen Räumen und Einrichtungen (z.B. öffentliche WC Anlagen)</t>
  </si>
  <si>
    <t>StundenJahr</t>
  </si>
  <si>
    <t>Vergabenummer/   Aktenzeichen:</t>
  </si>
  <si>
    <t>Sonderbereiche, werden nicht gesondert vergütet, Sie gehören zur Unterhaltsreinigung!</t>
  </si>
  <si>
    <t xml:space="preserve">X = Turnus/Reinigungshäufigkeit laut PB EAF UR, W1 = einmal wöchentlich, M1 = einmal monatlich entsprechend der angegebenen KW, M2 = zweimal monatlich entsprechend der angegebenen KW, J1 = einmal jährlich entsprechend dem angegebenen Monat, J2 = zweimal jährlich entsprechend dem angegebenen Monat,  J4 = viermal jährlich entsprechend dem angegebenen Monat,   J6 = sechsmal jährlich entsprechend dem angegebenen Monat </t>
  </si>
  <si>
    <t xml:space="preserve">- Sonderarbeiten sind nur nach gesondertem Abruf durch den Auftraggeber zu erbringen. Dabei handelt es sich um eine Option des Auftraggebers, die dieser nach dem Vertrag durch einseitige Ausübung des Optionsrechts im Einzelfall unter Angabe einer verbindlichen Ausführungszeit und anderer Vorgaben ziehen kann. Der Auftragnehmer ist bei angemessener Vorlaufzeit verpflichtet, die Leistungen wie angefordert zu erbringen. Die Angemessenheit der Vorlaufzeit beurteilt der Auftraggeber nach dem Umfang des Gesamtauftrages sowie Art und Umfang der Sonderreinigung. Erbringt der Auftragnehmer die Leistung nicht oder nicht wie angefordert, so kann der Auftraggeber die Leistung selbst oder durch einen Dritten ausführen lassen und die Mehrkosten gegenüber einer Erbringung durch den Auftragnehmer gemäß dem vorliegenden Preisblatt vom Auftraggeber verlangen oder von einer der Rechnungen des Auftragnehmers abziehen. Wie für andere Leistungen steht die Angabe von Personalmangel oder fehlende andere organisatorische Voraussetzungen der Verpflichtung des Auftragnehmers und einem Ersatzanspruch bei Nichtausführung nicht entgegen. </t>
  </si>
  <si>
    <t>Stadt Krefeld</t>
  </si>
  <si>
    <t>Status E/F</t>
  </si>
  <si>
    <t>Objekt</t>
  </si>
  <si>
    <t>0</t>
  </si>
  <si>
    <t>1</t>
  </si>
  <si>
    <t>2</t>
  </si>
  <si>
    <t>-1</t>
  </si>
  <si>
    <t>6</t>
  </si>
  <si>
    <t>5</t>
  </si>
  <si>
    <t>4</t>
  </si>
  <si>
    <t>3</t>
  </si>
  <si>
    <t>T</t>
  </si>
  <si>
    <t>E7</t>
  </si>
  <si>
    <t>E8</t>
  </si>
  <si>
    <t>E6</t>
  </si>
  <si>
    <t>E3</t>
  </si>
  <si>
    <t>E2</t>
  </si>
  <si>
    <t>E5</t>
  </si>
  <si>
    <t>E4</t>
  </si>
  <si>
    <t>201</t>
  </si>
  <si>
    <t>202</t>
  </si>
  <si>
    <t>206</t>
  </si>
  <si>
    <t>207</t>
  </si>
  <si>
    <t>208</t>
  </si>
  <si>
    <t>209</t>
  </si>
  <si>
    <t>211</t>
  </si>
  <si>
    <t>212</t>
  </si>
  <si>
    <t>106</t>
  </si>
  <si>
    <t>108</t>
  </si>
  <si>
    <t>109</t>
  </si>
  <si>
    <t>110</t>
  </si>
  <si>
    <t>111</t>
  </si>
  <si>
    <t>112</t>
  </si>
  <si>
    <t>114</t>
  </si>
  <si>
    <t>203</t>
  </si>
  <si>
    <t>204</t>
  </si>
  <si>
    <t>205</t>
  </si>
  <si>
    <t>218</t>
  </si>
  <si>
    <t>213</t>
  </si>
  <si>
    <t>214</t>
  </si>
  <si>
    <t>115</t>
  </si>
  <si>
    <t>116</t>
  </si>
  <si>
    <t>217</t>
  </si>
  <si>
    <t>117</t>
  </si>
  <si>
    <t>215</t>
  </si>
  <si>
    <t>216</t>
  </si>
  <si>
    <t>210</t>
  </si>
  <si>
    <t>118</t>
  </si>
  <si>
    <t>107</t>
  </si>
  <si>
    <t>113</t>
  </si>
  <si>
    <t>219a</t>
  </si>
  <si>
    <t>16a</t>
  </si>
  <si>
    <t>113b</t>
  </si>
  <si>
    <t>113a</t>
  </si>
  <si>
    <t>221a</t>
  </si>
  <si>
    <t>16b</t>
  </si>
  <si>
    <t>217a</t>
  </si>
  <si>
    <t>101</t>
  </si>
  <si>
    <t>102</t>
  </si>
  <si>
    <t>103</t>
  </si>
  <si>
    <t>104</t>
  </si>
  <si>
    <t>105</t>
  </si>
  <si>
    <t>119</t>
  </si>
  <si>
    <t>107a</t>
  </si>
  <si>
    <t>122</t>
  </si>
  <si>
    <t>121</t>
  </si>
  <si>
    <t>7</t>
  </si>
  <si>
    <t>8</t>
  </si>
  <si>
    <t>0.01</t>
  </si>
  <si>
    <t>0.02</t>
  </si>
  <si>
    <t>0.03</t>
  </si>
  <si>
    <t>0.04</t>
  </si>
  <si>
    <t>0.05</t>
  </si>
  <si>
    <t>103a</t>
  </si>
  <si>
    <t>10a</t>
  </si>
  <si>
    <t>7a</t>
  </si>
  <si>
    <t>6a</t>
  </si>
  <si>
    <t>104b</t>
  </si>
  <si>
    <t>104a</t>
  </si>
  <si>
    <t>Gruppenraum</t>
  </si>
  <si>
    <t>Mehrzweckraum</t>
  </si>
  <si>
    <t>Werkraum</t>
  </si>
  <si>
    <t>Ruheraum</t>
  </si>
  <si>
    <t>Personalraum</t>
  </si>
  <si>
    <t>Eingang</t>
  </si>
  <si>
    <t>Garderobe</t>
  </si>
  <si>
    <t>WC Personal</t>
  </si>
  <si>
    <t xml:space="preserve">Flur </t>
  </si>
  <si>
    <t>Flur</t>
  </si>
  <si>
    <t>Kellerflur</t>
  </si>
  <si>
    <t>Wickelraum</t>
  </si>
  <si>
    <t>WC</t>
  </si>
  <si>
    <t>Küche</t>
  </si>
  <si>
    <t>Geräteraum</t>
  </si>
  <si>
    <t>Haustechnik</t>
  </si>
  <si>
    <t>Putzmittelraum</t>
  </si>
  <si>
    <t>Abstellraum</t>
  </si>
  <si>
    <t>Büro</t>
  </si>
  <si>
    <t>WC Herren</t>
  </si>
  <si>
    <t>WC Damen</t>
  </si>
  <si>
    <t>Teeküche</t>
  </si>
  <si>
    <t>Archiv</t>
  </si>
  <si>
    <t xml:space="preserve">Werkraum </t>
  </si>
  <si>
    <t xml:space="preserve">Lehrerzimmer </t>
  </si>
  <si>
    <t>Sekretariat</t>
  </si>
  <si>
    <t>Lehrerzimmer</t>
  </si>
  <si>
    <t>Bio-Sammlung</t>
  </si>
  <si>
    <t>Windfang</t>
  </si>
  <si>
    <t>Eingangshalle</t>
  </si>
  <si>
    <t>Treppe z. 2. OG. (22 Stufen, Podest)</t>
  </si>
  <si>
    <t>Damen-WC</t>
  </si>
  <si>
    <t>Herren-WC</t>
  </si>
  <si>
    <t>Jungen-WC</t>
  </si>
  <si>
    <t xml:space="preserve">Waschraum </t>
  </si>
  <si>
    <t>Putzmittel</t>
  </si>
  <si>
    <t>Kartenraum</t>
  </si>
  <si>
    <t>Lager</t>
  </si>
  <si>
    <t>Kopierraum</t>
  </si>
  <si>
    <t>Eingangsbereich</t>
  </si>
  <si>
    <t>Eingangsflur</t>
  </si>
  <si>
    <t>Umkleide Herren</t>
  </si>
  <si>
    <t>Technikraum</t>
  </si>
  <si>
    <t>Serverraum</t>
  </si>
  <si>
    <t>Besprechungsraum</t>
  </si>
  <si>
    <t>Büro Geschäftszimmer</t>
  </si>
  <si>
    <t>Materialraum</t>
  </si>
  <si>
    <t>Lernwerkstatt</t>
  </si>
  <si>
    <t xml:space="preserve">WC </t>
  </si>
  <si>
    <t>Spielfläche</t>
  </si>
  <si>
    <t>Technik</t>
  </si>
  <si>
    <t>Treppenhaus</t>
  </si>
  <si>
    <t>Duschraum</t>
  </si>
  <si>
    <t>Umkleide 1</t>
  </si>
  <si>
    <t>Umkleide 2</t>
  </si>
  <si>
    <t>Flur 2</t>
  </si>
  <si>
    <t>Material</t>
  </si>
  <si>
    <t>Mädchen-WC</t>
  </si>
  <si>
    <t>überdachter Pausengang</t>
  </si>
  <si>
    <t>Linoleum</t>
  </si>
  <si>
    <t>Fliesen</t>
  </si>
  <si>
    <t>Estrich</t>
  </si>
  <si>
    <t>Textil</t>
  </si>
  <si>
    <t>Betonwerkstein</t>
  </si>
  <si>
    <t>PVC</t>
  </si>
  <si>
    <t>Teppich</t>
  </si>
  <si>
    <t>Stein</t>
  </si>
  <si>
    <t>Kunststein</t>
  </si>
  <si>
    <t>PVC/Kunststoff</t>
  </si>
  <si>
    <t>Kautschuk</t>
  </si>
  <si>
    <t>Parkett</t>
  </si>
  <si>
    <t>Gumminoppen</t>
  </si>
  <si>
    <t>Beton</t>
  </si>
  <si>
    <t>B2</t>
  </si>
  <si>
    <t>C2</t>
  </si>
  <si>
    <t>G1</t>
  </si>
  <si>
    <t>E2.1</t>
  </si>
  <si>
    <t>G2</t>
  </si>
  <si>
    <t>I1</t>
  </si>
  <si>
    <t>I3</t>
  </si>
  <si>
    <t>J1</t>
  </si>
  <si>
    <t>K1</t>
  </si>
  <si>
    <t>D1</t>
  </si>
  <si>
    <t>E2.3</t>
  </si>
  <si>
    <t>I2</t>
  </si>
  <si>
    <t>A1</t>
  </si>
  <si>
    <t>A2</t>
  </si>
  <si>
    <t>A3</t>
  </si>
  <si>
    <t>A4</t>
  </si>
  <si>
    <t>N3</t>
  </si>
  <si>
    <t>E4.1</t>
  </si>
  <si>
    <t>J4</t>
  </si>
  <si>
    <t>L1</t>
  </si>
  <si>
    <t>N2</t>
  </si>
  <si>
    <t>E1.1</t>
  </si>
  <si>
    <t>G1.1</t>
  </si>
  <si>
    <t>G2.1</t>
  </si>
  <si>
    <t>L1.1</t>
  </si>
  <si>
    <t>L3.1</t>
  </si>
  <si>
    <t>L4</t>
  </si>
  <si>
    <t>E2.2</t>
  </si>
  <si>
    <t>N1</t>
  </si>
  <si>
    <t>D2</t>
  </si>
  <si>
    <t>1w</t>
  </si>
  <si>
    <t>1m</t>
  </si>
  <si>
    <t>5w</t>
  </si>
  <si>
    <t>6w</t>
  </si>
  <si>
    <t>3w</t>
  </si>
  <si>
    <t>2,5w</t>
  </si>
  <si>
    <t>A1.1</t>
  </si>
  <si>
    <t>A1.2</t>
  </si>
  <si>
    <t>B3</t>
  </si>
  <si>
    <t>B4</t>
  </si>
  <si>
    <t>E2.4</t>
  </si>
  <si>
    <t>G1.2</t>
  </si>
  <si>
    <t>G1.3</t>
  </si>
  <si>
    <t>G1.4</t>
  </si>
  <si>
    <t>G1.5</t>
  </si>
  <si>
    <t>G1.6</t>
  </si>
  <si>
    <t>G1.7</t>
  </si>
  <si>
    <t>G2.2</t>
  </si>
  <si>
    <t>G2.3</t>
  </si>
  <si>
    <t>G2.4</t>
  </si>
  <si>
    <t>H1</t>
  </si>
  <si>
    <t>J3</t>
  </si>
  <si>
    <t>J5</t>
  </si>
  <si>
    <t>L2</t>
  </si>
  <si>
    <t>L3</t>
  </si>
  <si>
    <t>L3.2</t>
  </si>
  <si>
    <t>M2</t>
  </si>
  <si>
    <t>N4</t>
  </si>
  <si>
    <t>O1</t>
  </si>
  <si>
    <t>P1</t>
  </si>
  <si>
    <t>P1.1</t>
  </si>
  <si>
    <t>P2</t>
  </si>
  <si>
    <t>P3</t>
  </si>
  <si>
    <t>Klassenräume, Differenzierungsräume (Intervalreinigung) und ähnliche Räume/Bereiche*</t>
  </si>
  <si>
    <t>Klassenräume OGS (tägliche Reinigung) und ähnliche Räume/Bereiche*</t>
  </si>
  <si>
    <t>Schulungsräume (Feuerwehr) und ähnliche Räume/Bereiche*</t>
  </si>
  <si>
    <t>Fachräume, NW-Räume, Seminarräume (Gruppenräume) und ähnliche Räume/Bereiche*</t>
  </si>
  <si>
    <t>Werkräume (u.a. Holz, Metall, Kunst), Werkstätten und ähnliche Räume/Bereiche*</t>
  </si>
  <si>
    <t>Bibliotheken und ähnliche Räume/Bereiche*</t>
  </si>
  <si>
    <t>Gruppenräume und ähnliche Räume/Bereiche*</t>
  </si>
  <si>
    <t>Schlafräume und ähnliche Räume/Bereiche*</t>
  </si>
  <si>
    <t>Therapieräume und ähnliche Räume/Bereiche*</t>
  </si>
  <si>
    <t>Verwaltungs-, Büro-, Lehrer-, Lehrerarbeits-, Aufenthals-, Besprechungs- und Konferenzräume und ähnliche Räume/Bereiche*</t>
  </si>
  <si>
    <t>Lehrerzimmer, Schulleiterbüros, Sekretariate und Besprechungsräume mit hoher Frequentierung und ähnliche Räume/Bereiche*</t>
  </si>
  <si>
    <t>Lehrmittel- und Unterrichtsvorbereitungsräume und ähnliche Räume/Bereiche*</t>
  </si>
  <si>
    <t>Kopierräume und ähnliche Räume/Bereiche*</t>
  </si>
  <si>
    <t>Eingangsbereiche, Abstellflächen im Eingangsbereich und ähnliche Räume/Bereiche*</t>
  </si>
  <si>
    <t>Eingangsbereiche, Abstellflächen im Eingangsbereich, bei 6-tägiger Nutzung und ähnliche Räume/Bereiche*</t>
  </si>
  <si>
    <t>Flure Erdgeschossbereich und ähnliche Räume/Bereiche*</t>
  </si>
  <si>
    <t>Flure in Obergeschossen und Untergeschossen, Etagenfoyer und ähnliche Räume/Bereiche*</t>
  </si>
  <si>
    <t>Flure und Stiefelgänge in Turnhallen bei 6-tägiger Nutzung und ähnliche Räume/Bereiche*</t>
  </si>
  <si>
    <t>Flure in Obergeschossen und Untergeschossen und ähnliche Räume/Bereiche*</t>
  </si>
  <si>
    <t>Aufzüge und ähnliche Räume/Bereiche*</t>
  </si>
  <si>
    <t>Treppen und Treppenvorräume, EG in 1. OG und ähnliche Räume/Bereiche*</t>
  </si>
  <si>
    <t>Treppen und Treppenvorräume, sonstige und ähnliche Räume/Bereiche*</t>
  </si>
  <si>
    <t>Garderoben und ähnliche Räume/Bereiche*</t>
  </si>
  <si>
    <t>Pausenhallen, Aufenthaltsräume, Ausstellungsräume, Selbstlernzentren und ähnliche Räume/Bereiche*</t>
  </si>
  <si>
    <t>Toiletten, Waschräume, Wickelräume und Duschen und ähnliche Räume/Bereiche*</t>
  </si>
  <si>
    <t>Toiletten, Waschräume und Duschen in Sporthallen bei Nutzung an 6 Wektagen und ähnliche Räume/Bereiche*</t>
  </si>
  <si>
    <t>Toiletten, Waschräume in Nutzung durch die OGS und ähnliche Räume/Bereiche*</t>
  </si>
  <si>
    <t>Toilettenanlagen und öffentliche Toilettenanlagen und ähnliche Räume/Bereiche*</t>
  </si>
  <si>
    <t>Umkleideräume Sporthallen im 5-Tages Betrieb und ähnliche Räume/Bereiche*</t>
  </si>
  <si>
    <t>Umkleideräume Sporthallen im 6-Tages Betrieb und ähnliche Räume/Bereiche*</t>
  </si>
  <si>
    <t>Personalumkleideräume und ähnliche Räume/Bereiche*</t>
  </si>
  <si>
    <t>Umkleideräume und ähnliche Räume/Bereiche*</t>
  </si>
  <si>
    <t>Aulen und ähnliche Räume/Bereiche*</t>
  </si>
  <si>
    <t>Teeküchen und ähnliche Räume/Bereiche*</t>
  </si>
  <si>
    <t>Ruhe- und Sanitätsräume und ähnliche Räume/Bereiche*</t>
  </si>
  <si>
    <t>Cafeterien, Mensas und Speiseräume und ähnliche Räume/Bereiche*</t>
  </si>
  <si>
    <t>Nebenräume zu küchen und ähnliche Räume/Bereiche*</t>
  </si>
  <si>
    <t>Küchen f. Schulverpflegung, küchenähnliche Räume und ähnliche Räume/Bereiche*</t>
  </si>
  <si>
    <t>Lehrküchen und ähnliche Räume/Bereiche*</t>
  </si>
  <si>
    <t>Küchen (freiw. Feuerwehr u. a. und ähnliche Räume/Bereiche*</t>
  </si>
  <si>
    <t>Lager und Abstellflächen, Archive, Geräteräume, Keller, 
Putzmittelräume, Dachböden und Fahrradabstellräume und ähnliche Räume/Bereiche*</t>
  </si>
  <si>
    <t>Sport- u. Mehrzweckhallen bei 5-tägiger Nutzung und ähnliche Räume/Bereiche*</t>
  </si>
  <si>
    <t>Sport- u. Mehrzweckhallen bei 6-tägiger Nutzung und ähnliche Räume/Bereiche*</t>
  </si>
  <si>
    <t>Lehrschwimmbäder und ähnliche Räume/Bereiche*</t>
  </si>
  <si>
    <t>Tribünen u. sonst. Räume in Sporthallen bei 5-tägiger Nutzung und ähnliche Räume/Bereiche*</t>
  </si>
  <si>
    <t>Tribünen u. sonst. Räume in Sporthallen bei 6-tägiger Nutzung und ähnliche Räume/Bereiche*</t>
  </si>
  <si>
    <t>Teleskoptribünen und ähnliche Räume/Bereiche*</t>
  </si>
  <si>
    <t>Geräteräume und ähnliche Räume/Bereiche*</t>
  </si>
  <si>
    <t>Heiztechnikräume, Lüftungstechnik, BMA, Elektro Uvs, Kühlzellen, EMA, Serverräume und ähnliche Räume/Bereiche*</t>
  </si>
  <si>
    <t>Werkstatt, Restaurationsräume und ähnliche Räume/Bereiche*</t>
  </si>
  <si>
    <t>Außentreppen und ähnliche Räume/Bereiche*</t>
  </si>
  <si>
    <t>Balkone, Loggien, Dachterrassen, überdachte Pausenhallen und ähnliche Räume/Bereiche*</t>
  </si>
  <si>
    <t>Außenkehrflächen, überdachte Pausenhallen, Nottreppen und ähnliche Räume/Bereiche*</t>
  </si>
  <si>
    <t>Spielgeräte auf Außenflächen und ähnliche Räume/Bereiche*</t>
  </si>
  <si>
    <t>Untersuchungs- und Behandlungsräume, Labore und ähnliche Räume/Bereiche*</t>
  </si>
  <si>
    <t>Büros und ähnliche Räume/Bereiche*</t>
  </si>
  <si>
    <t>Sozial- und Aufenthaltsräume und ähnliche Räume/Bereiche*</t>
  </si>
  <si>
    <t>Trauerhallen und Nebenräume und ähnliche Räume/Bereiche*</t>
  </si>
  <si>
    <t>überdachter Außenbereich vor Trauerhallen und ähnliche Räume/Bereiche*</t>
  </si>
  <si>
    <t>10w</t>
  </si>
  <si>
    <r>
      <t>Änderungen der Tarife, die nach Ablauf der Angebotsfrist festgelegt oder vereinbart werden, können ebenso wie Änderungen der Tarife, die nach dem Beginn der Leistungserbringung wirksam werden, nach den Vorschriften des Vertrages zu einer späteren Erhöhung der Vergütung führen</t>
    </r>
    <r>
      <rPr>
        <b/>
        <sz val="10"/>
        <color indexed="8"/>
        <rFont val="Arial"/>
        <family val="2"/>
      </rPr>
      <t xml:space="preserve">. Maßgeblich ist hierbei der Zeitpunkt, zu dem eine Tariferhöhung verbindlich festgelegt wird. Ist also z. B. eine Tariferhöhung für den Beginn der Leistungszeit zum Zeitpunkt des Ablaufs der Angebotsfrist bereits zwischen den Tarifvertragsparteien vereinbart und für allgemeingültig erklärt, muss diese Erhöhung im Angebot einkalkuliert werden, der Auftragnehmer kann keine spätere Erhöhung nach den Regeln des Vertrages verlangen. Wird die Tariferhöhung erst nach Ablauf der Angebotsfrist festgelegt oder vereinbart, so kann der Auftragnehmer eine spätere Erhöhung verlangen. </t>
    </r>
  </si>
  <si>
    <t>Reinigungszeiten
(zwischen 05:00 Uhr bis maximal 21:59 Uhr)</t>
  </si>
  <si>
    <t>Gesamtjahressumme (Kalkulation und Obergrenze zur Abrechnung gem. des Vertrages)</t>
  </si>
  <si>
    <t>Textilbeläge bürstsaugen. Nadelfilzbeläge saugen. Es ist darauf zu achten, dass mit Mikrofiltern (Hepa-Klasse E10) gearbeitet wird. Die Fleckenentfernung gehört zu den laufenden Arbeiten.</t>
  </si>
  <si>
    <t>Stoßleisten, Handläufe</t>
  </si>
  <si>
    <t>gerade Woche 2x reinigen (Di+Do),                                              ungerade Woche 3x reinigen (Mo+Mi+Fr)</t>
  </si>
  <si>
    <t>A: Klassenräume (Schulen) *      Untergruppen A1/A1.1/A1.2/A2/A3/A4</t>
  </si>
  <si>
    <t>B: Gruppenräume (Kita´s) * Untergruppen                              B1/B2/B3/B4</t>
  </si>
  <si>
    <t>C: Verwaltungs- und Büroräume * Untergruppen                                           C1/C2</t>
  </si>
  <si>
    <t>D: Lehrmittel- und Unterrichts-vorbereitungsräume, Kopierraum (Schulen und Verwaltung) * Untergruppen D1/D2</t>
  </si>
  <si>
    <t>E: Verkehrsflächen Eingangsbereiche (alle Bereiche) * Untergruppen E1/E1.1/E2/E2.1/E2.2/E2.3/ E2.4/E3/E4/E4.1/E5</t>
  </si>
  <si>
    <t>F: (Schüler) Aufenthaltsräume- und Hallen, Ausstellungsräume * Untergruppe F1</t>
  </si>
  <si>
    <t>G: Sanitärbereiche *                                    Untergruppe  G1/G1.1/G1.2/G1.3/G1.4/G1.5/G1.6/G1.7/G2/G2.1/G2.2/G2.3/G2.4</t>
  </si>
  <si>
    <t>H: Aulen *                              Untergruppen                               H1</t>
  </si>
  <si>
    <t>I: Sozialräume *                                Untergruppen                          I1/I2/I3</t>
  </si>
  <si>
    <t>J: Küchen *                   Untergruppen                        J1/J2/J3/J4/J5</t>
  </si>
  <si>
    <t>L: Sportbereiche *                            Untergruppen L1/L1.1/L2/L3/L3.1/L3.2/L4</t>
  </si>
  <si>
    <t>K: Lager &amp; Abstellflächen * Untergruppen                                     K1</t>
  </si>
  <si>
    <t>M: Räume der Haustechnik * Untergruppen                                       M1/M2</t>
  </si>
  <si>
    <t>N: Außenbereiche *                                   Untergruppen                                   N1/N2/N3/N4</t>
  </si>
  <si>
    <t>O: Sonstige *                    Untergruppen                                          O1</t>
  </si>
  <si>
    <t>P: Friedhöfe / Betriebshöfe *    Untergruppen                              P1/P1.1/P2/P3</t>
  </si>
  <si>
    <t>Gesamtangebotspreise brutto:</t>
  </si>
  <si>
    <t>Gesamtangebotspreise netto:</t>
  </si>
  <si>
    <t xml:space="preserve">Der zu erwartende Umfang an Sonderarbeiten wird nicht festgelegt. Der tatsächliche (jährliche) Umfang der Sonderarbeiten während der Vertragslaufzeit kann daher jährlich abweichen. Der hier vorgegebene Wert ist jedoch den Angeboten zugrunde zu legen, wird aber nicht in die Wertung miteinbezogen und ist somit nicht relevant für den Zuschlag der Losvergabe. </t>
  </si>
  <si>
    <t>J6</t>
  </si>
  <si>
    <t>150-210 qm/h</t>
  </si>
  <si>
    <t>120-210 qm/h</t>
  </si>
  <si>
    <t>150-240 qm/h</t>
  </si>
  <si>
    <t>80-160 qm/h</t>
  </si>
  <si>
    <t>95-190 qm/h</t>
  </si>
  <si>
    <t>150-220 qm/h</t>
  </si>
  <si>
    <t>150-300 qm/h</t>
  </si>
  <si>
    <t>120-220 qm/h</t>
  </si>
  <si>
    <t>180-340 qm/h</t>
  </si>
  <si>
    <t>120-280 qm/h</t>
  </si>
  <si>
    <t>50-100 qm/h</t>
  </si>
  <si>
    <t>70-140 qm/h</t>
  </si>
  <si>
    <t>150-280 qm/h</t>
  </si>
  <si>
    <t>60-90 qm/h</t>
  </si>
  <si>
    <t>140-280 qm/h</t>
  </si>
  <si>
    <t>60-120 qm/h</t>
  </si>
  <si>
    <t>90-150 qm/h</t>
  </si>
  <si>
    <t>100-200 qm/h</t>
  </si>
  <si>
    <t>90-180 qm/h</t>
  </si>
  <si>
    <t>250-500 qm/h</t>
  </si>
  <si>
    <t>200-400 qm/h</t>
  </si>
  <si>
    <t>120-200 qm/h</t>
  </si>
  <si>
    <t>100-180 qm/h</t>
  </si>
  <si>
    <t>Schmutzfangeinrichtungen, Abstreifgummimatten, Sauberlaufzonen, Mietmatten</t>
  </si>
  <si>
    <t>Komplett feucht/nass reinigen inkl. Flecken entfernen (auch Kaugummi) und Gestelle reinigen.</t>
  </si>
  <si>
    <t>An Decken und abgehängte Leuchten unter Einhaltung der aktuellen Sicherheitsbestimmungen, feucht/nass von innen und aussen reinigen und wieder anbringen, auch über 1,60 m. Glaslampen sind schlierenfrei</t>
  </si>
  <si>
    <t>An Wänden unter Einhaltung der aktuellen Sicherheitsbestimmungen, feucht/nass von Innen und aussen reinigen und wieder anbringen, auch über 1,60 m. Glaslampen sind schlierenfrei.</t>
  </si>
  <si>
    <t>Schirmständer, Blumenkästen, Pflanztöpfe</t>
  </si>
  <si>
    <t>Komplett feucht/nass außen reinigen, Schirmständer auch innen feucht/nass auswischen</t>
  </si>
  <si>
    <t>Name Bieter:</t>
  </si>
  <si>
    <t>g)</t>
  </si>
  <si>
    <t>h)</t>
  </si>
  <si>
    <t>i)</t>
  </si>
  <si>
    <t>j)</t>
  </si>
  <si>
    <t>Teppichbodenreinigung im Host-Verfahren</t>
  </si>
  <si>
    <t>Grundreinigung PVC-Böden ohne Beschichtung*</t>
  </si>
  <si>
    <t>Grundreinigung PVC-Böden mit Beschichtung*</t>
  </si>
  <si>
    <t>Grundreinigung Linoleum-Böden ohne Beschichtung*</t>
  </si>
  <si>
    <t>Grundreinigung Linoleum-Böden mit Beschichtung*</t>
  </si>
  <si>
    <t>Cleanern (Reinigung und Pflegefilmsanierung Linoleumböden)</t>
  </si>
  <si>
    <t>Grundreinigung Fliesen-Böden im Sanitärbereich</t>
  </si>
  <si>
    <t>Entfernung starker Verkalkung auf Fliesen-Böden im 
Sanitärbereich (z.B. Anwendung einer Schaumkanone 
mit den entsprechenden Reinigungsmitteln)</t>
  </si>
  <si>
    <t>Fliesenspiegel im Sanitärbereich</t>
  </si>
  <si>
    <t>Fliesenspiegel in sonstigen Bereichen</t>
  </si>
  <si>
    <t>Fäkalienreinigung im Sanitärbereich</t>
  </si>
  <si>
    <t>Jalousiereinigung</t>
  </si>
  <si>
    <t>Latex-Wandbereiche waschen</t>
  </si>
  <si>
    <t>Bauzwischenreinigung Hartböden</t>
  </si>
  <si>
    <t>Bauendreinigung Hartböden</t>
  </si>
  <si>
    <t>Bauzwischenreinigung Textilböden</t>
  </si>
  <si>
    <t>Bauendreinigung Textilböden</t>
  </si>
  <si>
    <t xml:space="preserve">Gebäudereinigungsmeister/in
</t>
  </si>
  <si>
    <t xml:space="preserve">Objektleiter/in
</t>
  </si>
  <si>
    <t xml:space="preserve">Vorarbeiter/in
</t>
  </si>
  <si>
    <t xml:space="preserve">Glasreiniger/in
</t>
  </si>
  <si>
    <t xml:space="preserve">gelernte Reinigungsfachkraft
</t>
  </si>
  <si>
    <t xml:space="preserve">Reinigungskraft 
(u.a. für die Vertretung städtischer Kräfte)
</t>
  </si>
  <si>
    <t>Reinigungskraft für die Beseitigung von Kontaktmitteln
(insbesondere Harz) in den Sportbereichen</t>
  </si>
  <si>
    <t>Reinigungskraft für die desinfizierende Reinigung unter 
Verwendung von VAH gelisteten Desinfektionsmitteln</t>
  </si>
  <si>
    <t>1. Stundenverrechnungssätze für Abrufleistungen (netto - sozialversicherungspflichtig)</t>
  </si>
  <si>
    <t>k)</t>
  </si>
  <si>
    <t>l)</t>
  </si>
  <si>
    <t>m)</t>
  </si>
  <si>
    <t>n)</t>
  </si>
  <si>
    <t>o)</t>
  </si>
  <si>
    <t>p)</t>
  </si>
  <si>
    <t>q)</t>
  </si>
  <si>
    <t>r)</t>
  </si>
  <si>
    <t>s)</t>
  </si>
  <si>
    <t>t)</t>
  </si>
  <si>
    <t>* = inklusive Wegräumen und Zurückstellen des Mobiliars</t>
  </si>
  <si>
    <t>Vorhangwäsche</t>
  </si>
  <si>
    <t>Gardinenwäsche</t>
  </si>
  <si>
    <t>2. Preise pro kg Wäsche (werktags)</t>
  </si>
  <si>
    <t>3. Preise je Ausführung - Sonderreinigung (werktags)</t>
  </si>
  <si>
    <t>Teppichbodenreinigung im Sprühextraktionsverfahren</t>
  </si>
  <si>
    <r>
      <t>0-100 m</t>
    </r>
    <r>
      <rPr>
        <b/>
        <vertAlign val="superscript"/>
        <sz val="10"/>
        <color rgb="FF000000"/>
        <rFont val="Arial"/>
        <family val="2"/>
      </rPr>
      <t>2</t>
    </r>
    <r>
      <rPr>
        <b/>
        <sz val="10"/>
        <color indexed="8"/>
        <rFont val="Arial"/>
        <family val="2"/>
      </rPr>
      <t xml:space="preserve"> / € pro m</t>
    </r>
    <r>
      <rPr>
        <b/>
        <vertAlign val="superscript"/>
        <sz val="10"/>
        <color rgb="FF000000"/>
        <rFont val="Arial"/>
        <family val="2"/>
      </rPr>
      <t>2</t>
    </r>
  </si>
  <si>
    <r>
      <t>100-500 m</t>
    </r>
    <r>
      <rPr>
        <b/>
        <vertAlign val="superscript"/>
        <sz val="10"/>
        <color rgb="FF000000"/>
        <rFont val="Arial"/>
        <family val="2"/>
      </rPr>
      <t>2</t>
    </r>
    <r>
      <rPr>
        <b/>
        <sz val="10"/>
        <color indexed="8"/>
        <rFont val="Arial"/>
        <family val="2"/>
      </rPr>
      <t xml:space="preserve"> / € pro m</t>
    </r>
    <r>
      <rPr>
        <b/>
        <vertAlign val="superscript"/>
        <sz val="10"/>
        <color rgb="FF000000"/>
        <rFont val="Arial"/>
        <family val="2"/>
      </rPr>
      <t>2</t>
    </r>
  </si>
  <si>
    <r>
      <t>&gt; 500 m</t>
    </r>
    <r>
      <rPr>
        <b/>
        <vertAlign val="superscript"/>
        <sz val="10"/>
        <color rgb="FF000000"/>
        <rFont val="Arial"/>
        <family val="2"/>
      </rPr>
      <t>2</t>
    </r>
    <r>
      <rPr>
        <b/>
        <sz val="10"/>
        <color indexed="8"/>
        <rFont val="Arial"/>
        <family val="2"/>
      </rPr>
      <t xml:space="preserve"> / € pro m</t>
    </r>
    <r>
      <rPr>
        <b/>
        <vertAlign val="superscript"/>
        <sz val="10"/>
        <color rgb="FF000000"/>
        <rFont val="Arial"/>
        <family val="2"/>
      </rPr>
      <t>2</t>
    </r>
  </si>
  <si>
    <t>Reinigungskraft inkl. Sonntagszuschlag</t>
  </si>
  <si>
    <t>Reinigungskraft inkl. Nachtzuschlag</t>
  </si>
  <si>
    <t>Reinigungskraft inkl. Feiertagszuschlag</t>
  </si>
  <si>
    <t>Kita-Gebäude</t>
  </si>
  <si>
    <t>Anhang Los 12 (EXCEL-Teil)</t>
  </si>
  <si>
    <t>Inhaltsverzeichnis und allgemeine Hinweise Los 12 (Uerdingen Elfrath Gartenstadt)</t>
  </si>
  <si>
    <t xml:space="preserve">Teil 1 zum Vertrag Los 12: </t>
  </si>
  <si>
    <t xml:space="preserve">Teil 2 zum Vertrag Los 12: </t>
  </si>
  <si>
    <t>Aufstellung über das eingesetzte Personal (AeP Los 12)</t>
  </si>
  <si>
    <t>Aufstellung der eingesetzten Maschinen, Geräte u.ä. Hilfsmittel (AMG Los 12)</t>
  </si>
  <si>
    <t xml:space="preserve">zum Vertrag Los 12: </t>
  </si>
  <si>
    <t>Allgemeine Erläuterungen zu den Preisblättern, Kalkulationsbasis und Kalkulation der Stundenverrechnungssätze (AE Los 12)</t>
  </si>
  <si>
    <t>Objektliste (Obl Los 12)</t>
  </si>
  <si>
    <t>Leistungsverzeichnis Unterhaltsreinigung (LV UR Los 12)</t>
  </si>
  <si>
    <t>Kalkulation des Stundenverrechnungssatzes Unterhaltsreinigung (SVS UR Los 12)</t>
  </si>
  <si>
    <t>Kalkulation des Stundenverrechnungssatzes Unterhaltsreinigung öffentliche WC-Anlagen (SVS UR öffWC Los 12)</t>
  </si>
  <si>
    <t xml:space="preserve">Teil 3 zum Vertrag Los 12: </t>
  </si>
  <si>
    <t>Kalkulationsbasis (KB UR Los 12)</t>
  </si>
  <si>
    <t>Preisblatt Sonderarbeiten (PB SdArb Los 12)</t>
  </si>
  <si>
    <t>Preisblatt Einzelraumkalkulation und Aufmaß/Flächenverzeichnis (PB EAF UR Los 12)</t>
  </si>
  <si>
    <t>Gesamtübersicht der Jahresreinigungsstunden und Preise Unterhaltsreinigung (GÜ UR Los 12)</t>
  </si>
  <si>
    <t>Aufstellung über das eingesetzte Personal (Teil 1 zum Vertrag Los 12)</t>
  </si>
  <si>
    <t>Aufstellung der eingesetzten Maschinen, Geräte u. ä. Hilfsmittel (Teil 2 zum Vertrag Los 12)</t>
  </si>
  <si>
    <t>Allgemeine Erläuterungen zu den Preisblättern, Kalkulationsbasis und Kalkulation der Stundenverrechnungssätze (zum Vertrag Los 12)</t>
  </si>
  <si>
    <t>Objektliste (zum Vertrag Los 12)</t>
  </si>
  <si>
    <t>Leistungsverzeichnis Unterhaltsreinigung (zum Vertrag Los 12)</t>
  </si>
  <si>
    <t>Kalkulation des Stundenverrechnungssatzes (SVS) Unterhaltsreinigung (UR)
(Teil 1 zum Vertrag Los 12)</t>
  </si>
  <si>
    <t>Kalkulation des Stundenverrechnungssatzes (SVS) Unterhaltsreinigung öffentliche WC-Anlagen (UR öffWC)
(Teil 2 zum Vertrag Los 12)</t>
  </si>
  <si>
    <t>Kalkulationsbasis (Teil 1 zum Vertrag Los 12)</t>
  </si>
  <si>
    <t>Preisblatt Sonderarbeiten (SdArb) (Teil 2 zum Vertrag Los 12)</t>
  </si>
  <si>
    <t xml:space="preserve">Preisblatt Einzelraumkalkulation und Aufmaß/Flächenverzeichnis Unterhaltsreinigung (Teil 3 zum Vertrag Los 12) </t>
  </si>
  <si>
    <t>Außenglas</t>
  </si>
  <si>
    <t>Innenglas</t>
  </si>
  <si>
    <t>Gesamtübersicht der Jahresreinigungsstunden und Preise Unterhaltsreinigung (zum Vertrag Los 12)</t>
  </si>
  <si>
    <t>Außenlager</t>
  </si>
  <si>
    <t>Hauptgebäude</t>
  </si>
  <si>
    <t>Hauptgebäude Verwaltung</t>
  </si>
  <si>
    <t>Anbau Haus 2</t>
  </si>
  <si>
    <t>Anbau Haus 3</t>
  </si>
  <si>
    <t>Anbau Haus 4</t>
  </si>
  <si>
    <t>Neubau</t>
  </si>
  <si>
    <t>Nebengebäude</t>
  </si>
  <si>
    <t>Altbau Geb. B</t>
  </si>
  <si>
    <t>Altbau Trakt I u. II Geb. B</t>
  </si>
  <si>
    <t>Altbau Trakt III u. IV Geb. D</t>
  </si>
  <si>
    <t>Neubau Geb. A</t>
  </si>
  <si>
    <t>Altes Hausmeisterhaus Geb. E</t>
  </si>
  <si>
    <t>Hauptgebäude Schülereingang 2</t>
  </si>
  <si>
    <t>Hauptgebäude Schülereingang 1</t>
  </si>
  <si>
    <t xml:space="preserve">Altes Hausmeisterhaus </t>
  </si>
  <si>
    <t xml:space="preserve">Hauptgebäude </t>
  </si>
  <si>
    <t>Altbau</t>
  </si>
  <si>
    <t>NG1 Turnhalle</t>
  </si>
  <si>
    <t>NG2 Gymnastikhalle</t>
  </si>
  <si>
    <t>Turnhalle</t>
  </si>
  <si>
    <t>Bauteil A</t>
  </si>
  <si>
    <t>EG</t>
  </si>
  <si>
    <t>Büro Hausmeister</t>
  </si>
  <si>
    <t>Waschraum/WC Herren</t>
  </si>
  <si>
    <t>Waschraum/WC Damen</t>
  </si>
  <si>
    <t>Büro 41/T</t>
  </si>
  <si>
    <t>Büro 41/K</t>
  </si>
  <si>
    <t>Depot 41/BL</t>
  </si>
  <si>
    <t>Depot 41/K</t>
  </si>
  <si>
    <t>Depot 41/T</t>
  </si>
  <si>
    <t>Flurbereiche im EG</t>
  </si>
  <si>
    <t>Treppenhaus  Treppe EG zum Keller</t>
  </si>
  <si>
    <t>UG</t>
  </si>
  <si>
    <t>Treppenhaus  Flur vor Treppe</t>
  </si>
  <si>
    <t xml:space="preserve">Vorraum  zu den geschloss. Depots </t>
  </si>
  <si>
    <t>Flurbereiche im UG</t>
  </si>
  <si>
    <t>Eingangsbereich mit Treppe</t>
  </si>
  <si>
    <t>A1g</t>
  </si>
  <si>
    <t>Flur zwischen Neubau + Altbau</t>
  </si>
  <si>
    <t>A1f</t>
  </si>
  <si>
    <t>A1d</t>
  </si>
  <si>
    <t>Eingangsflur mit Ausgang zum Pausenhof</t>
  </si>
  <si>
    <t>A1e</t>
  </si>
  <si>
    <t>Treppe z. OG. (23 Stufen)</t>
  </si>
  <si>
    <t>A1c</t>
  </si>
  <si>
    <t>Flur vor der Hausmeisterloge</t>
  </si>
  <si>
    <t>Hausmeisterloge</t>
  </si>
  <si>
    <t>A1a</t>
  </si>
  <si>
    <t>Hausmeisterloge II</t>
  </si>
  <si>
    <t>A5</t>
  </si>
  <si>
    <t xml:space="preserve">Aufzug </t>
  </si>
  <si>
    <t>A9</t>
  </si>
  <si>
    <t>Rhythmikraum</t>
  </si>
  <si>
    <t>A9a</t>
  </si>
  <si>
    <t>Küchenflur</t>
  </si>
  <si>
    <t>WC-Jungen</t>
  </si>
  <si>
    <t>WC-Mädchen</t>
  </si>
  <si>
    <t>B5</t>
  </si>
  <si>
    <t>Werkraum (Ton)</t>
  </si>
  <si>
    <t>B3a</t>
  </si>
  <si>
    <t>Lehrküche</t>
  </si>
  <si>
    <t>Speiseecke (Küche)</t>
  </si>
  <si>
    <t>B6b</t>
  </si>
  <si>
    <t>Spülküche</t>
  </si>
  <si>
    <t>B6a</t>
  </si>
  <si>
    <t>Küche (Essensausgabe)</t>
  </si>
  <si>
    <t>B6</t>
  </si>
  <si>
    <t>Speiseraum</t>
  </si>
  <si>
    <t>B7</t>
  </si>
  <si>
    <t>Kunstraum</t>
  </si>
  <si>
    <t>B7b</t>
  </si>
  <si>
    <t>B8</t>
  </si>
  <si>
    <t>Maschinenraum (Holz)</t>
  </si>
  <si>
    <t>B9</t>
  </si>
  <si>
    <t>Werkraum (Metall)</t>
  </si>
  <si>
    <t>B11</t>
  </si>
  <si>
    <t>B12</t>
  </si>
  <si>
    <t>B12a</t>
  </si>
  <si>
    <t>B13</t>
  </si>
  <si>
    <t>PC-Raum</t>
  </si>
  <si>
    <t>B13a</t>
  </si>
  <si>
    <t>Flur zwischen Altbau + Neubau</t>
  </si>
  <si>
    <t>B14</t>
  </si>
  <si>
    <t>B15</t>
  </si>
  <si>
    <t>B16</t>
  </si>
  <si>
    <t>B16a</t>
  </si>
  <si>
    <t>B19a</t>
  </si>
  <si>
    <t xml:space="preserve">Klasse </t>
  </si>
  <si>
    <t>Nebenraum</t>
  </si>
  <si>
    <t>B20a</t>
  </si>
  <si>
    <t xml:space="preserve">Raum </t>
  </si>
  <si>
    <t>B20c</t>
  </si>
  <si>
    <t>Flur zur Fluchttreppe</t>
  </si>
  <si>
    <t>B20b</t>
  </si>
  <si>
    <t>B22</t>
  </si>
  <si>
    <t>B23</t>
  </si>
  <si>
    <t>B24</t>
  </si>
  <si>
    <t>B18</t>
  </si>
  <si>
    <t>B21</t>
  </si>
  <si>
    <t>B25</t>
  </si>
  <si>
    <t>B10</t>
  </si>
  <si>
    <t>B10a</t>
  </si>
  <si>
    <t>Raum</t>
  </si>
  <si>
    <t>B10b</t>
  </si>
  <si>
    <t>Klasse</t>
  </si>
  <si>
    <t>B10c</t>
  </si>
  <si>
    <t>C3</t>
  </si>
  <si>
    <t>Abstellraum (außen)</t>
  </si>
  <si>
    <t>C1a</t>
  </si>
  <si>
    <t>C4</t>
  </si>
  <si>
    <t>C5a</t>
  </si>
  <si>
    <t>C5</t>
  </si>
  <si>
    <t>C6</t>
  </si>
  <si>
    <t>C7</t>
  </si>
  <si>
    <t>D1a</t>
  </si>
  <si>
    <t>Gruppenraum (Naturpad.)</t>
  </si>
  <si>
    <t>Abstellraum (Elektro)</t>
  </si>
  <si>
    <t>D3a</t>
  </si>
  <si>
    <t>D3</t>
  </si>
  <si>
    <t>D4</t>
  </si>
  <si>
    <t>D5a</t>
  </si>
  <si>
    <t>D5</t>
  </si>
  <si>
    <t>D6</t>
  </si>
  <si>
    <t>D7</t>
  </si>
  <si>
    <t>E1a</t>
  </si>
  <si>
    <t>E1b</t>
  </si>
  <si>
    <t>E4a</t>
  </si>
  <si>
    <t>Vorraum WC-Mädchen</t>
  </si>
  <si>
    <t>E4b</t>
  </si>
  <si>
    <t>E2a</t>
  </si>
  <si>
    <t>Vorraum WC-Jungen</t>
  </si>
  <si>
    <t>E2c</t>
  </si>
  <si>
    <t>E7a</t>
  </si>
  <si>
    <t>A6a</t>
  </si>
  <si>
    <t>A6b</t>
  </si>
  <si>
    <t>A6</t>
  </si>
  <si>
    <t>A7</t>
  </si>
  <si>
    <t xml:space="preserve">Nebenraum </t>
  </si>
  <si>
    <t>A8</t>
  </si>
  <si>
    <t>A8a</t>
  </si>
  <si>
    <t>A10a</t>
  </si>
  <si>
    <t>Treppe z. 1.OG.(20 Stufen + Podest)</t>
  </si>
  <si>
    <t>A10b</t>
  </si>
  <si>
    <t>A10</t>
  </si>
  <si>
    <t>Erste-Hilfe-Raum</t>
  </si>
  <si>
    <t>A11</t>
  </si>
  <si>
    <t>A12</t>
  </si>
  <si>
    <t>A13</t>
  </si>
  <si>
    <t>A14</t>
  </si>
  <si>
    <t>A13a</t>
  </si>
  <si>
    <t>A13b</t>
  </si>
  <si>
    <t>Treppe z. 2. OG.</t>
  </si>
  <si>
    <t>A13c</t>
  </si>
  <si>
    <t>A21</t>
  </si>
  <si>
    <t>Büro stellv. Schulleiter</t>
  </si>
  <si>
    <t>A20</t>
  </si>
  <si>
    <t>A19</t>
  </si>
  <si>
    <t>WC-Herren</t>
  </si>
  <si>
    <t>A18</t>
  </si>
  <si>
    <t>WC-Damen</t>
  </si>
  <si>
    <t>A17</t>
  </si>
  <si>
    <t>Büro Schulleitung</t>
  </si>
  <si>
    <t>A16</t>
  </si>
  <si>
    <t>A15</t>
  </si>
  <si>
    <t>G7</t>
  </si>
  <si>
    <t xml:space="preserve">Eingang </t>
  </si>
  <si>
    <t>G4</t>
  </si>
  <si>
    <t xml:space="preserve">Treppe zum UG </t>
  </si>
  <si>
    <t>Therapie</t>
  </si>
  <si>
    <t>G5</t>
  </si>
  <si>
    <t>G6</t>
  </si>
  <si>
    <t>G3</t>
  </si>
  <si>
    <t>Bad WC</t>
  </si>
  <si>
    <t>Eingang (Windfang)</t>
  </si>
  <si>
    <t>Mensa</t>
  </si>
  <si>
    <t>Knaben-WC</t>
  </si>
  <si>
    <t>Konrektor</t>
  </si>
  <si>
    <t>Rektorzimmer</t>
  </si>
  <si>
    <t>Klassenraum/Wäscherei</t>
  </si>
  <si>
    <t>Lehrerzimmer I</t>
  </si>
  <si>
    <t>Klassenraum/Therapie</t>
  </si>
  <si>
    <t>15a</t>
  </si>
  <si>
    <t>Klasse/Therapie</t>
  </si>
  <si>
    <t>35a</t>
  </si>
  <si>
    <t>35b</t>
  </si>
  <si>
    <t>36a</t>
  </si>
  <si>
    <t>Raum 6 -Lernwerkstatt-</t>
  </si>
  <si>
    <t>44a</t>
  </si>
  <si>
    <t>47a</t>
  </si>
  <si>
    <t>Eingang(Windfang)</t>
  </si>
  <si>
    <t>Knaben-WC/Pflegebad</t>
  </si>
  <si>
    <t>66a</t>
  </si>
  <si>
    <t>66b</t>
  </si>
  <si>
    <t>Treppe z. 1. OG. (22 Stufen, Podest)</t>
  </si>
  <si>
    <t>66c</t>
  </si>
  <si>
    <t>Treppe z. UG. (21 Stufen, Podest)</t>
  </si>
  <si>
    <t>66d</t>
  </si>
  <si>
    <t xml:space="preserve">Lager </t>
  </si>
  <si>
    <t>60a</t>
  </si>
  <si>
    <t>Treppenhaus zum KG</t>
  </si>
  <si>
    <t>Putzmittel/ Lager</t>
  </si>
  <si>
    <t>60b</t>
  </si>
  <si>
    <t>61a</t>
  </si>
  <si>
    <t>Werk-/Maschinenraum</t>
  </si>
  <si>
    <t>Raum Therapie</t>
  </si>
  <si>
    <t>Treppe zum KG</t>
  </si>
  <si>
    <t>Teeküche/Lager</t>
  </si>
  <si>
    <t>WC/Bad</t>
  </si>
  <si>
    <t>0.10a</t>
  </si>
  <si>
    <t>Eingangsbereich + 6 Stufen</t>
  </si>
  <si>
    <t>0.10</t>
  </si>
  <si>
    <t>Hausmeister</t>
  </si>
  <si>
    <t>0.02a</t>
  </si>
  <si>
    <t>0.02b</t>
  </si>
  <si>
    <t>0.06</t>
  </si>
  <si>
    <t>0.07</t>
  </si>
  <si>
    <t>0.07a</t>
  </si>
  <si>
    <t xml:space="preserve">Lehrmittel </t>
  </si>
  <si>
    <t>0.07b</t>
  </si>
  <si>
    <t>0.07c</t>
  </si>
  <si>
    <t>Eingangsbereich (6 Stufen rechts u. links)</t>
  </si>
  <si>
    <t>0.07d</t>
  </si>
  <si>
    <t>Treppe z. 1. OG. (13 Stufen re. Li. + Podest)</t>
  </si>
  <si>
    <t>0.07e</t>
  </si>
  <si>
    <t>Eingangsbreich (6 Stufen re. U. li.)</t>
  </si>
  <si>
    <t>0.07f</t>
  </si>
  <si>
    <t>1.11a</t>
  </si>
  <si>
    <t>0.10b</t>
  </si>
  <si>
    <t>0.10c</t>
  </si>
  <si>
    <t>0.10d</t>
  </si>
  <si>
    <t xml:space="preserve">Schulleitung </t>
  </si>
  <si>
    <t>0.10e</t>
  </si>
  <si>
    <t xml:space="preserve">Biliothek </t>
  </si>
  <si>
    <t>1.11</t>
  </si>
  <si>
    <t>1.12</t>
  </si>
  <si>
    <t>1.12a</t>
  </si>
  <si>
    <t>1.15</t>
  </si>
  <si>
    <t>1.15a</t>
  </si>
  <si>
    <t>1.15b</t>
  </si>
  <si>
    <t xml:space="preserve">Musikraum  </t>
  </si>
  <si>
    <t>1.15c</t>
  </si>
  <si>
    <t>Vorraum u. Musikraum</t>
  </si>
  <si>
    <t>1.15d</t>
  </si>
  <si>
    <t>1.15e</t>
  </si>
  <si>
    <t>Aula</t>
  </si>
  <si>
    <t>1.20a</t>
  </si>
  <si>
    <t>1.20</t>
  </si>
  <si>
    <t>1.18</t>
  </si>
  <si>
    <t>Klasse -18-</t>
  </si>
  <si>
    <t>1.19</t>
  </si>
  <si>
    <t>Klasse -19-</t>
  </si>
  <si>
    <t>-1.01</t>
  </si>
  <si>
    <t xml:space="preserve">Abstellraum </t>
  </si>
  <si>
    <t>-1.02</t>
  </si>
  <si>
    <t>-1.03</t>
  </si>
  <si>
    <t>-1.04</t>
  </si>
  <si>
    <t>N0.01</t>
  </si>
  <si>
    <t>Haupteingang</t>
  </si>
  <si>
    <t>N0.02</t>
  </si>
  <si>
    <t>N0.03</t>
  </si>
  <si>
    <t>Flur II (Inkl. Stufen)</t>
  </si>
  <si>
    <t>N0.04</t>
  </si>
  <si>
    <t>WC-Vorraum</t>
  </si>
  <si>
    <t>N0.05</t>
  </si>
  <si>
    <t>N0.06</t>
  </si>
  <si>
    <t>N0.07</t>
  </si>
  <si>
    <t>Mensa I</t>
  </si>
  <si>
    <t>N0.08</t>
  </si>
  <si>
    <t>Mensa II</t>
  </si>
  <si>
    <t>N0.09</t>
  </si>
  <si>
    <t>Treppe zur Empore (17 Stufen)</t>
  </si>
  <si>
    <t>N0.10</t>
  </si>
  <si>
    <t>Empore</t>
  </si>
  <si>
    <t>A0.01</t>
  </si>
  <si>
    <t>Werkraum Töpferei</t>
  </si>
  <si>
    <t>A0.02</t>
  </si>
  <si>
    <t xml:space="preserve">Flur zur Töpferei </t>
  </si>
  <si>
    <t>A0.03</t>
  </si>
  <si>
    <t>A0.04</t>
  </si>
  <si>
    <t>Töpferraum Ofen</t>
  </si>
  <si>
    <t>A0.05</t>
  </si>
  <si>
    <t>A0.06</t>
  </si>
  <si>
    <t>A0.07</t>
  </si>
  <si>
    <t xml:space="preserve">Treppe </t>
  </si>
  <si>
    <t>111a</t>
  </si>
  <si>
    <t>Windfang / Eingang</t>
  </si>
  <si>
    <t>pädagogisches Zentrum</t>
  </si>
  <si>
    <t>111b</t>
  </si>
  <si>
    <t>111c</t>
  </si>
  <si>
    <t>Treppe z. Obergeschoß (2x17 Stufen+Podest)</t>
  </si>
  <si>
    <t>111d</t>
  </si>
  <si>
    <t>Treppe z. Untergeschoß (16 Stufen, Podest)</t>
  </si>
  <si>
    <t>112a</t>
  </si>
  <si>
    <t xml:space="preserve">Vorraum WC </t>
  </si>
  <si>
    <t>Spielausgabe</t>
  </si>
  <si>
    <t>Raum  -Mensa-</t>
  </si>
  <si>
    <t>208a</t>
  </si>
  <si>
    <t>200</t>
  </si>
  <si>
    <t>Kopierer</t>
  </si>
  <si>
    <t>-005a</t>
  </si>
  <si>
    <t>-005</t>
  </si>
  <si>
    <t>-008</t>
  </si>
  <si>
    <t>-001</t>
  </si>
  <si>
    <t>Toiletteneingang</t>
  </si>
  <si>
    <t>113c</t>
  </si>
  <si>
    <t>113d</t>
  </si>
  <si>
    <t>Mädchen-Waschraum</t>
  </si>
  <si>
    <t>113e</t>
  </si>
  <si>
    <t>113f</t>
  </si>
  <si>
    <t>Jungen-Waschraum</t>
  </si>
  <si>
    <t>-002</t>
  </si>
  <si>
    <t>-003</t>
  </si>
  <si>
    <t>-004</t>
  </si>
  <si>
    <t>-006</t>
  </si>
  <si>
    <t>Hausmeisterwerkstatt</t>
  </si>
  <si>
    <t>-006a</t>
  </si>
  <si>
    <t>-006b</t>
  </si>
  <si>
    <t>-006c</t>
  </si>
  <si>
    <t>B012</t>
  </si>
  <si>
    <t>B013</t>
  </si>
  <si>
    <t>B014</t>
  </si>
  <si>
    <t>B015</t>
  </si>
  <si>
    <t>Flur I -B-Trakt-  (rechts vom Eingang)</t>
  </si>
  <si>
    <t>B016</t>
  </si>
  <si>
    <t>B017</t>
  </si>
  <si>
    <t>Geschichtsarchiv</t>
  </si>
  <si>
    <t>B019</t>
  </si>
  <si>
    <t>B021</t>
  </si>
  <si>
    <t>B023</t>
  </si>
  <si>
    <t xml:space="preserve">Archiv </t>
  </si>
  <si>
    <t>B018</t>
  </si>
  <si>
    <t xml:space="preserve">Medienraum </t>
  </si>
  <si>
    <t>Bo18a</t>
  </si>
  <si>
    <t>C020b</t>
  </si>
  <si>
    <t>Flur II -C-Trakt-</t>
  </si>
  <si>
    <t>C020a</t>
  </si>
  <si>
    <t xml:space="preserve">Sanitätsraum </t>
  </si>
  <si>
    <t>C020</t>
  </si>
  <si>
    <t xml:space="preserve">SV-Büro </t>
  </si>
  <si>
    <t>C022a</t>
  </si>
  <si>
    <t>Treppe zum UG (19 Stufen + Podeste) -BC-Trakt-</t>
  </si>
  <si>
    <t>C022b</t>
  </si>
  <si>
    <t>Treppe zum OG (20 Stufen + Podest) -BC-Trakt-</t>
  </si>
  <si>
    <t>C022</t>
  </si>
  <si>
    <t>Sprache</t>
  </si>
  <si>
    <t>C024</t>
  </si>
  <si>
    <t>C026</t>
  </si>
  <si>
    <t>C027</t>
  </si>
  <si>
    <t>wissenschaftlicher Raum</t>
  </si>
  <si>
    <t>C028</t>
  </si>
  <si>
    <t>C029</t>
  </si>
  <si>
    <t>C031</t>
  </si>
  <si>
    <t xml:space="preserve">Jahrgangsstufe 12 </t>
  </si>
  <si>
    <t>C030</t>
  </si>
  <si>
    <t xml:space="preserve">Schülerzeitung </t>
  </si>
  <si>
    <t>D036a</t>
  </si>
  <si>
    <t>Flur III -D-Trakt-</t>
  </si>
  <si>
    <t>D036</t>
  </si>
  <si>
    <t xml:space="preserve">Toilette / Lager </t>
  </si>
  <si>
    <t>D038a</t>
  </si>
  <si>
    <t>Treppe z. Heizkeller(13 Stufen + Podest) -CD-Trakt-</t>
  </si>
  <si>
    <t>D038b</t>
  </si>
  <si>
    <t>Treppe z. OG ( 20 Stufen + 3 Podeste) -CD-Trakt-</t>
  </si>
  <si>
    <t>D038</t>
  </si>
  <si>
    <t>D040</t>
  </si>
  <si>
    <t>Klasse -D040-</t>
  </si>
  <si>
    <t>D042</t>
  </si>
  <si>
    <t>Klasse -D042</t>
  </si>
  <si>
    <t>D042a</t>
  </si>
  <si>
    <t>Flur IV -Eingang Lehrerparkplatz-</t>
  </si>
  <si>
    <t>D042b</t>
  </si>
  <si>
    <t>C138a</t>
  </si>
  <si>
    <t>D043</t>
  </si>
  <si>
    <t>Studienraum</t>
  </si>
  <si>
    <t>D043a</t>
  </si>
  <si>
    <t>Treppe z.Altbau (5 Stufen inkl. Podest)</t>
  </si>
  <si>
    <t>D043b</t>
  </si>
  <si>
    <t>Treppe z. OG I (14 Stufen)</t>
  </si>
  <si>
    <t>C138b</t>
  </si>
  <si>
    <t>Treppe z. Dachgeschoss</t>
  </si>
  <si>
    <t>D044</t>
  </si>
  <si>
    <t>D045</t>
  </si>
  <si>
    <t>D046</t>
  </si>
  <si>
    <t>WC-Behinderte</t>
  </si>
  <si>
    <t>D047</t>
  </si>
  <si>
    <t>C032a</t>
  </si>
  <si>
    <t>Flur -C-Trakt-</t>
  </si>
  <si>
    <t>C032b</t>
  </si>
  <si>
    <t>C032</t>
  </si>
  <si>
    <t>C034</t>
  </si>
  <si>
    <t>C138</t>
  </si>
  <si>
    <t>C140</t>
  </si>
  <si>
    <t>E042</t>
  </si>
  <si>
    <t>Treppe z. UG (13 Stufen)</t>
  </si>
  <si>
    <t>-101</t>
  </si>
  <si>
    <t xml:space="preserve">Bibliothek </t>
  </si>
  <si>
    <t>-102</t>
  </si>
  <si>
    <t>Flur zur Bibliothek</t>
  </si>
  <si>
    <t>-103</t>
  </si>
  <si>
    <t>Flur ( Zugang Altbau)</t>
  </si>
  <si>
    <t>-104</t>
  </si>
  <si>
    <t>Aufenthalt Reinigungskräfte</t>
  </si>
  <si>
    <t>-105</t>
  </si>
  <si>
    <t>Kiosk (13,8 m²- wird verpachtet-)</t>
  </si>
  <si>
    <t>-106</t>
  </si>
  <si>
    <t xml:space="preserve">Oberstufenraum </t>
  </si>
  <si>
    <t>-107</t>
  </si>
  <si>
    <t>-108</t>
  </si>
  <si>
    <t>Flur Kiosk (14,43m², wird verpachtet)</t>
  </si>
  <si>
    <t>-109</t>
  </si>
  <si>
    <t>Kiok Aufenthalt</t>
  </si>
  <si>
    <t>E042a</t>
  </si>
  <si>
    <t>Treppe z. OG (Eingang Stadtpark, 20 Stufen, Podest)</t>
  </si>
  <si>
    <t>A118a</t>
  </si>
  <si>
    <t>Flur (2-teilig)</t>
  </si>
  <si>
    <t>A118b</t>
  </si>
  <si>
    <t>A118c</t>
  </si>
  <si>
    <t>Flur A-Trakt- (zum Lehrerzimmer)</t>
  </si>
  <si>
    <t>A118d</t>
  </si>
  <si>
    <t>Büro EDV</t>
  </si>
  <si>
    <t>A118e</t>
  </si>
  <si>
    <t>A118f</t>
  </si>
  <si>
    <t xml:space="preserve">Koordinationsraum </t>
  </si>
  <si>
    <t>A118g</t>
  </si>
  <si>
    <t>A102</t>
  </si>
  <si>
    <t xml:space="preserve">Kopierer/ Medien </t>
  </si>
  <si>
    <t>A101</t>
  </si>
  <si>
    <t xml:space="preserve">Elternsprechzimmer </t>
  </si>
  <si>
    <t>A104</t>
  </si>
  <si>
    <t xml:space="preserve">Lehrerarbeitsraum </t>
  </si>
  <si>
    <t>A106</t>
  </si>
  <si>
    <t>A108</t>
  </si>
  <si>
    <t xml:space="preserve">Blauer Salon </t>
  </si>
  <si>
    <t>A110</t>
  </si>
  <si>
    <t xml:space="preserve">Schulleitung  </t>
  </si>
  <si>
    <t>A112</t>
  </si>
  <si>
    <t xml:space="preserve">Sekretariat </t>
  </si>
  <si>
    <t>A114</t>
  </si>
  <si>
    <t>A114a</t>
  </si>
  <si>
    <t>A118</t>
  </si>
  <si>
    <t>WC-Lehrerinnen</t>
  </si>
  <si>
    <t>B120a</t>
  </si>
  <si>
    <t>Flur B-Trakt- II</t>
  </si>
  <si>
    <t>B120</t>
  </si>
  <si>
    <t xml:space="preserve">Kunst </t>
  </si>
  <si>
    <t>B122</t>
  </si>
  <si>
    <t xml:space="preserve">Kunstvorbereitung </t>
  </si>
  <si>
    <t>B124</t>
  </si>
  <si>
    <t xml:space="preserve">Kunst II </t>
  </si>
  <si>
    <t>B119</t>
  </si>
  <si>
    <t xml:space="preserve">Biologie </t>
  </si>
  <si>
    <t>B121</t>
  </si>
  <si>
    <t xml:space="preserve">Bio-Vorbereitung </t>
  </si>
  <si>
    <t>B123</t>
  </si>
  <si>
    <t>B123a</t>
  </si>
  <si>
    <t>Flur c-Trak III</t>
  </si>
  <si>
    <t>C126</t>
  </si>
  <si>
    <t>CH-Vorbereitung</t>
  </si>
  <si>
    <t>C128</t>
  </si>
  <si>
    <t xml:space="preserve">Chemie </t>
  </si>
  <si>
    <t>C130</t>
  </si>
  <si>
    <t xml:space="preserve">CH-Sammlung </t>
  </si>
  <si>
    <t>C132</t>
  </si>
  <si>
    <t>C134</t>
  </si>
  <si>
    <t xml:space="preserve">Naturwissenschaften I </t>
  </si>
  <si>
    <t>C129</t>
  </si>
  <si>
    <t xml:space="preserve">Naturwissenschaft II </t>
  </si>
  <si>
    <t>C131</t>
  </si>
  <si>
    <t>Physiksammlung</t>
  </si>
  <si>
    <t>C133</t>
  </si>
  <si>
    <t xml:space="preserve">Physik </t>
  </si>
  <si>
    <t>C133a</t>
  </si>
  <si>
    <t>C133b</t>
  </si>
  <si>
    <t>WC Lehrer</t>
  </si>
  <si>
    <t>D144a</t>
  </si>
  <si>
    <t>Flur IV -D-Trakt-</t>
  </si>
  <si>
    <t>D144</t>
  </si>
  <si>
    <t>D146</t>
  </si>
  <si>
    <t>D148</t>
  </si>
  <si>
    <t>A104a</t>
  </si>
  <si>
    <t>Flur (Hinterausgang Lehrerzimmer)</t>
  </si>
  <si>
    <t>E044a</t>
  </si>
  <si>
    <t>Treppe (Zugang zur Aula; 6 Stufen)</t>
  </si>
  <si>
    <t>E044b</t>
  </si>
  <si>
    <t>Flur  E-Trakt-(Zugang zur Aula)</t>
  </si>
  <si>
    <t>E044</t>
  </si>
  <si>
    <t xml:space="preserve">Kursraum  </t>
  </si>
  <si>
    <t>E046</t>
  </si>
  <si>
    <t xml:space="preserve">Kursraum </t>
  </si>
  <si>
    <t>E048</t>
  </si>
  <si>
    <t xml:space="preserve">Differenzierung  </t>
  </si>
  <si>
    <t>E050</t>
  </si>
  <si>
    <t xml:space="preserve">Serverraum </t>
  </si>
  <si>
    <t>E043</t>
  </si>
  <si>
    <t xml:space="preserve">Besprechungsraum </t>
  </si>
  <si>
    <t>E043a</t>
  </si>
  <si>
    <t>Betreuung -E045-</t>
  </si>
  <si>
    <t>E043b</t>
  </si>
  <si>
    <t>Schülerzeitung -E047-</t>
  </si>
  <si>
    <t>E043c</t>
  </si>
  <si>
    <t>Kursraum 11 -E049-</t>
  </si>
  <si>
    <t>E043d</t>
  </si>
  <si>
    <t>Toilette -Damen -E051-</t>
  </si>
  <si>
    <t>E043e</t>
  </si>
  <si>
    <t>Abstellraum in der Toilette</t>
  </si>
  <si>
    <t>E043f</t>
  </si>
  <si>
    <t>Toilette Herren -053-</t>
  </si>
  <si>
    <t>E043g</t>
  </si>
  <si>
    <t>Haupteingang/ Aulatreppenhaus</t>
  </si>
  <si>
    <t>E043h</t>
  </si>
  <si>
    <t>Treppe z. OG (21 Stufen + Podeste)</t>
  </si>
  <si>
    <t>E155b</t>
  </si>
  <si>
    <t>Flurbereich vor der Aula E-Trakt</t>
  </si>
  <si>
    <t>E155</t>
  </si>
  <si>
    <t xml:space="preserve">Aula </t>
  </si>
  <si>
    <t>E155a</t>
  </si>
  <si>
    <t>Flur zur Aula</t>
  </si>
  <si>
    <t>E156</t>
  </si>
  <si>
    <t>Lehrmittel</t>
  </si>
  <si>
    <t>E154</t>
  </si>
  <si>
    <t>E152</t>
  </si>
  <si>
    <t>E153</t>
  </si>
  <si>
    <t xml:space="preserve">Vorbereitung Musik </t>
  </si>
  <si>
    <t>E151</t>
  </si>
  <si>
    <t xml:space="preserve">Musik </t>
  </si>
  <si>
    <t>E149</t>
  </si>
  <si>
    <t>E150</t>
  </si>
  <si>
    <t>-110</t>
  </si>
  <si>
    <t>Fahrradkeller</t>
  </si>
  <si>
    <t>E043i</t>
  </si>
  <si>
    <t>Treppenhaus (38 Stufen, 6 Podeste)</t>
  </si>
  <si>
    <t>H156</t>
  </si>
  <si>
    <t>H155</t>
  </si>
  <si>
    <t>Putzmitel</t>
  </si>
  <si>
    <t>H154</t>
  </si>
  <si>
    <t>H153</t>
  </si>
  <si>
    <t>H58</t>
  </si>
  <si>
    <t>H157</t>
  </si>
  <si>
    <t>-1H01</t>
  </si>
  <si>
    <t>Lehreraufenhalt</t>
  </si>
  <si>
    <t>-1H02</t>
  </si>
  <si>
    <t xml:space="preserve">Mensa </t>
  </si>
  <si>
    <t>016</t>
  </si>
  <si>
    <t>017</t>
  </si>
  <si>
    <t>018</t>
  </si>
  <si>
    <t xml:space="preserve">Garderobe </t>
  </si>
  <si>
    <t>011</t>
  </si>
  <si>
    <t>Gruppe 4</t>
  </si>
  <si>
    <t>012</t>
  </si>
  <si>
    <t xml:space="preserve">Gruppe 4 Klein </t>
  </si>
  <si>
    <t>013</t>
  </si>
  <si>
    <t>014</t>
  </si>
  <si>
    <t>015</t>
  </si>
  <si>
    <t>019</t>
  </si>
  <si>
    <t>Aufenthaltsraum</t>
  </si>
  <si>
    <t>020</t>
  </si>
  <si>
    <t>Garderobe Gr. 3</t>
  </si>
  <si>
    <t>Gruppenraum Gr. 3</t>
  </si>
  <si>
    <t>Wasch-/WC-Raum Gr. 3</t>
  </si>
  <si>
    <t>Nebenraum Gr. 3</t>
  </si>
  <si>
    <t>Wickelraum Gr. 3</t>
  </si>
  <si>
    <t>Ruheraum Gr. 3</t>
  </si>
  <si>
    <t>Eingangsflur nach Treppe</t>
  </si>
  <si>
    <t>Flur links, kommend vom Treppenhaus</t>
  </si>
  <si>
    <t>Flur rechts, kommend vom Treppenhaus</t>
  </si>
  <si>
    <t>026</t>
  </si>
  <si>
    <t>Treppe vom 1.OG zum EG einschl. Podest</t>
  </si>
  <si>
    <t>027</t>
  </si>
  <si>
    <t>028</t>
  </si>
  <si>
    <t>Küchennebenraum</t>
  </si>
  <si>
    <t>029</t>
  </si>
  <si>
    <t>Wasch-/WC-Raum Personal</t>
  </si>
  <si>
    <t>Gruppenraum Gr. 2</t>
  </si>
  <si>
    <t>Wickelraum Gr. 2</t>
  </si>
  <si>
    <t>Nebenraum Gr. 2</t>
  </si>
  <si>
    <t>Wasch-/WC-Raum Gr. 2</t>
  </si>
  <si>
    <t>Garderobe Gr. 2</t>
  </si>
  <si>
    <t>025</t>
  </si>
  <si>
    <t>006</t>
  </si>
  <si>
    <t>Kinderwagenabstellraum</t>
  </si>
  <si>
    <t>021</t>
  </si>
  <si>
    <t>022</t>
  </si>
  <si>
    <t>Wasch-/WC-Raum Kinder</t>
  </si>
  <si>
    <t>023</t>
  </si>
  <si>
    <t>024</t>
  </si>
  <si>
    <t>Abstell-/Geräteraum</t>
  </si>
  <si>
    <t>007</t>
  </si>
  <si>
    <t>Büro Leiterin</t>
  </si>
  <si>
    <t>008</t>
  </si>
  <si>
    <t>009</t>
  </si>
  <si>
    <t>Garderobe Gr. 1</t>
  </si>
  <si>
    <t>010</t>
  </si>
  <si>
    <t>Wickelraum Gr. 1</t>
  </si>
  <si>
    <t>Gruppenraum Gr. 1</t>
  </si>
  <si>
    <t>Wasch-/WC-Raum Gr. 1</t>
  </si>
  <si>
    <t>Nebenraum Gr. 1</t>
  </si>
  <si>
    <t>Ruheraum Gr. 1</t>
  </si>
  <si>
    <t>Ruheraum Gr. 2</t>
  </si>
  <si>
    <t>005</t>
  </si>
  <si>
    <t>"alter" Haupteingangsflur und Treppenhausflur</t>
  </si>
  <si>
    <t>004</t>
  </si>
  <si>
    <t>003</t>
  </si>
  <si>
    <t>002</t>
  </si>
  <si>
    <t>Flur nach Windfang Haupteingang</t>
  </si>
  <si>
    <t>001</t>
  </si>
  <si>
    <t>Windfang Haupteingang</t>
  </si>
  <si>
    <t>Abstellfläche für Kinderwagen</t>
  </si>
  <si>
    <t>Eingangs-/Flurbereich</t>
  </si>
  <si>
    <t>Flur/Garderobe Gr. 1</t>
  </si>
  <si>
    <t>Hauptgruppenraum Gr. 1</t>
  </si>
  <si>
    <t>Nebengruppenraum Gr. 1</t>
  </si>
  <si>
    <t>Wasch-/WC-/Wickelraum Gr. 1</t>
  </si>
  <si>
    <t>Flur/Garderobe   vor Gruppenraum Gr. 2</t>
  </si>
  <si>
    <t>Hauptgruppenraum Gr. 2</t>
  </si>
  <si>
    <t>Waschraum und WC Kinder Gr. 2</t>
  </si>
  <si>
    <t>Nebengruppenraum Gr. 2</t>
  </si>
  <si>
    <t>Abstellraum Gr. 2</t>
  </si>
  <si>
    <t>Hauptgruppenraum  Nische  Gr. 2</t>
  </si>
  <si>
    <t>Flur   ab WC Personal bis Eingang Atlier</t>
  </si>
  <si>
    <t>Abstellraum    gegenübe Personal-WC</t>
  </si>
  <si>
    <t>Waschraum und WC Personal</t>
  </si>
  <si>
    <t xml:space="preserve">Eltern Cafe </t>
  </si>
  <si>
    <t>Flur   vom Einbauschrank bis Garderobe Gr. 5</t>
  </si>
  <si>
    <t>Flur   Rückseite Küche zum Eingang Gr. 5 rot</t>
  </si>
  <si>
    <t>Flur   Rückseite Atlier bis Schutzgitter im Flur der Gr. 4 lila</t>
  </si>
  <si>
    <t>Flur   vom Schutzgitter Gr. 4 lila bis Garderobe Gr. 3 blau</t>
  </si>
  <si>
    <t>Flur entlang Innenhof u. Nebenraum Gr. 3 blau
u. Maxiclubraum bis Flur Neubau</t>
  </si>
  <si>
    <t>Flur   im Neubaubereich bis Aus- und Eingang</t>
  </si>
  <si>
    <t>030</t>
  </si>
  <si>
    <t>WC Behinderte</t>
  </si>
  <si>
    <t>031</t>
  </si>
  <si>
    <t>032</t>
  </si>
  <si>
    <t>033</t>
  </si>
  <si>
    <t>034</t>
  </si>
  <si>
    <t xml:space="preserve">Atelier </t>
  </si>
  <si>
    <t>035</t>
  </si>
  <si>
    <t xml:space="preserve">Besprechungsraum    </t>
  </si>
  <si>
    <t>036</t>
  </si>
  <si>
    <t>Flur/Garderobe Gr. 3</t>
  </si>
  <si>
    <t>037</t>
  </si>
  <si>
    <t>Gruppennebenraum Gr. 3</t>
  </si>
  <si>
    <t>038</t>
  </si>
  <si>
    <t>039</t>
  </si>
  <si>
    <t>Hauptgruppenraum Gr. 3</t>
  </si>
  <si>
    <t>040</t>
  </si>
  <si>
    <t>Spielvertiefung im Hauptgruppenraum</t>
  </si>
  <si>
    <t>041</t>
  </si>
  <si>
    <t>Treppe zur Spielempore</t>
  </si>
  <si>
    <t>042</t>
  </si>
  <si>
    <t>Spielempore im Hauptgruppenraum</t>
  </si>
  <si>
    <t>043</t>
  </si>
  <si>
    <t>Wasch-/WC- und Wickelraum Kinder Gr. 3</t>
  </si>
  <si>
    <t>044</t>
  </si>
  <si>
    <t>Hauptgruppenraum Gr. 4</t>
  </si>
  <si>
    <t>045</t>
  </si>
  <si>
    <t>046</t>
  </si>
  <si>
    <t>047</t>
  </si>
  <si>
    <t>048</t>
  </si>
  <si>
    <t>Flur   zu Sanitär-, Gruppenräume und Terrasse</t>
  </si>
  <si>
    <t>049</t>
  </si>
  <si>
    <t>Wasch-/WC- und Wickelraum Kinder Gr. 4</t>
  </si>
  <si>
    <t>050</t>
  </si>
  <si>
    <t>Ruheraum Gr. 4</t>
  </si>
  <si>
    <t>051</t>
  </si>
  <si>
    <t>Gruppennebenraum Gr. 4</t>
  </si>
  <si>
    <t>052</t>
  </si>
  <si>
    <t>Abstellraum Gr. 4      im Gruppennebenraum</t>
  </si>
  <si>
    <t>053</t>
  </si>
  <si>
    <t>Hauptgruppenraum Gr. 5</t>
  </si>
  <si>
    <t>054</t>
  </si>
  <si>
    <t>055</t>
  </si>
  <si>
    <t>056</t>
  </si>
  <si>
    <t>057</t>
  </si>
  <si>
    <t>Flur zu Sanitär-, Gruppenräume und Terrasse</t>
  </si>
  <si>
    <t>058</t>
  </si>
  <si>
    <t>Wasch-/WC- und Wickelraum Kinder Gr. 5</t>
  </si>
  <si>
    <t>059</t>
  </si>
  <si>
    <t>Ruheraum Gr. 5</t>
  </si>
  <si>
    <t>060</t>
  </si>
  <si>
    <t>Gruppennebenraum Gr. 5</t>
  </si>
  <si>
    <t>061</t>
  </si>
  <si>
    <t>Abstellraum Gr. 5    im Gruppennebenraum</t>
  </si>
  <si>
    <t>062</t>
  </si>
  <si>
    <t>Treppe zum Keller einschl. Podest</t>
  </si>
  <si>
    <t>Heizungskeller</t>
  </si>
  <si>
    <t>Materiallager-/Abstellraum</t>
  </si>
  <si>
    <t>Bewegungsraum</t>
  </si>
  <si>
    <t>Tiefkühl- und Wäscheraum</t>
  </si>
  <si>
    <t>Hausanschlussraum</t>
  </si>
  <si>
    <t>062a</t>
  </si>
  <si>
    <t>Außenabstellraum</t>
  </si>
  <si>
    <t>062b</t>
  </si>
  <si>
    <t>0.08</t>
  </si>
  <si>
    <t xml:space="preserve">Putzmittelraum </t>
  </si>
  <si>
    <t>Lehrerumkleide I</t>
  </si>
  <si>
    <t>0.09</t>
  </si>
  <si>
    <t>Lehrerumkleide II</t>
  </si>
  <si>
    <t xml:space="preserve">Duschraum </t>
  </si>
  <si>
    <t>Umkleide Frauen</t>
  </si>
  <si>
    <t>0.11</t>
  </si>
  <si>
    <t>0.12</t>
  </si>
  <si>
    <t>0.13</t>
  </si>
  <si>
    <t>0.14</t>
  </si>
  <si>
    <t xml:space="preserve">Geräteraum </t>
  </si>
  <si>
    <t>0.15</t>
  </si>
  <si>
    <t>0.16</t>
  </si>
  <si>
    <t>0.17</t>
  </si>
  <si>
    <t>0.18</t>
  </si>
  <si>
    <t>0.19</t>
  </si>
  <si>
    <t>Umkleide</t>
  </si>
  <si>
    <t>Stiefelgang (rechts)</t>
  </si>
  <si>
    <t>Lehrerumkleide</t>
  </si>
  <si>
    <t>Turnschuhgang (rechts)</t>
  </si>
  <si>
    <t>Treppe z. Untergeschoß(15 Stufen + Podest)</t>
  </si>
  <si>
    <t>Stiefelgang (links)</t>
  </si>
  <si>
    <t>Umkleide 3</t>
  </si>
  <si>
    <t>Umkleide 4</t>
  </si>
  <si>
    <t>Turnschuhgang (links)</t>
  </si>
  <si>
    <t>-112</t>
  </si>
  <si>
    <t>Flur (rechts)</t>
  </si>
  <si>
    <t>-111</t>
  </si>
  <si>
    <t>Flur (links)</t>
  </si>
  <si>
    <t>Aufsichts- und Arztraum</t>
  </si>
  <si>
    <t>Schiedsrichter</t>
  </si>
  <si>
    <t>Geräteraum 1</t>
  </si>
  <si>
    <t>Geräteraum 2</t>
  </si>
  <si>
    <t>-1.14</t>
  </si>
  <si>
    <t>-1.12</t>
  </si>
  <si>
    <t>-1.13</t>
  </si>
  <si>
    <t xml:space="preserve">Spielausgabe/Lager </t>
  </si>
  <si>
    <t>-1.15</t>
  </si>
  <si>
    <t>Geräteraum I</t>
  </si>
  <si>
    <t>-1.10</t>
  </si>
  <si>
    <t>-1.11</t>
  </si>
  <si>
    <t>Flur II</t>
  </si>
  <si>
    <t>Bayer-Uerdingen-Raum</t>
  </si>
  <si>
    <t>Geräteraum II</t>
  </si>
  <si>
    <t>Umkleide Mädchen</t>
  </si>
  <si>
    <t>-1.05</t>
  </si>
  <si>
    <t>Dusche-Mädchen</t>
  </si>
  <si>
    <t>-1.06</t>
  </si>
  <si>
    <t>Umkleide Jungen</t>
  </si>
  <si>
    <t>-1.07</t>
  </si>
  <si>
    <t>Dusche-Jungen</t>
  </si>
  <si>
    <t>-1.08</t>
  </si>
  <si>
    <t>Geräteraum III</t>
  </si>
  <si>
    <t>-1.09</t>
  </si>
  <si>
    <t>204a</t>
  </si>
  <si>
    <t>221</t>
  </si>
  <si>
    <t>Archiv Altlasten</t>
  </si>
  <si>
    <t>Wasch-/ WC-Raum Damen</t>
  </si>
  <si>
    <t>219</t>
  </si>
  <si>
    <t>Flur   an Räume Nr. 218 bis 2013, R. 221, WC, Technikraum</t>
  </si>
  <si>
    <t>220</t>
  </si>
  <si>
    <t>220a</t>
  </si>
  <si>
    <t>Wasch-/ WC-Raum Herren</t>
  </si>
  <si>
    <t>222</t>
  </si>
  <si>
    <t>223</t>
  </si>
  <si>
    <t>Büro Fachbereichsleiter</t>
  </si>
  <si>
    <t>296a</t>
  </si>
  <si>
    <t>Flur   an Räume Nr. 206 bis 212, R. 222, WC, PuMi-Raum</t>
  </si>
  <si>
    <t>104c</t>
  </si>
  <si>
    <t>Wasch-/WC-Raum Besucher</t>
  </si>
  <si>
    <t>Flur zu Raum Nr. 102 und Nr. 103</t>
  </si>
  <si>
    <t>122a</t>
  </si>
  <si>
    <t>Wasch-/WC-Raum Damen</t>
  </si>
  <si>
    <t>122b</t>
  </si>
  <si>
    <t>121b</t>
  </si>
  <si>
    <t>Flur   an Räume Nr. 101, Nr. 119 bis 115, Nr. 122, WC, Technikraum</t>
  </si>
  <si>
    <t>121c</t>
  </si>
  <si>
    <t>Flur zu den Wasch-/WC-Räumen H u D</t>
  </si>
  <si>
    <t>121a</t>
  </si>
  <si>
    <t>Wasch-/WC-Raum Herren</t>
  </si>
  <si>
    <t>123</t>
  </si>
  <si>
    <t>Flur    an Räume Nr. 107 bis 114, Nr. 123, WC, Putzmittelraum</t>
  </si>
  <si>
    <t>3a</t>
  </si>
  <si>
    <t>Flur 1 Führerscheinstelle und Verkehrsregelung</t>
  </si>
  <si>
    <t>24</t>
  </si>
  <si>
    <t>24a</t>
  </si>
  <si>
    <t>WC Damen Personal</t>
  </si>
  <si>
    <t>23</t>
  </si>
  <si>
    <t>22</t>
  </si>
  <si>
    <t>25</t>
  </si>
  <si>
    <t>Archiv Führerscheinstelle</t>
  </si>
  <si>
    <t>21</t>
  </si>
  <si>
    <t>20</t>
  </si>
  <si>
    <t>20a</t>
  </si>
  <si>
    <t>WC Damen Besucher</t>
  </si>
  <si>
    <t>20b</t>
  </si>
  <si>
    <t>WC Herren Besucher</t>
  </si>
  <si>
    <t>20c</t>
  </si>
  <si>
    <t>Flur+Wartezone  Fahrerlaubn. u. gewerbl. Verkehr</t>
  </si>
  <si>
    <t>20d</t>
  </si>
  <si>
    <t>Windfang Eingang B</t>
  </si>
  <si>
    <t>20e</t>
  </si>
  <si>
    <t>Eingang B Außenbereich</t>
  </si>
  <si>
    <t>20f</t>
  </si>
  <si>
    <t>Flur 2 Fahrerlaubnisse u. gewerblicher Verkehr</t>
  </si>
  <si>
    <t>20g</t>
  </si>
  <si>
    <t>18</t>
  </si>
  <si>
    <t>17</t>
  </si>
  <si>
    <t>16</t>
  </si>
  <si>
    <t>WC Herren Personal</t>
  </si>
  <si>
    <t>Lagerraum (z.B. Altschilder)</t>
  </si>
  <si>
    <t>4a</t>
  </si>
  <si>
    <t>WC Behinderten / Damen 1</t>
  </si>
  <si>
    <t>4b</t>
  </si>
  <si>
    <t>WC Herren 1</t>
  </si>
  <si>
    <t>26</t>
  </si>
  <si>
    <t>Informationsstelle       im Atrium</t>
  </si>
  <si>
    <t>30</t>
  </si>
  <si>
    <t>Büro Antragsannahme  FB 36 im Atrium</t>
  </si>
  <si>
    <t>15</t>
  </si>
  <si>
    <t>Großraumbüro Kfz.-Zulassungen</t>
  </si>
  <si>
    <t>Flur 5</t>
  </si>
  <si>
    <t>13</t>
  </si>
  <si>
    <t>12</t>
  </si>
  <si>
    <t>Sozialraum mit Teeküche</t>
  </si>
  <si>
    <t>11</t>
  </si>
  <si>
    <t>10</t>
  </si>
  <si>
    <t>Büromaterialraum</t>
  </si>
  <si>
    <t>WC Herren 2</t>
  </si>
  <si>
    <t>10b</t>
  </si>
  <si>
    <t>WC Damen 2</t>
  </si>
  <si>
    <t>5/6</t>
  </si>
  <si>
    <t>Büro Ausgabe</t>
  </si>
  <si>
    <t>Kassenbox</t>
  </si>
  <si>
    <t>Serviceschalter FB 32 im Atrium</t>
  </si>
  <si>
    <t>Treppe zum Keller und Podest vor Kellerflur</t>
  </si>
  <si>
    <t>5a</t>
  </si>
  <si>
    <t>Kellerflur = Teilbereich Eingangstür bis einschl. Eingangstür Raum 2</t>
  </si>
  <si>
    <t>5b</t>
  </si>
  <si>
    <t>Kellerflur = verbleibende Restfläche</t>
  </si>
  <si>
    <t>Verwahrgelass  29,39 m²</t>
  </si>
  <si>
    <t>Mehrzweckraum  (Ruhe-, Gymnastik-, Besprechungsraum)</t>
  </si>
  <si>
    <t>2a</t>
  </si>
  <si>
    <t>Archiv  ( ehem. Wasch-/Duschraum )</t>
  </si>
  <si>
    <t xml:space="preserve">Schwimmbad </t>
  </si>
  <si>
    <t>0.23</t>
  </si>
  <si>
    <t>Treppe z. Schwimmbad (18 Stufen, Podeste)</t>
  </si>
  <si>
    <t>0.20</t>
  </si>
  <si>
    <t>0.21</t>
  </si>
  <si>
    <t>Behinderten-Fahrstuhl z. Schwimmbad</t>
  </si>
  <si>
    <t>0.22</t>
  </si>
  <si>
    <t>Aufsicht- und Arztraum</t>
  </si>
  <si>
    <t>Umkleide I</t>
  </si>
  <si>
    <t>Durchgang zum Duschraum I</t>
  </si>
  <si>
    <t>Duschraum I</t>
  </si>
  <si>
    <t>Umkleide II</t>
  </si>
  <si>
    <t>Durchgang zum Duschraum II</t>
  </si>
  <si>
    <t>Duschraum II</t>
  </si>
  <si>
    <t>Geräteraum uns Fluchtweg</t>
  </si>
  <si>
    <t>Beton/Estrich</t>
  </si>
  <si>
    <t>Laminat</t>
  </si>
  <si>
    <t xml:space="preserve">Stein </t>
  </si>
  <si>
    <t xml:space="preserve">Fliesen </t>
  </si>
  <si>
    <t>Vinyl / Kunststoff</t>
  </si>
  <si>
    <t>Feinsteinzeug</t>
  </si>
  <si>
    <t>Linoleum LPX</t>
  </si>
  <si>
    <t>Dielenbretter</t>
  </si>
  <si>
    <t>Holz</t>
  </si>
  <si>
    <t>Stei</t>
  </si>
  <si>
    <t>10 PVC/Kunststoff</t>
  </si>
  <si>
    <t>Andere</t>
  </si>
  <si>
    <t>E</t>
  </si>
  <si>
    <t>Förderschule  F.-v.-Bodelsch.-Schule Turnhalle</t>
  </si>
  <si>
    <t>Breslauer Straße 275</t>
  </si>
  <si>
    <t>Förderschule F.-v.-Bodelsch.-Schule NG</t>
  </si>
  <si>
    <t>Breslauer Straße 280</t>
  </si>
  <si>
    <t>Lager Kunstmuseum</t>
  </si>
  <si>
    <t>Dujardinstr. 1</t>
  </si>
  <si>
    <t>Verwaltung</t>
  </si>
  <si>
    <t>Elbestr. 7</t>
  </si>
  <si>
    <t>Kita (KS)</t>
  </si>
  <si>
    <t xml:space="preserve">Körnerstr. 24 </t>
  </si>
  <si>
    <t>Grundschule Heinrichsschule</t>
  </si>
  <si>
    <t>Körnerstraße 17</t>
  </si>
  <si>
    <t>Kita (NHW)</t>
  </si>
  <si>
    <t>Neuhofsweg 25</t>
  </si>
  <si>
    <t>Grundschule Schule an Haus Rath</t>
  </si>
  <si>
    <t>Neukirchener Straße 3</t>
  </si>
  <si>
    <t>Grundschule Schule an Haus Rath Turnhalle</t>
  </si>
  <si>
    <t>Gymnasium Am Stadtpark Uerdingen</t>
  </si>
  <si>
    <t>Nikolaus-Groß-Straße 31</t>
  </si>
  <si>
    <t>Gymnasium Am Stadtpark Uerdingen Turnhalle</t>
  </si>
  <si>
    <t>Förderschule F.-v.-Bodelsch.-Schule Turnhalle</t>
  </si>
  <si>
    <t>Stettiner Straße 1</t>
  </si>
  <si>
    <t>Förderschule  F.-v.-Bodelsch.-Schule</t>
  </si>
  <si>
    <t>Stettinerstr. 1</t>
  </si>
  <si>
    <t>Vorgabe qm-Leistung pro Stunde / von bis2</t>
  </si>
  <si>
    <t>Stettinerstr. 1;                  47803 Krefeld</t>
  </si>
  <si>
    <t>Breslauer Straße 275;                  47803 Krefeld</t>
  </si>
  <si>
    <t>Breslauer Straße 280;                  47803 Krefeld</t>
  </si>
  <si>
    <t>Stettiner Straße 1;                  47803 Krefeld</t>
  </si>
  <si>
    <t>Körnerstraße 17;                  47803 Krefeld</t>
  </si>
  <si>
    <t>Neukirchener Straße 3;                  47803 Krefeld</t>
  </si>
  <si>
    <t>Nikolaus-Groß-Straße 31;                  47803 Krefeld</t>
  </si>
  <si>
    <t>Körnerstr. 24;                  47803 Krefeld</t>
  </si>
  <si>
    <t>Neuhofsweg 25;                  47803 Krefeld</t>
  </si>
  <si>
    <t>Dujardinstr. 1;                  47803 Krefeld</t>
  </si>
  <si>
    <t>Elbestr. 7;                  47803 Krefeld</t>
  </si>
  <si>
    <t>zwischen 05:00 und 21:59 Uhr</t>
  </si>
  <si>
    <t>die Reinigungszeiten sind individuell abzustimmen</t>
  </si>
  <si>
    <t>2x täglich reinigen (Montag - Freitag) (werktags)</t>
  </si>
  <si>
    <t>täglich reinigen (Montag-Freitag) (werktags)</t>
  </si>
  <si>
    <t>täglich reinigen (Montag-Samstag) (werktags)</t>
  </si>
  <si>
    <t xml:space="preserve">Die Löhne / Stunden für Objektleitung und Vorarbeiter werden nicht getrennt ausgewiesen, sondern sind vom Beiter in der Kalkulation des SVS mit einzuplanen und somit entsprechend zu kalkulieren. Für Objekte größer 10.000 m² sind im Rahmen der Stundenverrechnungssatzkalkulation freigestellte Vorarbeiterzeiten angemessen zu berücksichtigen. Zur Steuerung des Gesamtauftrages sind Objektleiterzeiten im Rahmen der Stundenverrechnungssatzkalkulation angemessen zu berücksichtigen. </t>
  </si>
  <si>
    <t>Schulen / Klassenräume</t>
  </si>
  <si>
    <t xml:space="preserve">Klassenräume finden Sie grundsätzlich abgestuhlt vor, so dass im Rahmen der Unterhaltsreinigung nach der Reinigung der Tische aufzustuhlen ist. </t>
  </si>
  <si>
    <t xml:space="preserve">Zum Abschluss der Sommerferien ist im Rahmen eines sogenannten "Staubtages" die gesamte Einrichtung durchzureinigen. </t>
  </si>
  <si>
    <t>Die Angaben Außenglas und Innenglas sind nicht zu kalkulieren, nur als Information vom Kunden.</t>
  </si>
  <si>
    <t xml:space="preserve">1)  Kosten Objektleitung </t>
  </si>
  <si>
    <t>Zuschlag für regelmäßige Arbeiten inkl. Sonn- und Feiertagen in %, für 365 Reinigungstage im Jahr (KB UR Los 12)</t>
  </si>
  <si>
    <t xml:space="preserve">Stundenverrechnungssatz in € für regelmäßige Arbeiten inkl. Sonn- und Feiertage, für 365 Reinigungstage im Jahr (KB UR Los 12) </t>
  </si>
  <si>
    <t xml:space="preserve">netto-Preis pro kg                                                                                                 </t>
  </si>
  <si>
    <r>
      <t>Versiegelung von Parkettböden</t>
    </r>
    <r>
      <rPr>
        <b/>
        <sz val="10"/>
        <rFont val="Arial"/>
        <family val="2"/>
      </rPr>
      <t>*</t>
    </r>
  </si>
  <si>
    <r>
      <t>Grundpflege mit 2-fach Beschichtung</t>
    </r>
    <r>
      <rPr>
        <b/>
        <sz val="10"/>
        <rFont val="Arial"/>
        <family val="2"/>
      </rPr>
      <t>*</t>
    </r>
  </si>
  <si>
    <t>LUGM-Nummern</t>
  </si>
  <si>
    <t>Summe von Fläche_qm_Jahr</t>
  </si>
  <si>
    <t>Klassenraum</t>
  </si>
  <si>
    <t>Klasseraum</t>
  </si>
  <si>
    <t>Dusch- / Wickelraum</t>
  </si>
  <si>
    <t>Fleisen</t>
  </si>
  <si>
    <t>klassenraum</t>
  </si>
  <si>
    <t>76a</t>
  </si>
  <si>
    <t>Lagerraum</t>
  </si>
  <si>
    <t>PVC / Stein</t>
  </si>
  <si>
    <t>Pflegebad</t>
  </si>
  <si>
    <t>83a</t>
  </si>
  <si>
    <t>FL2.2</t>
  </si>
  <si>
    <t>80a</t>
  </si>
  <si>
    <t>Paus</t>
  </si>
  <si>
    <t>2025-ZGM-6011-Kaz-0001</t>
  </si>
  <si>
    <r>
      <t xml:space="preserve">Inhalte entleeren und mit einem Beutel versehen. Einmal wöchentlich und bei Bedarf die Behälter nass reinigen. Wertstoffe getrennt sammeln, entsorgen und in die dafür vorgesehenen Stellen im Hause bringen. </t>
    </r>
    <r>
      <rPr>
        <b/>
        <sz val="9"/>
        <rFont val="Arial"/>
        <family val="2"/>
      </rPr>
      <t>Für einige Nutzungsarten gilt folgender abweicheneder Turnus:</t>
    </r>
    <r>
      <rPr>
        <sz val="9"/>
        <rFont val="Arial"/>
        <family val="2"/>
      </rPr>
      <t xml:space="preserve">                                                                                                                  </t>
    </r>
    <r>
      <rPr>
        <b/>
        <sz val="9"/>
        <rFont val="Arial"/>
        <family val="2"/>
      </rPr>
      <t xml:space="preserve">Müllbehälter sind nach folgendem Turnus je Gebäudeart zu leeren und in die Kalkulation einzubeziehen: </t>
    </r>
    <r>
      <rPr>
        <sz val="9"/>
        <rFont val="Arial"/>
        <family val="2"/>
      </rPr>
      <t xml:space="preserve">                                                                                                                                                                  Verwaltungsgebäude: Büroräume 1x wöchentlich, alle anderen Räume arbeitstäglich                                                                                                                                                                                                                                                   Kindertagesstätten: alle Räume arbeitstäglich                                                                                                                                                                                                                                                                                                                                                             Schulen und Turnhallen: alle Räume arbeitstäglich                                                                                                                                                                                                                                                                                                                              Kulturinstitute: Büroräume 1x wöchentlich, alle anderen Räume arbeitstäglich</t>
    </r>
  </si>
  <si>
    <r>
      <rPr>
        <b/>
        <sz val="10"/>
        <color indexed="8"/>
        <rFont val="Arial"/>
        <family val="2"/>
      </rPr>
      <t xml:space="preserve">Müllbehälter sind nach folgendem Turnus je Gebäudeart zu leeren und in die Kalkulation einzubeziehen: </t>
    </r>
    <r>
      <rPr>
        <sz val="10"/>
        <color indexed="8"/>
        <rFont val="Arial"/>
        <family val="2"/>
      </rPr>
      <t xml:space="preserve">                                                                                                                                                                  Verwaltungsgebäude: Büroräume 1x wöchentlich, alle anderen Räume arbeitstäglich                                                                                                                                                                                                                                                   Kindertagesstätten: alle Räume arbeitstäglich                                                                                                                                                                                                                                                                                                                                                             Schulen und Turnhallen: alle Räume arbeitstäglich                                                                                                                                                                                                                                                                                                                              Kulturinstitute: Büroräume 1x wöchentlich, alle anderen Räume arbeitstäglich</t>
    </r>
  </si>
  <si>
    <t>Feier-, Ferien-, Betriebsferien- und Reinigungstage</t>
  </si>
  <si>
    <t>Feiertage NRW</t>
  </si>
  <si>
    <t>Feiertage NRW gesamt</t>
  </si>
  <si>
    <t>Neujahr</t>
  </si>
  <si>
    <t>Mi</t>
  </si>
  <si>
    <t>Do</t>
  </si>
  <si>
    <t>Fr</t>
  </si>
  <si>
    <t>Karfreitag</t>
  </si>
  <si>
    <t>Ostermontag</t>
  </si>
  <si>
    <t>Mo</t>
  </si>
  <si>
    <t>Tag der Arbeit</t>
  </si>
  <si>
    <t>Sa</t>
  </si>
  <si>
    <t>Christi Himmelfahrt</t>
  </si>
  <si>
    <t>Pfingstmontag</t>
  </si>
  <si>
    <t>Fronleichnam</t>
  </si>
  <si>
    <t>Tag der Deutschen Einheit</t>
  </si>
  <si>
    <t>So</t>
  </si>
  <si>
    <t>Allerheiligen</t>
  </si>
  <si>
    <t>1. Weihnachtstag</t>
  </si>
  <si>
    <t>2. Weihnachtstag</t>
  </si>
  <si>
    <t>Tage p.a.</t>
  </si>
  <si>
    <t>Wochentage p.a.</t>
  </si>
  <si>
    <t>Feiertage, die in die Woche fallen</t>
  </si>
  <si>
    <t>Reinigungstage bei 5-tägiger
Reinigung ohne Feiertage, die
in die Woche fallen</t>
  </si>
  <si>
    <t>Reinigungstage bei 5-tägiger
Reinigung ohne Feiertage, die
in die Woche fallen
im Durchschnitt p.a.</t>
  </si>
  <si>
    <t>Ferientage NRW</t>
  </si>
  <si>
    <t>Zeitraum</t>
  </si>
  <si>
    <t>Osterferien</t>
  </si>
  <si>
    <t>30.03.-11.04.</t>
  </si>
  <si>
    <t>22.03.-03.04.</t>
  </si>
  <si>
    <t>Pfingstferien</t>
  </si>
  <si>
    <t>26.05.</t>
  </si>
  <si>
    <t>18.05.</t>
  </si>
  <si>
    <t>Sommerferien</t>
  </si>
  <si>
    <t>20.07.-01.09.</t>
  </si>
  <si>
    <t>19.07.-31.08.</t>
  </si>
  <si>
    <t>Herbstferien</t>
  </si>
  <si>
    <t>17.10.-31.10.</t>
  </si>
  <si>
    <t>23.10.-06.11.</t>
  </si>
  <si>
    <t>Weihnachtsferien</t>
  </si>
  <si>
    <t>23.12.-06.01.</t>
  </si>
  <si>
    <t>24.12.-08.01.</t>
  </si>
  <si>
    <t>Ferientage NRW bei 5-tägiger
Reinigung ohne Feiertage, die
in die Woche fallen</t>
  </si>
  <si>
    <t>Ferientage NRW 
im Durchschnitt p.a.</t>
  </si>
  <si>
    <t>Betriebsferien und Schließtage Verwaltung</t>
  </si>
  <si>
    <t>Rosenmontag</t>
  </si>
  <si>
    <t>30.05.*</t>
  </si>
  <si>
    <t>15.05.*</t>
  </si>
  <si>
    <t>07.05.*</t>
  </si>
  <si>
    <t>24.12.</t>
  </si>
  <si>
    <t>27.12.-30.12.*</t>
  </si>
  <si>
    <t>27.12.-29.12.*</t>
  </si>
  <si>
    <t>31.12.</t>
  </si>
  <si>
    <t>* = noch nicht veröffentlicht</t>
  </si>
  <si>
    <t>Betriebsferien + Schließtage
im Durchschnitt p.a.</t>
  </si>
  <si>
    <t>Reinigungstage</t>
  </si>
  <si>
    <t>Schulen
und Turnhallen</t>
  </si>
  <si>
    <t>Reinigungstage bei 5-tägiger Reinigung ohne Feiertage, die
in die Woche fallen im Durchschnitt p.a.</t>
  </si>
  <si>
    <t>abzügl. Ferientage NRW im Durchschnitt p.a.</t>
  </si>
  <si>
    <t>Gesamt bei 5-tägiger Reinigung p.a.</t>
  </si>
  <si>
    <t>Kitas</t>
  </si>
  <si>
    <t>abzügl. Rosenmontag</t>
  </si>
  <si>
    <t>abzügl. Ferientage p.a.</t>
  </si>
  <si>
    <t>abzügl. 27.-30.12.d.J.</t>
  </si>
  <si>
    <t>abzügl. Betriebsferien + Schließtage im Durchschnitt p.a.</t>
  </si>
  <si>
    <t>Feuerwehr</t>
  </si>
  <si>
    <t>Reinigungstage bei 6-tägiger Reinigung ohne Sonntage p.a.</t>
  </si>
  <si>
    <t>Kulturinstiute</t>
  </si>
  <si>
    <t>Friedhöfe</t>
  </si>
  <si>
    <t>Reinigungstage bei 5-tägiger Reinigung p.a.</t>
  </si>
  <si>
    <t>Botanischer Garten</t>
  </si>
  <si>
    <t>Reinigungstage bei 5-tägiger Reinigung ohne 24. + 31.12. im Durchschnitt p.a.</t>
  </si>
  <si>
    <t>Di</t>
  </si>
  <si>
    <t>21.12.-05.01.</t>
  </si>
  <si>
    <t>10.04.-22.04.</t>
  </si>
  <si>
    <t>10.07.-22.08.</t>
  </si>
  <si>
    <t>23.10.-04.11.</t>
  </si>
  <si>
    <t>26.03.-07.04.</t>
  </si>
  <si>
    <t>02.07.-14.08.</t>
  </si>
  <si>
    <t>15.10.-27.10.</t>
  </si>
  <si>
    <t>20.12.-04.01.</t>
  </si>
  <si>
    <t>22.05.</t>
  </si>
  <si>
    <t>02.01.</t>
  </si>
  <si>
    <t>27.12.-28.12.*</t>
  </si>
  <si>
    <t>28.12.-30.12.*</t>
  </si>
  <si>
    <t>zzgl. Staubtag am letzten Ferientag der Sommerferien</t>
  </si>
  <si>
    <t>Reinigungstage bei 5-tägiger Reinigung ohne Feiertage, die in die Woche fallen im Durchschnitt p.a.</t>
  </si>
  <si>
    <t xml:space="preserve">Verwaltung
</t>
  </si>
  <si>
    <t>Verwaltung Elbestraße</t>
  </si>
  <si>
    <t>Reinigungstage bei 6-tägiger Reinigung ohne Montage  und ohne 24., 25. + 31.12.p.a.</t>
  </si>
  <si>
    <t>1w/Mo</t>
  </si>
  <si>
    <t>1w/Mi</t>
  </si>
  <si>
    <t>1w/Fr</t>
  </si>
  <si>
    <t>M1/KW4</t>
  </si>
  <si>
    <t>M1/KW2</t>
  </si>
  <si>
    <t>aa)</t>
  </si>
  <si>
    <t xml:space="preserve">    </t>
  </si>
  <si>
    <t>Unterhaltsreinigung in OGS Betreuungszeiten (Entspricht der SVS Kalkulation der regulären UR s. Zeile 60 "SVS UR Los 12"))</t>
  </si>
  <si>
    <t>30.05.</t>
  </si>
  <si>
    <t>Betriebsferien+Schließtage 
pro Jahr</t>
  </si>
  <si>
    <t>Klassenraum (+ 8 Stufen + Podest) -7b-</t>
  </si>
  <si>
    <t>Klassenraum 20</t>
  </si>
  <si>
    <t>Küchennebenraum/Lager</t>
  </si>
  <si>
    <t>Personalgewichtung SV</t>
  </si>
  <si>
    <t>Hinweis: Die in der Kalkulationsbasis (KB UR Los 12) angegebenen Stundenverrechnungssätze für Werktage, Feiertage und für Sonn-/Feiertage müssen den in der Kalkulation des jeweiligen Stundenverrechnungssatzes kalkulierten Beträgen entsprechen.</t>
  </si>
  <si>
    <t>Bei Sonderaufträgen an Sonn- und Feiertagen sind _____% Zuschlag hinzuzurechnen.</t>
  </si>
  <si>
    <t>Gesamtpreis / Mon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</si>
</sst>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 _€_-;\-* #,##0\ _€_-;_-* &quot;-&quot;\ _€_-;_-@_-"/>
    <numFmt numFmtId="165" formatCode="_-* #,##0.00\ _€_-;\-* #,##0.00\ _€_-;_-* &quot;-&quot;??\ _€_-;_-@_-"/>
    <numFmt numFmtId="166" formatCode="_-* #,##0.00&quot; €&quot;_-;\-* #,##0.00&quot; €&quot;_-;_-* \-??&quot; €&quot;_-;_-@_-"/>
    <numFmt numFmtId="167" formatCode="#,##0.00&quot; %&quot;"/>
    <numFmt numFmtId="168" formatCode="0.00&quot; €/h&quot;"/>
    <numFmt numFmtId="169" formatCode="0.00&quot; %&quot;"/>
    <numFmt numFmtId="170" formatCode="0&quot; %&quot;"/>
    <numFmt numFmtId="171" formatCode="#,##0.000"/>
    <numFmt numFmtId="172" formatCode="#,##0.00\ [$€-1]"/>
    <numFmt numFmtId="173" formatCode="#,##0.00\ &quot;€&quot;"/>
    <numFmt numFmtId="174" formatCode="#,##0.000&quot; %&quot;"/>
    <numFmt numFmtId="175" formatCode="_-* #,##0.00\ [$€-407]_-;\-* #,##0.00\ [$€-407]_-;_-* &quot;-&quot;??\ [$€-407]_-;_-@_-"/>
    <numFmt numFmtId="176" formatCode="_-* #,##0.00\ [$€-1]_-;\-* #,##0.00\ [$€-1]_-;_-* &quot;-&quot;??\ [$€-1]_-"/>
    <numFmt numFmtId="177" formatCode="#,##0\ _€"/>
    <numFmt numFmtId="178" formatCode="0.0"/>
  </numFmts>
  <fonts count="64" x14ac:knownFonts="1">
    <font>
      <sz val="11"/>
      <color indexed="8"/>
      <name val="Calibri"/>
      <family val="2"/>
    </font>
    <font>
      <sz val="11"/>
      <color theme="1"/>
      <name val="Century Gothic"/>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sz val="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1"/>
      <color indexed="8"/>
      <name val="Arial"/>
      <family val="2"/>
    </font>
    <font>
      <sz val="8"/>
      <color indexed="62"/>
      <name val="Arial"/>
      <family val="2"/>
    </font>
    <font>
      <b/>
      <sz val="10"/>
      <name val="Arial"/>
      <family val="2"/>
    </font>
    <font>
      <sz val="11"/>
      <name val="Arial"/>
      <family val="2"/>
    </font>
    <font>
      <b/>
      <sz val="11"/>
      <color indexed="8"/>
      <name val="Arial"/>
      <family val="2"/>
    </font>
    <font>
      <sz val="12"/>
      <name val="Times New Roman"/>
      <family val="1"/>
    </font>
    <font>
      <sz val="9"/>
      <name val="Arial"/>
      <family val="2"/>
    </font>
    <font>
      <sz val="11"/>
      <color indexed="8"/>
      <name val="Calibri"/>
      <family val="2"/>
    </font>
    <font>
      <sz val="9"/>
      <color indexed="8"/>
      <name val="Arial"/>
      <family val="2"/>
    </font>
    <font>
      <sz val="10"/>
      <color indexed="8"/>
      <name val="Arial"/>
      <family val="2"/>
    </font>
    <font>
      <sz val="8"/>
      <name val="Calibri"/>
      <family val="2"/>
    </font>
    <font>
      <b/>
      <sz val="12"/>
      <color indexed="8"/>
      <name val="Arial"/>
      <family val="2"/>
    </font>
    <font>
      <b/>
      <sz val="12"/>
      <name val="Times New Roman"/>
      <family val="1"/>
    </font>
    <font>
      <b/>
      <sz val="10"/>
      <color theme="0"/>
      <name val="Arial"/>
      <family val="2"/>
    </font>
    <font>
      <b/>
      <sz val="10"/>
      <color indexed="8"/>
      <name val="Arial"/>
      <family val="2"/>
    </font>
    <font>
      <sz val="10"/>
      <color theme="0"/>
      <name val="Arial"/>
      <family val="2"/>
    </font>
    <font>
      <b/>
      <sz val="16"/>
      <color theme="0"/>
      <name val="Arial"/>
      <family val="2"/>
    </font>
    <font>
      <sz val="10"/>
      <name val="Arial"/>
      <family val="2"/>
    </font>
    <font>
      <i/>
      <sz val="10"/>
      <color indexed="8"/>
      <name val="Arial"/>
      <family val="2"/>
    </font>
    <font>
      <sz val="10"/>
      <color indexed="8"/>
      <name val="Calibri"/>
      <family val="2"/>
    </font>
    <font>
      <b/>
      <u/>
      <sz val="10"/>
      <name val="Arial"/>
      <family val="2"/>
    </font>
    <font>
      <b/>
      <sz val="10"/>
      <color theme="0"/>
      <name val="Arial"/>
      <family val="2"/>
      <charset val="1"/>
    </font>
    <font>
      <b/>
      <sz val="10"/>
      <color indexed="9"/>
      <name val="Arial"/>
      <family val="2"/>
    </font>
    <font>
      <b/>
      <sz val="10"/>
      <color rgb="FFFFFFFF"/>
      <name val="Arial"/>
      <family val="2"/>
      <charset val="1"/>
    </font>
    <font>
      <b/>
      <u/>
      <sz val="10"/>
      <color indexed="8"/>
      <name val="Arial"/>
      <family val="2"/>
    </font>
    <font>
      <sz val="10"/>
      <color indexed="8"/>
      <name val="Arial"/>
      <family val="2"/>
    </font>
    <font>
      <b/>
      <sz val="9"/>
      <name val="Arial"/>
      <family val="2"/>
    </font>
    <font>
      <sz val="11"/>
      <color rgb="FFFF0000"/>
      <name val="Arial"/>
      <family val="2"/>
    </font>
    <font>
      <sz val="10"/>
      <color rgb="FF000000"/>
      <name val="Arial"/>
      <family val="2"/>
    </font>
    <font>
      <sz val="10"/>
      <name val="Arial"/>
      <family val="2"/>
    </font>
    <font>
      <sz val="10"/>
      <color indexed="8"/>
      <name val="Arial"/>
      <family val="2"/>
    </font>
    <font>
      <b/>
      <sz val="14"/>
      <color rgb="FFFF0000"/>
      <name val="Arial"/>
      <family val="2"/>
    </font>
    <font>
      <b/>
      <vertAlign val="superscript"/>
      <sz val="10"/>
      <color rgb="FF000000"/>
      <name val="Arial"/>
      <family val="2"/>
    </font>
    <font>
      <sz val="10"/>
      <color indexed="8"/>
      <name val="Arial"/>
      <family val="2"/>
    </font>
    <font>
      <sz val="14"/>
      <color indexed="8"/>
      <name val="Arial"/>
      <family val="2"/>
    </font>
    <font>
      <b/>
      <sz val="14"/>
      <color theme="1"/>
      <name val="Century Gothic"/>
      <family val="2"/>
      <scheme val="minor"/>
    </font>
    <font>
      <b/>
      <sz val="12"/>
      <color theme="1"/>
      <name val="Century Gothic"/>
      <family val="2"/>
      <scheme val="minor"/>
    </font>
    <font>
      <b/>
      <sz val="11"/>
      <color theme="1"/>
      <name val="Century Gothic"/>
      <family val="2"/>
      <scheme val="minor"/>
    </font>
    <font>
      <sz val="11"/>
      <name val="Century Gothic"/>
      <family val="2"/>
      <scheme val="minor"/>
    </font>
    <font>
      <sz val="11"/>
      <color rgb="FF00B050"/>
      <name val="Century Gothic"/>
      <family val="2"/>
      <scheme val="minor"/>
    </font>
    <font>
      <b/>
      <sz val="12"/>
      <name val="Century Gothic"/>
      <family val="2"/>
      <scheme val="minor"/>
    </font>
    <font>
      <sz val="11"/>
      <color rgb="FFFF0000"/>
      <name val="Century Gothic"/>
      <family val="2"/>
      <scheme val="minor"/>
    </font>
    <font>
      <b/>
      <sz val="16"/>
      <color theme="1"/>
      <name val="Century Gothic"/>
      <family val="2"/>
      <scheme val="minor"/>
    </font>
    <font>
      <sz val="12"/>
      <color theme="1"/>
      <name val="Century Gothic"/>
      <family val="2"/>
      <scheme val="minor"/>
    </font>
    <font>
      <sz val="11"/>
      <name val="Calibri"/>
      <family val="2"/>
    </font>
  </fonts>
  <fills count="3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43"/>
        <bgColor indexed="26"/>
      </patternFill>
    </fill>
    <fill>
      <patternFill patternType="solid">
        <fgColor indexed="26"/>
        <bgColor indexed="9"/>
      </patternFill>
    </fill>
    <fill>
      <patternFill patternType="solid">
        <fgColor indexed="55"/>
        <bgColor indexed="23"/>
      </patternFill>
    </fill>
    <fill>
      <patternFill patternType="solid">
        <fgColor indexed="22"/>
        <bgColor indexed="64"/>
      </patternFill>
    </fill>
    <fill>
      <patternFill patternType="solid">
        <fgColor indexed="22"/>
        <bgColor indexed="23"/>
      </patternFill>
    </fill>
    <fill>
      <patternFill patternType="solid">
        <fgColor indexed="9"/>
        <bgColor indexed="26"/>
      </patternFill>
    </fill>
    <fill>
      <patternFill patternType="solid">
        <fgColor rgb="FF376BB2"/>
        <bgColor indexed="23"/>
      </patternFill>
    </fill>
    <fill>
      <patternFill patternType="solid">
        <fgColor rgb="FF00B050"/>
        <bgColor indexed="64"/>
      </patternFill>
    </fill>
    <fill>
      <patternFill patternType="solid">
        <fgColor theme="3"/>
        <bgColor indexed="64"/>
      </patternFill>
    </fill>
    <fill>
      <patternFill patternType="solid">
        <fgColor rgb="FF376BB2"/>
        <bgColor indexed="64"/>
      </patternFill>
    </fill>
    <fill>
      <patternFill patternType="solid">
        <fgColor theme="0" tint="-0.249977111117893"/>
        <bgColor indexed="64"/>
      </patternFill>
    </fill>
    <fill>
      <patternFill patternType="solid">
        <fgColor rgb="FFC0C0C0"/>
        <bgColor indexed="64"/>
      </patternFill>
    </fill>
    <fill>
      <patternFill patternType="solid">
        <fgColor rgb="FF376BB2"/>
        <bgColor rgb="FFC0C0C0"/>
      </patternFill>
    </fill>
    <fill>
      <patternFill patternType="solid">
        <fgColor rgb="FF376BB2"/>
        <bgColor indexed="31"/>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28">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59"/>
      </left>
      <right style="thin">
        <color indexed="59"/>
      </right>
      <top/>
      <bottom style="thin">
        <color indexed="59"/>
      </bottom>
      <diagonal/>
    </border>
    <border>
      <left style="thin">
        <color indexed="64"/>
      </left>
      <right style="thin">
        <color indexed="64"/>
      </right>
      <top/>
      <bottom/>
      <diagonal/>
    </border>
    <border>
      <left/>
      <right/>
      <top/>
      <bottom style="thin">
        <color indexed="64"/>
      </bottom>
      <diagonal/>
    </border>
    <border>
      <left style="thin">
        <color indexed="59"/>
      </left>
      <right style="thin">
        <color indexed="59"/>
      </right>
      <top style="medium">
        <color indexed="59"/>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top style="medium">
        <color indexed="59"/>
      </top>
      <bottom style="medium">
        <color indexed="59"/>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59"/>
      </left>
      <right style="thin">
        <color indexed="59"/>
      </right>
      <top/>
      <bottom style="medium">
        <color indexed="59"/>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59"/>
      </right>
      <top style="medium">
        <color indexed="59"/>
      </top>
      <bottom/>
      <diagonal/>
    </border>
    <border>
      <left/>
      <right style="thin">
        <color indexed="59"/>
      </right>
      <top/>
      <bottom style="medium">
        <color indexed="59"/>
      </bottom>
      <diagonal/>
    </border>
    <border>
      <left style="thin">
        <color theme="3"/>
      </left>
      <right/>
      <top style="thin">
        <color theme="3"/>
      </top>
      <bottom style="thin">
        <color theme="3"/>
      </bottom>
      <diagonal/>
    </border>
    <border>
      <left/>
      <right/>
      <top style="thin">
        <color theme="3"/>
      </top>
      <bottom style="thin">
        <color theme="3"/>
      </bottom>
      <diagonal/>
    </border>
    <border>
      <left style="medium">
        <color theme="0"/>
      </left>
      <right/>
      <top/>
      <bottom/>
      <diagonal/>
    </border>
    <border>
      <left style="thin">
        <color theme="3"/>
      </left>
      <right/>
      <top/>
      <bottom style="thin">
        <color theme="3"/>
      </bottom>
      <diagonal/>
    </border>
    <border>
      <left/>
      <right/>
      <top/>
      <bottom style="thin">
        <color theme="3"/>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right style="thin">
        <color theme="3"/>
      </right>
      <top/>
      <bottom style="thin">
        <color theme="3"/>
      </bottom>
      <diagonal/>
    </border>
    <border>
      <left style="thin">
        <color theme="3"/>
      </left>
      <right/>
      <top/>
      <bottom/>
      <diagonal/>
    </border>
    <border>
      <left/>
      <right style="thin">
        <color theme="3"/>
      </right>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style="thin">
        <color indexed="64"/>
      </left>
      <right/>
      <top style="thin">
        <color indexed="64"/>
      </top>
      <bottom/>
      <diagonal/>
    </border>
    <border>
      <left/>
      <right/>
      <top style="thin">
        <color indexed="64"/>
      </top>
      <bottom/>
      <diagonal/>
    </border>
    <border>
      <left style="thin">
        <color indexed="59"/>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64"/>
      </left>
      <right/>
      <top/>
      <bottom style="thin">
        <color theme="3"/>
      </bottom>
      <diagonal/>
    </border>
    <border>
      <left style="thin">
        <color theme="3"/>
      </left>
      <right style="thin">
        <color indexed="64"/>
      </right>
      <top/>
      <bottom style="thin">
        <color theme="3"/>
      </bottom>
      <diagonal/>
    </border>
    <border>
      <left style="thin">
        <color indexed="64"/>
      </left>
      <right style="thin">
        <color indexed="64"/>
      </right>
      <top style="thin">
        <color indexed="64"/>
      </top>
      <bottom/>
      <diagonal/>
    </border>
    <border>
      <left style="thin">
        <color indexed="59"/>
      </left>
      <right/>
      <top/>
      <bottom style="thin">
        <color indexed="59"/>
      </bottom>
      <diagonal/>
    </border>
    <border>
      <left style="thin">
        <color indexed="64"/>
      </left>
      <right/>
      <top style="thin">
        <color theme="3"/>
      </top>
      <bottom style="thin">
        <color indexed="64"/>
      </bottom>
      <diagonal/>
    </border>
    <border>
      <left/>
      <right/>
      <top style="thin">
        <color theme="3"/>
      </top>
      <bottom style="thin">
        <color indexed="64"/>
      </bottom>
      <diagonal/>
    </border>
    <border>
      <left/>
      <right style="thin">
        <color theme="3"/>
      </right>
      <top style="thin">
        <color theme="3"/>
      </top>
      <bottom style="thin">
        <color indexed="64"/>
      </bottom>
      <diagonal/>
    </border>
    <border>
      <left style="thin">
        <color indexed="59"/>
      </left>
      <right/>
      <top style="thin">
        <color indexed="59"/>
      </top>
      <bottom/>
      <diagonal/>
    </border>
    <border>
      <left/>
      <right/>
      <top style="thin">
        <color indexed="59"/>
      </top>
      <bottom/>
      <diagonal/>
    </border>
    <border>
      <left/>
      <right/>
      <top style="medium">
        <color indexed="64"/>
      </top>
      <bottom/>
      <diagonal/>
    </border>
    <border>
      <left style="thin">
        <color indexed="64"/>
      </left>
      <right style="thin">
        <color indexed="64"/>
      </right>
      <top style="medium">
        <color indexed="64"/>
      </top>
      <bottom style="medium">
        <color indexed="59"/>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style="thin">
        <color theme="3"/>
      </left>
      <right/>
      <top/>
      <bottom style="thin">
        <color indexed="64"/>
      </bottom>
      <diagonal/>
    </border>
    <border>
      <left/>
      <right style="thin">
        <color theme="3"/>
      </right>
      <top/>
      <bottom style="thin">
        <color indexed="64"/>
      </bottom>
      <diagonal/>
    </border>
    <border>
      <left style="thin">
        <color indexed="64"/>
      </left>
      <right/>
      <top/>
      <bottom/>
      <diagonal/>
    </border>
    <border>
      <left/>
      <right style="thin">
        <color indexed="64"/>
      </right>
      <top style="thin">
        <color theme="3"/>
      </top>
      <bottom style="thin">
        <color theme="3"/>
      </bottom>
      <diagonal/>
    </border>
    <border>
      <left style="thin">
        <color indexed="59"/>
      </left>
      <right style="thin">
        <color indexed="64"/>
      </right>
      <top style="medium">
        <color indexed="64"/>
      </top>
      <bottom style="medium">
        <color indexed="59"/>
      </bottom>
      <diagonal/>
    </border>
    <border>
      <left style="thin">
        <color indexed="64"/>
      </left>
      <right style="thin">
        <color indexed="64"/>
      </right>
      <top style="medium">
        <color indexed="59"/>
      </top>
      <bottom/>
      <diagonal/>
    </border>
    <border>
      <left style="thin">
        <color indexed="59"/>
      </left>
      <right style="thin">
        <color indexed="64"/>
      </right>
      <top style="medium">
        <color indexed="59"/>
      </top>
      <bottom/>
      <diagonal/>
    </border>
    <border>
      <left style="medium">
        <color indexed="64"/>
      </left>
      <right/>
      <top/>
      <bottom/>
      <diagonal/>
    </border>
    <border>
      <left style="thin">
        <color theme="3"/>
      </left>
      <right/>
      <top style="thin">
        <color theme="3"/>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59"/>
      </bottom>
      <diagonal/>
    </border>
    <border>
      <left/>
      <right style="thin">
        <color indexed="64"/>
      </right>
      <top style="medium">
        <color indexed="59"/>
      </top>
      <bottom/>
      <diagonal/>
    </border>
    <border>
      <left style="thin">
        <color indexed="64"/>
      </left>
      <right style="thin">
        <color indexed="64"/>
      </right>
      <top style="medium">
        <color indexed="59"/>
      </top>
      <bottom style="medium">
        <color indexed="64"/>
      </bottom>
      <diagonal/>
    </border>
    <border>
      <left style="thin">
        <color indexed="64"/>
      </left>
      <right style="thin">
        <color indexed="64"/>
      </right>
      <top style="thin">
        <color indexed="64"/>
      </top>
      <bottom style="medium">
        <color indexed="59"/>
      </bottom>
      <diagonal/>
    </border>
    <border>
      <left style="thin">
        <color indexed="64"/>
      </left>
      <right style="thin">
        <color indexed="64"/>
      </right>
      <top style="medium">
        <color indexed="59"/>
      </top>
      <bottom style="thin">
        <color indexed="64"/>
      </bottom>
      <diagonal/>
    </border>
    <border>
      <left style="thin">
        <color indexed="64"/>
      </left>
      <right style="thin">
        <color indexed="64"/>
      </right>
      <top style="thin">
        <color indexed="64"/>
      </top>
      <bottom style="medium">
        <color indexed="64"/>
      </bottom>
      <diagonal/>
    </border>
    <border>
      <left/>
      <right style="thin">
        <color theme="3"/>
      </right>
      <top style="thin">
        <color indexed="64"/>
      </top>
      <bottom/>
      <diagonal/>
    </border>
    <border>
      <left/>
      <right style="thin">
        <color theme="3"/>
      </right>
      <top style="thin">
        <color theme="3"/>
      </top>
      <bottom style="thin">
        <color theme="3"/>
      </bottom>
      <diagonal/>
    </border>
    <border>
      <left style="thin">
        <color indexed="59"/>
      </left>
      <right style="thin">
        <color indexed="59"/>
      </right>
      <top style="medium">
        <color indexed="64"/>
      </top>
      <bottom/>
      <diagonal/>
    </border>
    <border>
      <left style="thin">
        <color indexed="59"/>
      </left>
      <right style="thin">
        <color indexed="59"/>
      </right>
      <top/>
      <bottom style="medium">
        <color indexed="64"/>
      </bottom>
      <diagonal/>
    </border>
    <border>
      <left/>
      <right/>
      <top style="double">
        <color indexed="64"/>
      </top>
      <bottom style="double">
        <color indexed="64"/>
      </bottom>
      <diagonal/>
    </border>
    <border>
      <left style="thin">
        <color rgb="FF000000"/>
      </left>
      <right/>
      <top style="thin">
        <color rgb="FF000000"/>
      </top>
      <bottom style="thin">
        <color rgb="FF000000"/>
      </bottom>
      <diagonal/>
    </border>
    <border>
      <left/>
      <right style="thin">
        <color indexed="64"/>
      </right>
      <top style="thin">
        <color indexed="64"/>
      </top>
      <bottom/>
      <diagonal/>
    </border>
    <border>
      <left/>
      <right style="thin">
        <color indexed="64"/>
      </right>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bottom style="thin">
        <color indexed="59"/>
      </bottom>
      <diagonal/>
    </border>
    <border>
      <left style="thin">
        <color indexed="64"/>
      </left>
      <right style="thin">
        <color indexed="64"/>
      </right>
      <top style="thin">
        <color indexed="64"/>
      </top>
      <bottom style="thin">
        <color indexed="59"/>
      </bottom>
      <diagonal/>
    </border>
    <border>
      <left style="thin">
        <color indexed="64"/>
      </left>
      <right style="thin">
        <color indexed="64"/>
      </right>
      <top style="thin">
        <color indexed="59"/>
      </top>
      <bottom style="thin">
        <color indexed="59"/>
      </bottom>
      <diagonal/>
    </border>
    <border>
      <left style="thin">
        <color indexed="64"/>
      </left>
      <right style="thin">
        <color indexed="64"/>
      </right>
      <top style="thin">
        <color indexed="59"/>
      </top>
      <bottom/>
      <diagonal/>
    </border>
    <border>
      <left style="thin">
        <color indexed="64"/>
      </left>
      <right style="thin">
        <color indexed="64"/>
      </right>
      <top/>
      <bottom style="thin">
        <color indexed="59"/>
      </bottom>
      <diagonal/>
    </border>
    <border>
      <left style="thin">
        <color indexed="64"/>
      </left>
      <right style="thin">
        <color indexed="64"/>
      </right>
      <top style="thin">
        <color indexed="59"/>
      </top>
      <bottom style="thin">
        <color indexed="64"/>
      </bottom>
      <diagonal/>
    </border>
    <border>
      <left style="thin">
        <color indexed="59"/>
      </left>
      <right/>
      <top/>
      <bottom/>
      <diagonal/>
    </border>
  </borders>
  <cellStyleXfs count="54">
    <xf numFmtId="0" fontId="0" fillId="0" borderId="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20" borderId="1" applyNumberFormat="0" applyAlignment="0" applyProtection="0"/>
    <xf numFmtId="0" fontId="4" fillId="20" borderId="2" applyNumberFormat="0" applyAlignment="0" applyProtection="0"/>
    <xf numFmtId="0" fontId="5" fillId="7" borderId="2" applyNumberFormat="0" applyAlignment="0" applyProtection="0"/>
    <xf numFmtId="0" fontId="6" fillId="0" borderId="3" applyNumberFormat="0" applyFill="0" applyAlignment="0" applyProtection="0"/>
    <xf numFmtId="0" fontId="7" fillId="0" borderId="0" applyNumberFormat="0" applyFill="0" applyBorder="0" applyAlignment="0" applyProtection="0"/>
    <xf numFmtId="166" fontId="26" fillId="0" borderId="0" applyFill="0" applyBorder="0" applyAlignment="0" applyProtection="0"/>
    <xf numFmtId="0" fontId="8" fillId="4" borderId="0" applyNumberFormat="0" applyBorder="0" applyAlignment="0" applyProtection="0"/>
    <xf numFmtId="0" fontId="9" fillId="21" borderId="0" applyNumberFormat="0" applyBorder="0" applyAlignment="0" applyProtection="0"/>
    <xf numFmtId="0" fontId="26" fillId="22" borderId="4" applyNumberFormat="0" applyAlignment="0" applyProtection="0"/>
    <xf numFmtId="0" fontId="10" fillId="3" borderId="0" applyNumberFormat="0" applyBorder="0" applyAlignment="0" applyProtection="0"/>
    <xf numFmtId="0" fontId="11" fillId="0" borderId="0"/>
    <xf numFmtId="0" fontId="12" fillId="0" borderId="0" applyNumberFormat="0" applyFill="0" applyBorder="0" applyAlignment="0" applyProtection="0"/>
    <xf numFmtId="0" fontId="13" fillId="0" borderId="5" applyNumberFormat="0" applyFill="0" applyAlignment="0" applyProtection="0"/>
    <xf numFmtId="0" fontId="14" fillId="0" borderId="6" applyNumberFormat="0" applyFill="0" applyAlignment="0" applyProtection="0"/>
    <xf numFmtId="0" fontId="15" fillId="0" borderId="7" applyNumberFormat="0" applyFill="0" applyAlignment="0" applyProtection="0"/>
    <xf numFmtId="0" fontId="15" fillId="0" borderId="0" applyNumberFormat="0" applyFill="0" applyBorder="0" applyAlignment="0" applyProtection="0"/>
    <xf numFmtId="0" fontId="16" fillId="0" borderId="8" applyNumberFormat="0" applyFill="0" applyAlignment="0" applyProtection="0"/>
    <xf numFmtId="166" fontId="26" fillId="0" borderId="0" applyFill="0" applyBorder="0" applyAlignment="0" applyProtection="0"/>
    <xf numFmtId="0" fontId="17" fillId="0" borderId="0" applyNumberFormat="0" applyFill="0" applyBorder="0" applyAlignment="0" applyProtection="0"/>
    <xf numFmtId="0" fontId="18" fillId="23" borderId="9" applyNumberFormat="0" applyAlignment="0" applyProtection="0"/>
    <xf numFmtId="0" fontId="11" fillId="0" borderId="0"/>
    <xf numFmtId="0" fontId="36" fillId="0" borderId="0"/>
    <xf numFmtId="176" fontId="36" fillId="0" borderId="0" applyFont="0" applyFill="0" applyBorder="0" applyAlignment="0" applyProtection="0"/>
    <xf numFmtId="165" fontId="36" fillId="0" borderId="0" applyFont="0" applyFill="0" applyBorder="0" applyAlignment="0" applyProtection="0"/>
    <xf numFmtId="165" fontId="26" fillId="0" borderId="0" applyFont="0" applyFill="0" applyBorder="0" applyAlignment="0" applyProtection="0"/>
    <xf numFmtId="0" fontId="1" fillId="0" borderId="0"/>
    <xf numFmtId="0" fontId="11" fillId="0" borderId="0"/>
    <xf numFmtId="176" fontId="11" fillId="0" borderId="0" applyFont="0" applyFill="0" applyBorder="0" applyAlignment="0" applyProtection="0"/>
    <xf numFmtId="165" fontId="11" fillId="0" borderId="0" applyFont="0" applyFill="0" applyBorder="0" applyAlignment="0" applyProtection="0"/>
  </cellStyleXfs>
  <cellXfs count="654">
    <xf numFmtId="0" fontId="0" fillId="0" borderId="0" xfId="0"/>
    <xf numFmtId="172" fontId="22" fillId="0" borderId="0" xfId="42" applyNumberFormat="1" applyFont="1" applyFill="1" applyBorder="1" applyAlignment="1" applyProtection="1">
      <alignment vertical="center"/>
    </xf>
    <xf numFmtId="0" fontId="21" fillId="0" borderId="0" xfId="0" applyFont="1" applyAlignment="1">
      <alignment horizontal="left" vertical="center"/>
    </xf>
    <xf numFmtId="0" fontId="33" fillId="0" borderId="0" xfId="0" applyFont="1" applyAlignment="1">
      <alignment horizontal="left"/>
    </xf>
    <xf numFmtId="0" fontId="33" fillId="0" borderId="0" xfId="0" applyFont="1"/>
    <xf numFmtId="0" fontId="28" fillId="0" borderId="0" xfId="0" applyFont="1"/>
    <xf numFmtId="0" fontId="28" fillId="0" borderId="0" xfId="0" applyFont="1" applyAlignment="1">
      <alignment horizontal="left"/>
    </xf>
    <xf numFmtId="0" fontId="21" fillId="0" borderId="0" xfId="0" applyFont="1" applyAlignment="1">
      <alignment horizontal="left" vertical="center" indent="1"/>
    </xf>
    <xf numFmtId="0" fontId="32" fillId="0" borderId="0" xfId="0" applyFont="1" applyAlignment="1">
      <alignment horizontal="left" vertical="center"/>
    </xf>
    <xf numFmtId="0" fontId="30" fillId="0" borderId="0" xfId="0" applyFont="1"/>
    <xf numFmtId="0" fontId="28" fillId="29" borderId="0" xfId="0" applyFont="1" applyFill="1" applyAlignment="1">
      <alignment horizontal="left" vertical="center" wrapText="1"/>
    </xf>
    <xf numFmtId="0" fontId="28" fillId="29" borderId="0" xfId="0" applyFont="1" applyFill="1" applyAlignment="1">
      <alignment horizontal="left" vertical="center"/>
    </xf>
    <xf numFmtId="0" fontId="32" fillId="28" borderId="0" xfId="0" applyFont="1" applyFill="1" applyAlignment="1">
      <alignment horizontal="centerContinuous"/>
    </xf>
    <xf numFmtId="0" fontId="32" fillId="28" borderId="0" xfId="0" applyFont="1" applyFill="1" applyAlignment="1">
      <alignment horizontal="centerContinuous" vertical="center"/>
    </xf>
    <xf numFmtId="0" fontId="32" fillId="28" borderId="35" xfId="0" applyFont="1" applyFill="1" applyBorder="1" applyAlignment="1">
      <alignment horizontal="centerContinuous" vertical="center"/>
    </xf>
    <xf numFmtId="0" fontId="35" fillId="30" borderId="0" xfId="0" applyFont="1" applyFill="1" applyAlignment="1">
      <alignment horizontal="left" vertical="center" indent="2"/>
    </xf>
    <xf numFmtId="0" fontId="34" fillId="30" borderId="0" xfId="0" applyFont="1" applyFill="1" applyAlignment="1">
      <alignment horizontal="left"/>
    </xf>
    <xf numFmtId="4" fontId="34" fillId="30" borderId="0" xfId="0" applyNumberFormat="1" applyFont="1" applyFill="1" applyAlignment="1">
      <alignment horizontal="center"/>
    </xf>
    <xf numFmtId="0" fontId="32" fillId="30" borderId="0" xfId="0" applyFont="1" applyFill="1"/>
    <xf numFmtId="0" fontId="32" fillId="29" borderId="0" xfId="0" applyFont="1" applyFill="1" applyAlignment="1">
      <alignment horizontal="centerContinuous"/>
    </xf>
    <xf numFmtId="0" fontId="35" fillId="0" borderId="0" xfId="0" applyFont="1" applyAlignment="1">
      <alignment horizontal="left" vertical="center" indent="2"/>
    </xf>
    <xf numFmtId="0" fontId="35" fillId="30" borderId="38" xfId="0" applyFont="1" applyFill="1" applyBorder="1" applyAlignment="1">
      <alignment horizontal="left" vertical="center" indent="2"/>
    </xf>
    <xf numFmtId="0" fontId="34" fillId="30" borderId="39" xfId="0" applyFont="1" applyFill="1" applyBorder="1" applyAlignment="1">
      <alignment horizontal="left"/>
    </xf>
    <xf numFmtId="4" fontId="34" fillId="30" borderId="39" xfId="0" applyNumberFormat="1" applyFont="1" applyFill="1" applyBorder="1" applyAlignment="1">
      <alignment horizontal="center"/>
    </xf>
    <xf numFmtId="0" fontId="32" fillId="30" borderId="40" xfId="0" applyFont="1" applyFill="1" applyBorder="1"/>
    <xf numFmtId="0" fontId="32" fillId="30" borderId="42" xfId="0" applyFont="1" applyFill="1" applyBorder="1" applyAlignment="1">
      <alignment horizontal="left" vertical="center" indent="2"/>
    </xf>
    <xf numFmtId="0" fontId="35" fillId="30" borderId="39" xfId="0" applyFont="1" applyFill="1" applyBorder="1" applyAlignment="1">
      <alignment horizontal="left" vertical="center" indent="2"/>
    </xf>
    <xf numFmtId="2" fontId="34" fillId="30" borderId="0" xfId="0" applyNumberFormat="1" applyFont="1" applyFill="1" applyAlignment="1">
      <alignment horizontal="center"/>
    </xf>
    <xf numFmtId="2" fontId="28" fillId="0" borderId="0" xfId="0" applyNumberFormat="1" applyFont="1" applyAlignment="1">
      <alignment horizontal="center"/>
    </xf>
    <xf numFmtId="2" fontId="33" fillId="0" borderId="0" xfId="0" applyNumberFormat="1" applyFont="1" applyAlignment="1">
      <alignment horizontal="center"/>
    </xf>
    <xf numFmtId="2" fontId="32" fillId="29" borderId="0" xfId="0" applyNumberFormat="1" applyFont="1" applyFill="1" applyAlignment="1">
      <alignment horizontal="center"/>
    </xf>
    <xf numFmtId="2" fontId="28" fillId="29" borderId="0" xfId="0" applyNumberFormat="1" applyFont="1" applyFill="1" applyAlignment="1">
      <alignment horizontal="center" vertical="center" wrapText="1"/>
    </xf>
    <xf numFmtId="1" fontId="34" fillId="30" borderId="0" xfId="0" applyNumberFormat="1" applyFont="1" applyFill="1" applyAlignment="1">
      <alignment horizontal="left"/>
    </xf>
    <xf numFmtId="0" fontId="21" fillId="0" borderId="42" xfId="0" applyFont="1" applyBorder="1" applyAlignment="1">
      <alignment horizontal="left" vertical="center" indent="1"/>
    </xf>
    <xf numFmtId="175" fontId="28" fillId="28" borderId="0" xfId="0" applyNumberFormat="1" applyFont="1" applyFill="1" applyAlignment="1">
      <alignment horizontal="left" vertical="center" wrapText="1"/>
    </xf>
    <xf numFmtId="0" fontId="28" fillId="28" borderId="0" xfId="0" applyFont="1" applyFill="1" applyAlignment="1">
      <alignment horizontal="right" vertical="center" wrapText="1" indent="1"/>
    </xf>
    <xf numFmtId="0" fontId="28" fillId="28" borderId="0" xfId="0" applyFont="1" applyFill="1" applyAlignment="1">
      <alignment horizontal="right" vertical="center" wrapText="1" indent="2"/>
    </xf>
    <xf numFmtId="4" fontId="32" fillId="30" borderId="0" xfId="0" applyNumberFormat="1" applyFont="1" applyFill="1"/>
    <xf numFmtId="4" fontId="33" fillId="0" borderId="0" xfId="0" applyNumberFormat="1" applyFont="1"/>
    <xf numFmtId="4" fontId="32" fillId="28" borderId="0" xfId="0" applyNumberFormat="1" applyFont="1" applyFill="1" applyAlignment="1">
      <alignment horizontal="centerContinuous"/>
    </xf>
    <xf numFmtId="4" fontId="28" fillId="28" borderId="0" xfId="0" applyNumberFormat="1" applyFont="1" applyFill="1" applyAlignment="1">
      <alignment horizontal="right" vertical="center" wrapText="1" indent="2"/>
    </xf>
    <xf numFmtId="4" fontId="28" fillId="0" borderId="0" xfId="0" applyNumberFormat="1" applyFont="1"/>
    <xf numFmtId="173" fontId="32" fillId="30" borderId="0" xfId="0" applyNumberFormat="1" applyFont="1" applyFill="1"/>
    <xf numFmtId="173" fontId="33" fillId="0" borderId="0" xfId="0" applyNumberFormat="1" applyFont="1"/>
    <xf numFmtId="173" fontId="32" fillId="28" borderId="0" xfId="0" applyNumberFormat="1" applyFont="1" applyFill="1" applyAlignment="1">
      <alignment horizontal="centerContinuous"/>
    </xf>
    <xf numFmtId="173" fontId="28" fillId="28" borderId="0" xfId="0" applyNumberFormat="1" applyFont="1" applyFill="1" applyAlignment="1">
      <alignment horizontal="left" vertical="center" wrapText="1"/>
    </xf>
    <xf numFmtId="173" fontId="28" fillId="0" borderId="0" xfId="0" applyNumberFormat="1" applyFont="1"/>
    <xf numFmtId="173" fontId="28" fillId="28" borderId="0" xfId="0" applyNumberFormat="1" applyFont="1" applyFill="1" applyAlignment="1">
      <alignment horizontal="left" vertical="center"/>
    </xf>
    <xf numFmtId="0" fontId="32" fillId="29" borderId="0" xfId="0" applyFont="1" applyFill="1" applyAlignment="1">
      <alignment horizontal="left"/>
    </xf>
    <xf numFmtId="4" fontId="34" fillId="30" borderId="0" xfId="0" applyNumberFormat="1" applyFont="1" applyFill="1" applyAlignment="1">
      <alignment horizontal="right"/>
    </xf>
    <xf numFmtId="4" fontId="28" fillId="0" borderId="0" xfId="0" applyNumberFormat="1" applyFont="1" applyAlignment="1">
      <alignment horizontal="right"/>
    </xf>
    <xf numFmtId="4" fontId="33" fillId="0" borderId="0" xfId="0" applyNumberFormat="1" applyFont="1" applyAlignment="1">
      <alignment horizontal="right"/>
    </xf>
    <xf numFmtId="0" fontId="32" fillId="29" borderId="0" xfId="0" applyFont="1" applyFill="1" applyAlignment="1">
      <alignment horizontal="right"/>
    </xf>
    <xf numFmtId="4" fontId="28" fillId="29" borderId="0" xfId="0" applyNumberFormat="1" applyFont="1" applyFill="1" applyAlignment="1">
      <alignment horizontal="right" vertical="center" wrapText="1" indent="1"/>
    </xf>
    <xf numFmtId="1" fontId="34" fillId="30" borderId="0" xfId="0" applyNumberFormat="1" applyFont="1" applyFill="1" applyAlignment="1">
      <alignment horizontal="left" wrapText="1"/>
    </xf>
    <xf numFmtId="0" fontId="32" fillId="30" borderId="0" xfId="0" applyFont="1" applyFill="1" applyAlignment="1">
      <alignment horizontal="left" vertical="center" indent="2"/>
    </xf>
    <xf numFmtId="0" fontId="11" fillId="0" borderId="0" xfId="35" applyAlignment="1">
      <alignment vertical="center"/>
    </xf>
    <xf numFmtId="0" fontId="11" fillId="0" borderId="0" xfId="0" applyFont="1" applyAlignment="1">
      <alignment horizontal="right" vertical="center"/>
    </xf>
    <xf numFmtId="0" fontId="11" fillId="0" borderId="0" xfId="0" applyFont="1" applyAlignment="1">
      <alignment vertical="center"/>
    </xf>
    <xf numFmtId="0" fontId="21" fillId="0" borderId="0" xfId="35" applyFont="1" applyAlignment="1">
      <alignment horizontal="right" vertical="center"/>
    </xf>
    <xf numFmtId="167" fontId="21" fillId="0" borderId="0" xfId="35" applyNumberFormat="1" applyFont="1" applyAlignment="1">
      <alignment horizontal="right" vertical="center"/>
    </xf>
    <xf numFmtId="167" fontId="11" fillId="0" borderId="0" xfId="35" applyNumberFormat="1" applyAlignment="1">
      <alignment vertical="center"/>
    </xf>
    <xf numFmtId="0" fontId="11" fillId="0" borderId="49" xfId="35" applyBorder="1" applyAlignment="1">
      <alignment vertical="center"/>
    </xf>
    <xf numFmtId="167" fontId="11" fillId="0" borderId="10" xfId="0" applyNumberFormat="1" applyFont="1" applyBorder="1" applyAlignment="1">
      <alignment horizontal="right" vertical="center"/>
    </xf>
    <xf numFmtId="167" fontId="11" fillId="24" borderId="10" xfId="35" applyNumberFormat="1" applyFill="1" applyBorder="1" applyAlignment="1" applyProtection="1">
      <alignment horizontal="right" vertical="center"/>
      <protection locked="0"/>
    </xf>
    <xf numFmtId="167" fontId="21" fillId="0" borderId="54" xfId="35" applyNumberFormat="1" applyFont="1" applyBorder="1" applyAlignment="1">
      <alignment horizontal="center" vertical="center"/>
    </xf>
    <xf numFmtId="170" fontId="21" fillId="20" borderId="54" xfId="35" applyNumberFormat="1" applyFont="1" applyFill="1" applyBorder="1" applyAlignment="1" applyProtection="1">
      <alignment horizontal="right" vertical="center"/>
      <protection locked="0"/>
    </xf>
    <xf numFmtId="167" fontId="21" fillId="0" borderId="47" xfId="35" applyNumberFormat="1" applyFont="1" applyBorder="1" applyAlignment="1">
      <alignment vertical="center" wrapText="1"/>
    </xf>
    <xf numFmtId="167" fontId="21" fillId="0" borderId="53" xfId="0" applyNumberFormat="1" applyFont="1" applyBorder="1" applyAlignment="1">
      <alignment vertical="center"/>
    </xf>
    <xf numFmtId="0" fontId="32" fillId="30" borderId="43" xfId="0" applyFont="1" applyFill="1" applyBorder="1" applyAlignment="1">
      <alignment horizontal="left" vertical="center" indent="2"/>
    </xf>
    <xf numFmtId="0" fontId="28" fillId="0" borderId="42" xfId="0" applyFont="1" applyBorder="1" applyAlignment="1">
      <alignment vertical="center"/>
    </xf>
    <xf numFmtId="0" fontId="28" fillId="0" borderId="0" xfId="0" applyFont="1" applyAlignment="1">
      <alignment horizontal="right" vertical="center"/>
    </xf>
    <xf numFmtId="0" fontId="28" fillId="0" borderId="0" xfId="0" applyFont="1" applyAlignment="1">
      <alignment vertical="center"/>
    </xf>
    <xf numFmtId="0" fontId="19" fillId="0" borderId="0" xfId="0" applyFont="1" applyAlignment="1">
      <alignment vertical="center"/>
    </xf>
    <xf numFmtId="0" fontId="28" fillId="0" borderId="43" xfId="0" applyFont="1" applyBorder="1" applyAlignment="1">
      <alignment vertical="center" wrapText="1"/>
    </xf>
    <xf numFmtId="0" fontId="28" fillId="0" borderId="0" xfId="0" applyFont="1" applyAlignment="1">
      <alignment vertical="center" wrapText="1"/>
    </xf>
    <xf numFmtId="0" fontId="28" fillId="0" borderId="42" xfId="0" applyFont="1" applyBorder="1" applyAlignment="1">
      <alignment vertical="center" wrapText="1"/>
    </xf>
    <xf numFmtId="0" fontId="19" fillId="0" borderId="0" xfId="0" applyFont="1"/>
    <xf numFmtId="0" fontId="37" fillId="0" borderId="0" xfId="0" applyFont="1"/>
    <xf numFmtId="175" fontId="28" fillId="0" borderId="0" xfId="0" applyNumberFormat="1" applyFont="1"/>
    <xf numFmtId="0" fontId="0" fillId="0" borderId="0" xfId="0" applyAlignment="1">
      <alignment vertical="center"/>
    </xf>
    <xf numFmtId="0" fontId="24" fillId="0" borderId="0" xfId="0" applyFont="1" applyAlignment="1">
      <alignment vertical="center"/>
    </xf>
    <xf numFmtId="0" fontId="24" fillId="0" borderId="0" xfId="0" applyFont="1"/>
    <xf numFmtId="0" fontId="21" fillId="0" borderId="0" xfId="0" applyFont="1" applyAlignment="1">
      <alignment horizontal="center" vertical="center" wrapText="1"/>
    </xf>
    <xf numFmtId="171" fontId="28" fillId="0" borderId="0" xfId="0" applyNumberFormat="1" applyFont="1" applyAlignment="1">
      <alignment vertical="center"/>
    </xf>
    <xf numFmtId="49" fontId="39" fillId="0" borderId="0" xfId="0" applyNumberFormat="1" applyFont="1"/>
    <xf numFmtId="49" fontId="21" fillId="0" borderId="0" xfId="0" applyNumberFormat="1" applyFont="1"/>
    <xf numFmtId="49" fontId="28" fillId="0" borderId="0" xfId="0" applyNumberFormat="1" applyFont="1"/>
    <xf numFmtId="49" fontId="28" fillId="0" borderId="0" xfId="0" applyNumberFormat="1" applyFont="1" applyAlignment="1">
      <alignment wrapText="1"/>
    </xf>
    <xf numFmtId="0" fontId="28" fillId="0" borderId="0" xfId="0" applyFont="1" applyAlignment="1">
      <alignment horizontal="center" vertical="center" wrapText="1"/>
    </xf>
    <xf numFmtId="0" fontId="28"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wrapText="1"/>
    </xf>
    <xf numFmtId="0" fontId="28" fillId="0" borderId="26" xfId="0" applyFont="1" applyBorder="1" applyAlignment="1">
      <alignment horizontal="center" vertical="center" wrapText="1"/>
    </xf>
    <xf numFmtId="0" fontId="28" fillId="0" borderId="26" xfId="0" applyFont="1" applyBorder="1" applyAlignment="1">
      <alignment horizontal="center" vertical="center"/>
    </xf>
    <xf numFmtId="0" fontId="11" fillId="0" borderId="10" xfId="0" applyFont="1" applyBorder="1"/>
    <xf numFmtId="0" fontId="33" fillId="0" borderId="0" xfId="0" applyFont="1" applyAlignment="1">
      <alignment horizontal="right"/>
    </xf>
    <xf numFmtId="0" fontId="33" fillId="0" borderId="18" xfId="0" applyFont="1" applyBorder="1" applyAlignment="1">
      <alignment horizontal="right"/>
    </xf>
    <xf numFmtId="0" fontId="33" fillId="0" borderId="26" xfId="0" applyFont="1" applyBorder="1" applyAlignment="1">
      <alignment horizontal="right"/>
    </xf>
    <xf numFmtId="0" fontId="11" fillId="0" borderId="0" xfId="0" applyFont="1" applyAlignment="1">
      <alignment horizontal="center"/>
    </xf>
    <xf numFmtId="1" fontId="28" fillId="0" borderId="0" xfId="0" applyNumberFormat="1" applyFont="1"/>
    <xf numFmtId="0" fontId="19" fillId="0" borderId="0" xfId="0" applyFont="1" applyAlignment="1">
      <alignment horizontal="left" vertical="top" wrapText="1"/>
    </xf>
    <xf numFmtId="1" fontId="19" fillId="0" borderId="0" xfId="0" applyNumberFormat="1" applyFont="1"/>
    <xf numFmtId="0" fontId="33" fillId="0" borderId="0" xfId="0" applyFont="1" applyAlignment="1">
      <alignment horizontal="center"/>
    </xf>
    <xf numFmtId="0" fontId="28" fillId="0" borderId="0" xfId="0" applyFont="1" applyAlignment="1">
      <alignment wrapText="1"/>
    </xf>
    <xf numFmtId="0" fontId="28" fillId="0" borderId="26" xfId="0" applyFont="1" applyBorder="1" applyAlignment="1">
      <alignment wrapText="1"/>
    </xf>
    <xf numFmtId="0" fontId="11" fillId="0" borderId="0" xfId="0" applyFont="1"/>
    <xf numFmtId="0" fontId="38" fillId="0" borderId="0" xfId="0" applyFont="1" applyAlignment="1">
      <alignment vertical="center"/>
    </xf>
    <xf numFmtId="0" fontId="28" fillId="29" borderId="72" xfId="0" applyFont="1" applyFill="1" applyBorder="1" applyAlignment="1">
      <alignment horizontal="center" vertical="center" wrapText="1"/>
    </xf>
    <xf numFmtId="0" fontId="28" fillId="29" borderId="68" xfId="0" applyFont="1" applyFill="1" applyBorder="1" applyAlignment="1">
      <alignment horizontal="center" vertical="center" wrapText="1"/>
    </xf>
    <xf numFmtId="1" fontId="28" fillId="29" borderId="69" xfId="0" applyNumberFormat="1" applyFont="1" applyFill="1" applyBorder="1" applyAlignment="1">
      <alignment horizontal="center" vertical="center" wrapText="1"/>
    </xf>
    <xf numFmtId="0" fontId="28" fillId="29" borderId="69" xfId="0" applyFont="1" applyFill="1" applyBorder="1" applyAlignment="1">
      <alignment horizontal="center" vertical="center" wrapText="1"/>
    </xf>
    <xf numFmtId="1" fontId="28" fillId="29" borderId="67" xfId="0" applyNumberFormat="1" applyFont="1" applyFill="1" applyBorder="1" applyAlignment="1">
      <alignment horizontal="center" vertical="center" wrapText="1"/>
    </xf>
    <xf numFmtId="0" fontId="28" fillId="0" borderId="66" xfId="0" applyFont="1" applyBorder="1" applyAlignment="1">
      <alignment horizontal="center" vertical="center"/>
    </xf>
    <xf numFmtId="0" fontId="28" fillId="0" borderId="66" xfId="0" applyFont="1" applyBorder="1" applyAlignment="1">
      <alignment horizontal="left" vertical="center"/>
    </xf>
    <xf numFmtId="0" fontId="19" fillId="0" borderId="0" xfId="0" applyFont="1" applyAlignment="1">
      <alignment wrapText="1"/>
    </xf>
    <xf numFmtId="1" fontId="28" fillId="0" borderId="68" xfId="0" applyNumberFormat="1" applyFont="1" applyBorder="1" applyAlignment="1">
      <alignment horizontal="center" vertical="center"/>
    </xf>
    <xf numFmtId="0" fontId="28" fillId="0" borderId="68" xfId="0" applyFont="1" applyBorder="1" applyAlignment="1">
      <alignment horizontal="center" vertical="center"/>
    </xf>
    <xf numFmtId="0" fontId="31" fillId="0" borderId="0" xfId="0" applyFont="1" applyAlignment="1">
      <alignment vertical="center"/>
    </xf>
    <xf numFmtId="4" fontId="11" fillId="0" borderId="0" xfId="0" applyNumberFormat="1" applyFont="1" applyAlignment="1">
      <alignment vertical="center"/>
    </xf>
    <xf numFmtId="171" fontId="11" fillId="0" borderId="0" xfId="0" applyNumberFormat="1" applyFont="1" applyAlignment="1">
      <alignment vertical="center"/>
    </xf>
    <xf numFmtId="4" fontId="22" fillId="0" borderId="0" xfId="0" applyNumberFormat="1" applyFont="1" applyAlignment="1">
      <alignment vertical="center"/>
    </xf>
    <xf numFmtId="3" fontId="22" fillId="0" borderId="0" xfId="0" applyNumberFormat="1" applyFont="1" applyAlignment="1">
      <alignment vertical="center"/>
    </xf>
    <xf numFmtId="0" fontId="21" fillId="0" borderId="53" xfId="0" applyFont="1" applyBorder="1" applyAlignment="1">
      <alignment horizontal="center" vertical="center"/>
    </xf>
    <xf numFmtId="0" fontId="19" fillId="29" borderId="0" xfId="0" applyFont="1" applyFill="1" applyAlignment="1">
      <alignment horizontal="centerContinuous"/>
    </xf>
    <xf numFmtId="0" fontId="19" fillId="0" borderId="0" xfId="0" applyFont="1" applyAlignment="1">
      <alignment horizontal="center" vertical="center" wrapText="1"/>
    </xf>
    <xf numFmtId="0" fontId="21" fillId="0" borderId="0" xfId="0" applyFont="1" applyAlignment="1">
      <alignment horizontal="left" vertical="center" wrapText="1"/>
    </xf>
    <xf numFmtId="0" fontId="21" fillId="0" borderId="29" xfId="0" applyFont="1" applyBorder="1" applyAlignment="1">
      <alignment horizontal="center" vertical="center" wrapText="1"/>
    </xf>
    <xf numFmtId="0" fontId="21" fillId="0" borderId="29" xfId="0" applyFont="1" applyBorder="1" applyAlignment="1">
      <alignment horizontal="left" vertical="center"/>
    </xf>
    <xf numFmtId="0" fontId="23" fillId="0" borderId="0" xfId="0" applyFont="1"/>
    <xf numFmtId="0" fontId="21" fillId="0" borderId="25" xfId="0" applyFont="1" applyBorder="1" applyAlignment="1">
      <alignment horizontal="center" vertical="center" textRotation="90" wrapText="1"/>
    </xf>
    <xf numFmtId="0" fontId="21" fillId="0" borderId="24" xfId="0" applyFont="1" applyBorder="1" applyAlignment="1">
      <alignment horizontal="center" vertical="center" textRotation="90" wrapText="1"/>
    </xf>
    <xf numFmtId="0" fontId="19" fillId="0" borderId="0" xfId="0" applyFont="1" applyAlignment="1">
      <alignment vertical="center" wrapText="1"/>
    </xf>
    <xf numFmtId="0" fontId="40" fillId="33" borderId="10" xfId="0" applyFont="1" applyFill="1" applyBorder="1" applyAlignment="1">
      <alignment horizontal="center" vertical="center"/>
    </xf>
    <xf numFmtId="0" fontId="40" fillId="33" borderId="10" xfId="0" applyFont="1" applyFill="1" applyBorder="1" applyAlignment="1">
      <alignment horizontal="center" vertical="center" wrapText="1"/>
    </xf>
    <xf numFmtId="0" fontId="21" fillId="20" borderId="53" xfId="0" applyFont="1" applyFill="1" applyBorder="1" applyAlignment="1" applyProtection="1">
      <alignment horizontal="center" vertical="center"/>
      <protection locked="0"/>
    </xf>
    <xf numFmtId="0" fontId="40" fillId="33" borderId="51" xfId="0" applyFont="1" applyFill="1" applyBorder="1" applyAlignment="1">
      <alignment horizontal="center" vertical="center"/>
    </xf>
    <xf numFmtId="0" fontId="28" fillId="32" borderId="10" xfId="0" applyFont="1" applyFill="1" applyBorder="1" applyProtection="1">
      <protection locked="0"/>
    </xf>
    <xf numFmtId="0" fontId="40" fillId="33" borderId="45" xfId="0" applyFont="1" applyFill="1" applyBorder="1" applyAlignment="1">
      <alignment horizontal="center" vertical="center" wrapText="1"/>
    </xf>
    <xf numFmtId="4" fontId="28" fillId="0" borderId="0" xfId="0" applyNumberFormat="1" applyFont="1" applyAlignment="1">
      <alignment horizontal="center"/>
    </xf>
    <xf numFmtId="0" fontId="19" fillId="0" borderId="0" xfId="0" applyFont="1" applyAlignment="1">
      <alignment horizontal="center" vertical="center"/>
    </xf>
    <xf numFmtId="0" fontId="32" fillId="29" borderId="33" xfId="0" applyFont="1" applyFill="1" applyBorder="1" applyAlignment="1">
      <alignment vertical="center"/>
    </xf>
    <xf numFmtId="0" fontId="32" fillId="0" borderId="0" xfId="0" applyFont="1" applyAlignment="1">
      <alignment vertical="center"/>
    </xf>
    <xf numFmtId="0" fontId="32" fillId="29" borderId="0" xfId="0" applyFont="1" applyFill="1" applyAlignment="1">
      <alignment vertical="center"/>
    </xf>
    <xf numFmtId="0" fontId="21" fillId="0" borderId="0" xfId="0" applyFont="1" applyAlignment="1">
      <alignment vertical="center"/>
    </xf>
    <xf numFmtId="0" fontId="28" fillId="29" borderId="0" xfId="0" applyFont="1" applyFill="1" applyAlignment="1">
      <alignment vertical="center"/>
    </xf>
    <xf numFmtId="0" fontId="11" fillId="0" borderId="53" xfId="35" applyBorder="1" applyAlignment="1">
      <alignment vertical="center"/>
    </xf>
    <xf numFmtId="0" fontId="11" fillId="0" borderId="48" xfId="35" applyBorder="1" applyAlignment="1">
      <alignment vertical="center"/>
    </xf>
    <xf numFmtId="0" fontId="21" fillId="0" borderId="48" xfId="35" applyFont="1" applyBorder="1" applyAlignment="1">
      <alignment vertical="center"/>
    </xf>
    <xf numFmtId="0" fontId="21" fillId="0" borderId="49" xfId="35" applyFont="1" applyBorder="1" applyAlignment="1">
      <alignment vertical="center"/>
    </xf>
    <xf numFmtId="0" fontId="44" fillId="0" borderId="66" xfId="0" applyFont="1" applyBorder="1" applyAlignment="1">
      <alignment horizontal="center" vertical="center"/>
    </xf>
    <xf numFmtId="168" fontId="21" fillId="0" borderId="45" xfId="0" applyNumberFormat="1" applyFont="1" applyBorder="1" applyAlignment="1">
      <alignment horizontal="center" vertical="center"/>
    </xf>
    <xf numFmtId="168" fontId="21" fillId="0" borderId="47" xfId="0" applyNumberFormat="1" applyFont="1" applyBorder="1" applyAlignment="1">
      <alignment horizontal="center" vertical="center"/>
    </xf>
    <xf numFmtId="0" fontId="45" fillId="0" borderId="23" xfId="0" applyFont="1" applyBorder="1" applyAlignment="1">
      <alignment vertical="center" wrapText="1"/>
    </xf>
    <xf numFmtId="0" fontId="45" fillId="0" borderId="25" xfId="0" applyFont="1" applyBorder="1" applyAlignment="1">
      <alignment horizontal="center" vertical="center" textRotation="90" wrapText="1"/>
    </xf>
    <xf numFmtId="0" fontId="27" fillId="0" borderId="21" xfId="0" applyFont="1" applyBorder="1" applyAlignment="1">
      <alignment vertical="center" wrapText="1"/>
    </xf>
    <xf numFmtId="0" fontId="45" fillId="0" borderId="21" xfId="0" applyFont="1" applyBorder="1" applyAlignment="1">
      <alignment horizontal="center" vertical="center" wrapText="1"/>
    </xf>
    <xf numFmtId="0" fontId="27" fillId="0" borderId="21" xfId="0" applyFont="1" applyBorder="1" applyAlignment="1">
      <alignment horizontal="center" vertical="center" wrapText="1"/>
    </xf>
    <xf numFmtId="0" fontId="45" fillId="0" borderId="25" xfId="0" applyFont="1" applyBorder="1" applyAlignment="1">
      <alignment horizontal="center" vertical="center" wrapText="1"/>
    </xf>
    <xf numFmtId="0" fontId="27" fillId="0" borderId="25" xfId="0" applyFont="1" applyBorder="1" applyAlignment="1">
      <alignment horizontal="center" vertical="center" wrapText="1"/>
    </xf>
    <xf numFmtId="0" fontId="11" fillId="0" borderId="10" xfId="0" applyFont="1" applyBorder="1" applyAlignment="1">
      <alignment horizontal="right" vertical="center" wrapText="1" indent="1"/>
    </xf>
    <xf numFmtId="0" fontId="46" fillId="0" borderId="0" xfId="0" applyFont="1"/>
    <xf numFmtId="0" fontId="27" fillId="0" borderId="25" xfId="0" applyFont="1" applyBorder="1" applyAlignment="1">
      <alignment vertical="center" wrapText="1"/>
    </xf>
    <xf numFmtId="4" fontId="32" fillId="30" borderId="39" xfId="0" applyNumberFormat="1" applyFont="1" applyFill="1" applyBorder="1" applyAlignment="1">
      <alignment horizontal="left" indent="2"/>
    </xf>
    <xf numFmtId="4" fontId="32" fillId="30" borderId="0" xfId="0" applyNumberFormat="1" applyFont="1" applyFill="1" applyAlignment="1">
      <alignment horizontal="left" indent="2"/>
    </xf>
    <xf numFmtId="0" fontId="32" fillId="30" borderId="0" xfId="0" applyFont="1" applyFill="1" applyAlignment="1">
      <alignment horizontal="left" indent="2"/>
    </xf>
    <xf numFmtId="4" fontId="11" fillId="0" borderId="10" xfId="0" applyNumberFormat="1" applyFont="1" applyBorder="1" applyAlignment="1">
      <alignment horizontal="right" vertical="center" wrapText="1" indent="2"/>
    </xf>
    <xf numFmtId="175" fontId="11" fillId="0" borderId="10" xfId="0" applyNumberFormat="1" applyFont="1" applyBorder="1" applyAlignment="1">
      <alignment horizontal="left" vertical="center" wrapText="1"/>
    </xf>
    <xf numFmtId="173" fontId="11" fillId="0" borderId="10" xfId="0" applyNumberFormat="1" applyFont="1" applyBorder="1" applyAlignment="1">
      <alignment horizontal="right" vertical="center" wrapText="1"/>
    </xf>
    <xf numFmtId="173" fontId="11" fillId="0" borderId="10" xfId="0" applyNumberFormat="1" applyFont="1" applyBorder="1" applyAlignment="1">
      <alignment horizontal="right" vertical="center"/>
    </xf>
    <xf numFmtId="0" fontId="33" fillId="0" borderId="40" xfId="0" applyFont="1" applyBorder="1" applyAlignment="1">
      <alignment horizontal="left"/>
    </xf>
    <xf numFmtId="0" fontId="21" fillId="0" borderId="40" xfId="0" applyFont="1" applyBorder="1" applyAlignment="1">
      <alignment horizontal="left" vertical="center"/>
    </xf>
    <xf numFmtId="173" fontId="11" fillId="0" borderId="71" xfId="0" applyNumberFormat="1" applyFont="1" applyBorder="1" applyAlignment="1" applyProtection="1">
      <alignment horizontal="center" vertical="center"/>
      <protection locked="0"/>
    </xf>
    <xf numFmtId="0" fontId="27" fillId="0" borderId="10" xfId="0" applyFont="1" applyBorder="1" applyAlignment="1">
      <alignment horizontal="center" vertical="center" wrapText="1"/>
    </xf>
    <xf numFmtId="4" fontId="48" fillId="0" borderId="10" xfId="0" applyNumberFormat="1" applyFont="1" applyBorder="1" applyAlignment="1">
      <alignment horizontal="right" indent="1"/>
    </xf>
    <xf numFmtId="0" fontId="48" fillId="0" borderId="10" xfId="0" applyFont="1" applyBorder="1" applyAlignment="1">
      <alignment horizontal="right" indent="1"/>
    </xf>
    <xf numFmtId="175" fontId="48" fillId="0" borderId="10" xfId="0" applyNumberFormat="1" applyFont="1" applyBorder="1" applyAlignment="1">
      <alignment horizontal="left"/>
    </xf>
    <xf numFmtId="173" fontId="48" fillId="0" borderId="10" xfId="0" applyNumberFormat="1" applyFont="1" applyBorder="1"/>
    <xf numFmtId="0" fontId="49" fillId="0" borderId="66" xfId="0" applyFont="1" applyBorder="1" applyAlignment="1">
      <alignment horizontal="center" vertical="center"/>
    </xf>
    <xf numFmtId="0" fontId="27" fillId="0" borderId="22" xfId="0" applyFont="1" applyBorder="1" applyAlignment="1">
      <alignment vertical="center" wrapText="1"/>
    </xf>
    <xf numFmtId="0" fontId="25" fillId="0" borderId="16" xfId="0" applyFont="1" applyBorder="1" applyAlignment="1">
      <alignment vertical="center" wrapText="1"/>
    </xf>
    <xf numFmtId="0" fontId="27" fillId="0" borderId="16" xfId="0" applyFont="1" applyBorder="1" applyAlignment="1">
      <alignment horizontal="center" vertical="center" wrapText="1"/>
    </xf>
    <xf numFmtId="0" fontId="27" fillId="0" borderId="83" xfId="0" applyFont="1" applyBorder="1" applyAlignment="1">
      <alignment horizontal="center" vertical="center" wrapText="1"/>
    </xf>
    <xf numFmtId="0" fontId="27" fillId="0" borderId="17" xfId="0" applyFont="1" applyBorder="1" applyAlignment="1">
      <alignment vertical="center" wrapText="1"/>
    </xf>
    <xf numFmtId="0" fontId="25" fillId="0" borderId="10" xfId="0" applyFont="1" applyBorder="1" applyAlignment="1">
      <alignment vertical="center" wrapText="1"/>
    </xf>
    <xf numFmtId="0" fontId="25" fillId="0" borderId="10" xfId="0" applyFont="1" applyBorder="1" applyAlignment="1">
      <alignment horizontal="center" vertical="center" wrapText="1"/>
    </xf>
    <xf numFmtId="0" fontId="25" fillId="0" borderId="17" xfId="0" applyFont="1" applyBorder="1" applyAlignment="1">
      <alignment vertical="center" wrapText="1"/>
    </xf>
    <xf numFmtId="0" fontId="27" fillId="0" borderId="10" xfId="0" applyFont="1" applyBorder="1" applyAlignment="1">
      <alignment vertical="center" wrapText="1"/>
    </xf>
    <xf numFmtId="0" fontId="25" fillId="0" borderId="53" xfId="0" applyFont="1" applyBorder="1" applyAlignment="1">
      <alignment vertical="center" wrapText="1"/>
    </xf>
    <xf numFmtId="0" fontId="25" fillId="0" borderId="19" xfId="0" applyFont="1" applyBorder="1" applyAlignment="1">
      <alignment vertical="center" wrapText="1"/>
    </xf>
    <xf numFmtId="0" fontId="25" fillId="0" borderId="57" xfId="0" applyFont="1" applyBorder="1" applyAlignment="1">
      <alignment vertical="center" wrapText="1"/>
    </xf>
    <xf numFmtId="0" fontId="27" fillId="0" borderId="53" xfId="0" applyFont="1" applyBorder="1" applyAlignment="1">
      <alignment vertical="center" wrapText="1"/>
    </xf>
    <xf numFmtId="0" fontId="27" fillId="0" borderId="19" xfId="0" applyFont="1" applyBorder="1" applyAlignment="1">
      <alignment vertical="center" wrapText="1"/>
    </xf>
    <xf numFmtId="0" fontId="27" fillId="0" borderId="20" xfId="0" applyFont="1" applyBorder="1" applyAlignment="1">
      <alignment vertical="center" wrapText="1"/>
    </xf>
    <xf numFmtId="0" fontId="25" fillId="0" borderId="57" xfId="0" applyFont="1" applyBorder="1" applyAlignment="1">
      <alignment horizontal="center" vertical="center" wrapText="1"/>
    </xf>
    <xf numFmtId="0" fontId="27" fillId="0" borderId="16" xfId="0" applyFont="1" applyBorder="1" applyAlignment="1">
      <alignment vertical="center" wrapText="1"/>
    </xf>
    <xf numFmtId="0" fontId="27" fillId="0" borderId="57" xfId="0" applyFont="1" applyBorder="1" applyAlignment="1">
      <alignment vertical="center" wrapText="1"/>
    </xf>
    <xf numFmtId="0" fontId="27" fillId="0" borderId="57" xfId="0" applyFont="1" applyBorder="1" applyAlignment="1">
      <alignment horizontal="center" vertical="center" wrapText="1"/>
    </xf>
    <xf numFmtId="0" fontId="25" fillId="0" borderId="12" xfId="0" applyFont="1" applyBorder="1" applyAlignment="1">
      <alignment vertical="center" wrapText="1"/>
    </xf>
    <xf numFmtId="0" fontId="27" fillId="0" borderId="47" xfId="0" applyFont="1" applyBorder="1" applyAlignment="1">
      <alignment horizontal="center" vertical="center" wrapText="1"/>
    </xf>
    <xf numFmtId="0" fontId="25" fillId="0" borderId="22" xfId="0" applyFont="1" applyBorder="1" applyAlignment="1">
      <alignment vertical="center" wrapText="1"/>
    </xf>
    <xf numFmtId="0" fontId="25" fillId="0" borderId="83"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45" xfId="0" applyFont="1" applyBorder="1" applyAlignment="1">
      <alignment horizontal="center" vertical="center" wrapText="1"/>
    </xf>
    <xf numFmtId="0" fontId="45" fillId="0" borderId="51" xfId="0" applyFont="1" applyBorder="1" applyAlignment="1">
      <alignment horizontal="center" vertical="center" wrapText="1"/>
    </xf>
    <xf numFmtId="0" fontId="27" fillId="0" borderId="28" xfId="0" applyFont="1" applyBorder="1" applyAlignment="1">
      <alignment horizontal="center" vertical="center" wrapText="1"/>
    </xf>
    <xf numFmtId="0" fontId="25" fillId="0" borderId="87"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87" xfId="0" applyFont="1" applyBorder="1" applyAlignment="1">
      <alignment horizontal="center" vertical="center" wrapText="1"/>
    </xf>
    <xf numFmtId="0" fontId="27" fillId="0" borderId="89" xfId="0" applyFont="1" applyBorder="1" applyAlignment="1">
      <alignment horizontal="center" vertical="center" wrapText="1"/>
    </xf>
    <xf numFmtId="0" fontId="45" fillId="0" borderId="75" xfId="0" applyFont="1" applyBorder="1" applyAlignment="1">
      <alignment horizontal="center" vertical="center" wrapText="1"/>
    </xf>
    <xf numFmtId="4" fontId="11" fillId="20" borderId="70" xfId="0" applyNumberFormat="1" applyFont="1" applyFill="1" applyBorder="1" applyAlignment="1" applyProtection="1">
      <alignment horizontal="center" vertical="center"/>
      <protection locked="0"/>
    </xf>
    <xf numFmtId="4" fontId="11" fillId="0" borderId="70" xfId="0" applyNumberFormat="1" applyFont="1" applyBorder="1" applyAlignment="1" applyProtection="1">
      <alignment horizontal="center" vertical="center"/>
      <protection locked="0"/>
    </xf>
    <xf numFmtId="0" fontId="32" fillId="29" borderId="33" xfId="0" applyFont="1" applyFill="1" applyBorder="1" applyAlignment="1">
      <alignment horizontal="left" vertical="center"/>
    </xf>
    <xf numFmtId="0" fontId="32" fillId="29" borderId="56" xfId="0" applyFont="1" applyFill="1" applyBorder="1" applyAlignment="1">
      <alignment vertical="center"/>
    </xf>
    <xf numFmtId="0" fontId="21" fillId="0" borderId="55" xfId="0" applyFont="1" applyBorder="1" applyAlignment="1">
      <alignment vertical="center"/>
    </xf>
    <xf numFmtId="0" fontId="32" fillId="29" borderId="38" xfId="0" applyFont="1" applyFill="1" applyBorder="1" applyAlignment="1">
      <alignment horizontal="left" vertical="center" wrapText="1"/>
    </xf>
    <xf numFmtId="0" fontId="32" fillId="29" borderId="38" xfId="0" applyFont="1" applyFill="1" applyBorder="1" applyAlignment="1">
      <alignment vertical="center" wrapText="1"/>
    </xf>
    <xf numFmtId="0" fontId="32" fillId="29" borderId="33" xfId="0" applyFont="1" applyFill="1" applyBorder="1" applyAlignment="1">
      <alignment vertical="center" wrapText="1"/>
    </xf>
    <xf numFmtId="0" fontId="25" fillId="0" borderId="16" xfId="0" applyFont="1" applyBorder="1" applyAlignment="1">
      <alignment horizontal="center" vertical="center" wrapText="1"/>
    </xf>
    <xf numFmtId="4" fontId="11" fillId="20" borderId="66" xfId="0" applyNumberFormat="1" applyFont="1" applyFill="1" applyBorder="1" applyAlignment="1" applyProtection="1">
      <alignment horizontal="center" vertical="center"/>
      <protection locked="0"/>
    </xf>
    <xf numFmtId="0" fontId="21" fillId="0" borderId="23" xfId="0" applyFont="1" applyBorder="1" applyAlignment="1">
      <alignment horizontal="left" vertical="center"/>
    </xf>
    <xf numFmtId="0" fontId="28" fillId="0" borderId="10" xfId="0" applyFont="1" applyBorder="1" applyAlignment="1">
      <alignment horizontal="left" vertical="center" wrapText="1"/>
    </xf>
    <xf numFmtId="0" fontId="11" fillId="0" borderId="10" xfId="0" applyFont="1" applyBorder="1" applyAlignment="1">
      <alignment horizontal="left" vertical="center"/>
    </xf>
    <xf numFmtId="0" fontId="28" fillId="0" borderId="10" xfId="0" applyFont="1" applyBorder="1" applyAlignment="1">
      <alignment horizontal="left" vertical="center"/>
    </xf>
    <xf numFmtId="0" fontId="11" fillId="0" borderId="10" xfId="0" applyFont="1" applyBorder="1" applyAlignment="1">
      <alignment horizontal="left" vertical="center" wrapText="1"/>
    </xf>
    <xf numFmtId="0" fontId="40" fillId="33" borderId="45" xfId="0" applyFont="1" applyFill="1" applyBorder="1" applyAlignment="1">
      <alignment horizontal="center" vertical="center"/>
    </xf>
    <xf numFmtId="175" fontId="28" fillId="0" borderId="94" xfId="0" applyNumberFormat="1" applyFont="1" applyBorder="1"/>
    <xf numFmtId="0" fontId="20" fillId="0" borderId="0" xfId="0" applyFont="1" applyAlignment="1">
      <alignment horizontal="right"/>
    </xf>
    <xf numFmtId="0" fontId="28" fillId="32" borderId="45" xfId="0" applyFont="1" applyFill="1" applyBorder="1" applyAlignment="1" applyProtection="1">
      <alignment wrapText="1"/>
      <protection locked="0"/>
    </xf>
    <xf numFmtId="0" fontId="28" fillId="35" borderId="18" xfId="0" applyFont="1" applyFill="1" applyBorder="1" applyAlignment="1">
      <alignment horizontal="center" vertical="center" wrapText="1"/>
    </xf>
    <xf numFmtId="0" fontId="21" fillId="0" borderId="10" xfId="0" applyFont="1" applyBorder="1" applyAlignment="1">
      <alignment horizontal="left" vertical="center"/>
    </xf>
    <xf numFmtId="0" fontId="28" fillId="35" borderId="18" xfId="0" applyFont="1" applyFill="1" applyBorder="1" applyAlignment="1">
      <alignment wrapText="1"/>
    </xf>
    <xf numFmtId="0" fontId="21" fillId="0" borderId="34" xfId="0" applyFont="1" applyBorder="1" applyAlignment="1">
      <alignment horizontal="left" vertical="center"/>
    </xf>
    <xf numFmtId="0" fontId="52" fillId="0" borderId="70" xfId="0" applyFont="1" applyBorder="1" applyAlignment="1">
      <alignment horizontal="left" vertical="center"/>
    </xf>
    <xf numFmtId="0" fontId="52" fillId="29" borderId="72" xfId="0" applyFont="1" applyFill="1" applyBorder="1" applyAlignment="1">
      <alignment horizontal="center" vertical="center" wrapText="1"/>
    </xf>
    <xf numFmtId="49" fontId="21" fillId="0" borderId="40" xfId="0" applyNumberFormat="1" applyFont="1" applyBorder="1" applyAlignment="1">
      <alignment horizontal="left"/>
    </xf>
    <xf numFmtId="0" fontId="32" fillId="29" borderId="13" xfId="0" applyFont="1" applyFill="1" applyBorder="1" applyAlignment="1">
      <alignment horizontal="left" vertical="center" wrapText="1"/>
    </xf>
    <xf numFmtId="49" fontId="21" fillId="0" borderId="13" xfId="0" applyNumberFormat="1" applyFont="1" applyBorder="1" applyAlignment="1">
      <alignment horizontal="left"/>
    </xf>
    <xf numFmtId="0" fontId="11" fillId="0" borderId="42" xfId="0" applyFont="1" applyBorder="1" applyAlignment="1">
      <alignment vertical="center"/>
    </xf>
    <xf numFmtId="0" fontId="21" fillId="0" borderId="42" xfId="0" applyFont="1" applyBorder="1" applyAlignment="1">
      <alignment horizontal="centerContinuous" vertical="center"/>
    </xf>
    <xf numFmtId="0" fontId="21" fillId="0" borderId="0" xfId="0" applyFont="1" applyAlignment="1">
      <alignment horizontal="centerContinuous"/>
    </xf>
    <xf numFmtId="0" fontId="21" fillId="0" borderId="43" xfId="0" applyFont="1" applyBorder="1" applyAlignment="1">
      <alignment horizontal="centerContinuous"/>
    </xf>
    <xf numFmtId="0" fontId="11" fillId="0" borderId="13" xfId="0" applyFont="1" applyBorder="1" applyAlignment="1">
      <alignment vertical="center"/>
    </xf>
    <xf numFmtId="0" fontId="11" fillId="0" borderId="13" xfId="0" applyFont="1" applyBorder="1" applyAlignment="1">
      <alignment horizontal="right" vertical="center"/>
    </xf>
    <xf numFmtId="0" fontId="11" fillId="0" borderId="13" xfId="0" applyFont="1" applyBorder="1" applyAlignment="1">
      <alignment vertical="center" wrapText="1"/>
    </xf>
    <xf numFmtId="0" fontId="28" fillId="0" borderId="43" xfId="0" applyFont="1" applyBorder="1" applyAlignment="1">
      <alignment vertical="center"/>
    </xf>
    <xf numFmtId="0" fontId="28" fillId="0" borderId="13" xfId="0" applyFont="1" applyBorder="1" applyAlignment="1">
      <alignment vertical="center"/>
    </xf>
    <xf numFmtId="0" fontId="28" fillId="0" borderId="13" xfId="0" applyFont="1" applyBorder="1" applyAlignment="1">
      <alignment horizontal="right" vertical="center"/>
    </xf>
    <xf numFmtId="0" fontId="28" fillId="0" borderId="13" xfId="0" applyFont="1" applyBorder="1" applyAlignment="1">
      <alignment vertical="center" wrapText="1"/>
    </xf>
    <xf numFmtId="0" fontId="28" fillId="0" borderId="36" xfId="0" applyFont="1" applyBorder="1" applyAlignment="1">
      <alignment vertical="center"/>
    </xf>
    <xf numFmtId="0" fontId="28" fillId="0" borderId="37" xfId="0" applyFont="1" applyBorder="1" applyAlignment="1">
      <alignment horizontal="right" vertical="center"/>
    </xf>
    <xf numFmtId="0" fontId="28" fillId="0" borderId="37" xfId="0" applyFont="1" applyBorder="1" applyAlignment="1">
      <alignment vertical="center"/>
    </xf>
    <xf numFmtId="0" fontId="28" fillId="0" borderId="41" xfId="0" applyFont="1" applyBorder="1" applyAlignment="1">
      <alignment vertical="center" wrapText="1"/>
    </xf>
    <xf numFmtId="0" fontId="28" fillId="0" borderId="38" xfId="0" applyFont="1" applyBorder="1" applyAlignment="1">
      <alignment vertical="center"/>
    </xf>
    <xf numFmtId="0" fontId="28" fillId="0" borderId="39" xfId="0" applyFont="1" applyBorder="1" applyAlignment="1">
      <alignment horizontal="right" vertical="center"/>
    </xf>
    <xf numFmtId="0" fontId="28" fillId="0" borderId="39" xfId="0" applyFont="1" applyBorder="1" applyAlignment="1">
      <alignment vertical="center"/>
    </xf>
    <xf numFmtId="0" fontId="28" fillId="0" borderId="40" xfId="0" applyFont="1" applyBorder="1" applyAlignment="1">
      <alignment vertical="center" wrapText="1"/>
    </xf>
    <xf numFmtId="0" fontId="28" fillId="0" borderId="73" xfId="0" applyFont="1" applyBorder="1" applyAlignment="1">
      <alignment vertical="center" wrapText="1"/>
    </xf>
    <xf numFmtId="0" fontId="28" fillId="0" borderId="74" xfId="0" applyFont="1" applyBorder="1" applyAlignment="1">
      <alignment vertical="center" wrapText="1"/>
    </xf>
    <xf numFmtId="0" fontId="11" fillId="0" borderId="10" xfId="0" applyFont="1" applyBorder="1" applyAlignment="1">
      <alignment horizontal="center" vertical="center" wrapText="1"/>
    </xf>
    <xf numFmtId="0" fontId="27" fillId="0" borderId="80" xfId="0" applyFont="1" applyBorder="1" applyAlignment="1">
      <alignment vertical="center" wrapText="1"/>
    </xf>
    <xf numFmtId="178" fontId="28" fillId="0" borderId="66" xfId="0" applyNumberFormat="1" applyFont="1" applyBorder="1" applyAlignment="1">
      <alignment horizontal="center" vertical="center"/>
    </xf>
    <xf numFmtId="0" fontId="28" fillId="0" borderId="66" xfId="0" applyFont="1" applyBorder="1" applyAlignment="1">
      <alignment horizontal="left" vertical="center" wrapText="1"/>
    </xf>
    <xf numFmtId="1" fontId="28" fillId="0" borderId="66" xfId="0" applyNumberFormat="1" applyFont="1" applyBorder="1" applyAlignment="1">
      <alignment horizontal="center" vertical="center"/>
    </xf>
    <xf numFmtId="1" fontId="49" fillId="0" borderId="66" xfId="0" applyNumberFormat="1" applyFont="1" applyBorder="1" applyAlignment="1">
      <alignment horizontal="center" vertical="center"/>
    </xf>
    <xf numFmtId="0" fontId="28" fillId="0" borderId="66" xfId="0" applyFont="1" applyBorder="1" applyAlignment="1">
      <alignment horizontal="center" vertical="center" wrapText="1"/>
    </xf>
    <xf numFmtId="0" fontId="11" fillId="0" borderId="66" xfId="0" applyFont="1" applyBorder="1" applyAlignment="1">
      <alignment horizontal="left" vertical="center" wrapText="1"/>
    </xf>
    <xf numFmtId="0" fontId="28" fillId="0" borderId="66" xfId="0" applyFont="1" applyBorder="1" applyAlignment="1">
      <alignment horizontal="center"/>
    </xf>
    <xf numFmtId="0" fontId="52" fillId="0" borderId="70" xfId="0" applyFont="1" applyBorder="1" applyAlignment="1">
      <alignment horizontal="center" vertical="center" wrapText="1"/>
    </xf>
    <xf numFmtId="0" fontId="52" fillId="0" borderId="70" xfId="0" applyFont="1" applyBorder="1" applyAlignment="1">
      <alignment horizontal="center" vertical="center"/>
    </xf>
    <xf numFmtId="0" fontId="52" fillId="0" borderId="66" xfId="0" applyFont="1" applyBorder="1" applyAlignment="1">
      <alignment horizontal="center" vertical="center"/>
    </xf>
    <xf numFmtId="0" fontId="11" fillId="0" borderId="10" xfId="0" applyFont="1" applyBorder="1" applyAlignment="1">
      <alignment wrapText="1"/>
    </xf>
    <xf numFmtId="0" fontId="11" fillId="0" borderId="10" xfId="0" applyFont="1" applyBorder="1" applyAlignment="1">
      <alignment horizontal="left" wrapText="1"/>
    </xf>
    <xf numFmtId="0" fontId="33" fillId="0" borderId="10" xfId="0" applyFont="1" applyBorder="1" applyAlignment="1">
      <alignment horizontal="center" vertical="center" wrapText="1"/>
    </xf>
    <xf numFmtId="0" fontId="28" fillId="0" borderId="0" xfId="0" applyFont="1" applyAlignment="1">
      <alignment horizontal="center"/>
    </xf>
    <xf numFmtId="0" fontId="21" fillId="0" borderId="0" xfId="0" applyFont="1" applyAlignment="1">
      <alignment horizontal="center" vertical="center"/>
    </xf>
    <xf numFmtId="0" fontId="35" fillId="30" borderId="0" xfId="0" applyFont="1" applyFill="1" applyAlignment="1">
      <alignment horizontal="center" vertical="center"/>
    </xf>
    <xf numFmtId="0" fontId="28" fillId="32" borderId="45" xfId="0" applyFont="1" applyFill="1" applyBorder="1" applyAlignment="1" applyProtection="1">
      <alignment horizontal="center"/>
      <protection locked="0"/>
    </xf>
    <xf numFmtId="4" fontId="32" fillId="30" borderId="0" xfId="0" applyNumberFormat="1" applyFont="1" applyFill="1" applyAlignment="1">
      <alignment horizontal="center"/>
    </xf>
    <xf numFmtId="0" fontId="32" fillId="29" borderId="33" xfId="0" applyFont="1" applyFill="1" applyBorder="1" applyAlignment="1">
      <alignment horizontal="center" vertical="center"/>
    </xf>
    <xf numFmtId="0" fontId="32" fillId="0" borderId="0" xfId="0" applyFont="1" applyAlignment="1">
      <alignment horizontal="center" vertical="center"/>
    </xf>
    <xf numFmtId="0" fontId="32" fillId="29" borderId="0" xfId="0" applyFont="1" applyFill="1" applyAlignment="1">
      <alignment horizontal="center" vertical="center"/>
    </xf>
    <xf numFmtId="0" fontId="28" fillId="29" borderId="0" xfId="0" applyFont="1" applyFill="1" applyAlignment="1">
      <alignment horizontal="center" vertical="center"/>
    </xf>
    <xf numFmtId="173" fontId="11" fillId="31" borderId="10" xfId="0" applyNumberFormat="1" applyFont="1" applyFill="1" applyBorder="1" applyAlignment="1" applyProtection="1">
      <alignment horizontal="center" vertical="center"/>
      <protection locked="0"/>
    </xf>
    <xf numFmtId="0" fontId="47" fillId="0" borderId="82" xfId="0" applyFont="1" applyBorder="1" applyProtection="1">
      <protection locked="0"/>
    </xf>
    <xf numFmtId="0" fontId="47" fillId="0" borderId="82" xfId="0" applyFont="1" applyBorder="1" applyAlignment="1" applyProtection="1">
      <alignment horizontal="center"/>
      <protection locked="0"/>
    </xf>
    <xf numFmtId="1" fontId="47" fillId="0" borderId="82" xfId="0" applyNumberFormat="1" applyFont="1" applyBorder="1" applyAlignment="1" applyProtection="1">
      <alignment horizontal="center"/>
      <protection locked="0"/>
    </xf>
    <xf numFmtId="0" fontId="47" fillId="0" borderId="82" xfId="0" applyFont="1" applyBorder="1" applyAlignment="1" applyProtection="1">
      <alignment vertical="center"/>
      <protection locked="0"/>
    </xf>
    <xf numFmtId="4" fontId="47" fillId="0" borderId="82" xfId="0" applyNumberFormat="1" applyFont="1" applyBorder="1" applyAlignment="1" applyProtection="1">
      <alignment horizontal="center" vertical="center"/>
      <protection locked="0"/>
    </xf>
    <xf numFmtId="0" fontId="47" fillId="0" borderId="95" xfId="0" applyFont="1" applyBorder="1" applyAlignment="1" applyProtection="1">
      <alignment horizontal="center"/>
      <protection locked="0"/>
    </xf>
    <xf numFmtId="0" fontId="47" fillId="0" borderId="10" xfId="0" applyFont="1" applyBorder="1" applyAlignment="1" applyProtection="1">
      <alignment horizontal="center"/>
      <protection locked="0"/>
    </xf>
    <xf numFmtId="0" fontId="47" fillId="0" borderId="82" xfId="0" applyFont="1" applyBorder="1" applyAlignment="1" applyProtection="1">
      <alignment horizontal="left"/>
      <protection locked="0"/>
    </xf>
    <xf numFmtId="1" fontId="11" fillId="0" borderId="10" xfId="0" applyNumberFormat="1" applyFont="1" applyBorder="1" applyAlignment="1" applyProtection="1">
      <alignment horizontal="center" vertical="center"/>
      <protection locked="0"/>
    </xf>
    <xf numFmtId="1" fontId="11" fillId="0" borderId="10" xfId="0" applyNumberFormat="1" applyFont="1" applyBorder="1" applyAlignment="1" applyProtection="1">
      <alignment horizontal="center"/>
      <protection locked="0"/>
    </xf>
    <xf numFmtId="0" fontId="11" fillId="0" borderId="10" xfId="0" applyFont="1" applyBorder="1" applyAlignment="1" applyProtection="1">
      <alignment horizontal="center"/>
      <protection locked="0"/>
    </xf>
    <xf numFmtId="0" fontId="11" fillId="0" borderId="10" xfId="0" applyFont="1" applyBorder="1" applyProtection="1">
      <protection locked="0"/>
    </xf>
    <xf numFmtId="4" fontId="11" fillId="0" borderId="10" xfId="0" applyNumberFormat="1" applyFont="1" applyBorder="1" applyAlignment="1" applyProtection="1">
      <alignment horizontal="center" vertical="center"/>
      <protection locked="0"/>
    </xf>
    <xf numFmtId="175" fontId="28" fillId="0" borderId="44" xfId="0" applyNumberFormat="1" applyFont="1" applyFill="1" applyBorder="1"/>
    <xf numFmtId="0" fontId="47" fillId="0" borderId="10" xfId="0" applyNumberFormat="1" applyFont="1" applyBorder="1" applyAlignment="1" applyProtection="1">
      <alignment horizontal="center"/>
      <protection locked="0"/>
    </xf>
    <xf numFmtId="0" fontId="11" fillId="0" borderId="10" xfId="0" applyNumberFormat="1" applyFont="1" applyBorder="1" applyAlignment="1" applyProtection="1">
      <alignment horizontal="center"/>
      <protection locked="0"/>
    </xf>
    <xf numFmtId="0" fontId="11" fillId="0" borderId="10" xfId="0" applyFont="1" applyBorder="1" applyAlignment="1">
      <alignment horizontal="right" indent="1"/>
    </xf>
    <xf numFmtId="175" fontId="11" fillId="0" borderId="10" xfId="0" applyNumberFormat="1" applyFont="1" applyBorder="1" applyAlignment="1">
      <alignment horizontal="left"/>
    </xf>
    <xf numFmtId="173" fontId="11" fillId="0" borderId="10" xfId="0" applyNumberFormat="1" applyFont="1" applyBorder="1"/>
    <xf numFmtId="49" fontId="11" fillId="0" borderId="10" xfId="0" applyNumberFormat="1" applyFont="1" applyBorder="1" applyAlignment="1" applyProtection="1">
      <alignment vertical="center"/>
      <protection locked="0"/>
    </xf>
    <xf numFmtId="49" fontId="11" fillId="0" borderId="10" xfId="0" applyNumberFormat="1" applyFont="1" applyBorder="1" applyAlignment="1" applyProtection="1">
      <alignment horizontal="center" vertical="center"/>
      <protection locked="0"/>
    </xf>
    <xf numFmtId="49" fontId="11" fillId="0" borderId="10" xfId="0" applyNumberFormat="1" applyFont="1" applyBorder="1" applyAlignment="1" applyProtection="1">
      <alignment horizontal="left" vertical="center"/>
      <protection locked="0"/>
    </xf>
    <xf numFmtId="49" fontId="11" fillId="0" borderId="10" xfId="0" applyNumberFormat="1" applyFont="1" applyBorder="1" applyAlignment="1" applyProtection="1">
      <alignment horizontal="left"/>
      <protection locked="0"/>
    </xf>
    <xf numFmtId="49" fontId="11" fillId="0" borderId="10" xfId="0" applyNumberFormat="1" applyFont="1" applyBorder="1" applyAlignment="1" applyProtection="1">
      <alignment horizontal="center"/>
      <protection locked="0"/>
    </xf>
    <xf numFmtId="4" fontId="11" fillId="0" borderId="10" xfId="0" applyNumberFormat="1" applyFont="1" applyBorder="1"/>
    <xf numFmtId="0" fontId="33" fillId="0" borderId="0" xfId="0" applyFont="1" applyAlignment="1">
      <alignment horizontal="left" vertical="center" wrapText="1"/>
    </xf>
    <xf numFmtId="0" fontId="28" fillId="0" borderId="0" xfId="0" applyFont="1" applyAlignment="1">
      <alignment horizontal="left" vertical="center" wrapText="1"/>
    </xf>
    <xf numFmtId="0" fontId="28" fillId="0" borderId="0" xfId="0" pivotButton="1" applyFont="1"/>
    <xf numFmtId="4" fontId="28" fillId="0" borderId="0" xfId="0" applyNumberFormat="1" applyFont="1" applyAlignment="1">
      <alignment horizontal="right" indent="5"/>
    </xf>
    <xf numFmtId="173" fontId="28" fillId="0" borderId="0" xfId="0" applyNumberFormat="1" applyFont="1" applyAlignment="1">
      <alignment horizontal="right" indent="5"/>
    </xf>
    <xf numFmtId="0" fontId="28" fillId="0" borderId="0" xfId="0" applyFont="1" applyAlignment="1">
      <alignment horizontal="left" indent="1"/>
    </xf>
    <xf numFmtId="173" fontId="28" fillId="0" borderId="0" xfId="0" applyNumberFormat="1" applyFont="1" applyFill="1" applyAlignment="1">
      <alignment horizontal="right" indent="5"/>
    </xf>
    <xf numFmtId="0" fontId="0" fillId="0" borderId="75" xfId="0" applyBorder="1"/>
    <xf numFmtId="0" fontId="28" fillId="0" borderId="52" xfId="0" applyFont="1" applyBorder="1" applyAlignment="1">
      <alignment horizontal="left" vertical="center" wrapText="1"/>
    </xf>
    <xf numFmtId="0" fontId="0" fillId="0" borderId="0" xfId="0" applyBorder="1" applyAlignment="1">
      <alignment vertical="center" wrapText="1"/>
    </xf>
    <xf numFmtId="0" fontId="28" fillId="0" borderId="0" xfId="0" applyFont="1" applyBorder="1" applyAlignment="1">
      <alignment vertical="center" wrapText="1"/>
    </xf>
    <xf numFmtId="0" fontId="54" fillId="0" borderId="0" xfId="0" applyFont="1"/>
    <xf numFmtId="0" fontId="0" fillId="0" borderId="0" xfId="0" applyAlignment="1">
      <alignment horizontal="center"/>
    </xf>
    <xf numFmtId="0" fontId="55" fillId="0" borderId="30" xfId="0" applyFont="1" applyBorder="1"/>
    <xf numFmtId="0" fontId="0" fillId="0" borderId="80" xfId="0" applyBorder="1"/>
    <xf numFmtId="0" fontId="0" fillId="0" borderId="101" xfId="0" applyBorder="1" applyAlignment="1">
      <alignment horizontal="center"/>
    </xf>
    <xf numFmtId="0" fontId="0" fillId="0" borderId="19" xfId="0" applyBorder="1"/>
    <xf numFmtId="0" fontId="0" fillId="0" borderId="57" xfId="0" applyBorder="1" applyAlignment="1">
      <alignment horizontal="center"/>
    </xf>
    <xf numFmtId="0" fontId="0" fillId="0" borderId="102" xfId="0" applyBorder="1" applyAlignment="1">
      <alignment horizontal="center"/>
    </xf>
    <xf numFmtId="0" fontId="0" fillId="0" borderId="103" xfId="0" applyBorder="1"/>
    <xf numFmtId="14" fontId="0" fillId="37" borderId="10" xfId="0" applyNumberFormat="1" applyFill="1" applyBorder="1" applyAlignment="1">
      <alignment horizontal="center"/>
    </xf>
    <xf numFmtId="14" fontId="0" fillId="0" borderId="10" xfId="0" applyNumberFormat="1" applyBorder="1"/>
    <xf numFmtId="14" fontId="0" fillId="37" borderId="104" xfId="0" applyNumberFormat="1" applyFill="1" applyBorder="1" applyAlignment="1">
      <alignment horizontal="center"/>
    </xf>
    <xf numFmtId="14" fontId="0" fillId="0" borderId="10" xfId="0" applyNumberFormat="1" applyBorder="1" applyAlignment="1">
      <alignment horizontal="center"/>
    </xf>
    <xf numFmtId="0" fontId="0" fillId="0" borderId="104" xfId="0" applyBorder="1" applyAlignment="1">
      <alignment horizontal="center"/>
    </xf>
    <xf numFmtId="0" fontId="0" fillId="0" borderId="103" xfId="0" applyBorder="1" applyAlignment="1">
      <alignment wrapText="1"/>
    </xf>
    <xf numFmtId="0" fontId="0" fillId="0" borderId="80" xfId="0" applyBorder="1" applyAlignment="1">
      <alignment wrapText="1"/>
    </xf>
    <xf numFmtId="1" fontId="0" fillId="0" borderId="0" xfId="0" applyNumberFormat="1" applyAlignment="1">
      <alignment vertical="top"/>
    </xf>
    <xf numFmtId="0" fontId="55" fillId="0" borderId="107" xfId="0" applyFont="1" applyBorder="1" applyAlignment="1">
      <alignment wrapText="1"/>
    </xf>
    <xf numFmtId="0" fontId="0" fillId="0" borderId="0" xfId="0" applyAlignment="1">
      <alignment wrapText="1"/>
    </xf>
    <xf numFmtId="0" fontId="57" fillId="0" borderId="13" xfId="0" applyFont="1" applyBorder="1" applyAlignment="1">
      <alignment wrapText="1"/>
    </xf>
    <xf numFmtId="1" fontId="57" fillId="0" borderId="13" xfId="0" applyNumberFormat="1" applyFont="1" applyBorder="1" applyAlignment="1">
      <alignment vertical="top"/>
    </xf>
    <xf numFmtId="0" fontId="57" fillId="0" borderId="13" xfId="0" applyFont="1" applyBorder="1" applyAlignment="1">
      <alignment horizontal="center"/>
    </xf>
    <xf numFmtId="0" fontId="58" fillId="0" borderId="0" xfId="0" applyFont="1" applyAlignment="1">
      <alignment wrapText="1"/>
    </xf>
    <xf numFmtId="1" fontId="58" fillId="0" borderId="0" xfId="0" applyNumberFormat="1" applyFont="1" applyAlignment="1">
      <alignment vertical="top"/>
    </xf>
    <xf numFmtId="0" fontId="58" fillId="0" borderId="0" xfId="0" applyFont="1" applyAlignment="1">
      <alignment horizontal="center"/>
    </xf>
    <xf numFmtId="1" fontId="0" fillId="0" borderId="0" xfId="0" applyNumberFormat="1"/>
    <xf numFmtId="0" fontId="0" fillId="0" borderId="10" xfId="0" applyBorder="1" applyAlignment="1">
      <alignment horizontal="center"/>
    </xf>
    <xf numFmtId="0" fontId="0" fillId="0" borderId="10" xfId="0" applyBorder="1"/>
    <xf numFmtId="0" fontId="0" fillId="0" borderId="89" xfId="0" applyBorder="1" applyAlignment="1">
      <alignment horizontal="center"/>
    </xf>
    <xf numFmtId="1" fontId="0" fillId="0" borderId="16" xfId="0" applyNumberFormat="1" applyBorder="1" applyAlignment="1">
      <alignment horizontal="center" vertical="center"/>
    </xf>
    <xf numFmtId="1" fontId="0" fillId="0" borderId="106" xfId="0" applyNumberFormat="1" applyBorder="1" applyAlignment="1">
      <alignment horizontal="center" vertical="center"/>
    </xf>
    <xf numFmtId="0" fontId="59" fillId="0" borderId="30" xfId="0" applyFont="1" applyBorder="1"/>
    <xf numFmtId="0" fontId="60" fillId="0" borderId="64" xfId="0" applyFont="1" applyBorder="1"/>
    <xf numFmtId="0" fontId="60" fillId="0" borderId="64" xfId="0" applyFont="1" applyBorder="1" applyAlignment="1">
      <alignment horizontal="center"/>
    </xf>
    <xf numFmtId="0" fontId="60" fillId="0" borderId="98" xfId="0" applyFont="1" applyBorder="1" applyAlignment="1">
      <alignment horizontal="center"/>
    </xf>
    <xf numFmtId="0" fontId="60" fillId="0" borderId="80" xfId="0" applyFont="1" applyBorder="1"/>
    <xf numFmtId="1" fontId="60" fillId="0" borderId="0" xfId="0" applyNumberFormat="1" applyFont="1"/>
    <xf numFmtId="0" fontId="60" fillId="0" borderId="0" xfId="0" applyFont="1" applyAlignment="1">
      <alignment horizontal="center"/>
    </xf>
    <xf numFmtId="0" fontId="60" fillId="0" borderId="101" xfId="0" applyFont="1" applyBorder="1" applyAlignment="1">
      <alignment horizontal="center"/>
    </xf>
    <xf numFmtId="0" fontId="57" fillId="0" borderId="96" xfId="0" applyFont="1" applyBorder="1" applyAlignment="1">
      <alignment horizontal="center"/>
    </xf>
    <xf numFmtId="0" fontId="57" fillId="0" borderId="57" xfId="0" applyFont="1" applyBorder="1" applyAlignment="1">
      <alignment horizontal="center"/>
    </xf>
    <xf numFmtId="0" fontId="57" fillId="0" borderId="10" xfId="0" applyFont="1" applyBorder="1" applyAlignment="1">
      <alignment horizontal="center"/>
    </xf>
    <xf numFmtId="0" fontId="57" fillId="0" borderId="104" xfId="0" applyFont="1" applyBorder="1" applyAlignment="1">
      <alignment horizontal="center"/>
    </xf>
    <xf numFmtId="0" fontId="57" fillId="0" borderId="96" xfId="0" applyFont="1" applyBorder="1" applyAlignment="1">
      <alignment horizontal="left"/>
    </xf>
    <xf numFmtId="0" fontId="57" fillId="0" borderId="57" xfId="0" applyFont="1" applyBorder="1" applyAlignment="1">
      <alignment horizontal="left"/>
    </xf>
    <xf numFmtId="0" fontId="57" fillId="0" borderId="102" xfId="0" applyFont="1" applyBorder="1" applyAlignment="1">
      <alignment horizontal="center"/>
    </xf>
    <xf numFmtId="0" fontId="57" fillId="0" borderId="47" xfId="0" applyFont="1" applyBorder="1" applyAlignment="1">
      <alignment horizontal="left"/>
    </xf>
    <xf numFmtId="1" fontId="57" fillId="0" borderId="10" xfId="0" applyNumberFormat="1" applyFont="1" applyBorder="1" applyAlignment="1">
      <alignment horizontal="center"/>
    </xf>
    <xf numFmtId="0" fontId="57" fillId="0" borderId="10" xfId="0" applyFont="1" applyBorder="1" applyAlignment="1">
      <alignment horizontal="left"/>
    </xf>
    <xf numFmtId="1" fontId="57" fillId="0" borderId="104" xfId="0" applyNumberFormat="1" applyFont="1" applyBorder="1" applyAlignment="1">
      <alignment horizontal="center"/>
    </xf>
    <xf numFmtId="0" fontId="57" fillId="0" borderId="80" xfId="0" quotePrefix="1" applyFont="1" applyBorder="1"/>
    <xf numFmtId="0" fontId="60" fillId="0" borderId="0" xfId="0" applyFont="1"/>
    <xf numFmtId="0" fontId="57" fillId="0" borderId="103" xfId="0" applyFont="1" applyBorder="1" applyAlignment="1">
      <alignment wrapText="1"/>
    </xf>
    <xf numFmtId="0" fontId="59" fillId="0" borderId="107" xfId="0" applyFont="1" applyBorder="1" applyAlignment="1">
      <alignment wrapText="1"/>
    </xf>
    <xf numFmtId="0" fontId="61" fillId="0" borderId="0" xfId="0" applyFont="1"/>
    <xf numFmtId="1" fontId="0" fillId="0" borderId="100" xfId="0" applyNumberFormat="1" applyBorder="1" applyAlignment="1">
      <alignment vertical="top"/>
    </xf>
    <xf numFmtId="0" fontId="0" fillId="0" borderId="104" xfId="0" applyBorder="1" applyAlignment="1">
      <alignment vertical="top"/>
    </xf>
    <xf numFmtId="0" fontId="0" fillId="0" borderId="105" xfId="0" applyBorder="1"/>
    <xf numFmtId="1" fontId="56" fillId="0" borderId="113" xfId="0" applyNumberFormat="1" applyFont="1" applyBorder="1"/>
    <xf numFmtId="0" fontId="0" fillId="0" borderId="105" xfId="0" applyBorder="1" applyAlignment="1">
      <alignment vertical="top"/>
    </xf>
    <xf numFmtId="0" fontId="54" fillId="0" borderId="117" xfId="0" applyFont="1" applyBorder="1" applyAlignment="1">
      <alignment vertical="center"/>
    </xf>
    <xf numFmtId="0" fontId="56" fillId="0" borderId="119" xfId="0" applyFont="1" applyBorder="1"/>
    <xf numFmtId="1" fontId="56" fillId="0" borderId="119" xfId="0" applyNumberFormat="1" applyFont="1" applyBorder="1" applyAlignment="1">
      <alignment vertical="top"/>
    </xf>
    <xf numFmtId="0" fontId="56" fillId="0" borderId="119" xfId="0" applyFont="1" applyBorder="1" applyAlignment="1">
      <alignment vertical="top"/>
    </xf>
    <xf numFmtId="14" fontId="63" fillId="0" borderId="10" xfId="0" applyNumberFormat="1" applyFont="1" applyBorder="1"/>
    <xf numFmtId="14" fontId="0" fillId="0" borderId="104" xfId="0" applyNumberFormat="1" applyFill="1" applyBorder="1" applyAlignment="1">
      <alignment horizontal="center"/>
    </xf>
    <xf numFmtId="0" fontId="0" fillId="0" borderId="97" xfId="0" applyBorder="1" applyAlignment="1">
      <alignment horizontal="center"/>
    </xf>
    <xf numFmtId="14" fontId="0" fillId="0" borderId="10" xfId="0" applyNumberFormat="1" applyFill="1" applyBorder="1" applyAlignment="1">
      <alignment horizontal="center"/>
    </xf>
    <xf numFmtId="0" fontId="0" fillId="0" borderId="45" xfId="0" applyBorder="1"/>
    <xf numFmtId="0" fontId="0" fillId="0" borderId="47" xfId="0" applyBorder="1" applyAlignment="1">
      <alignment horizontal="center"/>
    </xf>
    <xf numFmtId="1" fontId="60" fillId="0" borderId="75" xfId="0" applyNumberFormat="1" applyFont="1" applyBorder="1"/>
    <xf numFmtId="0" fontId="60" fillId="0" borderId="97" xfId="0" applyFont="1" applyBorder="1" applyAlignment="1">
      <alignment horizontal="center"/>
    </xf>
    <xf numFmtId="0" fontId="0" fillId="0" borderId="10" xfId="0" applyBorder="1" applyAlignment="1">
      <alignment wrapText="1"/>
    </xf>
    <xf numFmtId="0" fontId="21" fillId="0" borderId="49" xfId="35" applyFont="1" applyBorder="1" applyAlignment="1">
      <alignment vertical="center"/>
    </xf>
    <xf numFmtId="0" fontId="21" fillId="0" borderId="46" xfId="35" applyFont="1" applyBorder="1" applyAlignment="1">
      <alignment vertical="center"/>
    </xf>
    <xf numFmtId="0" fontId="11" fillId="0" borderId="49" xfId="35" applyBorder="1" applyAlignment="1">
      <alignment horizontal="left" vertical="center" wrapText="1"/>
    </xf>
    <xf numFmtId="0" fontId="11" fillId="0" borderId="49" xfId="35" applyBorder="1" applyAlignment="1">
      <alignment horizontal="left" vertical="center" wrapText="1"/>
    </xf>
    <xf numFmtId="0" fontId="21" fillId="0" borderId="49" xfId="35" applyFont="1" applyBorder="1" applyAlignment="1">
      <alignment vertical="center"/>
    </xf>
    <xf numFmtId="0" fontId="21" fillId="0" borderId="46" xfId="35" applyFont="1" applyBorder="1" applyAlignment="1">
      <alignment vertical="center"/>
    </xf>
    <xf numFmtId="0" fontId="55" fillId="0" borderId="120" xfId="0" applyFont="1" applyBorder="1" applyAlignment="1">
      <alignment wrapText="1"/>
    </xf>
    <xf numFmtId="178" fontId="49" fillId="0" borderId="66" xfId="0" applyNumberFormat="1" applyFont="1" applyBorder="1" applyAlignment="1">
      <alignment horizontal="center" vertical="center"/>
    </xf>
    <xf numFmtId="0" fontId="47" fillId="0" borderId="82" xfId="0" applyNumberFormat="1" applyFont="1" applyBorder="1" applyAlignment="1" applyProtection="1">
      <alignment horizontal="center"/>
      <protection locked="0"/>
    </xf>
    <xf numFmtId="0" fontId="21" fillId="0" borderId="0" xfId="0" applyFont="1" applyFill="1" applyBorder="1" applyAlignment="1">
      <alignment horizontal="center" vertical="center" wrapText="1"/>
    </xf>
    <xf numFmtId="167" fontId="21" fillId="0" borderId="0" xfId="35" applyNumberFormat="1" applyFont="1" applyFill="1" applyBorder="1" applyAlignment="1">
      <alignment horizontal="right" vertical="center"/>
    </xf>
    <xf numFmtId="168" fontId="21" fillId="0" borderId="0" xfId="35" applyNumberFormat="1" applyFont="1" applyFill="1" applyBorder="1" applyAlignment="1" applyProtection="1">
      <alignment horizontal="right" vertical="center"/>
      <protection locked="0"/>
    </xf>
    <xf numFmtId="167" fontId="11" fillId="0" borderId="0" xfId="0" applyNumberFormat="1" applyFont="1" applyFill="1" applyBorder="1" applyAlignment="1" applyProtection="1">
      <alignment horizontal="right" vertical="center"/>
      <protection locked="0"/>
    </xf>
    <xf numFmtId="164" fontId="11" fillId="0" borderId="0" xfId="35" applyNumberFormat="1" applyFill="1" applyBorder="1" applyAlignment="1">
      <alignment horizontal="right" vertical="center"/>
    </xf>
    <xf numFmtId="167" fontId="21" fillId="0" borderId="0" xfId="0" applyNumberFormat="1" applyFont="1" applyFill="1" applyBorder="1" applyAlignment="1">
      <alignment horizontal="right" vertical="center"/>
    </xf>
    <xf numFmtId="0" fontId="11" fillId="0" borderId="0" xfId="0" applyFont="1" applyFill="1" applyBorder="1" applyAlignment="1">
      <alignment horizontal="right" vertical="center"/>
    </xf>
    <xf numFmtId="167" fontId="11" fillId="0" borderId="0" xfId="0" applyNumberFormat="1" applyFont="1" applyFill="1" applyBorder="1" applyAlignment="1">
      <alignment horizontal="right" vertical="center"/>
    </xf>
    <xf numFmtId="167" fontId="11" fillId="0" borderId="0" xfId="35" applyNumberFormat="1" applyFill="1" applyBorder="1" applyAlignment="1" applyProtection="1">
      <alignment horizontal="right" vertical="center"/>
      <protection locked="0"/>
    </xf>
    <xf numFmtId="177" fontId="11" fillId="0" borderId="0" xfId="0" applyNumberFormat="1" applyFont="1" applyFill="1" applyBorder="1" applyAlignment="1" applyProtection="1">
      <alignment horizontal="right" vertical="center"/>
      <protection locked="0"/>
    </xf>
    <xf numFmtId="166" fontId="21" fillId="0" borderId="0" xfId="30" applyFont="1" applyFill="1" applyBorder="1" applyAlignment="1" applyProtection="1">
      <alignment horizontal="right" vertical="center"/>
    </xf>
    <xf numFmtId="0" fontId="11" fillId="0" borderId="121" xfId="35" applyBorder="1" applyAlignment="1">
      <alignment vertical="center"/>
    </xf>
    <xf numFmtId="169" fontId="11" fillId="20" borderId="48" xfId="35" applyNumberFormat="1" applyFill="1" applyBorder="1" applyAlignment="1" applyProtection="1">
      <alignment vertical="center"/>
      <protection locked="0"/>
    </xf>
    <xf numFmtId="0" fontId="21" fillId="0" borderId="122" xfId="0" applyFont="1" applyBorder="1" applyAlignment="1">
      <alignment horizontal="center" vertical="center" wrapText="1"/>
    </xf>
    <xf numFmtId="167" fontId="21" fillId="0" borderId="12" xfId="35" applyNumberFormat="1" applyFont="1" applyBorder="1" applyAlignment="1">
      <alignment horizontal="right" vertical="center"/>
    </xf>
    <xf numFmtId="168" fontId="21" fillId="25" borderId="123" xfId="35" applyNumberFormat="1" applyFont="1" applyFill="1" applyBorder="1" applyAlignment="1" applyProtection="1">
      <alignment horizontal="right" vertical="center"/>
      <protection locked="0"/>
    </xf>
    <xf numFmtId="167" fontId="11" fillId="25" borderId="123" xfId="0" applyNumberFormat="1" applyFont="1" applyFill="1" applyBorder="1" applyAlignment="1" applyProtection="1">
      <alignment horizontal="right" vertical="center"/>
      <protection locked="0"/>
    </xf>
    <xf numFmtId="174" fontId="11" fillId="25" borderId="123" xfId="0" applyNumberFormat="1" applyFont="1" applyFill="1" applyBorder="1" applyAlignment="1" applyProtection="1">
      <alignment horizontal="right" vertical="center"/>
      <protection locked="0"/>
    </xf>
    <xf numFmtId="177" fontId="11" fillId="0" borderId="123" xfId="0" applyNumberFormat="1" applyFont="1" applyBorder="1" applyAlignment="1" applyProtection="1">
      <alignment horizontal="right" vertical="center"/>
      <protection locked="0"/>
    </xf>
    <xf numFmtId="167" fontId="21" fillId="0" borderId="123" xfId="0" applyNumberFormat="1" applyFont="1" applyBorder="1" applyAlignment="1">
      <alignment horizontal="right" vertical="center"/>
    </xf>
    <xf numFmtId="0" fontId="11" fillId="0" borderId="12" xfId="35" applyBorder="1" applyAlignment="1">
      <alignment horizontal="right" vertical="center"/>
    </xf>
    <xf numFmtId="167" fontId="21" fillId="0" borderId="124" xfId="0" applyNumberFormat="1" applyFont="1" applyBorder="1" applyAlignment="1">
      <alignment horizontal="right" vertical="center"/>
    </xf>
    <xf numFmtId="167" fontId="11" fillId="24" borderId="12" xfId="35" applyNumberFormat="1" applyFill="1" applyBorder="1" applyAlignment="1" applyProtection="1">
      <alignment horizontal="right" vertical="center"/>
      <protection locked="0"/>
    </xf>
    <xf numFmtId="167" fontId="11" fillId="25" borderId="123" xfId="35" applyNumberFormat="1" applyFill="1" applyBorder="1" applyAlignment="1" applyProtection="1">
      <alignment horizontal="right" vertical="center"/>
      <protection locked="0"/>
    </xf>
    <xf numFmtId="167" fontId="11" fillId="25" borderId="125" xfId="35" applyNumberFormat="1" applyFill="1" applyBorder="1" applyAlignment="1" applyProtection="1">
      <alignment horizontal="right" vertical="center"/>
      <protection locked="0"/>
    </xf>
    <xf numFmtId="167" fontId="11" fillId="0" borderId="123" xfId="35" applyNumberFormat="1" applyBorder="1" applyAlignment="1">
      <alignment horizontal="right" vertical="center"/>
    </xf>
    <xf numFmtId="166" fontId="21" fillId="0" borderId="123" xfId="30" applyFont="1" applyFill="1" applyBorder="1" applyAlignment="1" applyProtection="1">
      <alignment horizontal="right" vertical="center"/>
    </xf>
    <xf numFmtId="167" fontId="21" fillId="0" borderId="126" xfId="35" applyNumberFormat="1" applyFont="1" applyBorder="1" applyAlignment="1">
      <alignment horizontal="right" vertical="center"/>
    </xf>
    <xf numFmtId="0" fontId="11" fillId="0" borderId="0" xfId="0" applyFont="1" applyFill="1" applyBorder="1" applyAlignment="1">
      <alignment vertical="center"/>
    </xf>
    <xf numFmtId="167" fontId="21" fillId="0" borderId="0" xfId="35" applyNumberFormat="1" applyFont="1" applyFill="1" applyBorder="1" applyAlignment="1">
      <alignment horizontal="center" vertical="center"/>
    </xf>
    <xf numFmtId="170" fontId="21" fillId="0" borderId="0" xfId="35" applyNumberFormat="1" applyFont="1" applyFill="1" applyBorder="1" applyAlignment="1" applyProtection="1">
      <alignment horizontal="right" vertical="center"/>
      <protection locked="0"/>
    </xf>
    <xf numFmtId="167" fontId="21" fillId="0" borderId="10" xfId="35" applyNumberFormat="1" applyFont="1" applyBorder="1" applyAlignment="1">
      <alignment horizontal="center" vertical="center"/>
    </xf>
    <xf numFmtId="170" fontId="21" fillId="0" borderId="127" xfId="35" applyNumberFormat="1" applyFont="1" applyFill="1" applyBorder="1" applyAlignment="1" applyProtection="1">
      <alignment horizontal="right" vertical="center"/>
      <protection locked="0"/>
    </xf>
    <xf numFmtId="173" fontId="11" fillId="31" borderId="45" xfId="0" applyNumberFormat="1" applyFont="1" applyFill="1" applyBorder="1" applyAlignment="1" applyProtection="1">
      <alignment horizontal="center" vertical="center"/>
    </xf>
    <xf numFmtId="173" fontId="11" fillId="31" borderId="46" xfId="0" applyNumberFormat="1" applyFont="1" applyFill="1" applyBorder="1" applyAlignment="1" applyProtection="1">
      <alignment horizontal="center" vertical="center"/>
    </xf>
    <xf numFmtId="173" fontId="11" fillId="31" borderId="47" xfId="0" applyNumberFormat="1" applyFont="1" applyFill="1" applyBorder="1" applyAlignment="1" applyProtection="1">
      <alignment horizontal="center" vertical="center"/>
    </xf>
    <xf numFmtId="0" fontId="11" fillId="0" borderId="0" xfId="0" applyFont="1" applyAlignment="1">
      <alignment horizontal="left" vertical="center" wrapText="1"/>
    </xf>
    <xf numFmtId="0" fontId="11" fillId="0" borderId="43" xfId="0" applyFont="1" applyBorder="1" applyAlignment="1">
      <alignment horizontal="left" vertical="center" wrapText="1"/>
    </xf>
    <xf numFmtId="0" fontId="41" fillId="27" borderId="36" xfId="0" applyFont="1" applyFill="1" applyBorder="1" applyAlignment="1">
      <alignment horizontal="center" vertical="center" wrapText="1"/>
    </xf>
    <xf numFmtId="0" fontId="41" fillId="27" borderId="37" xfId="0" applyFont="1" applyFill="1" applyBorder="1" applyAlignment="1">
      <alignment horizontal="center" vertical="center" wrapText="1"/>
    </xf>
    <xf numFmtId="0" fontId="41" fillId="27" borderId="41" xfId="0" applyFont="1" applyFill="1" applyBorder="1" applyAlignment="1">
      <alignment horizontal="center" vertical="center" wrapText="1"/>
    </xf>
    <xf numFmtId="0" fontId="21" fillId="0" borderId="81" xfId="0" applyFont="1" applyBorder="1" applyAlignment="1">
      <alignment horizontal="left" vertical="center"/>
    </xf>
    <xf numFmtId="0" fontId="21" fillId="0" borderId="61" xfId="0" applyFont="1" applyBorder="1" applyAlignment="1">
      <alignment horizontal="left" vertical="center"/>
    </xf>
    <xf numFmtId="0" fontId="32" fillId="30" borderId="42" xfId="0" applyFont="1" applyFill="1" applyBorder="1" applyAlignment="1">
      <alignment horizontal="center" vertical="center"/>
    </xf>
    <xf numFmtId="0" fontId="32" fillId="30" borderId="0" xfId="0" applyFont="1" applyFill="1" applyAlignment="1">
      <alignment horizontal="center" vertical="center"/>
    </xf>
    <xf numFmtId="0" fontId="32" fillId="30" borderId="43" xfId="0" applyFont="1" applyFill="1" applyBorder="1" applyAlignment="1">
      <alignment horizontal="center" vertical="center"/>
    </xf>
    <xf numFmtId="0" fontId="11" fillId="0" borderId="0" xfId="0" applyFont="1" applyAlignment="1">
      <alignment horizontal="left" vertical="center"/>
    </xf>
    <xf numFmtId="0" fontId="11" fillId="0" borderId="43" xfId="0" applyFont="1" applyBorder="1" applyAlignment="1">
      <alignment horizontal="left" vertical="center"/>
    </xf>
    <xf numFmtId="0" fontId="21" fillId="36" borderId="46" xfId="0" applyFont="1" applyFill="1" applyBorder="1" applyAlignment="1" applyProtection="1">
      <alignment horizontal="left" vertical="center"/>
      <protection locked="0"/>
    </xf>
    <xf numFmtId="0" fontId="28" fillId="32" borderId="45" xfId="0" applyFont="1" applyFill="1" applyBorder="1" applyAlignment="1" applyProtection="1">
      <alignment horizontal="center"/>
      <protection locked="0"/>
    </xf>
    <xf numFmtId="0" fontId="28" fillId="32" borderId="46" xfId="0" applyFont="1" applyFill="1" applyBorder="1" applyAlignment="1" applyProtection="1">
      <alignment horizontal="center"/>
      <protection locked="0"/>
    </xf>
    <xf numFmtId="0" fontId="32" fillId="30" borderId="45" xfId="0" applyFont="1" applyFill="1" applyBorder="1" applyAlignment="1">
      <alignment horizontal="center" vertical="center"/>
    </xf>
    <xf numFmtId="0" fontId="32" fillId="30" borderId="46" xfId="0" applyFont="1" applyFill="1" applyBorder="1" applyAlignment="1">
      <alignment horizontal="center" vertical="center"/>
    </xf>
    <xf numFmtId="0" fontId="32" fillId="30" borderId="47" xfId="0" applyFont="1" applyFill="1" applyBorder="1" applyAlignment="1">
      <alignment horizontal="center" vertical="center"/>
    </xf>
    <xf numFmtId="0" fontId="42" fillId="30" borderId="10" xfId="0" applyFont="1" applyFill="1" applyBorder="1" applyAlignment="1">
      <alignment horizontal="center" vertical="center" wrapText="1"/>
    </xf>
    <xf numFmtId="0" fontId="21" fillId="0" borderId="15" xfId="0" applyFont="1" applyBorder="1" applyAlignment="1">
      <alignment horizontal="left" vertical="center"/>
    </xf>
    <xf numFmtId="0" fontId="21" fillId="0" borderId="74" xfId="0" applyFont="1" applyBorder="1" applyAlignment="1">
      <alignment horizontal="left" vertical="center"/>
    </xf>
    <xf numFmtId="0" fontId="28" fillId="32" borderId="45" xfId="0" applyFont="1" applyFill="1" applyBorder="1" applyAlignment="1" applyProtection="1">
      <alignment horizontal="center" wrapText="1"/>
      <protection locked="0"/>
    </xf>
    <xf numFmtId="0" fontId="28" fillId="32" borderId="46" xfId="0" applyFont="1" applyFill="1" applyBorder="1" applyAlignment="1" applyProtection="1">
      <alignment horizontal="center" wrapText="1"/>
      <protection locked="0"/>
    </xf>
    <xf numFmtId="0" fontId="28" fillId="32" borderId="47" xfId="0" applyFont="1" applyFill="1" applyBorder="1" applyAlignment="1" applyProtection="1">
      <alignment horizontal="center" wrapText="1"/>
      <protection locked="0"/>
    </xf>
    <xf numFmtId="0" fontId="32" fillId="30" borderId="10" xfId="0" applyFont="1" applyFill="1" applyBorder="1" applyAlignment="1">
      <alignment horizontal="center" vertical="center"/>
    </xf>
    <xf numFmtId="0" fontId="40" fillId="33" borderId="45" xfId="0" applyFont="1" applyFill="1" applyBorder="1" applyAlignment="1">
      <alignment horizontal="center" vertical="center" wrapText="1"/>
    </xf>
    <xf numFmtId="0" fontId="40" fillId="33" borderId="46" xfId="0" applyFont="1" applyFill="1" applyBorder="1" applyAlignment="1">
      <alignment horizontal="center" vertical="center" wrapText="1"/>
    </xf>
    <xf numFmtId="0" fontId="40" fillId="33" borderId="47" xfId="0" applyFont="1" applyFill="1" applyBorder="1" applyAlignment="1">
      <alignment horizontal="center" vertical="center" wrapText="1"/>
    </xf>
    <xf numFmtId="0" fontId="28" fillId="0" borderId="52" xfId="0" applyFont="1" applyBorder="1" applyAlignment="1">
      <alignment horizontal="right" vertical="center"/>
    </xf>
    <xf numFmtId="0" fontId="0" fillId="0" borderId="52" xfId="0" applyBorder="1" applyAlignment="1"/>
    <xf numFmtId="0" fontId="33" fillId="0" borderId="45" xfId="0" applyFont="1" applyBorder="1" applyAlignment="1">
      <alignment horizontal="left" vertical="center" wrapText="1"/>
    </xf>
    <xf numFmtId="0" fontId="28" fillId="0" borderId="46" xfId="0" applyFont="1" applyBorder="1" applyAlignment="1">
      <alignment horizontal="left" vertical="center" wrapText="1"/>
    </xf>
    <xf numFmtId="0" fontId="0" fillId="0" borderId="46" xfId="0" applyBorder="1" applyAlignment="1">
      <alignment vertical="center"/>
    </xf>
    <xf numFmtId="0" fontId="0" fillId="0" borderId="47" xfId="0" applyBorder="1" applyAlignment="1">
      <alignment vertical="center"/>
    </xf>
    <xf numFmtId="0" fontId="32" fillId="30" borderId="0" xfId="0" applyFont="1" applyFill="1" applyBorder="1" applyAlignment="1"/>
    <xf numFmtId="0" fontId="0" fillId="0" borderId="0" xfId="0" applyAlignment="1"/>
    <xf numFmtId="0" fontId="28" fillId="0" borderId="13" xfId="0" applyFont="1" applyBorder="1" applyAlignment="1">
      <alignment horizontal="right" vertical="center"/>
    </xf>
    <xf numFmtId="0" fontId="0" fillId="0" borderId="13" xfId="0" applyBorder="1" applyAlignment="1"/>
    <xf numFmtId="0" fontId="62" fillId="0" borderId="118" xfId="0" applyFont="1" applyBorder="1" applyAlignment="1">
      <alignment horizontal="left" vertical="top" wrapText="1"/>
    </xf>
    <xf numFmtId="0" fontId="56" fillId="0" borderId="108" xfId="0" applyFont="1" applyBorder="1" applyAlignment="1">
      <alignment horizontal="left"/>
    </xf>
    <xf numFmtId="0" fontId="54" fillId="0" borderId="109" xfId="0" applyFont="1" applyBorder="1" applyAlignment="1">
      <alignment horizontal="left" vertical="center"/>
    </xf>
    <xf numFmtId="0" fontId="54" fillId="0" borderId="17" xfId="0" applyFont="1" applyBorder="1" applyAlignment="1">
      <alignment horizontal="left" vertical="center"/>
    </xf>
    <xf numFmtId="0" fontId="54" fillId="0" borderId="107" xfId="0" applyFont="1" applyBorder="1" applyAlignment="1">
      <alignment horizontal="left" vertical="center"/>
    </xf>
    <xf numFmtId="0" fontId="62" fillId="0" borderId="83" xfId="0" applyFont="1" applyBorder="1" applyAlignment="1">
      <alignment horizontal="left" vertical="top" wrapText="1"/>
    </xf>
    <xf numFmtId="0" fontId="62" fillId="0" borderId="10" xfId="0" applyFont="1" applyBorder="1" applyAlignment="1">
      <alignment horizontal="left" vertical="top" wrapText="1"/>
    </xf>
    <xf numFmtId="0" fontId="62" fillId="0" borderId="89" xfId="0" applyFont="1" applyBorder="1" applyAlignment="1">
      <alignment horizontal="left" vertical="top" wrapText="1"/>
    </xf>
    <xf numFmtId="0" fontId="59" fillId="0" borderId="108" xfId="0" applyFont="1" applyBorder="1" applyAlignment="1">
      <alignment horizontal="center" vertical="center"/>
    </xf>
    <xf numFmtId="0" fontId="59" fillId="0" borderId="89" xfId="0" applyFont="1" applyBorder="1" applyAlignment="1">
      <alignment horizontal="center" vertical="center"/>
    </xf>
    <xf numFmtId="0" fontId="59" fillId="0" borderId="105" xfId="0" applyFont="1" applyBorder="1" applyAlignment="1">
      <alignment horizontal="center" vertical="center"/>
    </xf>
    <xf numFmtId="0" fontId="54" fillId="0" borderId="109" xfId="0" applyFont="1" applyBorder="1" applyAlignment="1">
      <alignment horizontal="left" vertical="center" wrapText="1"/>
    </xf>
    <xf numFmtId="0" fontId="62" fillId="0" borderId="118" xfId="0" applyFont="1" applyBorder="1" applyAlignment="1">
      <alignment horizontal="left" vertical="center" wrapText="1"/>
    </xf>
    <xf numFmtId="0" fontId="55" fillId="0" borderId="99" xfId="0" applyFont="1" applyBorder="1" applyAlignment="1">
      <alignment horizontal="center"/>
    </xf>
    <xf numFmtId="0" fontId="55" fillId="0" borderId="83" xfId="0" applyFont="1" applyBorder="1" applyAlignment="1">
      <alignment horizontal="center"/>
    </xf>
    <xf numFmtId="1" fontId="0" fillId="0" borderId="10" xfId="0" applyNumberFormat="1" applyBorder="1" applyAlignment="1">
      <alignment horizontal="center"/>
    </xf>
    <xf numFmtId="1" fontId="0" fillId="0" borderId="89" xfId="0" applyNumberFormat="1" applyBorder="1" applyAlignment="1">
      <alignment horizontal="center"/>
    </xf>
    <xf numFmtId="1" fontId="0" fillId="0" borderId="16" xfId="0" applyNumberFormat="1" applyBorder="1" applyAlignment="1">
      <alignment horizontal="center" vertical="center"/>
    </xf>
    <xf numFmtId="0" fontId="59" fillId="0" borderId="10" xfId="0" applyFont="1" applyBorder="1" applyAlignment="1">
      <alignment horizontal="center"/>
    </xf>
    <xf numFmtId="0" fontId="54" fillId="0" borderId="114" xfId="0" applyFont="1" applyBorder="1" applyAlignment="1">
      <alignment horizontal="left" vertical="center" wrapText="1"/>
    </xf>
    <xf numFmtId="0" fontId="54" fillId="0" borderId="115" xfId="0" applyFont="1" applyBorder="1" applyAlignment="1">
      <alignment horizontal="left" vertical="center"/>
    </xf>
    <xf numFmtId="0" fontId="54" fillId="0" borderId="116" xfId="0" applyFont="1" applyBorder="1" applyAlignment="1">
      <alignment horizontal="left" vertical="center"/>
    </xf>
    <xf numFmtId="0" fontId="62" fillId="0" borderId="45" xfId="0" applyFont="1" applyBorder="1" applyAlignment="1">
      <alignment horizontal="left" vertical="top" wrapText="1"/>
    </xf>
    <xf numFmtId="0" fontId="62" fillId="0" borderId="46" xfId="0" applyFont="1" applyBorder="1" applyAlignment="1">
      <alignment horizontal="left" vertical="top" wrapText="1"/>
    </xf>
    <xf numFmtId="0" fontId="62" fillId="0" borderId="47" xfId="0" applyFont="1" applyBorder="1" applyAlignment="1">
      <alignment horizontal="left" vertical="top" wrapText="1"/>
    </xf>
    <xf numFmtId="0" fontId="56" fillId="0" borderId="110" xfId="0" applyFont="1" applyBorder="1" applyAlignment="1">
      <alignment horizontal="left"/>
    </xf>
    <xf numFmtId="0" fontId="56" fillId="0" borderId="111" xfId="0" applyFont="1" applyBorder="1" applyAlignment="1">
      <alignment horizontal="left"/>
    </xf>
    <xf numFmtId="0" fontId="56" fillId="0" borderId="112" xfId="0" applyFont="1" applyBorder="1" applyAlignment="1">
      <alignment horizontal="left"/>
    </xf>
    <xf numFmtId="0" fontId="55" fillId="0" borderId="10" xfId="0" applyFont="1" applyBorder="1" applyAlignment="1">
      <alignment horizontal="center" vertical="center"/>
    </xf>
    <xf numFmtId="0" fontId="59" fillId="0" borderId="47" xfId="0" applyFont="1" applyBorder="1" applyAlignment="1">
      <alignment horizontal="center"/>
    </xf>
    <xf numFmtId="0" fontId="59" fillId="0" borderId="104" xfId="0" applyFont="1" applyBorder="1" applyAlignment="1">
      <alignment horizontal="center"/>
    </xf>
    <xf numFmtId="1" fontId="57" fillId="0" borderId="47" xfId="0" applyNumberFormat="1" applyFont="1" applyBorder="1" applyAlignment="1">
      <alignment horizontal="center" vertical="center"/>
    </xf>
    <xf numFmtId="1" fontId="57" fillId="0" borderId="10" xfId="0" applyNumberFormat="1" applyFont="1" applyBorder="1" applyAlignment="1">
      <alignment horizontal="center" vertical="center"/>
    </xf>
    <xf numFmtId="0" fontId="57" fillId="0" borderId="104" xfId="0" applyFont="1" applyBorder="1" applyAlignment="1">
      <alignment horizontal="center" vertical="center"/>
    </xf>
    <xf numFmtId="1" fontId="55" fillId="0" borderId="89" xfId="0" applyNumberFormat="1" applyFont="1" applyBorder="1" applyAlignment="1">
      <alignment horizontal="center" vertical="center"/>
    </xf>
    <xf numFmtId="1" fontId="55" fillId="0" borderId="105" xfId="0" applyNumberFormat="1" applyFont="1" applyBorder="1" applyAlignment="1">
      <alignment horizontal="center" vertical="center"/>
    </xf>
    <xf numFmtId="0" fontId="55" fillId="0" borderId="100" xfId="0" applyFont="1" applyBorder="1" applyAlignment="1">
      <alignment horizontal="center"/>
    </xf>
    <xf numFmtId="1" fontId="0" fillId="0" borderId="104" xfId="0" applyNumberFormat="1" applyBorder="1" applyAlignment="1">
      <alignment horizontal="center"/>
    </xf>
    <xf numFmtId="1" fontId="0" fillId="0" borderId="105" xfId="0" applyNumberFormat="1" applyBorder="1" applyAlignment="1">
      <alignment horizontal="center"/>
    </xf>
    <xf numFmtId="1" fontId="0" fillId="0" borderId="106" xfId="0" applyNumberFormat="1" applyBorder="1" applyAlignment="1">
      <alignment horizontal="center" vertical="center"/>
    </xf>
    <xf numFmtId="0" fontId="21" fillId="0" borderId="75" xfId="0" applyFont="1" applyBorder="1" applyAlignment="1">
      <alignment horizontal="left" vertical="center"/>
    </xf>
    <xf numFmtId="0" fontId="21" fillId="0" borderId="43" xfId="0" applyFont="1" applyBorder="1" applyAlignment="1">
      <alignment horizontal="left" vertical="center"/>
    </xf>
    <xf numFmtId="0" fontId="28" fillId="0" borderId="45" xfId="0" applyFont="1"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vertical="center" wrapText="1"/>
    </xf>
    <xf numFmtId="0" fontId="0" fillId="0" borderId="47" xfId="0" applyBorder="1" applyAlignment="1">
      <alignment vertical="center" wrapText="1"/>
    </xf>
    <xf numFmtId="0" fontId="32" fillId="30" borderId="42" xfId="0" applyFont="1" applyFill="1" applyBorder="1" applyAlignment="1">
      <alignment horizontal="center" vertical="center" wrapText="1"/>
    </xf>
    <xf numFmtId="0" fontId="32" fillId="30" borderId="0" xfId="0" applyFont="1" applyFill="1" applyAlignment="1">
      <alignment horizontal="center" vertical="center" wrapText="1"/>
    </xf>
    <xf numFmtId="0" fontId="32" fillId="30" borderId="0" xfId="0" applyFont="1" applyFill="1" applyBorder="1" applyAlignment="1">
      <alignment horizontal="center" vertical="center" wrapText="1"/>
    </xf>
    <xf numFmtId="0" fontId="33" fillId="0" borderId="0" xfId="0" applyFont="1" applyBorder="1" applyAlignment="1"/>
    <xf numFmtId="0" fontId="21" fillId="0" borderId="45" xfId="0" applyFont="1" applyBorder="1" applyAlignment="1">
      <alignment horizontal="left" vertical="center"/>
    </xf>
    <xf numFmtId="0" fontId="21" fillId="0" borderId="46" xfId="0" applyFont="1" applyBorder="1" applyAlignment="1">
      <alignment horizontal="left" vertical="center"/>
    </xf>
    <xf numFmtId="0" fontId="21" fillId="0" borderId="47" xfId="0" applyFont="1" applyBorder="1" applyAlignment="1">
      <alignment horizontal="left" vertical="center"/>
    </xf>
    <xf numFmtId="4" fontId="50" fillId="0" borderId="51" xfId="0" applyNumberFormat="1" applyFont="1" applyBorder="1" applyAlignment="1">
      <alignment horizontal="center" vertical="center"/>
    </xf>
    <xf numFmtId="4" fontId="50" fillId="0" borderId="96" xfId="0" applyNumberFormat="1" applyFont="1" applyBorder="1" applyAlignment="1">
      <alignment horizontal="center" vertical="center"/>
    </xf>
    <xf numFmtId="4" fontId="50" fillId="0" borderId="75" xfId="0" applyNumberFormat="1" applyFont="1" applyBorder="1" applyAlignment="1">
      <alignment horizontal="center" vertical="center"/>
    </xf>
    <xf numFmtId="4" fontId="50" fillId="0" borderId="97" xfId="0" applyNumberFormat="1" applyFont="1" applyBorder="1" applyAlignment="1">
      <alignment horizontal="center" vertical="center"/>
    </xf>
    <xf numFmtId="4" fontId="50" fillId="0" borderId="15" xfId="0" applyNumberFormat="1" applyFont="1" applyBorder="1" applyAlignment="1">
      <alignment horizontal="center" vertical="center"/>
    </xf>
    <xf numFmtId="4" fontId="50" fillId="0" borderId="28" xfId="0" applyNumberFormat="1" applyFont="1" applyBorder="1" applyAlignment="1">
      <alignment horizontal="center" vertical="center"/>
    </xf>
    <xf numFmtId="0" fontId="21" fillId="0" borderId="0" xfId="0" applyFont="1" applyAlignment="1">
      <alignment horizontal="center" vertical="center" wrapText="1"/>
    </xf>
    <xf numFmtId="0" fontId="33" fillId="0" borderId="0" xfId="0" applyFont="1" applyAlignment="1">
      <alignment horizontal="left" vertical="center" wrapText="1"/>
    </xf>
    <xf numFmtId="0" fontId="45" fillId="0" borderId="84" xfId="0" applyFont="1" applyBorder="1" applyAlignment="1">
      <alignment horizontal="center" vertical="center" textRotation="90" wrapText="1"/>
    </xf>
    <xf numFmtId="0" fontId="45" fillId="0" borderId="85" xfId="0" applyFont="1" applyBorder="1" applyAlignment="1">
      <alignment horizontal="center" vertical="center" textRotation="90" wrapText="1"/>
    </xf>
    <xf numFmtId="0" fontId="28" fillId="0" borderId="30" xfId="0" applyFont="1" applyBorder="1" applyAlignment="1">
      <alignment horizontal="center"/>
    </xf>
    <xf numFmtId="0" fontId="28" fillId="0" borderId="64" xfId="0" applyFont="1" applyBorder="1" applyAlignment="1">
      <alignment horizontal="center"/>
    </xf>
    <xf numFmtId="0" fontId="28" fillId="0" borderId="80" xfId="0" applyFont="1" applyBorder="1" applyAlignment="1">
      <alignment horizontal="center"/>
    </xf>
    <xf numFmtId="0" fontId="28" fillId="0" borderId="0" xfId="0" applyFont="1" applyAlignment="1">
      <alignment horizontal="center"/>
    </xf>
    <xf numFmtId="0" fontId="45" fillId="0" borderId="27" xfId="0" applyFont="1" applyBorder="1" applyAlignment="1">
      <alignment horizontal="center" vertical="center" textRotation="90" wrapText="1"/>
    </xf>
    <xf numFmtId="0" fontId="45" fillId="0" borderId="14" xfId="0" applyFont="1" applyBorder="1" applyAlignment="1">
      <alignment horizontal="center" vertical="center" textRotation="90" wrapText="1"/>
    </xf>
    <xf numFmtId="0" fontId="45" fillId="0" borderId="32" xfId="0" applyFont="1" applyBorder="1" applyAlignment="1">
      <alignment horizontal="center" vertical="center" textRotation="90" wrapText="1"/>
    </xf>
    <xf numFmtId="0" fontId="45" fillId="0" borderId="31" xfId="0" applyFont="1" applyBorder="1" applyAlignment="1">
      <alignment horizontal="center" vertical="center" textRotation="90" wrapText="1"/>
    </xf>
    <xf numFmtId="0" fontId="21" fillId="0" borderId="65" xfId="0" applyFont="1" applyBorder="1" applyAlignment="1">
      <alignment horizontal="center" vertical="center" wrapText="1"/>
    </xf>
    <xf numFmtId="0" fontId="21" fillId="0" borderId="78" xfId="0" applyFont="1" applyBorder="1" applyAlignment="1">
      <alignment horizontal="center" vertical="center" wrapText="1"/>
    </xf>
    <xf numFmtId="0" fontId="45" fillId="0" borderId="65" xfId="0" applyFont="1" applyBorder="1" applyAlignment="1">
      <alignment horizontal="center" vertical="center" textRotation="90" wrapText="1"/>
    </xf>
    <xf numFmtId="0" fontId="45" fillId="0" borderId="86" xfId="0" applyFont="1" applyBorder="1" applyAlignment="1">
      <alignment horizontal="center" vertical="center" textRotation="90" wrapText="1"/>
    </xf>
    <xf numFmtId="0" fontId="45" fillId="0" borderId="77" xfId="0" applyFont="1" applyBorder="1" applyAlignment="1">
      <alignment horizontal="center" vertical="center" textRotation="90" wrapText="1"/>
    </xf>
    <xf numFmtId="0" fontId="45" fillId="0" borderId="79" xfId="0" applyFont="1" applyBorder="1" applyAlignment="1">
      <alignment horizontal="center" vertical="center" textRotation="90" wrapText="1"/>
    </xf>
    <xf numFmtId="0" fontId="45" fillId="0" borderId="92" xfId="0" applyFont="1" applyBorder="1" applyAlignment="1">
      <alignment horizontal="center" vertical="center" textRotation="90" wrapText="1"/>
    </xf>
    <xf numFmtId="0" fontId="45" fillId="0" borderId="93" xfId="0" applyFont="1" applyBorder="1" applyAlignment="1">
      <alignment horizontal="center" vertical="center" textRotation="90" wrapText="1"/>
    </xf>
    <xf numFmtId="49" fontId="21" fillId="0" borderId="60" xfId="0" applyNumberFormat="1" applyFont="1" applyBorder="1" applyAlignment="1">
      <alignment horizontal="left" vertical="center"/>
    </xf>
    <xf numFmtId="0" fontId="21" fillId="0" borderId="60" xfId="0" applyFont="1" applyBorder="1" applyAlignment="1">
      <alignment horizontal="left" vertical="center"/>
    </xf>
    <xf numFmtId="0" fontId="32" fillId="34" borderId="0" xfId="0" applyFont="1" applyFill="1" applyAlignment="1">
      <alignment horizontal="center" vertical="center" wrapText="1"/>
    </xf>
    <xf numFmtId="0" fontId="33" fillId="0" borderId="23"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24" xfId="0" applyFont="1" applyBorder="1" applyAlignment="1">
      <alignment horizontal="center" vertical="center" wrapText="1"/>
    </xf>
    <xf numFmtId="0" fontId="32" fillId="29" borderId="42" xfId="0" applyFont="1" applyFill="1" applyBorder="1" applyAlignment="1">
      <alignment horizontal="left" vertical="center"/>
    </xf>
    <xf numFmtId="0" fontId="32" fillId="29" borderId="0" xfId="0" applyFont="1" applyFill="1" applyAlignment="1">
      <alignment horizontal="left" vertical="center"/>
    </xf>
    <xf numFmtId="0" fontId="45" fillId="0" borderId="23" xfId="0" applyFont="1" applyBorder="1" applyAlignment="1">
      <alignment horizontal="left" vertical="center" wrapText="1"/>
    </xf>
    <xf numFmtId="0" fontId="45" fillId="0" borderId="25" xfId="0" applyFont="1" applyBorder="1" applyAlignment="1">
      <alignment horizontal="left" vertical="center" wrapText="1"/>
    </xf>
    <xf numFmtId="0" fontId="21" fillId="0" borderId="48" xfId="35" applyFont="1" applyBorder="1" applyAlignment="1">
      <alignment vertical="center"/>
    </xf>
    <xf numFmtId="0" fontId="21" fillId="0" borderId="49" xfId="35" applyFont="1" applyBorder="1" applyAlignment="1">
      <alignment vertical="center"/>
    </xf>
    <xf numFmtId="0" fontId="21" fillId="0" borderId="50" xfId="35" applyFont="1" applyBorder="1" applyAlignment="1">
      <alignment vertical="center"/>
    </xf>
    <xf numFmtId="0" fontId="37" fillId="0" borderId="0" xfId="0" applyFont="1" applyAlignment="1">
      <alignment horizontal="left" vertical="center" wrapText="1"/>
    </xf>
    <xf numFmtId="0" fontId="21" fillId="0" borderId="45" xfId="35" applyFont="1" applyBorder="1" applyAlignment="1">
      <alignment vertical="center"/>
    </xf>
    <xf numFmtId="0" fontId="21" fillId="0" borderId="46" xfId="35" applyFont="1" applyBorder="1" applyAlignment="1">
      <alignment vertical="center"/>
    </xf>
    <xf numFmtId="0" fontId="11" fillId="0" borderId="11" xfId="35" applyBorder="1" applyAlignment="1">
      <alignment vertical="center"/>
    </xf>
    <xf numFmtId="0" fontId="11" fillId="0" borderId="58" xfId="35" applyBorder="1" applyAlignment="1">
      <alignment vertical="center"/>
    </xf>
    <xf numFmtId="0" fontId="11" fillId="0" borderId="53" xfId="35" applyBorder="1" applyAlignment="1">
      <alignment vertical="center"/>
    </xf>
    <xf numFmtId="0" fontId="11" fillId="0" borderId="48" xfId="35" applyBorder="1" applyAlignment="1">
      <alignment vertical="center"/>
    </xf>
    <xf numFmtId="0" fontId="11" fillId="0" borderId="48" xfId="35" applyBorder="1" applyAlignment="1">
      <alignment horizontal="left" vertical="center"/>
    </xf>
    <xf numFmtId="0" fontId="11" fillId="0" borderId="49" xfId="35" applyBorder="1" applyAlignment="1">
      <alignment horizontal="left" vertical="center"/>
    </xf>
    <xf numFmtId="0" fontId="21" fillId="26" borderId="48" xfId="35" applyFont="1" applyFill="1" applyBorder="1" applyAlignment="1">
      <alignment horizontal="right" vertical="center"/>
    </xf>
    <xf numFmtId="0" fontId="21" fillId="26" borderId="49" xfId="35" applyFont="1" applyFill="1" applyBorder="1" applyAlignment="1">
      <alignment horizontal="right" vertical="center"/>
    </xf>
    <xf numFmtId="0" fontId="21" fillId="0" borderId="48" xfId="35" applyFont="1" applyBorder="1" applyAlignment="1">
      <alignment horizontal="right" vertical="center"/>
    </xf>
    <xf numFmtId="0" fontId="21" fillId="0" borderId="49" xfId="35" applyFont="1" applyBorder="1" applyAlignment="1">
      <alignment horizontal="right" vertical="center"/>
    </xf>
    <xf numFmtId="167" fontId="21" fillId="0" borderId="45" xfId="35" applyNumberFormat="1" applyFont="1" applyBorder="1" applyAlignment="1">
      <alignment horizontal="left" vertical="center" wrapText="1"/>
    </xf>
    <xf numFmtId="167" fontId="21" fillId="0" borderId="46" xfId="35" applyNumberFormat="1" applyFont="1" applyBorder="1" applyAlignment="1">
      <alignment horizontal="left" vertical="center" wrapText="1"/>
    </xf>
    <xf numFmtId="167" fontId="11" fillId="25" borderId="10" xfId="35" applyNumberFormat="1" applyFill="1" applyBorder="1" applyAlignment="1" applyProtection="1">
      <alignment horizontal="center" vertical="center"/>
      <protection locked="0"/>
    </xf>
    <xf numFmtId="168" fontId="11" fillId="25" borderId="45" xfId="35" applyNumberFormat="1" applyFill="1" applyBorder="1" applyAlignment="1" applyProtection="1">
      <alignment horizontal="center" vertical="center"/>
      <protection locked="0"/>
    </xf>
    <xf numFmtId="168" fontId="11" fillId="25" borderId="47" xfId="35" applyNumberFormat="1" applyFill="1" applyBorder="1" applyAlignment="1" applyProtection="1">
      <alignment horizontal="center" vertical="center"/>
      <protection locked="0"/>
    </xf>
    <xf numFmtId="167" fontId="11" fillId="0" borderId="10" xfId="35" applyNumberFormat="1" applyBorder="1" applyAlignment="1">
      <alignment horizontal="center" vertical="center"/>
    </xf>
    <xf numFmtId="168" fontId="21" fillId="0" borderId="10" xfId="0" applyNumberFormat="1" applyFont="1" applyBorder="1" applyAlignment="1">
      <alignment horizontal="center" vertical="center"/>
    </xf>
    <xf numFmtId="167" fontId="21" fillId="0" borderId="47" xfId="35" applyNumberFormat="1" applyFont="1" applyBorder="1" applyAlignment="1">
      <alignment horizontal="left" vertical="center" wrapText="1"/>
    </xf>
    <xf numFmtId="168" fontId="21" fillId="25" borderId="45" xfId="35" applyNumberFormat="1" applyFont="1" applyFill="1" applyBorder="1" applyAlignment="1" applyProtection="1">
      <alignment horizontal="center" vertical="center"/>
      <protection locked="0"/>
    </xf>
    <xf numFmtId="168" fontId="21" fillId="25" borderId="47" xfId="35" applyNumberFormat="1" applyFont="1" applyFill="1" applyBorder="1" applyAlignment="1" applyProtection="1">
      <alignment horizontal="center" vertical="center"/>
      <protection locked="0"/>
    </xf>
    <xf numFmtId="0" fontId="21" fillId="0" borderId="0" xfId="0" applyFont="1" applyAlignment="1">
      <alignment horizontal="left" vertical="center"/>
    </xf>
    <xf numFmtId="0" fontId="21" fillId="26" borderId="48" xfId="35" applyFont="1" applyFill="1" applyBorder="1" applyAlignment="1">
      <alignment horizontal="left" vertical="center"/>
    </xf>
    <xf numFmtId="0" fontId="21" fillId="26" borderId="49" xfId="35" applyFont="1" applyFill="1" applyBorder="1" applyAlignment="1">
      <alignment horizontal="left" vertical="center"/>
    </xf>
    <xf numFmtId="0" fontId="21" fillId="26" borderId="62" xfId="35" applyFont="1" applyFill="1" applyBorder="1" applyAlignment="1">
      <alignment horizontal="right" vertical="center"/>
    </xf>
    <xf numFmtId="0" fontId="21" fillId="26" borderId="63" xfId="35" applyFont="1" applyFill="1" applyBorder="1" applyAlignment="1">
      <alignment horizontal="right" vertical="center"/>
    </xf>
    <xf numFmtId="0" fontId="11" fillId="0" borderId="48" xfId="35" applyBorder="1" applyAlignment="1">
      <alignment horizontal="left" vertical="center" wrapText="1"/>
    </xf>
    <xf numFmtId="0" fontId="11" fillId="0" borderId="49" xfId="35" applyBorder="1" applyAlignment="1">
      <alignment horizontal="left" vertical="center" wrapText="1"/>
    </xf>
    <xf numFmtId="0" fontId="21" fillId="0" borderId="53" xfId="35" applyFont="1" applyBorder="1" applyAlignment="1">
      <alignment vertical="center" wrapText="1"/>
    </xf>
    <xf numFmtId="0" fontId="21" fillId="0" borderId="48" xfId="35" applyFont="1" applyBorder="1" applyAlignment="1">
      <alignment vertical="center" wrapText="1"/>
    </xf>
    <xf numFmtId="0" fontId="11" fillId="0" borderId="48" xfId="35" applyBorder="1" applyAlignment="1">
      <alignment vertical="center" wrapText="1"/>
    </xf>
    <xf numFmtId="0" fontId="11" fillId="0" borderId="49" xfId="35" applyBorder="1" applyAlignment="1">
      <alignment vertical="center" wrapText="1"/>
    </xf>
    <xf numFmtId="0" fontId="21" fillId="0" borderId="0" xfId="0" applyFont="1" applyAlignment="1">
      <alignment horizontal="center" vertical="center"/>
    </xf>
    <xf numFmtId="167" fontId="11" fillId="0" borderId="16" xfId="35" applyNumberFormat="1" applyBorder="1" applyAlignment="1">
      <alignment horizontal="center" vertical="center"/>
    </xf>
    <xf numFmtId="0" fontId="50" fillId="0" borderId="0" xfId="0" applyFont="1" applyAlignment="1">
      <alignment horizontal="center" vertical="center"/>
    </xf>
    <xf numFmtId="0" fontId="53" fillId="0" borderId="0" xfId="0" applyFont="1" applyAlignment="1">
      <alignment horizontal="center" vertical="center"/>
    </xf>
    <xf numFmtId="0" fontId="34" fillId="30" borderId="0" xfId="0" applyFont="1" applyFill="1" applyAlignment="1">
      <alignment horizontal="center"/>
    </xf>
    <xf numFmtId="0" fontId="35" fillId="30" borderId="0" xfId="0" applyFont="1" applyFill="1" applyAlignment="1">
      <alignment horizontal="left" vertical="center" indent="2"/>
    </xf>
    <xf numFmtId="0" fontId="32" fillId="29" borderId="33" xfId="0" applyFont="1" applyFill="1" applyBorder="1" applyAlignment="1">
      <alignment horizontal="left" vertical="center"/>
    </xf>
    <xf numFmtId="0" fontId="32" fillId="29" borderId="76" xfId="0" applyFont="1" applyFill="1" applyBorder="1" applyAlignment="1">
      <alignment horizontal="left" vertical="center"/>
    </xf>
    <xf numFmtId="4" fontId="32" fillId="30" borderId="0" xfId="0" applyNumberFormat="1" applyFont="1" applyFill="1" applyAlignment="1">
      <alignment horizontal="left" indent="2"/>
    </xf>
    <xf numFmtId="0" fontId="21" fillId="0" borderId="51" xfId="0" applyFont="1" applyBorder="1" applyAlignment="1">
      <alignment horizontal="left" vertical="center"/>
    </xf>
    <xf numFmtId="0" fontId="21" fillId="0" borderId="52" xfId="0" applyFont="1" applyBorder="1" applyAlignment="1">
      <alignment horizontal="left" vertical="center"/>
    </xf>
    <xf numFmtId="0" fontId="21" fillId="0" borderId="90" xfId="0" applyFont="1" applyBorder="1" applyAlignment="1">
      <alignment horizontal="left" vertical="center"/>
    </xf>
    <xf numFmtId="0" fontId="20" fillId="0" borderId="0" xfId="0" applyFont="1" applyAlignment="1">
      <alignment horizontal="left"/>
    </xf>
    <xf numFmtId="173" fontId="11" fillId="31" borderId="45" xfId="0" applyNumberFormat="1" applyFont="1" applyFill="1" applyBorder="1" applyAlignment="1" applyProtection="1">
      <alignment horizontal="center" vertical="center"/>
      <protection locked="0"/>
    </xf>
    <xf numFmtId="173" fontId="11" fillId="31" borderId="46" xfId="0" applyNumberFormat="1" applyFont="1" applyFill="1" applyBorder="1" applyAlignment="1" applyProtection="1">
      <alignment horizontal="center" vertical="center"/>
      <protection locked="0"/>
    </xf>
    <xf numFmtId="173" fontId="11" fillId="31" borderId="47" xfId="0" applyNumberFormat="1" applyFont="1" applyFill="1" applyBorder="1" applyAlignment="1" applyProtection="1">
      <alignment horizontal="center" vertical="center"/>
      <protection locked="0"/>
    </xf>
    <xf numFmtId="0" fontId="28" fillId="24" borderId="0" xfId="0" applyFont="1" applyFill="1" applyAlignment="1">
      <alignment horizontal="left" wrapText="1"/>
    </xf>
    <xf numFmtId="0" fontId="28" fillId="0" borderId="0" xfId="0" applyFont="1" applyAlignment="1">
      <alignment horizontal="left" vertical="center" wrapText="1"/>
    </xf>
    <xf numFmtId="49" fontId="28" fillId="0" borderId="0" xfId="0" applyNumberFormat="1" applyFont="1" applyAlignment="1">
      <alignment horizontal="left" wrapText="1"/>
    </xf>
    <xf numFmtId="49" fontId="28" fillId="0" borderId="0" xfId="0" applyNumberFormat="1" applyFont="1" applyAlignment="1">
      <alignment vertical="center" wrapText="1"/>
    </xf>
    <xf numFmtId="0" fontId="28" fillId="0" borderId="45"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7" xfId="0" applyFont="1" applyBorder="1" applyAlignment="1">
      <alignment horizontal="center" vertical="center" wrapText="1"/>
    </xf>
    <xf numFmtId="0" fontId="33" fillId="0" borderId="10" xfId="0" applyFont="1" applyBorder="1" applyAlignment="1">
      <alignment horizontal="center" vertical="center"/>
    </xf>
    <xf numFmtId="173" fontId="28" fillId="24" borderId="45" xfId="0" applyNumberFormat="1" applyFont="1" applyFill="1" applyBorder="1" applyAlignment="1" applyProtection="1">
      <alignment horizontal="center" vertical="center"/>
      <protection locked="0"/>
    </xf>
    <xf numFmtId="173" fontId="28" fillId="24" borderId="47" xfId="0" applyNumberFormat="1" applyFont="1" applyFill="1" applyBorder="1" applyAlignment="1" applyProtection="1">
      <alignment horizontal="center" vertical="center"/>
      <protection locked="0"/>
    </xf>
    <xf numFmtId="0" fontId="11" fillId="0" borderId="10" xfId="0" applyFont="1" applyBorder="1" applyAlignment="1">
      <alignment horizontal="center"/>
    </xf>
    <xf numFmtId="0" fontId="11" fillId="31" borderId="45" xfId="0" applyFont="1" applyFill="1" applyBorder="1" applyAlignment="1" applyProtection="1">
      <alignment horizontal="center"/>
      <protection locked="0"/>
    </xf>
    <xf numFmtId="0" fontId="11" fillId="31" borderId="46" xfId="0" applyFont="1" applyFill="1" applyBorder="1" applyAlignment="1" applyProtection="1">
      <alignment horizontal="center"/>
      <protection locked="0"/>
    </xf>
    <xf numFmtId="0" fontId="11" fillId="31" borderId="47" xfId="0" applyFont="1" applyFill="1" applyBorder="1" applyAlignment="1" applyProtection="1">
      <alignment horizontal="center"/>
      <protection locked="0"/>
    </xf>
    <xf numFmtId="0" fontId="33" fillId="0" borderId="10" xfId="0" applyFont="1" applyBorder="1" applyAlignment="1">
      <alignment horizontal="center"/>
    </xf>
    <xf numFmtId="0" fontId="35" fillId="30" borderId="0" xfId="0" applyFont="1" applyFill="1" applyAlignment="1">
      <alignment horizontal="center" vertical="center"/>
    </xf>
    <xf numFmtId="0" fontId="33" fillId="0" borderId="0" xfId="0" applyFont="1" applyAlignment="1">
      <alignment horizontal="left"/>
    </xf>
    <xf numFmtId="0" fontId="21" fillId="0" borderId="59" xfId="0" applyFont="1" applyBorder="1" applyAlignment="1">
      <alignment horizontal="left" vertical="center"/>
    </xf>
    <xf numFmtId="0" fontId="32" fillId="30" borderId="39" xfId="0" applyFont="1" applyFill="1" applyBorder="1" applyAlignment="1">
      <alignment horizontal="center" vertical="center"/>
    </xf>
    <xf numFmtId="0" fontId="21" fillId="0" borderId="33" xfId="0" applyFont="1" applyBorder="1" applyAlignment="1">
      <alignment horizontal="left" vertical="center"/>
    </xf>
    <xf numFmtId="0" fontId="21" fillId="0" borderId="34" xfId="0" applyFont="1" applyBorder="1" applyAlignment="1">
      <alignment horizontal="left" vertical="center"/>
    </xf>
    <xf numFmtId="0" fontId="21" fillId="0" borderId="91" xfId="0" applyFont="1" applyBorder="1" applyAlignment="1">
      <alignment horizontal="left" vertical="center"/>
    </xf>
    <xf numFmtId="173" fontId="33" fillId="0" borderId="0" xfId="0" applyNumberFormat="1" applyFont="1" applyAlignment="1">
      <alignment horizontal="left"/>
    </xf>
    <xf numFmtId="0" fontId="32" fillId="29" borderId="33" xfId="0" applyFont="1" applyFill="1" applyBorder="1" applyAlignment="1">
      <alignment horizontal="left" vertical="center" wrapText="1"/>
    </xf>
    <xf numFmtId="0" fontId="32" fillId="29" borderId="34" xfId="0" applyFont="1" applyFill="1" applyBorder="1" applyAlignment="1">
      <alignment horizontal="left" vertical="center" wrapText="1"/>
    </xf>
    <xf numFmtId="0" fontId="21" fillId="0" borderId="13" xfId="0" applyFont="1" applyBorder="1" applyAlignment="1">
      <alignment horizontal="left" vertical="center"/>
    </xf>
    <xf numFmtId="49" fontId="21" fillId="0" borderId="39" xfId="0" applyNumberFormat="1" applyFont="1" applyBorder="1" applyAlignment="1">
      <alignment horizontal="left" vertical="center"/>
    </xf>
    <xf numFmtId="0" fontId="21" fillId="0" borderId="40" xfId="0" applyFont="1" applyBorder="1" applyAlignment="1">
      <alignment horizontal="left" vertical="center"/>
    </xf>
    <xf numFmtId="173" fontId="11" fillId="0" borderId="71" xfId="0" applyNumberFormat="1" applyFont="1" applyBorder="1" applyAlignment="1" applyProtection="1">
      <alignment horizontal="center" vertical="center"/>
    </xf>
    <xf numFmtId="4" fontId="11" fillId="0" borderId="10" xfId="0" applyNumberFormat="1" applyFont="1" applyBorder="1" applyAlignment="1">
      <alignment horizontal="right" wrapText="1"/>
    </xf>
    <xf numFmtId="4" fontId="48" fillId="0" borderId="10" xfId="0" applyNumberFormat="1" applyFont="1" applyBorder="1" applyAlignment="1">
      <alignment horizontal="right"/>
    </xf>
    <xf numFmtId="1" fontId="47" fillId="0" borderId="82" xfId="0" applyNumberFormat="1" applyFont="1" applyBorder="1" applyAlignment="1" applyProtection="1">
      <protection locked="0"/>
    </xf>
    <xf numFmtId="1" fontId="11" fillId="0" borderId="10" xfId="0" applyNumberFormat="1" applyFont="1" applyBorder="1" applyAlignment="1" applyProtection="1">
      <protection locked="0"/>
    </xf>
    <xf numFmtId="0" fontId="11" fillId="0" borderId="10" xfId="0" applyFont="1" applyBorder="1" applyAlignment="1" applyProtection="1">
      <alignment horizontal="left"/>
      <protection locked="0"/>
    </xf>
  </cellXfs>
  <cellStyles count="54">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Euro" xfId="30"/>
    <cellStyle name="Euro 2" xfId="47"/>
    <cellStyle name="Euro 2 2" xfId="52"/>
    <cellStyle name="Gut" xfId="31" builtinId="26" customBuiltin="1"/>
    <cellStyle name="Komma 2" xfId="48"/>
    <cellStyle name="Komma 2 2" xfId="53"/>
    <cellStyle name="Komma 3" xfId="49"/>
    <cellStyle name="Neutral" xfId="32" builtinId="28" customBuiltin="1"/>
    <cellStyle name="Notiz" xfId="33" builtinId="10" customBuiltin="1"/>
    <cellStyle name="Schlecht" xfId="34" builtinId="27" customBuiltin="1"/>
    <cellStyle name="Standard" xfId="0" builtinId="0"/>
    <cellStyle name="Standard 2" xfId="45"/>
    <cellStyle name="Standard 3" xfId="46"/>
    <cellStyle name="Standard 3 2" xfId="51"/>
    <cellStyle name="Standard 4" xfId="50"/>
    <cellStyle name="Standard_STD_SATZ" xfId="35"/>
    <cellStyle name="Überschrift" xfId="36" builtinId="15" customBuiltin="1"/>
    <cellStyle name="Überschrift 1" xfId="37" builtinId="16" customBuiltin="1"/>
    <cellStyle name="Überschrift 2" xfId="38" builtinId="17" customBuiltin="1"/>
    <cellStyle name="Überschrift 3" xfId="39" builtinId="18" customBuiltin="1"/>
    <cellStyle name="Überschrift 4" xfId="40" builtinId="19" customBuiltin="1"/>
    <cellStyle name="Verknüpfte Zelle" xfId="41" builtinId="24" customBuiltin="1"/>
    <cellStyle name="Währung" xfId="42" builtinId="4"/>
    <cellStyle name="Warnender Text" xfId="43" builtinId="11" customBuiltin="1"/>
    <cellStyle name="Zelle überprüfen" xfId="44" builtinId="23" customBuiltin="1"/>
  </cellStyles>
  <dxfs count="128">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0" hidden="0"/>
    </dxf>
    <dxf>
      <font>
        <b val="0"/>
        <i val="0"/>
        <strike val="0"/>
        <condense val="0"/>
        <extend val="0"/>
        <outline val="0"/>
        <shadow val="0"/>
        <u val="none"/>
        <vertAlign val="baseline"/>
        <sz val="10"/>
        <color auto="1"/>
        <name val="Arial"/>
        <scheme val="none"/>
      </font>
      <numFmt numFmtId="4" formatCode="#,##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right" textRotation="0" relativeIndent="1"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indent="5" readingOrder="0"/>
    </dxf>
    <dxf>
      <font>
        <name val="Arial"/>
        <scheme val="none"/>
      </font>
    </dxf>
    <dxf>
      <font>
        <name val="Arial"/>
        <scheme val="none"/>
      </font>
    </dxf>
    <dxf>
      <font>
        <name val="Arial"/>
        <scheme val="none"/>
      </font>
    </dxf>
    <dxf>
      <font>
        <name val="Arial"/>
        <scheme val="none"/>
      </font>
    </dxf>
    <dxf>
      <font>
        <name val="Arial"/>
        <scheme val="none"/>
      </font>
    </dxf>
    <dxf>
      <numFmt numFmtId="173" formatCode="#,##0.00\ &quot;€&quot;"/>
    </dxf>
    <dxf>
      <font>
        <sz val="10"/>
      </font>
    </dxf>
    <dxf>
      <font>
        <sz val="10"/>
      </font>
    </dxf>
    <dxf>
      <font>
        <sz val="10"/>
      </font>
    </dxf>
    <dxf>
      <font>
        <sz val="10"/>
      </font>
    </dxf>
    <dxf>
      <font>
        <sz val="10"/>
      </font>
    </dxf>
    <dxf>
      <font>
        <sz val="10"/>
      </font>
    </dxf>
    <dxf>
      <numFmt numFmtId="4" formatCode="#,##0.00"/>
    </dxf>
    <dxf>
      <fill>
        <patternFill patternType="solid">
          <bgColor rgb="FFFFFF00"/>
        </patternFill>
      </fill>
    </dxf>
    <dxf>
      <fill>
        <patternFill patternType="none">
          <bgColor auto="1"/>
        </patternFill>
      </fill>
    </dxf>
    <dxf>
      <numFmt numFmtId="173" formatCode="#,##0.00\ &quot;€&quot;"/>
    </dxf>
    <dxf>
      <font>
        <b val="0"/>
        <i val="0"/>
        <strike val="0"/>
        <condense val="0"/>
        <extend val="0"/>
        <outline val="0"/>
        <shadow val="0"/>
        <u val="none"/>
        <vertAlign val="baseline"/>
        <sz val="10"/>
        <color auto="1"/>
        <name val="Arial"/>
        <scheme val="none"/>
      </font>
      <numFmt numFmtId="173" formatCode="#,##0.00\ &quot;€&quo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73" formatCode="#,##0.00\ &quot;€&quo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75" formatCode="_-* #,##0.00\ [$€-407]_-;\-* #,##0.00\ [$€-407]_-;_-* &quot;-&quot;??\ [$€-407]_-;_-@_-"/>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right" vertical="bottom" textRotation="0" wrapText="0"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scheme val="none"/>
      </font>
      <numFmt numFmtId="30" formatCode="@"/>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val="0"/>
        <condense val="0"/>
        <extend val="0"/>
        <sz val="11"/>
        <color indexed="8"/>
      </font>
      <fill>
        <patternFill patternType="solid">
          <fgColor indexed="49"/>
          <bgColor indexed="11"/>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49"/>
          <bgColor indexed="11"/>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60"/>
          <bgColor indexed="10"/>
        </patternFill>
      </fill>
    </dxf>
    <dxf>
      <numFmt numFmtId="173" formatCode="#,##0.00\ &quot;€&quot;"/>
    </dxf>
    <dxf>
      <fill>
        <patternFill patternType="none">
          <bgColor auto="1"/>
        </patternFill>
      </fill>
    </dxf>
    <dxf>
      <fill>
        <patternFill patternType="solid">
          <bgColor rgb="FFFFFF00"/>
        </patternFill>
      </fill>
    </dxf>
    <dxf>
      <numFmt numFmtId="4" formatCode="#,##0.00"/>
    </dxf>
    <dxf>
      <font>
        <sz val="10"/>
      </font>
    </dxf>
    <dxf>
      <font>
        <sz val="10"/>
      </font>
    </dxf>
    <dxf>
      <font>
        <sz val="10"/>
      </font>
    </dxf>
    <dxf>
      <font>
        <sz val="10"/>
      </font>
    </dxf>
    <dxf>
      <font>
        <sz val="10"/>
      </font>
    </dxf>
    <dxf>
      <font>
        <sz val="10"/>
      </font>
    </dxf>
    <dxf>
      <numFmt numFmtId="173" formatCode="#,##0.00\ &quot;€&quot;"/>
    </dxf>
    <dxf>
      <font>
        <name val="Arial"/>
        <scheme val="none"/>
      </font>
    </dxf>
    <dxf>
      <font>
        <name val="Arial"/>
        <scheme val="none"/>
      </font>
    </dxf>
    <dxf>
      <font>
        <name val="Arial"/>
        <scheme val="none"/>
      </font>
    </dxf>
    <dxf>
      <font>
        <name val="Arial"/>
        <scheme val="none"/>
      </font>
    </dxf>
    <dxf>
      <font>
        <name val="Arial"/>
        <scheme val="none"/>
      </font>
    </dxf>
    <dxf>
      <alignment horizontal="right" indent="5" readingOrder="0"/>
    </dxf>
    <dxf>
      <font>
        <b val="0"/>
        <i val="0"/>
        <strike val="0"/>
        <condense val="0"/>
        <extend val="0"/>
        <outline val="0"/>
        <shadow val="0"/>
        <u val="none"/>
        <vertAlign val="baseline"/>
        <sz val="10"/>
        <color auto="1"/>
        <name val="Arial"/>
        <scheme val="none"/>
      </font>
      <numFmt numFmtId="173" formatCode="#,##0.00\ &quot;€&quo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Arial"/>
        <scheme val="none"/>
      </font>
      <numFmt numFmtId="173" formatCode="#,##0.00\ &quot;€&quo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Arial"/>
        <scheme val="none"/>
      </font>
      <numFmt numFmtId="175" formatCode="_-* #,##0.00\ [$€-407]_-;\-* #,##0.00\ [$€-407]_-;_-* &quot;-&quot;??\ [$€-407]_-;_-@_-"/>
      <alignment horizontal="left" textRotation="0" relative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Arial"/>
        <scheme val="none"/>
      </font>
      <numFmt numFmtId="4" formatCode="#,##0.00"/>
      <alignment horizontal="right" vertical="bottom" textRotation="0" wrapText="0" indent="1"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Arial"/>
        <scheme val="none"/>
      </font>
      <numFmt numFmtId="1" formatCode="0"/>
      <fill>
        <patternFill patternType="none">
          <fgColor indexed="64"/>
          <bgColor indexed="65"/>
        </patternFill>
      </fill>
      <alignment horizontal="center"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center"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numFmt numFmtId="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auto="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Arial"/>
        <scheme val="none"/>
      </font>
      <alignment horizont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ont>
        <b val="0"/>
        <i val="0"/>
        <strike val="0"/>
        <condense val="0"/>
        <extend val="0"/>
        <outline val="0"/>
        <shadow val="0"/>
        <u val="none"/>
        <vertAlign val="baseline"/>
        <sz val="10"/>
        <color rgb="FF000000"/>
        <name val="Arial"/>
        <scheme val="none"/>
      </font>
      <numFmt numFmtId="30" formatCode="@"/>
      <fill>
        <patternFill patternType="none">
          <fgColor indexed="64"/>
          <bgColor auto="1"/>
        </patternFill>
      </fill>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strike val="0"/>
        <outline val="0"/>
        <shadow val="0"/>
        <u val="none"/>
        <vertAlign val="baseline"/>
        <sz val="10"/>
        <name val="Arial"/>
        <scheme val="none"/>
      </font>
      <protection locked="1" hidden="0"/>
    </dxf>
    <dxf>
      <border outline="0">
        <left style="thin">
          <color indexed="64"/>
        </left>
        <right style="thin">
          <color indexed="64"/>
        </right>
        <top style="thin">
          <color indexed="64"/>
        </top>
        <bottom style="thin">
          <color indexed="64"/>
        </bottom>
      </border>
    </dxf>
    <dxf>
      <font>
        <strike val="0"/>
        <outline val="0"/>
        <shadow val="0"/>
        <u val="none"/>
        <vertAlign val="baseline"/>
        <sz val="10"/>
        <name val="Arial"/>
        <scheme val="none"/>
      </font>
      <protection locked="1" hidden="0"/>
    </dxf>
    <dxf>
      <font>
        <strike val="0"/>
        <outline val="0"/>
        <shadow val="0"/>
        <u val="none"/>
        <vertAlign val="baseline"/>
        <sz val="10"/>
        <name val="Arial"/>
        <scheme val="none"/>
      </font>
      <fill>
        <patternFill patternType="solid">
          <fgColor indexed="64"/>
          <bgColor theme="3"/>
        </patternFill>
      </fill>
      <alignment horizontal="left" vertical="center" textRotation="0" indent="0" justifyLastLine="0" shrinkToFit="0" readingOrder="0"/>
      <protection locked="1" hidden="0"/>
    </dxf>
    <dxf>
      <font>
        <strike val="0"/>
        <outline val="0"/>
        <shadow val="0"/>
        <u val="none"/>
        <vertAlign val="baseline"/>
        <sz val="10"/>
        <name val="Arial"/>
        <scheme val="none"/>
      </font>
    </dxf>
    <dxf>
      <font>
        <b val="0"/>
        <strike val="0"/>
        <outline val="0"/>
        <shadow val="0"/>
        <u val="none"/>
        <vertAlign val="baseline"/>
        <sz val="10"/>
        <color auto="1"/>
        <name val="Arial"/>
        <scheme val="none"/>
      </font>
      <numFmt numFmtId="173" formatCode="#,##0.00\ &quot;€&quot;"/>
      <fill>
        <patternFill patternType="none">
          <fgColor indexed="64"/>
          <bgColor auto="1"/>
        </patternFill>
      </fill>
      <alignment horizontal="center" vertical="center" textRotation="0" wrapText="0" indent="0" justifyLastLine="0" shrinkToFit="0" readingOrder="0"/>
      <border diagonalUp="0" diagonalDown="0" outline="0">
        <left style="thin">
          <color theme="0"/>
        </left>
        <right/>
        <top style="thin">
          <color theme="0"/>
        </top>
        <bottom style="thin">
          <color theme="0"/>
        </bottom>
      </border>
      <protection locked="0" hidden="0"/>
    </dxf>
    <dxf>
      <font>
        <b val="0"/>
        <strike val="0"/>
        <outline val="0"/>
        <shadow val="0"/>
        <u val="none"/>
        <vertAlign val="baseline"/>
        <sz val="10"/>
        <color auto="1"/>
        <name val="Arial"/>
        <scheme val="none"/>
      </font>
      <numFmt numFmtId="4" formatCode="#,##0.00"/>
      <fill>
        <patternFill patternType="solid">
          <fgColor indexed="31"/>
          <bgColor indexed="22"/>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0"/>
        <color indexed="8"/>
        <name val="Arial"/>
        <scheme val="none"/>
      </font>
      <fill>
        <patternFill patternType="solid">
          <fgColor indexed="64"/>
          <bgColor rgb="FFFFFF00"/>
        </patternFill>
      </fill>
      <alignment horizontal="left"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fill>
        <patternFill patternType="solid">
          <fgColor indexed="64"/>
          <bgColor rgb="FFFFFF00"/>
        </patternFill>
      </fill>
      <alignment horizontal="left" vertical="center" textRotation="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numFmt numFmtId="1" formatCode="0"/>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alignment horizontal="left" vertical="bottom" textRotation="0" wrapText="0" relativeIndent="1"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numFmt numFmtId="0" formatCode="Genera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name val="Arial"/>
        <scheme val="none"/>
      </font>
    </dxf>
    <dxf>
      <border>
        <bottom style="thin">
          <color theme="0"/>
        </bottom>
      </border>
    </dxf>
    <dxf>
      <font>
        <strike val="0"/>
        <outline val="0"/>
        <shadow val="0"/>
        <u val="none"/>
        <vertAlign val="baseline"/>
        <sz val="10"/>
        <name val="Arial"/>
        <scheme val="none"/>
      </font>
      <alignment horizontal="center" vertical="center" textRotation="0" wrapText="1" indent="0" justifyLastLine="0" shrinkToFit="0" readingOrder="0"/>
      <border diagonalUp="0" diagonalDown="0" outline="0">
        <left/>
        <right/>
        <top/>
        <bottom/>
      </border>
    </dxf>
    <dxf>
      <font>
        <b val="0"/>
        <i val="0"/>
        <strike val="0"/>
        <color theme="0"/>
      </font>
      <fill>
        <patternFill patternType="solid">
          <fgColor auto="1"/>
          <bgColor rgb="FF376BB2"/>
        </patternFill>
      </fill>
      <border>
        <left style="thin">
          <color auto="1"/>
        </left>
        <right style="thin">
          <color auto="1"/>
        </right>
        <top style="thin">
          <color auto="1"/>
        </top>
        <bottom style="thin">
          <color auto="1"/>
        </bottom>
      </border>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color theme="1"/>
      </font>
      <fill>
        <patternFill patternType="solid">
          <fgColor theme="4" tint="0.79998168889431442"/>
          <bgColor theme="4" tint="0.79998168889431442"/>
        </patternFill>
      </fill>
    </dxf>
    <dxf>
      <font>
        <b/>
        <color theme="1"/>
      </font>
    </dxf>
    <dxf>
      <font>
        <b/>
        <color theme="1"/>
      </font>
      <fill>
        <patternFill patternType="solid">
          <fgColor theme="4" tint="0.59999389629810485"/>
          <bgColor theme="4" tint="0.59999389629810485"/>
        </patternFill>
      </fill>
    </dxf>
    <dxf>
      <font>
        <b/>
        <color theme="1"/>
      </font>
      <border>
        <left style="medium">
          <color theme="4" tint="0.59999389629810485"/>
        </left>
        <right style="medium">
          <color theme="4" tint="0.59999389629810485"/>
        </right>
        <top style="medium">
          <color theme="4" tint="0.59999389629810485"/>
        </top>
        <bottom style="medium">
          <color theme="4" tint="0.59999389629810485"/>
        </bottom>
      </border>
    </dxf>
    <dxf>
      <border>
        <left style="thin">
          <color theme="4" tint="0.39997558519241921"/>
        </left>
        <right style="thin">
          <color theme="4" tint="0.39997558519241921"/>
        </right>
      </border>
    </dxf>
    <dxf>
      <border>
        <top style="thin">
          <color theme="4" tint="0.39997558519241921"/>
        </top>
        <bottom style="thin">
          <color theme="4" tint="0.39997558519241921"/>
        </bottom>
        <horizontal style="thin">
          <color theme="4" tint="0.39997558519241921"/>
        </horizontal>
      </border>
    </dxf>
    <dxf>
      <font>
        <b/>
        <color theme="1"/>
      </font>
      <border>
        <top style="thin">
          <color theme="4" tint="-0.249977111117893"/>
        </top>
        <bottom style="medium">
          <color theme="4" tint="-0.249977111117893"/>
        </bottom>
      </border>
    </dxf>
    <dxf>
      <font>
        <b/>
        <color theme="0"/>
      </font>
      <fill>
        <patternFill patternType="solid">
          <fgColor theme="4"/>
          <bgColor theme="4"/>
        </patternFill>
      </fill>
      <border>
        <top style="medium">
          <color theme="4" tint="-0.249977111117893"/>
        </top>
      </border>
    </dxf>
    <dxf>
      <font>
        <color theme="1"/>
      </font>
      <fill>
        <patternFill patternType="solid">
          <fgColor theme="3"/>
          <bgColor auto="1"/>
        </patternFill>
      </fill>
    </dxf>
  </dxfs>
  <tableStyles count="2" defaultTableStyle="TableStyleMedium9" defaultPivotStyle="PivotStyleLight16">
    <tableStyle name="PivotStyleMedium9 N&amp;N" table="0" count="12">
      <tableStyleElement type="wholeTable" dxfId="127"/>
      <tableStyleElement type="headerRow" dxfId="126"/>
      <tableStyleElement type="totalRow" dxfId="125"/>
      <tableStyleElement type="firstRowStripe" dxfId="124"/>
      <tableStyleElement type="firstColumnStripe" dxfId="123"/>
      <tableStyleElement type="firstSubtotalColumn" dxfId="122"/>
      <tableStyleElement type="firstSubtotalRow" dxfId="121"/>
      <tableStyleElement type="secondSubtotalRow" dxfId="120"/>
      <tableStyleElement type="firstRowSubheading" dxfId="119"/>
      <tableStyleElement type="secondRowSubheading" dxfId="118"/>
      <tableStyleElement type="pageFieldLabels" dxfId="117"/>
      <tableStyleElement type="pageFieldValues" dxfId="116"/>
    </tableStyle>
    <tableStyle name="PivotTable-Format N&amp;N" table="0" count="1">
      <tableStyleElement type="firstColumn" dxfId="115"/>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1A1A1A"/>
      <rgbColor rgb="00993300"/>
      <rgbColor rgb="00993366"/>
      <rgbColor rgb="00333399"/>
      <rgbColor rgb="00333333"/>
    </indexedColors>
    <mruColors>
      <color rgb="FFC0C0C0"/>
      <color rgb="FF376BB2"/>
      <color rgb="FF780B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0070C0"/>
              </a:solidFill>
              <a:ln w="19050">
                <a:solidFill>
                  <a:schemeClr val="lt1"/>
                </a:solidFill>
              </a:ln>
              <a:effectLst/>
            </c:spPr>
            <c:extLst>
              <c:ext xmlns:c16="http://schemas.microsoft.com/office/drawing/2014/chart" uri="{C3380CC4-5D6E-409C-BE32-E72D297353CC}">
                <c16:uniqueId val="{00000001-08B1-4734-9F52-DFED23459C53}"/>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08B1-4734-9F52-DFED23459C53}"/>
              </c:ext>
            </c:extLst>
          </c:dPt>
          <c:dPt>
            <c:idx val="2"/>
            <c:bubble3D val="0"/>
            <c:spPr>
              <a:solidFill>
                <a:srgbClr val="00B050"/>
              </a:solidFill>
              <a:ln w="19050">
                <a:solidFill>
                  <a:schemeClr val="lt1"/>
                </a:solidFill>
              </a:ln>
              <a:effectLst/>
            </c:spPr>
            <c:extLst>
              <c:ext xmlns:c16="http://schemas.microsoft.com/office/drawing/2014/chart" uri="{C3380CC4-5D6E-409C-BE32-E72D297353CC}">
                <c16:uniqueId val="{00000005-08B1-4734-9F52-DFED23459C5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BA7-4563-96C2-FA3E902E3F5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F45-4BAA-9C80-62B5D6E8FBE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F45-4BAA-9C80-62B5D6E8FBE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F45-4BAA-9C80-62B5D6E8FBE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F45-4BAA-9C80-62B5D6E8FBEA}"/>
              </c:ext>
            </c:extLst>
          </c:dPt>
          <c:dLbls>
            <c:delete val="1"/>
          </c:dLbls>
          <c:cat>
            <c:strRef>
              <c:f>'GÜ UR Los 12'!$B$9:$B$9</c:f>
              <c:strCache>
                <c:ptCount val="1"/>
                <c:pt idx="0">
                  <c:v>Unterhaltsreinigung</c:v>
                </c:pt>
              </c:strCache>
            </c:strRef>
          </c:cat>
          <c:val>
            <c:numRef>
              <c:f>'GÜ UR Los 12'!$C$9:$C$9</c:f>
              <c:numCache>
                <c:formatCode>_-* #,##0.00\ [$€-407]_-;\-* #,##0.00\ [$€-407]_-;_-* "-"??\ [$€-407]_-;_-@_-</c:formatCode>
                <c:ptCount val="1"/>
                <c:pt idx="0">
                  <c:v>0</c:v>
                </c:pt>
              </c:numCache>
            </c:numRef>
          </c:val>
          <c:extLst>
            <c:ext xmlns:c16="http://schemas.microsoft.com/office/drawing/2014/chart" uri="{C3380CC4-5D6E-409C-BE32-E72D297353CC}">
              <c16:uniqueId val="{00000006-08B1-4734-9F52-DFED23459C53}"/>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56772157407025692"/>
          <c:y val="2.6311159380939451E-2"/>
          <c:w val="0.40569606253605789"/>
          <c:h val="0.94863498959181825"/>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93345</xdr:colOff>
      <xdr:row>4</xdr:row>
      <xdr:rowOff>15240</xdr:rowOff>
    </xdr:from>
    <xdr:to>
      <xdr:col>6</xdr:col>
      <xdr:colOff>750570</xdr:colOff>
      <xdr:row>13</xdr:row>
      <xdr:rowOff>15240</xdr:rowOff>
    </xdr:to>
    <xdr:graphicFrame macro="">
      <xdr:nvGraphicFramePr>
        <xdr:cNvPr id="3" name="Diagramm 2">
          <a:extLst>
            <a:ext uri="{FF2B5EF4-FFF2-40B4-BE49-F238E27FC236}">
              <a16:creationId xmlns:a16="http://schemas.microsoft.com/office/drawing/2014/main" id="{00000000-0008-0000-0C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zkondu, Nicole" refreshedDate="46030.004954976852" missingItemsLimit="0" createdVersion="5" refreshedVersion="6" minRefreshableVersion="3" recordCount="824">
  <cacheSource type="worksheet">
    <worksheetSource name="tbl_AufmassLos1"/>
  </cacheSource>
  <cacheFields count="22">
    <cacheField name="Gebäude" numFmtId="0">
      <sharedItems count="12">
        <s v="Lager Kunstmuseum"/>
        <s v="Förderschule  F.-v.-Bodelsch.-Schule"/>
        <s v="Förderschule F.-v.-Bodelsch.-Schule NG"/>
        <s v="Grundschule Heinrichsschule"/>
        <s v="Grundschule Schule an Haus Rath"/>
        <s v="Gymnasium Am Stadtpark Uerdingen"/>
        <s v="Kita (KS)"/>
        <s v="Kita (NHW)"/>
        <s v="Förderschule  F.-v.-Bodelsch.-Schule Turnhalle"/>
        <s v="Grundschule Schule an Haus Rath Turnhalle"/>
        <s v="Gymnasium Am Stadtpark Uerdingen Turnhalle"/>
        <s v="Verwaltung Elbestraße"/>
      </sharedItems>
    </cacheField>
    <cacheField name="LUGM-Nummern" numFmtId="0">
      <sharedItems containsSemiMixedTypes="0" containsString="0" containsNumber="1" containsInteger="1" minValue="701600275" maxValue="708420001"/>
    </cacheField>
    <cacheField name="Objekt" numFmtId="0">
      <sharedItems count="11">
        <s v="Dujardinstr. 1"/>
        <s v="Stettinerstr. 1"/>
        <s v="Breslauer Straße 280"/>
        <s v="Körnerstraße 17"/>
        <s v="Neukirchener Straße 3"/>
        <s v="Nikolaus-Groß-Straße 31"/>
        <s v="Körnerstr. 24 "/>
        <s v="Neuhofsweg 25"/>
        <s v="Breslauer Straße 275"/>
        <s v="Elbestr. 7"/>
        <s v="Stettiner Straße 1"/>
      </sharedItems>
    </cacheField>
    <cacheField name="Ebene" numFmtId="0">
      <sharedItems containsMixedTypes="1" containsNumber="1" containsInteger="1" minValue="-1" maxValue="1"/>
    </cacheField>
    <cacheField name="RaumNr" numFmtId="1">
      <sharedItems containsMixedTypes="1" containsNumber="1" containsInteger="1" minValue="1" maxValue="88"/>
    </cacheField>
    <cacheField name="Raumart" numFmtId="0">
      <sharedItems/>
    </cacheField>
    <cacheField name="Gebäudeteil" numFmtId="0">
      <sharedItems/>
    </cacheField>
    <cacheField name="Bemerkung" numFmtId="0">
      <sharedItems containsBlank="1"/>
    </cacheField>
    <cacheField name="Bodenart" numFmtId="0">
      <sharedItems containsBlank="1"/>
    </cacheField>
    <cacheField name="Fläche_qm" numFmtId="4">
      <sharedItems containsSemiMixedTypes="0" containsString="0" containsNumber="1" minValue="1" maxValue="945"/>
    </cacheField>
    <cacheField name="Reinigungs-gruppe" numFmtId="0">
      <sharedItems/>
    </cacheField>
    <cacheField name="Status E/F" numFmtId="0">
      <sharedItems/>
    </cacheField>
    <cacheField name="Turnus" numFmtId="0">
      <sharedItems containsMixedTypes="1" containsNumber="1" minValue="0" maxValue="2.5"/>
    </cacheField>
    <cacheField name="Reinigungs-tageJahr" numFmtId="0">
      <sharedItems containsSemiMixedTypes="0" containsString="0" containsNumber="1" minValue="0" maxValue="384"/>
    </cacheField>
    <cacheField name="Außenglas" numFmtId="0">
      <sharedItems containsString="0" containsBlank="1" containsNumber="1" minValue="0" maxValue="203.2"/>
    </cacheField>
    <cacheField name="Innenglas" numFmtId="0">
      <sharedItems containsBlank="1" containsMixedTypes="1" containsNumber="1" minValue="0" maxValue="25.5"/>
    </cacheField>
    <cacheField name="Fläche_qm_Jahr" numFmtId="4">
      <sharedItems containsSemiMixedTypes="0" containsString="0" containsNumber="1" minValue="0" maxValue="108864"/>
    </cacheField>
    <cacheField name="qm Leistung pro Stunde" numFmtId="0">
      <sharedItems containsMixedTypes="1" containsNumber="1" containsInteger="1" minValue="0" maxValue="0"/>
    </cacheField>
    <cacheField name="StundenJahr" numFmtId="4">
      <sharedItems/>
    </cacheField>
    <cacheField name="SVS" numFmtId="175">
      <sharedItems containsMixedTypes="1" containsNumber="1" containsInteger="1" minValue="0" maxValue="0"/>
    </cacheField>
    <cacheField name="PreisJahr" numFmtId="173">
      <sharedItems containsBlank="1"/>
    </cacheField>
    <cacheField name="PreisMon" numFmtId="173">
      <sharedItems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24">
  <r>
    <x v="0"/>
    <n v="702410001"/>
    <x v="0"/>
    <s v="EG"/>
    <n v="13"/>
    <s v="Büro Hausmeister"/>
    <s v="Außenlager"/>
    <m/>
    <s v="PVC/Kunststoff"/>
    <n v="15.03"/>
    <s v="C1"/>
    <s v="F"/>
    <s v="1w"/>
    <n v="49"/>
    <n v="0"/>
    <m/>
    <n v="736.46999999999991"/>
    <n v="0"/>
    <s v=""/>
    <n v="0"/>
    <s v=""/>
    <s v=""/>
  </r>
  <r>
    <x v="0"/>
    <n v="702410001"/>
    <x v="0"/>
    <s v="EG"/>
    <n v="14"/>
    <s v="Teeküche"/>
    <s v="Außenlager"/>
    <m/>
    <s v="PVC/Kunststoff"/>
    <n v="9.7100000000000009"/>
    <s v="I2"/>
    <s v="F"/>
    <s v="1w"/>
    <n v="49"/>
    <m/>
    <m/>
    <n v="475.79"/>
    <n v="0"/>
    <s v=""/>
    <n v="0"/>
    <s v=""/>
    <s v=""/>
  </r>
  <r>
    <x v="0"/>
    <n v="702410001"/>
    <x v="0"/>
    <s v="EG"/>
    <n v="5"/>
    <s v="Waschraum/WC Herren"/>
    <s v="Außenlager"/>
    <m/>
    <s v="Fliesen"/>
    <n v="7.21"/>
    <s v="G1.6"/>
    <s v="F"/>
    <s v="1w"/>
    <n v="49"/>
    <n v="0"/>
    <m/>
    <n v="353.29"/>
    <n v="0"/>
    <s v=""/>
    <n v="0"/>
    <s v=""/>
    <s v=""/>
  </r>
  <r>
    <x v="0"/>
    <n v="702410001"/>
    <x v="0"/>
    <s v="EG"/>
    <n v="16"/>
    <s v="Waschraum/WC Damen"/>
    <s v="Außenlager"/>
    <m/>
    <s v="Fliesen"/>
    <n v="4.05"/>
    <s v="G1.6"/>
    <s v="F"/>
    <s v="1w"/>
    <n v="49"/>
    <n v="0"/>
    <m/>
    <n v="198.45"/>
    <n v="0"/>
    <s v=""/>
    <n v="0"/>
    <s v=""/>
    <s v=""/>
  </r>
  <r>
    <x v="0"/>
    <n v="702410001"/>
    <x v="0"/>
    <s v="EG"/>
    <n v="17"/>
    <s v="Putzmittelraum"/>
    <s v="Außenlager"/>
    <m/>
    <s v="Fliesen"/>
    <n v="3.71"/>
    <s v="M1"/>
    <s v="F"/>
    <n v="0"/>
    <n v="0"/>
    <n v="0"/>
    <m/>
    <n v="0"/>
    <n v="0"/>
    <s v=""/>
    <n v="0"/>
    <s v=""/>
    <s v=""/>
  </r>
  <r>
    <x v="0"/>
    <n v="702410001"/>
    <x v="0"/>
    <s v="EG"/>
    <n v="18"/>
    <s v="Büro 41/T"/>
    <s v="Außenlager"/>
    <m/>
    <s v="PVC/Kunststoff"/>
    <n v="23.01"/>
    <s v="C1"/>
    <s v="F"/>
    <s v="1w"/>
    <n v="49"/>
    <n v="0"/>
    <m/>
    <n v="1127.49"/>
    <n v="0"/>
    <s v=""/>
    <n v="0"/>
    <s v=""/>
    <s v=""/>
  </r>
  <r>
    <x v="0"/>
    <n v="702410001"/>
    <x v="0"/>
    <s v="EG"/>
    <n v="19"/>
    <s v="Büro 41/K"/>
    <s v="Außenlager"/>
    <m/>
    <s v="PVC/Kunststoff"/>
    <n v="27.03"/>
    <s v="C1"/>
    <s v="F"/>
    <s v="1w"/>
    <n v="49"/>
    <n v="0"/>
    <m/>
    <n v="1324.47"/>
    <n v="0"/>
    <s v=""/>
    <n v="0"/>
    <s v=""/>
    <s v=""/>
  </r>
  <r>
    <x v="0"/>
    <n v="702410001"/>
    <x v="0"/>
    <s v="EG"/>
    <n v="4"/>
    <s v="Depot 41/BL"/>
    <s v="Außenlager"/>
    <m/>
    <s v="Beton/Estrich"/>
    <n v="108.51"/>
    <s v="M1"/>
    <s v="F"/>
    <n v="0"/>
    <n v="0"/>
    <n v="0"/>
    <m/>
    <n v="0"/>
    <n v="0"/>
    <s v=""/>
    <n v="0"/>
    <s v=""/>
    <s v=""/>
  </r>
  <r>
    <x v="0"/>
    <n v="702410001"/>
    <x v="0"/>
    <s v="EG"/>
    <n v="5"/>
    <s v="Depot 41/BL"/>
    <s v="Außenlager"/>
    <m/>
    <s v="PVC/Kunststoff"/>
    <n v="27.06"/>
    <s v="M1"/>
    <s v="F"/>
    <n v="0"/>
    <n v="0"/>
    <n v="0"/>
    <m/>
    <n v="0"/>
    <n v="0"/>
    <s v=""/>
    <n v="0"/>
    <s v=""/>
    <s v=""/>
  </r>
  <r>
    <x v="0"/>
    <n v="702410001"/>
    <x v="0"/>
    <s v="EG"/>
    <n v="6"/>
    <s v="Depot 41/K"/>
    <s v="Außenlager"/>
    <m/>
    <s v="Beton/Estrich"/>
    <n v="183.01"/>
    <s v="M1"/>
    <s v="F"/>
    <n v="0"/>
    <n v="0"/>
    <n v="0"/>
    <m/>
    <n v="0"/>
    <n v="0"/>
    <s v=""/>
    <n v="0"/>
    <s v=""/>
    <s v=""/>
  </r>
  <r>
    <x v="0"/>
    <n v="702410001"/>
    <x v="0"/>
    <s v="EG"/>
    <n v="7"/>
    <s v="Depot 41/T"/>
    <s v="Außenlager"/>
    <m/>
    <s v="Beton/Estrich"/>
    <n v="11.02"/>
    <s v="M1"/>
    <s v="F"/>
    <n v="0"/>
    <n v="0"/>
    <n v="0"/>
    <m/>
    <n v="0"/>
    <n v="0"/>
    <s v=""/>
    <n v="0"/>
    <s v=""/>
    <s v=""/>
  </r>
  <r>
    <x v="0"/>
    <n v="702410001"/>
    <x v="0"/>
    <s v="EG"/>
    <n v="8"/>
    <s v="Depot 41/K"/>
    <s v="Außenlager"/>
    <m/>
    <s v="Beton/Estrich"/>
    <n v="61.23"/>
    <s v="M1"/>
    <s v="F"/>
    <n v="0"/>
    <n v="0"/>
    <n v="0"/>
    <m/>
    <n v="0"/>
    <n v="0"/>
    <s v=""/>
    <n v="0"/>
    <s v=""/>
    <s v=""/>
  </r>
  <r>
    <x v="0"/>
    <n v="702410001"/>
    <x v="0"/>
    <s v="EG"/>
    <n v="9"/>
    <s v="Depot 41/T"/>
    <s v="Außenlager"/>
    <m/>
    <s v="Textil"/>
    <n v="20.07"/>
    <s v="M1"/>
    <s v="F"/>
    <n v="0"/>
    <n v="0"/>
    <n v="0"/>
    <m/>
    <n v="0"/>
    <n v="0"/>
    <s v=""/>
    <n v="0"/>
    <s v=""/>
    <s v=""/>
  </r>
  <r>
    <x v="0"/>
    <n v="702410001"/>
    <x v="0"/>
    <s v="EG"/>
    <n v="10"/>
    <s v="Depot 41/T"/>
    <s v="Außenlager"/>
    <m/>
    <s v="Textil"/>
    <n v="22.02"/>
    <s v="M1"/>
    <s v="F"/>
    <n v="0"/>
    <n v="0"/>
    <n v="0"/>
    <m/>
    <n v="0"/>
    <n v="0"/>
    <s v=""/>
    <n v="0"/>
    <s v=""/>
    <s v=""/>
  </r>
  <r>
    <x v="0"/>
    <n v="702410001"/>
    <x v="0"/>
    <s v="EG"/>
    <n v="11"/>
    <s v="Depot 41/K"/>
    <s v="Außenlager"/>
    <m/>
    <s v="Textil"/>
    <n v="22.04"/>
    <s v="M1"/>
    <s v="F"/>
    <n v="0"/>
    <n v="0"/>
    <n v="0"/>
    <m/>
    <n v="0"/>
    <n v="0"/>
    <s v=""/>
    <n v="0"/>
    <s v=""/>
    <s v=""/>
  </r>
  <r>
    <x v="0"/>
    <n v="702410001"/>
    <x v="0"/>
    <s v="EG"/>
    <n v="12"/>
    <s v="Depot 41/K"/>
    <s v="Außenlager"/>
    <m/>
    <s v="Textil"/>
    <n v="19.27"/>
    <s v="M1"/>
    <s v="F"/>
    <n v="0"/>
    <n v="0"/>
    <n v="0"/>
    <m/>
    <n v="0"/>
    <n v="0"/>
    <s v=""/>
    <n v="0"/>
    <s v=""/>
    <s v=""/>
  </r>
  <r>
    <x v="0"/>
    <n v="702410001"/>
    <x v="0"/>
    <s v="EG"/>
    <n v="3"/>
    <s v="Depot 41/BL"/>
    <s v="Außenlager"/>
    <m/>
    <s v="Textil"/>
    <n v="19.440000000000001"/>
    <s v="M1"/>
    <s v="F"/>
    <n v="0"/>
    <n v="0"/>
    <n v="0"/>
    <m/>
    <n v="0"/>
    <n v="0"/>
    <s v=""/>
    <n v="0"/>
    <s v=""/>
    <s v=""/>
  </r>
  <r>
    <x v="0"/>
    <n v="702410001"/>
    <x v="0"/>
    <s v="EG"/>
    <n v="2"/>
    <s v="Depot 41/BL"/>
    <s v="Außenlager"/>
    <m/>
    <s v="Textil"/>
    <n v="19.13"/>
    <s v="M1"/>
    <s v="F"/>
    <n v="0"/>
    <n v="0"/>
    <n v="0"/>
    <m/>
    <n v="0"/>
    <n v="0"/>
    <s v=""/>
    <n v="0"/>
    <s v=""/>
    <s v=""/>
  </r>
  <r>
    <x v="0"/>
    <n v="702410001"/>
    <x v="0"/>
    <s v="EG"/>
    <n v="1"/>
    <s v="Depot 41/BL"/>
    <s v="Außenlager"/>
    <m/>
    <s v="Textil"/>
    <n v="24.07"/>
    <s v="M1"/>
    <s v="F"/>
    <n v="0"/>
    <n v="0"/>
    <n v="0"/>
    <m/>
    <n v="0"/>
    <n v="0"/>
    <s v=""/>
    <n v="0"/>
    <s v=""/>
    <s v=""/>
  </r>
  <r>
    <x v="0"/>
    <n v="702410001"/>
    <x v="0"/>
    <s v="EG"/>
    <n v="20"/>
    <s v="Flurbereiche im EG"/>
    <s v="Außenlager"/>
    <m/>
    <s v="Beton/Estrich"/>
    <n v="235.02"/>
    <s v="E2.3"/>
    <s v="F"/>
    <s v="1w"/>
    <n v="49"/>
    <m/>
    <m/>
    <n v="11515.980000000001"/>
    <n v="0"/>
    <s v=""/>
    <n v="0"/>
    <s v=""/>
    <s v=""/>
  </r>
  <r>
    <x v="0"/>
    <n v="702410001"/>
    <x v="0"/>
    <s v="EG"/>
    <n v="21"/>
    <s v="Treppenhaus  Treppe EG zum Keller"/>
    <s v="Außenlager"/>
    <m/>
    <s v="Beton/Estrich"/>
    <n v="12.71"/>
    <s v="E2.3"/>
    <s v="F"/>
    <s v="1w"/>
    <n v="49"/>
    <n v="0"/>
    <m/>
    <n v="622.79000000000008"/>
    <n v="0"/>
    <s v=""/>
    <n v="0"/>
    <s v=""/>
    <s v=""/>
  </r>
  <r>
    <x v="0"/>
    <n v="702410001"/>
    <x v="0"/>
    <s v="UG"/>
    <n v="22"/>
    <s v="Treppenhaus  Flur vor Treppe"/>
    <s v="Außenlager"/>
    <m/>
    <s v="Beton/Estrich"/>
    <n v="11.14"/>
    <s v="M1"/>
    <s v="F"/>
    <n v="0"/>
    <n v="0"/>
    <n v="0"/>
    <m/>
    <n v="0"/>
    <n v="0"/>
    <s v=""/>
    <n v="0"/>
    <s v=""/>
    <s v=""/>
  </r>
  <r>
    <x v="0"/>
    <n v="702410001"/>
    <x v="0"/>
    <s v="UG"/>
    <n v="23"/>
    <s v="Vorraum  zu den geschloss. Depots "/>
    <s v="Außenlager"/>
    <m/>
    <s v="Beton/Estrich"/>
    <n v="16.010000000000002"/>
    <s v="M1"/>
    <s v="F"/>
    <n v="0"/>
    <n v="0"/>
    <n v="0"/>
    <m/>
    <n v="0"/>
    <n v="0"/>
    <s v=""/>
    <n v="0"/>
    <s v=""/>
    <s v=""/>
  </r>
  <r>
    <x v="0"/>
    <n v="702410001"/>
    <x v="0"/>
    <s v="UG"/>
    <n v="24"/>
    <s v="Flurbereiche im UG"/>
    <s v="Außenlager"/>
    <m/>
    <s v="Beton/Estrich"/>
    <n v="102.44"/>
    <s v="M1"/>
    <s v="F"/>
    <n v="0"/>
    <n v="0"/>
    <n v="0"/>
    <m/>
    <n v="0"/>
    <n v="0"/>
    <s v=""/>
    <n v="0"/>
    <s v=""/>
    <s v=""/>
  </r>
  <r>
    <x v="0"/>
    <n v="702410001"/>
    <x v="0"/>
    <s v="EG"/>
    <n v="25"/>
    <s v="Eingangsbereich mit Treppe"/>
    <s v="Außenlager"/>
    <m/>
    <s v="Fliesen"/>
    <n v="14.83"/>
    <s v="E2.3"/>
    <s v="F"/>
    <s v="1w"/>
    <n v="49"/>
    <n v="0"/>
    <m/>
    <n v="726.67"/>
    <n v="0"/>
    <s v=""/>
    <n v="0"/>
    <s v=""/>
    <s v=""/>
  </r>
  <r>
    <x v="1"/>
    <n v="708420001"/>
    <x v="1"/>
    <s v="0"/>
    <s v="A1g"/>
    <s v="Flur zwischen Neubau + Altbau"/>
    <s v="Hauptgebäude"/>
    <m/>
    <s v="Stein"/>
    <n v="16"/>
    <s v="E2"/>
    <s v="F"/>
    <s v="5w"/>
    <n v="192"/>
    <n v="0"/>
    <m/>
    <n v="3072"/>
    <n v="0"/>
    <s v=""/>
    <n v="0"/>
    <s v=""/>
    <s v=""/>
  </r>
  <r>
    <x v="1"/>
    <n v="708420001"/>
    <x v="1"/>
    <s v="0"/>
    <s v="A1f"/>
    <s v="Wickelraum"/>
    <s v="Hauptgebäude"/>
    <m/>
    <s v="Stein"/>
    <n v="7"/>
    <s v="G1.2"/>
    <s v="F"/>
    <s v="10w"/>
    <n v="384"/>
    <n v="0"/>
    <n v="0.5"/>
    <n v="2688"/>
    <n v="0"/>
    <s v=""/>
    <n v="0"/>
    <s v=""/>
    <s v=""/>
  </r>
  <r>
    <x v="1"/>
    <n v="708420001"/>
    <x v="1"/>
    <s v="0"/>
    <s v="A1d"/>
    <s v="Eingangsflur mit Ausgang zum Pausenhof"/>
    <s v="Hauptgebäude"/>
    <m/>
    <s v="Stein"/>
    <n v="131.63"/>
    <s v="E1"/>
    <s v="F"/>
    <s v="5w"/>
    <n v="192"/>
    <n v="18.5"/>
    <m/>
    <n v="25272.959999999999"/>
    <n v="0"/>
    <s v=""/>
    <n v="0"/>
    <s v=""/>
    <s v=""/>
  </r>
  <r>
    <x v="1"/>
    <n v="708420001"/>
    <x v="1"/>
    <s v="0"/>
    <s v="A1e"/>
    <s v="Treppe z. OG. (23 Stufen)"/>
    <s v="Hauptgebäude"/>
    <m/>
    <s v="Stein"/>
    <n v="23"/>
    <s v="E4"/>
    <s v="F"/>
    <s v="5w"/>
    <n v="192"/>
    <n v="0"/>
    <m/>
    <n v="4416"/>
    <n v="0"/>
    <s v=""/>
    <n v="0"/>
    <s v=""/>
    <s v=""/>
  </r>
  <r>
    <x v="1"/>
    <n v="708420001"/>
    <x v="1"/>
    <s v="0"/>
    <s v="A1c"/>
    <s v="Flur vor der Hausmeisterloge"/>
    <s v="Hauptgebäude"/>
    <m/>
    <s v="PVC"/>
    <n v="13.23"/>
    <s v="E2"/>
    <s v="F"/>
    <s v="5w"/>
    <n v="192"/>
    <n v="11.8"/>
    <m/>
    <n v="2540.16"/>
    <n v="0"/>
    <s v=""/>
    <n v="0"/>
    <s v=""/>
    <s v=""/>
  </r>
  <r>
    <x v="1"/>
    <n v="708420001"/>
    <x v="1"/>
    <s v="0"/>
    <s v="A1"/>
    <s v="Hausmeisterloge"/>
    <s v="Hauptgebäude"/>
    <m/>
    <s v="PVC"/>
    <n v="13.23"/>
    <s v="C1"/>
    <s v="F"/>
    <s v="1w"/>
    <n v="38.4"/>
    <n v="1.8"/>
    <n v="2.8"/>
    <n v="508.03199999999998"/>
    <n v="0"/>
    <s v=""/>
    <n v="0"/>
    <s v=""/>
    <s v=""/>
  </r>
  <r>
    <x v="1"/>
    <n v="708420001"/>
    <x v="1"/>
    <s v="0"/>
    <s v="A1a"/>
    <s v="Hausmeisterloge II"/>
    <s v="Hauptgebäude"/>
    <m/>
    <s v="PVC"/>
    <n v="11.4"/>
    <s v="C1"/>
    <s v="F"/>
    <s v="1w"/>
    <n v="38.4"/>
    <n v="1.8"/>
    <m/>
    <n v="437.76"/>
    <n v="0"/>
    <s v=""/>
    <n v="0"/>
    <s v=""/>
    <s v=""/>
  </r>
  <r>
    <x v="1"/>
    <n v="708420001"/>
    <x v="1"/>
    <s v="0"/>
    <s v="A2"/>
    <s v="Herren-WC"/>
    <s v="Hauptgebäude"/>
    <m/>
    <s v="Stein"/>
    <n v="5.64"/>
    <s v="G1"/>
    <s v="F"/>
    <s v="5w"/>
    <n v="192"/>
    <n v="0"/>
    <m/>
    <n v="1082.8799999999999"/>
    <n v="0"/>
    <s v=""/>
    <n v="0"/>
    <s v=""/>
    <s v=""/>
  </r>
  <r>
    <x v="1"/>
    <n v="708420001"/>
    <x v="1"/>
    <s v="0"/>
    <s v="A3"/>
    <s v="Damen-WC"/>
    <s v="Hauptgebäude"/>
    <m/>
    <s v="Stein"/>
    <n v="5.64"/>
    <s v="G1"/>
    <s v="F"/>
    <s v="5w"/>
    <n v="192"/>
    <n v="0"/>
    <m/>
    <n v="1082.8799999999999"/>
    <n v="0"/>
    <s v=""/>
    <n v="0"/>
    <s v=""/>
    <s v=""/>
  </r>
  <r>
    <x v="1"/>
    <n v="708420001"/>
    <x v="1"/>
    <s v="0"/>
    <s v="A5"/>
    <s v="Haustechnik"/>
    <s v="Hauptgebäude"/>
    <m/>
    <s v="PVC"/>
    <n v="11.98"/>
    <s v="M1"/>
    <s v="F"/>
    <s v="0"/>
    <n v="0"/>
    <n v="0"/>
    <m/>
    <n v="0"/>
    <n v="0"/>
    <s v=""/>
    <n v="0"/>
    <s v=""/>
    <s v=""/>
  </r>
  <r>
    <x v="1"/>
    <n v="708420001"/>
    <x v="1"/>
    <s v="0"/>
    <s v="A4"/>
    <s v="Aufzug "/>
    <s v="Hauptgebäude"/>
    <m/>
    <s v="PVC"/>
    <n v="1.7"/>
    <s v="E3"/>
    <s v="F"/>
    <s v="2,5w"/>
    <n v="96"/>
    <n v="0"/>
    <m/>
    <n v="163.19999999999999"/>
    <n v="0"/>
    <s v=""/>
    <n v="0"/>
    <s v=""/>
    <s v=""/>
  </r>
  <r>
    <x v="1"/>
    <n v="708420001"/>
    <x v="1"/>
    <s v="0"/>
    <s v="A9"/>
    <s v="Rhythmikraum"/>
    <s v="Hauptgebäude"/>
    <m/>
    <s v="PVC"/>
    <n v="49.6"/>
    <s v="A1.1"/>
    <s v="F"/>
    <s v="5w"/>
    <n v="192"/>
    <n v="6.6"/>
    <m/>
    <n v="9523.2000000000007"/>
    <n v="0"/>
    <s v=""/>
    <n v="0"/>
    <s v=""/>
    <s v=""/>
  </r>
  <r>
    <x v="1"/>
    <n v="708420001"/>
    <x v="1"/>
    <s v="0"/>
    <s v="A9a"/>
    <s v="Küchenflur"/>
    <s v="Hauptgebäude"/>
    <m/>
    <s v="Stein"/>
    <n v="81.400000000000006"/>
    <s v="E2"/>
    <s v="F"/>
    <s v="5w"/>
    <n v="192"/>
    <n v="11.4"/>
    <m/>
    <n v="15628.800000000001"/>
    <n v="0"/>
    <s v=""/>
    <n v="0"/>
    <s v=""/>
    <s v=""/>
  </r>
  <r>
    <x v="1"/>
    <n v="708420001"/>
    <x v="1"/>
    <s v="0"/>
    <s v="B1"/>
    <s v="WC-Jungen"/>
    <s v="Hauptgebäude"/>
    <m/>
    <s v="Stein"/>
    <n v="12.95"/>
    <s v="G1.2"/>
    <s v="F"/>
    <s v="10w"/>
    <n v="384"/>
    <n v="1"/>
    <m/>
    <n v="4972.7999999999993"/>
    <n v="0"/>
    <s v=""/>
    <n v="0"/>
    <s v=""/>
    <s v=""/>
  </r>
  <r>
    <x v="1"/>
    <n v="708420001"/>
    <x v="1"/>
    <s v="0"/>
    <s v="B2"/>
    <s v="WC-Mädchen"/>
    <s v="Hauptgebäude"/>
    <m/>
    <s v="Stein"/>
    <n v="11.73"/>
    <s v="G1.2"/>
    <s v="F"/>
    <s v="10w"/>
    <n v="384"/>
    <n v="0.5"/>
    <m/>
    <n v="4504.32"/>
    <n v="0"/>
    <s v=""/>
    <n v="0"/>
    <s v=""/>
    <s v=""/>
  </r>
  <r>
    <x v="1"/>
    <n v="708420001"/>
    <x v="1"/>
    <s v="0"/>
    <s v="B5"/>
    <s v="Werkraum (Ton)"/>
    <s v="Hauptgebäude"/>
    <m/>
    <s v="Stein"/>
    <n v="52.64"/>
    <s v="A1.1"/>
    <s v="F"/>
    <s v="5w"/>
    <n v="192"/>
    <n v="3.6"/>
    <m/>
    <n v="10106.880000000001"/>
    <n v="0"/>
    <s v=""/>
    <n v="0"/>
    <s v=""/>
    <s v=""/>
  </r>
  <r>
    <x v="1"/>
    <n v="708420001"/>
    <x v="1"/>
    <s v="0"/>
    <s v="B3a"/>
    <s v="Lehrküche"/>
    <s v="Hauptgebäude"/>
    <m/>
    <s v="Stein"/>
    <n v="62.29"/>
    <s v="J3"/>
    <s v="F"/>
    <s v="5w"/>
    <n v="192"/>
    <n v="18.5"/>
    <m/>
    <n v="11959.68"/>
    <n v="0"/>
    <s v=""/>
    <n v="0"/>
    <s v=""/>
    <s v=""/>
  </r>
  <r>
    <x v="1"/>
    <n v="708420001"/>
    <x v="1"/>
    <s v="0"/>
    <s v="B3a"/>
    <s v="Speiseecke (Küche)"/>
    <s v="Hauptgebäude"/>
    <m/>
    <s v="Stein"/>
    <n v="11.6"/>
    <s v="J2"/>
    <s v="F"/>
    <s v="5w"/>
    <n v="192"/>
    <n v="1.1000000000000001"/>
    <m/>
    <n v="2227.1999999999998"/>
    <n v="0"/>
    <s v=""/>
    <n v="0"/>
    <s v=""/>
    <s v=""/>
  </r>
  <r>
    <x v="1"/>
    <n v="708420001"/>
    <x v="1"/>
    <s v="0"/>
    <s v="B4"/>
    <s v="Putzmittel"/>
    <s v="Hauptgebäude"/>
    <m/>
    <s v="PVC"/>
    <n v="6.9"/>
    <s v="M1"/>
    <s v="F"/>
    <s v="0"/>
    <n v="0"/>
    <n v="0"/>
    <m/>
    <n v="0"/>
    <n v="0"/>
    <s v=""/>
    <n v="0"/>
    <s v=""/>
    <s v=""/>
  </r>
  <r>
    <x v="1"/>
    <n v="708420001"/>
    <x v="1"/>
    <s v="0"/>
    <s v="B6b"/>
    <s v="Spülküche"/>
    <s v="Hauptgebäude"/>
    <m/>
    <m/>
    <n v="11.98"/>
    <s v="J1"/>
    <s v="F"/>
    <s v="5w"/>
    <n v="192"/>
    <n v="0"/>
    <m/>
    <n v="2300.16"/>
    <n v="0"/>
    <s v=""/>
    <n v="0"/>
    <s v=""/>
    <s v=""/>
  </r>
  <r>
    <x v="1"/>
    <n v="708420001"/>
    <x v="1"/>
    <s v="0"/>
    <s v="B6a"/>
    <s v="Küche (Essensausgabe)"/>
    <s v="Hauptgebäude"/>
    <m/>
    <s v="Stein"/>
    <n v="16.260000000000002"/>
    <s v="J2"/>
    <s v="F"/>
    <s v="5w"/>
    <n v="192"/>
    <n v="5.0999999999999996"/>
    <m/>
    <n v="3121.92"/>
    <n v="0"/>
    <s v=""/>
    <n v="0"/>
    <s v=""/>
    <s v=""/>
  </r>
  <r>
    <x v="1"/>
    <n v="708420001"/>
    <x v="1"/>
    <s v="0"/>
    <s v="B6"/>
    <s v="Speiseraum"/>
    <s v="Hauptgebäude"/>
    <m/>
    <s v="PVC"/>
    <n v="90.03"/>
    <s v="I3"/>
    <s v="F"/>
    <s v="5w"/>
    <n v="192"/>
    <n v="30.4"/>
    <m/>
    <n v="17285.760000000002"/>
    <n v="0"/>
    <s v=""/>
    <n v="0"/>
    <s v=""/>
    <s v=""/>
  </r>
  <r>
    <x v="1"/>
    <n v="708420001"/>
    <x v="1"/>
    <s v="0"/>
    <s v="B7"/>
    <s v="Kunstraum"/>
    <s v="Hauptgebäude"/>
    <m/>
    <s v="PVC"/>
    <n v="49.95"/>
    <s v="A1.1"/>
    <s v="F"/>
    <s v="5w"/>
    <n v="192"/>
    <n v="13.4"/>
    <n v="2.2000000000000002"/>
    <n v="9590.4000000000015"/>
    <n v="0"/>
    <s v=""/>
    <n v="0"/>
    <s v=""/>
    <s v=""/>
  </r>
  <r>
    <x v="1"/>
    <n v="708420001"/>
    <x v="1"/>
    <s v="0"/>
    <s v="B7b"/>
    <s v="Material"/>
    <s v="Hauptgebäude"/>
    <m/>
    <s v="PVC"/>
    <n v="15.54"/>
    <s v="K1"/>
    <s v="F"/>
    <s v="1m"/>
    <n v="12"/>
    <n v="3.3"/>
    <m/>
    <n v="186.48"/>
    <n v="0"/>
    <s v=""/>
    <n v="0"/>
    <s v=""/>
    <s v=""/>
  </r>
  <r>
    <x v="1"/>
    <n v="708420001"/>
    <x v="1"/>
    <s v="0"/>
    <s v="B8"/>
    <s v="Maschinenraum (Holz)"/>
    <s v="Hauptgebäude"/>
    <m/>
    <s v="PVC"/>
    <n v="21.46"/>
    <s v="A1.1"/>
    <s v="F"/>
    <s v="5w"/>
    <n v="192"/>
    <n v="2"/>
    <m/>
    <n v="4120.32"/>
    <n v="0"/>
    <s v=""/>
    <n v="0"/>
    <s v=""/>
    <s v=""/>
  </r>
  <r>
    <x v="1"/>
    <n v="708420001"/>
    <x v="1"/>
    <s v="0"/>
    <s v="B9"/>
    <s v="Werkraum (Metall)"/>
    <s v="Hauptgebäude"/>
    <m/>
    <s v="Gumminoppen"/>
    <n v="49.95"/>
    <s v="A1.1"/>
    <s v="F"/>
    <s v="5w"/>
    <n v="192"/>
    <n v="13.4"/>
    <m/>
    <n v="9590.4000000000015"/>
    <n v="0"/>
    <s v=""/>
    <n v="0"/>
    <s v=""/>
    <s v=""/>
  </r>
  <r>
    <x v="1"/>
    <n v="708420001"/>
    <x v="1"/>
    <s v="1"/>
    <s v="B11"/>
    <s v="WC-Mädchen"/>
    <s v="Hauptgebäude"/>
    <m/>
    <s v="Stein"/>
    <n v="7"/>
    <s v="G1.2"/>
    <s v="F"/>
    <s v="10w"/>
    <n v="384"/>
    <n v="0.5"/>
    <m/>
    <n v="2688"/>
    <n v="0"/>
    <s v=""/>
    <n v="0"/>
    <s v=""/>
    <s v=""/>
  </r>
  <r>
    <x v="1"/>
    <n v="708420001"/>
    <x v="1"/>
    <s v="1"/>
    <s v="B12"/>
    <s v="WC-Jungen"/>
    <s v="Hauptgebäude"/>
    <m/>
    <s v="Stein"/>
    <n v="7"/>
    <s v="G1.2"/>
    <s v="F"/>
    <s v="10w"/>
    <n v="384"/>
    <n v="0.5"/>
    <m/>
    <n v="2688"/>
    <n v="0"/>
    <s v=""/>
    <n v="0"/>
    <s v=""/>
    <s v=""/>
  </r>
  <r>
    <x v="1"/>
    <n v="708420001"/>
    <x v="1"/>
    <s v="1"/>
    <s v="B12a"/>
    <s v="Treppenhaus"/>
    <s v="Hauptgebäude"/>
    <m/>
    <s v="Stein"/>
    <n v="67.87"/>
    <s v="E4.1"/>
    <s v="F"/>
    <s v="2,5w"/>
    <n v="96"/>
    <n v="9.9"/>
    <n v="5.5"/>
    <n v="6515.52"/>
    <n v="0"/>
    <s v=""/>
    <n v="0"/>
    <s v=""/>
    <s v=""/>
  </r>
  <r>
    <x v="1"/>
    <n v="708420001"/>
    <x v="1"/>
    <s v="1"/>
    <s v="B13"/>
    <s v="PC-Raum"/>
    <s v="Hauptgebäude"/>
    <m/>
    <s v="PVC"/>
    <n v="48.7"/>
    <s v="A2"/>
    <s v="F"/>
    <s v="2,5w"/>
    <n v="96"/>
    <n v="6"/>
    <m/>
    <n v="4675.2000000000007"/>
    <n v="0"/>
    <s v=""/>
    <n v="0"/>
    <s v=""/>
    <s v=""/>
  </r>
  <r>
    <x v="1"/>
    <n v="708420001"/>
    <x v="1"/>
    <s v="0"/>
    <s v="B13a"/>
    <s v="Flur zwischen Altbau + Neubau"/>
    <s v="Hauptgebäude"/>
    <m/>
    <s v="Stein"/>
    <n v="16.03"/>
    <s v="E2.1"/>
    <s v="F"/>
    <s v="2,5w"/>
    <n v="96"/>
    <n v="0"/>
    <m/>
    <n v="1538.88"/>
    <n v="0"/>
    <s v=""/>
    <n v="0"/>
    <s v=""/>
    <s v=""/>
  </r>
  <r>
    <x v="1"/>
    <n v="708420001"/>
    <x v="1"/>
    <s v="1"/>
    <s v="B14"/>
    <s v="Gruppenraum"/>
    <s v="Hauptgebäude Verwaltung"/>
    <m/>
    <s v="PVC"/>
    <n v="25.71"/>
    <s v="A1.1"/>
    <s v="F"/>
    <s v="5w"/>
    <n v="192"/>
    <n v="2.2000000000000002"/>
    <m/>
    <n v="4936.32"/>
    <n v="0"/>
    <s v=""/>
    <n v="0"/>
    <s v=""/>
    <s v=""/>
  </r>
  <r>
    <x v="1"/>
    <n v="708420001"/>
    <x v="1"/>
    <s v="1"/>
    <s v="B15"/>
    <s v="Gruppenraum"/>
    <s v="Hauptgebäude Verwaltung"/>
    <m/>
    <s v="PVC"/>
    <n v="20"/>
    <s v="A1.1"/>
    <s v="F"/>
    <s v="5w"/>
    <n v="192"/>
    <n v="6.4"/>
    <m/>
    <n v="3840"/>
    <n v="0"/>
    <s v=""/>
    <n v="0"/>
    <s v=""/>
    <s v=""/>
  </r>
  <r>
    <x v="1"/>
    <n v="708420001"/>
    <x v="1"/>
    <s v="1"/>
    <s v="B16"/>
    <s v="Gruppenraum"/>
    <s v="Hauptgebäude Verwaltung"/>
    <m/>
    <s v="PVC"/>
    <n v="31.18"/>
    <s v="A1.1"/>
    <s v="F"/>
    <s v="5w"/>
    <n v="192"/>
    <n v="4.4000000000000004"/>
    <m/>
    <n v="5986.5599999999995"/>
    <n v="0"/>
    <s v=""/>
    <n v="0"/>
    <s v=""/>
    <s v=""/>
  </r>
  <r>
    <x v="1"/>
    <n v="708420001"/>
    <x v="1"/>
    <s v="1"/>
    <s v="B16a"/>
    <s v="Flur"/>
    <s v="Hauptgebäude Verwaltung"/>
    <m/>
    <s v="Stein"/>
    <n v="81.400000000000006"/>
    <s v="E2.1"/>
    <s v="F"/>
    <s v="2,5w"/>
    <n v="96"/>
    <n v="0"/>
    <m/>
    <n v="7814.4000000000005"/>
    <n v="0"/>
    <s v=""/>
    <n v="0"/>
    <s v=""/>
    <s v=""/>
  </r>
  <r>
    <x v="1"/>
    <n v="708420001"/>
    <x v="1"/>
    <s v="1"/>
    <s v="B19a"/>
    <s v="Klasse "/>
    <s v="Hauptgebäude Verwaltung"/>
    <m/>
    <s v="PVC"/>
    <n v="68.08"/>
    <s v="A1.1"/>
    <s v="F"/>
    <s v="5w"/>
    <n v="192"/>
    <n v="16.5"/>
    <m/>
    <n v="13071.36"/>
    <n v="0"/>
    <s v=""/>
    <n v="0"/>
    <s v=""/>
    <s v=""/>
  </r>
  <r>
    <x v="1"/>
    <n v="708420001"/>
    <x v="1"/>
    <s v="1"/>
    <s v="B19a"/>
    <s v="Nebenraum"/>
    <s v="Hauptgebäude Verwaltung"/>
    <m/>
    <s v="PVC"/>
    <n v="20.39"/>
    <s v="A1.1"/>
    <s v="F"/>
    <s v="5w"/>
    <n v="192"/>
    <n v="2.5"/>
    <m/>
    <n v="3914.88"/>
    <n v="0"/>
    <s v=""/>
    <n v="0"/>
    <s v=""/>
    <s v=""/>
  </r>
  <r>
    <x v="1"/>
    <n v="708420001"/>
    <x v="1"/>
    <s v="1"/>
    <s v="B20a"/>
    <s v="Raum "/>
    <s v="Hauptgebäude Verwaltung"/>
    <m/>
    <s v="PVC"/>
    <n v="48.09"/>
    <s v="A1.1"/>
    <s v="F"/>
    <s v="5w"/>
    <n v="192"/>
    <n v="13.2"/>
    <m/>
    <n v="9233.2800000000007"/>
    <n v="0"/>
    <s v=""/>
    <n v="0"/>
    <s v=""/>
    <s v=""/>
  </r>
  <r>
    <x v="1"/>
    <n v="708420001"/>
    <x v="1"/>
    <s v="1"/>
    <s v="B20c"/>
    <s v="Flur zur Fluchttreppe"/>
    <s v="Hauptgebäude Verwaltung"/>
    <m/>
    <s v="PVC"/>
    <n v="13.22"/>
    <s v="E2.1"/>
    <s v="F"/>
    <s v="2,5w"/>
    <n v="96"/>
    <n v="4.3"/>
    <m/>
    <n v="1269.1200000000001"/>
    <n v="0"/>
    <s v=""/>
    <n v="0"/>
    <s v=""/>
    <s v=""/>
  </r>
  <r>
    <x v="1"/>
    <n v="708420001"/>
    <x v="1"/>
    <s v="1"/>
    <s v="B20b"/>
    <s v="Nebenraum"/>
    <s v="Hauptgebäude Verwaltung"/>
    <m/>
    <s v="PVC"/>
    <n v="14.45"/>
    <s v="A1.1"/>
    <s v="F"/>
    <s v="5w"/>
    <n v="192"/>
    <n v="0"/>
    <m/>
    <n v="2774.3999999999996"/>
    <n v="0"/>
    <s v=""/>
    <n v="0"/>
    <s v=""/>
    <s v=""/>
  </r>
  <r>
    <x v="1"/>
    <n v="708420001"/>
    <x v="1"/>
    <s v="1"/>
    <s v="B22"/>
    <s v="Klasse "/>
    <s v="Hauptgebäude Verwaltung"/>
    <m/>
    <s v="PVC"/>
    <n v="49.47"/>
    <s v="A1.1"/>
    <s v="F"/>
    <s v="5w"/>
    <n v="192"/>
    <n v="13.2"/>
    <m/>
    <n v="9498.24"/>
    <n v="0"/>
    <s v=""/>
    <n v="0"/>
    <s v=""/>
    <s v=""/>
  </r>
  <r>
    <x v="1"/>
    <n v="708420001"/>
    <x v="1"/>
    <s v="1"/>
    <s v="B23"/>
    <s v="Nebenraum"/>
    <s v="Hauptgebäude Verwaltung"/>
    <m/>
    <s v="PVC"/>
    <n v="14"/>
    <s v="A1.1"/>
    <s v="F"/>
    <s v="5w"/>
    <n v="192"/>
    <n v="0"/>
    <n v="4.4000000000000004"/>
    <n v="2688"/>
    <n v="0"/>
    <s v=""/>
    <n v="0"/>
    <s v=""/>
    <s v=""/>
  </r>
  <r>
    <x v="1"/>
    <n v="708420001"/>
    <x v="1"/>
    <s v="1"/>
    <s v="B24"/>
    <s v="Klasse "/>
    <s v="Hauptgebäude Verwaltung"/>
    <m/>
    <s v="PVC"/>
    <n v="41.37"/>
    <s v="A1.1"/>
    <s v="F"/>
    <s v="5w"/>
    <n v="192"/>
    <n v="13.2"/>
    <m/>
    <n v="7943.0399999999991"/>
    <n v="0"/>
    <s v=""/>
    <n v="0"/>
    <s v=""/>
    <s v=""/>
  </r>
  <r>
    <x v="1"/>
    <n v="708420001"/>
    <x v="1"/>
    <s v="1"/>
    <s v="B18"/>
    <s v="Putzmittel"/>
    <s v="Hauptgebäude Verwaltung"/>
    <m/>
    <s v="PVC"/>
    <n v="7"/>
    <s v="M1"/>
    <s v="F"/>
    <s v="0"/>
    <n v="0"/>
    <n v="0"/>
    <m/>
    <n v="0"/>
    <n v="0"/>
    <s v=""/>
    <n v="0"/>
    <s v=""/>
    <s v=""/>
  </r>
  <r>
    <x v="1"/>
    <n v="708420001"/>
    <x v="1"/>
    <s v="1"/>
    <s v="B21"/>
    <s v="Lager"/>
    <s v="Hauptgebäude Verwaltung"/>
    <m/>
    <s v="Stein"/>
    <n v="12.5"/>
    <s v="K1"/>
    <s v="F"/>
    <s v="1m"/>
    <n v="12"/>
    <n v="2.2000000000000002"/>
    <m/>
    <n v="150"/>
    <n v="0"/>
    <s v=""/>
    <n v="0"/>
    <s v=""/>
    <s v=""/>
  </r>
  <r>
    <x v="1"/>
    <n v="708420001"/>
    <x v="1"/>
    <s v="1"/>
    <s v="B25"/>
    <s v="Büro"/>
    <s v="Hauptgebäude Verwaltung"/>
    <m/>
    <s v="PVC"/>
    <n v="26.97"/>
    <s v="C1"/>
    <s v="F"/>
    <s v="1w"/>
    <n v="38.4"/>
    <n v="2.2000000000000002"/>
    <m/>
    <n v="1035.6479999999999"/>
    <n v="0"/>
    <s v=""/>
    <n v="0"/>
    <s v=""/>
    <s v=""/>
  </r>
  <r>
    <x v="1"/>
    <n v="708420001"/>
    <x v="1"/>
    <s v="1"/>
    <s v="B10"/>
    <s v="Garderobe"/>
    <s v="Hauptgebäude Verwaltung"/>
    <m/>
    <s v="PVC"/>
    <n v="3.66"/>
    <s v="E5"/>
    <s v="F"/>
    <s v="2,5w"/>
    <n v="96"/>
    <n v="9.9"/>
    <m/>
    <n v="351.36"/>
    <n v="0"/>
    <s v=""/>
    <n v="0"/>
    <s v=""/>
    <s v=""/>
  </r>
  <r>
    <x v="1"/>
    <n v="708420001"/>
    <x v="1"/>
    <s v="1"/>
    <s v="B10a"/>
    <s v="Raum"/>
    <s v="Hauptgebäude Verwaltung"/>
    <m/>
    <s v="PVC"/>
    <n v="17.14"/>
    <s v="A1.1"/>
    <s v="F"/>
    <s v="5w"/>
    <n v="192"/>
    <n v="6.6"/>
    <m/>
    <n v="3290.88"/>
    <n v="0"/>
    <s v=""/>
    <n v="0"/>
    <s v=""/>
    <s v=""/>
  </r>
  <r>
    <x v="1"/>
    <n v="708420001"/>
    <x v="1"/>
    <s v="0"/>
    <s v="B10b"/>
    <s v="Klasse"/>
    <s v="Hauptgebäude Verwaltung"/>
    <m/>
    <s v="PVC"/>
    <n v="40.51"/>
    <s v="A1.1"/>
    <s v="F"/>
    <s v="5w"/>
    <n v="192"/>
    <n v="6.6"/>
    <m/>
    <n v="7777.92"/>
    <n v="0"/>
    <s v=""/>
    <n v="0"/>
    <s v=""/>
    <s v=""/>
  </r>
  <r>
    <x v="1"/>
    <n v="708420001"/>
    <x v="1"/>
    <s v="0"/>
    <s v="B10c"/>
    <s v="überdachter Pausengang"/>
    <s v="Hauptgebäude Verwaltung"/>
    <m/>
    <s v="Stein"/>
    <n v="379.29"/>
    <s v="M1"/>
    <s v="F"/>
    <s v="0"/>
    <n v="0"/>
    <n v="0"/>
    <m/>
    <n v="0"/>
    <n v="0"/>
    <s v=""/>
    <n v="0"/>
    <s v=""/>
    <s v=""/>
  </r>
  <r>
    <x v="1"/>
    <n v="708420001"/>
    <x v="1"/>
    <s v="0"/>
    <s v="C3"/>
    <s v="Wickelraum"/>
    <s v="Anbau Haus 2"/>
    <m/>
    <s v="Stein"/>
    <n v="9.5"/>
    <s v="G1.2"/>
    <s v="F"/>
    <s v="10w"/>
    <n v="384"/>
    <n v="1"/>
    <m/>
    <n v="3648"/>
    <n v="0"/>
    <s v=""/>
    <n v="0"/>
    <s v=""/>
    <s v=""/>
  </r>
  <r>
    <x v="1"/>
    <n v="708420001"/>
    <x v="1"/>
    <s v="0"/>
    <s v="C1"/>
    <s v="Abstellraum (außen)"/>
    <s v="Anbau Haus 2"/>
    <m/>
    <s v="Stein"/>
    <n v="1.5"/>
    <s v="K1"/>
    <s v="F"/>
    <s v="1m"/>
    <n v="12"/>
    <n v="0"/>
    <m/>
    <n v="18"/>
    <n v="0"/>
    <s v=""/>
    <n v="0"/>
    <s v=""/>
    <s v=""/>
  </r>
  <r>
    <x v="1"/>
    <n v="708420001"/>
    <x v="1"/>
    <s v="0"/>
    <s v="C1a"/>
    <s v="Windfang"/>
    <s v="Anbau Haus 2"/>
    <m/>
    <s v="Stein"/>
    <n v="24.32"/>
    <s v="E1"/>
    <s v="F"/>
    <s v="5w"/>
    <n v="192"/>
    <n v="7"/>
    <m/>
    <n v="4669.4400000000005"/>
    <n v="0"/>
    <s v=""/>
    <n v="0"/>
    <s v=""/>
    <s v=""/>
  </r>
  <r>
    <x v="1"/>
    <n v="708420001"/>
    <x v="1"/>
    <s v="0"/>
    <s v="C2"/>
    <s v="WC-Jungen"/>
    <s v="Anbau Haus 2"/>
    <m/>
    <s v="Stein"/>
    <n v="8.8000000000000007"/>
    <s v="G1.2"/>
    <s v="F"/>
    <s v="10w"/>
    <n v="384"/>
    <n v="0.5"/>
    <m/>
    <n v="3379.2000000000003"/>
    <n v="0"/>
    <s v=""/>
    <n v="0"/>
    <s v=""/>
    <s v=""/>
  </r>
  <r>
    <x v="1"/>
    <n v="708420001"/>
    <x v="1"/>
    <s v="0"/>
    <s v="C4"/>
    <s v="WC-Mädchen"/>
    <s v="Anbau Haus 2"/>
    <m/>
    <s v="Stein"/>
    <n v="6"/>
    <s v="G1.2"/>
    <s v="F"/>
    <s v="10w"/>
    <n v="384"/>
    <n v="0.5"/>
    <m/>
    <n v="2304"/>
    <n v="0"/>
    <s v=""/>
    <n v="0"/>
    <s v=""/>
    <s v=""/>
  </r>
  <r>
    <x v="1"/>
    <n v="708420001"/>
    <x v="1"/>
    <s v="0"/>
    <s v="C5a"/>
    <s v="Flur"/>
    <s v="Anbau Haus 2"/>
    <m/>
    <s v="PVC"/>
    <n v="50.7"/>
    <s v="E2"/>
    <s v="F"/>
    <s v="5w"/>
    <n v="192"/>
    <n v="2.5"/>
    <m/>
    <n v="9734.4000000000015"/>
    <n v="0"/>
    <s v=""/>
    <n v="0"/>
    <s v=""/>
    <s v=""/>
  </r>
  <r>
    <x v="1"/>
    <n v="708420001"/>
    <x v="1"/>
    <s v="0"/>
    <s v="C5"/>
    <s v="Klasse"/>
    <s v="Anbau Haus 2"/>
    <m/>
    <s v="PVC"/>
    <n v="52.69"/>
    <s v="A1.1"/>
    <s v="F"/>
    <s v="5w"/>
    <n v="192"/>
    <n v="0.8"/>
    <m/>
    <n v="10116.48"/>
    <n v="0"/>
    <s v=""/>
    <n v="0"/>
    <s v=""/>
    <s v=""/>
  </r>
  <r>
    <x v="1"/>
    <n v="708420001"/>
    <x v="1"/>
    <s v="0"/>
    <s v="C5a"/>
    <s v="Nebenraum"/>
    <s v="Anbau Haus 2"/>
    <m/>
    <s v="PVC"/>
    <n v="10.11"/>
    <s v="A1.1"/>
    <s v="F"/>
    <s v="5w"/>
    <n v="192"/>
    <n v="10.8"/>
    <m/>
    <n v="1941.12"/>
    <n v="0"/>
    <s v=""/>
    <n v="0"/>
    <s v=""/>
    <s v=""/>
  </r>
  <r>
    <x v="1"/>
    <n v="708420001"/>
    <x v="1"/>
    <s v="0"/>
    <s v="C6"/>
    <s v="Klasse"/>
    <s v="Anbau Haus 2"/>
    <m/>
    <s v="PVC"/>
    <n v="65.78"/>
    <s v="A1.1"/>
    <s v="F"/>
    <s v="5w"/>
    <n v="192"/>
    <n v="2.2000000000000002"/>
    <m/>
    <n v="12629.76"/>
    <n v="0"/>
    <s v=""/>
    <n v="0"/>
    <s v=""/>
    <s v=""/>
  </r>
  <r>
    <x v="1"/>
    <n v="708420001"/>
    <x v="1"/>
    <s v="0"/>
    <s v="C7"/>
    <s v="Klasse"/>
    <s v="Anbau Haus 2"/>
    <m/>
    <s v="PVC"/>
    <n v="20.69"/>
    <s v="A1.1"/>
    <s v="F"/>
    <s v="5w"/>
    <n v="192"/>
    <n v="14.1"/>
    <n v="8.1999999999999993"/>
    <n v="3972.4800000000005"/>
    <n v="0"/>
    <s v=""/>
    <n v="0"/>
    <s v=""/>
    <s v=""/>
  </r>
  <r>
    <x v="1"/>
    <n v="708420001"/>
    <x v="1"/>
    <s v="-1"/>
    <s v="D1a"/>
    <s v="Gruppenraum (Naturpad.)"/>
    <s v="Anbau Haus 3"/>
    <m/>
    <s v="Beton"/>
    <n v="62.43"/>
    <s v="A1.1"/>
    <s v="F"/>
    <s v="5w"/>
    <n v="192"/>
    <n v="0"/>
    <m/>
    <n v="11986.56"/>
    <n v="0"/>
    <s v=""/>
    <n v="0"/>
    <s v=""/>
    <s v=""/>
  </r>
  <r>
    <x v="1"/>
    <n v="708420001"/>
    <x v="1"/>
    <s v="0"/>
    <s v="D1a"/>
    <s v="Abstellraum (Elektro)"/>
    <s v="Anbau Haus 3"/>
    <m/>
    <s v="Stein"/>
    <n v="1.5"/>
    <s v="K1"/>
    <s v="F"/>
    <s v="1m"/>
    <n v="12"/>
    <n v="0.2"/>
    <m/>
    <n v="18"/>
    <n v="0"/>
    <s v=""/>
    <n v="0"/>
    <s v=""/>
    <s v=""/>
  </r>
  <r>
    <x v="1"/>
    <n v="708420001"/>
    <x v="1"/>
    <s v="0"/>
    <s v="D3a"/>
    <s v="Windfang"/>
    <s v="Anbau Haus 3"/>
    <m/>
    <s v="Stein"/>
    <n v="28.5"/>
    <s v="E1"/>
    <s v="F"/>
    <s v="5w"/>
    <n v="192"/>
    <n v="7"/>
    <m/>
    <n v="5472"/>
    <n v="0"/>
    <s v=""/>
    <n v="0"/>
    <s v=""/>
    <s v=""/>
  </r>
  <r>
    <x v="1"/>
    <n v="708420001"/>
    <x v="1"/>
    <s v="0"/>
    <s v="D3"/>
    <s v="Wickelraum"/>
    <s v="Anbau Haus 3"/>
    <m/>
    <s v="Stein"/>
    <n v="12"/>
    <s v="G1.2"/>
    <s v="F"/>
    <s v="10w"/>
    <n v="384"/>
    <n v="1"/>
    <m/>
    <n v="4608"/>
    <n v="0"/>
    <s v=""/>
    <n v="0"/>
    <s v=""/>
    <s v=""/>
  </r>
  <r>
    <x v="1"/>
    <n v="708420001"/>
    <x v="1"/>
    <s v="0"/>
    <s v="D2"/>
    <s v="Mädchen-WC"/>
    <s v="Anbau Haus 3"/>
    <m/>
    <s v="Stein"/>
    <n v="6"/>
    <s v="G1.2"/>
    <s v="F"/>
    <s v="10w"/>
    <n v="384"/>
    <n v="0.5"/>
    <m/>
    <n v="2304"/>
    <n v="0"/>
    <s v=""/>
    <n v="0"/>
    <s v=""/>
    <s v=""/>
  </r>
  <r>
    <x v="1"/>
    <n v="708420001"/>
    <x v="1"/>
    <s v="0"/>
    <s v="D4"/>
    <s v="Jungen-WC"/>
    <s v="Anbau Haus 3"/>
    <m/>
    <s v="Stein"/>
    <n v="10"/>
    <s v="G1.2"/>
    <s v="F"/>
    <s v="10w"/>
    <n v="384"/>
    <n v="1"/>
    <m/>
    <n v="3840"/>
    <n v="0"/>
    <s v=""/>
    <n v="0"/>
    <s v=""/>
    <s v=""/>
  </r>
  <r>
    <x v="1"/>
    <n v="708420001"/>
    <x v="1"/>
    <s v="0"/>
    <s v="D5a"/>
    <s v="Flur"/>
    <s v="Anbau Haus 3"/>
    <m/>
    <s v="PVC"/>
    <n v="49.78"/>
    <s v="E2"/>
    <s v="F"/>
    <s v="5w"/>
    <n v="192"/>
    <n v="8.4"/>
    <m/>
    <n v="9557.76"/>
    <n v="0"/>
    <s v=""/>
    <n v="0"/>
    <s v=""/>
    <s v=""/>
  </r>
  <r>
    <x v="1"/>
    <n v="708420001"/>
    <x v="1"/>
    <s v="0"/>
    <s v="D5"/>
    <s v="Klasse"/>
    <s v="Anbau Haus 3"/>
    <m/>
    <s v="PVC"/>
    <n v="66.23"/>
    <s v="A1.1"/>
    <s v="F"/>
    <s v="5w"/>
    <n v="192"/>
    <n v="16.5"/>
    <m/>
    <n v="12716.16"/>
    <n v="0"/>
    <s v=""/>
    <n v="0"/>
    <s v=""/>
    <s v=""/>
  </r>
  <r>
    <x v="1"/>
    <n v="708420001"/>
    <x v="1"/>
    <s v="0"/>
    <s v="D5a"/>
    <s v="Nebenraum"/>
    <s v="Anbau Haus 3"/>
    <m/>
    <s v="PVC"/>
    <n v="20.09"/>
    <s v="A1.1"/>
    <s v="F"/>
    <s v="5w"/>
    <n v="192"/>
    <n v="3.6"/>
    <n v="6.9"/>
    <n v="3857.2799999999997"/>
    <n v="0"/>
    <s v=""/>
    <n v="0"/>
    <s v=""/>
    <s v=""/>
  </r>
  <r>
    <x v="1"/>
    <n v="708420001"/>
    <x v="1"/>
    <s v="0"/>
    <s v="D6"/>
    <s v="Klasse"/>
    <s v="Anbau Haus 3"/>
    <m/>
    <s v="PVC"/>
    <n v="65.78"/>
    <s v="A1.1"/>
    <s v="F"/>
    <s v="5w"/>
    <n v="192"/>
    <n v="6.6"/>
    <m/>
    <n v="12629.76"/>
    <n v="0"/>
    <s v=""/>
    <n v="0"/>
    <s v=""/>
    <s v=""/>
  </r>
  <r>
    <x v="1"/>
    <n v="708420001"/>
    <x v="1"/>
    <s v="0"/>
    <s v="D7"/>
    <s v="Nebenraum"/>
    <s v="Anbau Haus 3"/>
    <m/>
    <s v="PVC"/>
    <n v="26.64"/>
    <s v="A1.1"/>
    <s v="F"/>
    <s v="5w"/>
    <n v="192"/>
    <n v="4.4000000000000004"/>
    <m/>
    <n v="5114.88"/>
    <n v="0"/>
    <s v=""/>
    <n v="0"/>
    <s v=""/>
    <s v=""/>
  </r>
  <r>
    <x v="1"/>
    <n v="708420001"/>
    <x v="1"/>
    <s v="0"/>
    <s v="E3"/>
    <s v="Wickelraum"/>
    <s v="Anbau Haus 4"/>
    <m/>
    <s v="Stein"/>
    <n v="12.4"/>
    <s v="G1.2"/>
    <s v="F"/>
    <s v="10w"/>
    <n v="384"/>
    <n v="1"/>
    <m/>
    <n v="4761.6000000000004"/>
    <n v="0"/>
    <s v=""/>
    <n v="0"/>
    <s v=""/>
    <s v=""/>
  </r>
  <r>
    <x v="1"/>
    <n v="708420001"/>
    <x v="1"/>
    <s v="0"/>
    <s v="E5"/>
    <s v="Putzmittelraum"/>
    <s v="Anbau Haus 4"/>
    <m/>
    <s v="Stein"/>
    <n v="5"/>
    <s v="M1"/>
    <s v="F"/>
    <s v="0"/>
    <n v="0"/>
    <n v="1"/>
    <m/>
    <n v="0"/>
    <n v="0"/>
    <s v=""/>
    <n v="0"/>
    <s v=""/>
    <s v=""/>
  </r>
  <r>
    <x v="1"/>
    <n v="708420001"/>
    <x v="1"/>
    <s v="0"/>
    <s v="E1"/>
    <s v="Abstellraum"/>
    <s v="Anbau Haus 4"/>
    <m/>
    <s v="Stein"/>
    <n v="1.5"/>
    <s v="M1"/>
    <s v="F"/>
    <s v="0"/>
    <n v="0"/>
    <n v="0"/>
    <m/>
    <n v="0"/>
    <n v="0"/>
    <s v=""/>
    <n v="0"/>
    <s v=""/>
    <s v=""/>
  </r>
  <r>
    <x v="1"/>
    <n v="708420001"/>
    <x v="1"/>
    <s v="0"/>
    <s v="E1a"/>
    <s v="Eingang"/>
    <s v="Anbau Haus 4"/>
    <m/>
    <s v="Stein"/>
    <n v="7.78"/>
    <s v="E1"/>
    <s v="F"/>
    <s v="5w"/>
    <n v="192"/>
    <n v="4.5"/>
    <m/>
    <n v="1493.76"/>
    <n v="0"/>
    <s v=""/>
    <n v="0"/>
    <s v=""/>
    <s v=""/>
  </r>
  <r>
    <x v="1"/>
    <n v="708420001"/>
    <x v="1"/>
    <s v="0"/>
    <s v="E1b"/>
    <s v="Garderobe"/>
    <s v="Anbau Haus 4"/>
    <m/>
    <s v="Stein"/>
    <n v="17.02"/>
    <s v="E5"/>
    <s v="F"/>
    <s v="2,5w"/>
    <n v="96"/>
    <n v="0.3"/>
    <m/>
    <n v="1633.92"/>
    <n v="0"/>
    <s v=""/>
    <n v="0"/>
    <s v=""/>
    <s v=""/>
  </r>
  <r>
    <x v="1"/>
    <n v="708420001"/>
    <x v="1"/>
    <s v="0"/>
    <s v="E4a"/>
    <s v="Vorraum WC-Mädchen"/>
    <s v="Anbau Haus 4"/>
    <m/>
    <s v="Stein"/>
    <n v="3.8"/>
    <s v="G1.2"/>
    <s v="F"/>
    <s v="10w"/>
    <n v="384"/>
    <n v="0"/>
    <m/>
    <n v="1459.1999999999998"/>
    <n v="0"/>
    <s v=""/>
    <n v="0"/>
    <s v=""/>
    <s v=""/>
  </r>
  <r>
    <x v="1"/>
    <n v="708420001"/>
    <x v="1"/>
    <s v="0"/>
    <s v="E4b"/>
    <s v="Mädchen-WC"/>
    <s v="Anbau Haus 4"/>
    <m/>
    <s v="Stein"/>
    <n v="7.7"/>
    <s v="G1.2"/>
    <s v="F"/>
    <s v="10w"/>
    <n v="384"/>
    <n v="0.5"/>
    <m/>
    <n v="2956.8"/>
    <n v="0"/>
    <s v=""/>
    <n v="0"/>
    <s v=""/>
    <s v=""/>
  </r>
  <r>
    <x v="1"/>
    <n v="708420001"/>
    <x v="1"/>
    <s v="0"/>
    <s v="E2a"/>
    <s v="Vorraum WC-Jungen"/>
    <s v="Anbau Haus 4"/>
    <m/>
    <s v="Stein"/>
    <n v="3.9"/>
    <s v="G1.2"/>
    <s v="F"/>
    <s v="10w"/>
    <n v="384"/>
    <n v="0"/>
    <m/>
    <n v="1497.6"/>
    <n v="0"/>
    <s v=""/>
    <n v="0"/>
    <s v=""/>
    <s v=""/>
  </r>
  <r>
    <x v="1"/>
    <n v="708420001"/>
    <x v="1"/>
    <s v="0"/>
    <s v="E2c"/>
    <s v="Jungen-WC"/>
    <s v="Anbau Haus 4"/>
    <m/>
    <s v="Stein"/>
    <n v="9.1"/>
    <s v="G1.2"/>
    <s v="F"/>
    <s v="10w"/>
    <n v="384"/>
    <n v="0.5"/>
    <m/>
    <n v="3494.3999999999996"/>
    <n v="0"/>
    <s v=""/>
    <n v="0"/>
    <s v=""/>
    <s v=""/>
  </r>
  <r>
    <x v="1"/>
    <n v="708420001"/>
    <x v="1"/>
    <s v="0"/>
    <s v="E7a"/>
    <s v="Flur"/>
    <s v="Anbau Haus 4"/>
    <m/>
    <s v="Stein"/>
    <n v="50.7"/>
    <s v="E2"/>
    <s v="F"/>
    <s v="5w"/>
    <n v="192"/>
    <n v="7.4"/>
    <m/>
    <n v="9734.4000000000015"/>
    <n v="0"/>
    <s v=""/>
    <n v="0"/>
    <s v=""/>
    <s v=""/>
  </r>
  <r>
    <x v="1"/>
    <n v="708420001"/>
    <x v="1"/>
    <s v="0"/>
    <s v="E7"/>
    <s v="Klasse"/>
    <s v="Anbau Haus 4"/>
    <m/>
    <s v="Stein"/>
    <n v="65.7"/>
    <s v="A1.1"/>
    <s v="F"/>
    <s v="5w"/>
    <n v="192"/>
    <n v="17.399999999999999"/>
    <n v="8.6"/>
    <n v="12614.400000000001"/>
    <n v="0"/>
    <s v=""/>
    <n v="0"/>
    <s v=""/>
    <s v=""/>
  </r>
  <r>
    <x v="1"/>
    <n v="708420001"/>
    <x v="1"/>
    <s v="0"/>
    <s v="E7a"/>
    <s v="Nebenraum"/>
    <s v="Anbau Haus 4"/>
    <m/>
    <s v="Stein"/>
    <n v="19.600000000000001"/>
    <s v="A1.1"/>
    <s v="F"/>
    <s v="5w"/>
    <n v="192"/>
    <n v="3.6"/>
    <m/>
    <n v="3763.2000000000003"/>
    <n v="0"/>
    <s v=""/>
    <n v="0"/>
    <s v=""/>
    <s v=""/>
  </r>
  <r>
    <x v="1"/>
    <n v="708420001"/>
    <x v="1"/>
    <s v="0"/>
    <s v="E8"/>
    <s v="Klasse"/>
    <s v="Anbau Haus 4"/>
    <m/>
    <s v="Stein"/>
    <n v="63.67"/>
    <s v="A1.1"/>
    <s v="F"/>
    <s v="5w"/>
    <n v="192"/>
    <n v="13.4"/>
    <m/>
    <n v="12224.64"/>
    <n v="0"/>
    <s v=""/>
    <n v="0"/>
    <s v=""/>
    <s v=""/>
  </r>
  <r>
    <x v="1"/>
    <n v="708420001"/>
    <x v="1"/>
    <s v="0"/>
    <s v="E6"/>
    <s v="Nebenraum"/>
    <s v="Anbau Haus 4"/>
    <m/>
    <s v="Stein"/>
    <n v="26.28"/>
    <s v="A1.1"/>
    <s v="F"/>
    <s v="5w"/>
    <n v="192"/>
    <n v="6.6"/>
    <m/>
    <n v="5045.76"/>
    <n v="0"/>
    <s v=""/>
    <n v="0"/>
    <s v=""/>
    <s v=""/>
  </r>
  <r>
    <x v="1"/>
    <n v="708420001"/>
    <x v="1"/>
    <s v="0"/>
    <s v="A6a"/>
    <s v="Flur "/>
    <s v="Neubau"/>
    <m/>
    <s v="Stein"/>
    <n v="6"/>
    <s v="E2"/>
    <s v="F"/>
    <s v="5w"/>
    <n v="192"/>
    <n v="4.8"/>
    <m/>
    <n v="1152"/>
    <n v="0"/>
    <s v=""/>
    <n v="0"/>
    <s v=""/>
    <s v=""/>
  </r>
  <r>
    <x v="1"/>
    <n v="708420001"/>
    <x v="1"/>
    <s v="0"/>
    <s v="A6b"/>
    <s v="Eingangsflur"/>
    <s v="Neubau"/>
    <m/>
    <s v="Stein"/>
    <n v="68.81"/>
    <s v="E1"/>
    <s v="F"/>
    <s v="5w"/>
    <n v="192"/>
    <n v="0"/>
    <n v="10.4"/>
    <n v="13211.52"/>
    <n v="0"/>
    <s v=""/>
    <n v="0"/>
    <s v=""/>
    <s v=""/>
  </r>
  <r>
    <x v="1"/>
    <n v="708420001"/>
    <x v="1"/>
    <s v="0"/>
    <s v="A6"/>
    <s v="Klasse "/>
    <s v="Neubau"/>
    <m/>
    <s v="Linoleum"/>
    <n v="54.92"/>
    <s v="A1.1"/>
    <s v="F"/>
    <s v="5w"/>
    <n v="192"/>
    <n v="9.9"/>
    <m/>
    <n v="10544.64"/>
    <n v="0"/>
    <s v=""/>
    <n v="0"/>
    <s v=""/>
    <s v=""/>
  </r>
  <r>
    <x v="1"/>
    <n v="708420001"/>
    <x v="1"/>
    <s v="0"/>
    <s v="A7"/>
    <s v="Nebenraum "/>
    <s v="Neubau"/>
    <m/>
    <s v="Linoleum"/>
    <n v="20.190000000000001"/>
    <s v="A1.1"/>
    <s v="F"/>
    <s v="5w"/>
    <n v="192"/>
    <n v="3.3"/>
    <m/>
    <n v="3876.4800000000005"/>
    <n v="0"/>
    <s v=""/>
    <n v="0"/>
    <s v=""/>
    <s v=""/>
  </r>
  <r>
    <x v="1"/>
    <n v="708420001"/>
    <x v="1"/>
    <s v="0"/>
    <s v="A8"/>
    <s v="Klasse "/>
    <s v="Neubau"/>
    <m/>
    <s v="Linoleum"/>
    <n v="58.03"/>
    <s v="A1.1"/>
    <s v="F"/>
    <s v="5w"/>
    <n v="192"/>
    <n v="13.2"/>
    <m/>
    <n v="11141.76"/>
    <n v="0"/>
    <s v=""/>
    <n v="0"/>
    <s v=""/>
    <s v=""/>
  </r>
  <r>
    <x v="1"/>
    <n v="708420001"/>
    <x v="1"/>
    <s v="0"/>
    <s v="A8a"/>
    <s v="Nebenraum "/>
    <s v="Neubau"/>
    <m/>
    <s v="Linoleum"/>
    <n v="21.03"/>
    <s v="A1.1"/>
    <s v="F"/>
    <s v="5w"/>
    <n v="192"/>
    <n v="5.4"/>
    <m/>
    <n v="4037.76"/>
    <n v="0"/>
    <s v=""/>
    <n v="0"/>
    <s v=""/>
    <s v=""/>
  </r>
  <r>
    <x v="1"/>
    <n v="708420001"/>
    <x v="1"/>
    <s v="0"/>
    <s v="A10a"/>
    <s v="Treppe z. 1.OG.(20 Stufen + Podest)"/>
    <s v="Neubau"/>
    <m/>
    <s v="Stein"/>
    <n v="24"/>
    <s v="E4"/>
    <s v="F"/>
    <s v="5w"/>
    <n v="192"/>
    <n v="20.399999999999999"/>
    <m/>
    <n v="4608"/>
    <n v="0"/>
    <s v=""/>
    <n v="0"/>
    <s v=""/>
    <s v=""/>
  </r>
  <r>
    <x v="1"/>
    <n v="708420001"/>
    <x v="1"/>
    <s v="1"/>
    <s v="A10b"/>
    <s v="Flur"/>
    <s v="Neubau"/>
    <m/>
    <s v="Stein"/>
    <n v="30.86"/>
    <s v="E2.1"/>
    <s v="F"/>
    <s v="2,5w"/>
    <n v="96"/>
    <n v="0"/>
    <n v="10.199999999999999"/>
    <n v="2962.56"/>
    <n v="0"/>
    <s v=""/>
    <n v="0"/>
    <s v=""/>
    <s v=""/>
  </r>
  <r>
    <x v="1"/>
    <n v="708420001"/>
    <x v="1"/>
    <s v="1"/>
    <s v="A10"/>
    <s v="Erste-Hilfe-Raum"/>
    <s v="Neubau"/>
    <m/>
    <s v="Linoleum"/>
    <n v="19.3"/>
    <s v="I2"/>
    <s v="F"/>
    <s v="1w"/>
    <n v="38.4"/>
    <n v="5"/>
    <m/>
    <n v="741.12"/>
    <n v="0"/>
    <s v=""/>
    <n v="0"/>
    <s v=""/>
    <s v=""/>
  </r>
  <r>
    <x v="1"/>
    <n v="708420001"/>
    <x v="1"/>
    <s v="1"/>
    <s v="A11"/>
    <s v="Klasse "/>
    <s v="Neubau"/>
    <m/>
    <s v="Linoleum"/>
    <n v="55.53"/>
    <s v="A1.1"/>
    <s v="F"/>
    <s v="5w"/>
    <n v="192"/>
    <n v="9.9"/>
    <m/>
    <n v="10661.76"/>
    <n v="0"/>
    <s v=""/>
    <n v="0"/>
    <s v=""/>
    <s v=""/>
  </r>
  <r>
    <x v="1"/>
    <n v="708420001"/>
    <x v="1"/>
    <s v="1"/>
    <s v="A12"/>
    <s v="Nebenraum "/>
    <s v="Neubau"/>
    <m/>
    <s v="Linoleum"/>
    <n v="20.64"/>
    <s v="A1.1"/>
    <s v="F"/>
    <s v="5w"/>
    <n v="192"/>
    <n v="3.3"/>
    <m/>
    <n v="3962.88"/>
    <n v="0"/>
    <s v=""/>
    <n v="0"/>
    <s v=""/>
    <s v=""/>
  </r>
  <r>
    <x v="1"/>
    <n v="708420001"/>
    <x v="1"/>
    <s v="1"/>
    <s v="A13"/>
    <s v="Klasse "/>
    <s v="Neubau"/>
    <m/>
    <s v="Linoleum"/>
    <n v="48.87"/>
    <s v="A1.1"/>
    <s v="F"/>
    <s v="5w"/>
    <n v="192"/>
    <n v="13.2"/>
    <m/>
    <n v="9383.0399999999991"/>
    <n v="0"/>
    <s v=""/>
    <n v="0"/>
    <s v=""/>
    <s v=""/>
  </r>
  <r>
    <x v="1"/>
    <n v="708420001"/>
    <x v="1"/>
    <n v="1"/>
    <s v="A14"/>
    <s v="Büro"/>
    <s v="Neubau"/>
    <m/>
    <s v="Linoleum"/>
    <n v="48.55"/>
    <s v="C1"/>
    <s v="F"/>
    <s v="1w"/>
    <n v="38.4"/>
    <n v="0"/>
    <m/>
    <n v="1864.3199999999997"/>
    <n v="0"/>
    <s v=""/>
    <n v="0"/>
    <s v=""/>
    <s v=""/>
  </r>
  <r>
    <x v="1"/>
    <n v="708420001"/>
    <x v="1"/>
    <s v="1"/>
    <s v="A13a"/>
    <s v="Nebenraum "/>
    <s v="Neubau"/>
    <m/>
    <s v="Linoleum"/>
    <n v="19.850000000000001"/>
    <s v="A1.1"/>
    <s v="F"/>
    <s v="5w"/>
    <n v="192"/>
    <n v="4.9000000000000004"/>
    <m/>
    <n v="3811.2000000000003"/>
    <n v="0"/>
    <s v=""/>
    <n v="0"/>
    <s v=""/>
    <s v=""/>
  </r>
  <r>
    <x v="1"/>
    <n v="708420001"/>
    <x v="1"/>
    <s v="1"/>
    <s v="A13b"/>
    <s v="Treppe z. 2. OG."/>
    <s v="Neubau"/>
    <m/>
    <s v="Stein"/>
    <n v="24"/>
    <s v="E4.1"/>
    <s v="F"/>
    <s v="2,5w"/>
    <n v="96"/>
    <n v="11.4"/>
    <m/>
    <n v="2304"/>
    <n v="0"/>
    <s v=""/>
    <n v="0"/>
    <s v=""/>
    <s v=""/>
  </r>
  <r>
    <x v="1"/>
    <n v="708420001"/>
    <x v="1"/>
    <s v="2"/>
    <s v="A13c"/>
    <s v="Flur"/>
    <s v="Neubau"/>
    <m/>
    <s v="Stein"/>
    <n v="32.74"/>
    <s v="E2.1"/>
    <s v="F"/>
    <s v="2,5w"/>
    <n v="96"/>
    <n v="1"/>
    <n v="8.9"/>
    <n v="3143.04"/>
    <n v="0"/>
    <s v=""/>
    <n v="0"/>
    <s v=""/>
    <s v=""/>
  </r>
  <r>
    <x v="1"/>
    <n v="708420001"/>
    <x v="1"/>
    <s v="2"/>
    <s v="A21"/>
    <s v="Büro stellv. Schulleiter"/>
    <s v="Neubau"/>
    <m/>
    <s v="Linoleum"/>
    <n v="23.94"/>
    <s v="C1"/>
    <s v="F"/>
    <s v="1w"/>
    <n v="38.4"/>
    <n v="4.4000000000000004"/>
    <m/>
    <n v="919.29600000000005"/>
    <n v="0"/>
    <s v=""/>
    <n v="0"/>
    <s v=""/>
    <s v=""/>
  </r>
  <r>
    <x v="1"/>
    <n v="708420001"/>
    <x v="1"/>
    <s v="2"/>
    <s v="A20"/>
    <s v="Lehrerzimmer"/>
    <s v="Neubau"/>
    <m/>
    <s v="Linoleum"/>
    <n v="49"/>
    <s v="C2"/>
    <s v="F"/>
    <s v="2,5w"/>
    <n v="96"/>
    <n v="6.6"/>
    <m/>
    <n v="4704"/>
    <n v="0"/>
    <s v=""/>
    <n v="0"/>
    <s v=""/>
    <s v=""/>
  </r>
  <r>
    <x v="1"/>
    <n v="708420001"/>
    <x v="1"/>
    <s v="2"/>
    <s v="A19"/>
    <s v="WC-Herren"/>
    <s v="Neubau"/>
    <m/>
    <s v="Stein"/>
    <n v="6"/>
    <s v="G1"/>
    <s v="F"/>
    <s v="5w"/>
    <n v="192"/>
    <n v="0.7"/>
    <m/>
    <n v="1152"/>
    <n v="0"/>
    <s v=""/>
    <n v="0"/>
    <s v=""/>
    <s v=""/>
  </r>
  <r>
    <x v="1"/>
    <n v="708420001"/>
    <x v="1"/>
    <s v="2"/>
    <s v="A18"/>
    <s v="WC-Damen"/>
    <s v="Neubau"/>
    <m/>
    <s v="Stein"/>
    <n v="6"/>
    <s v="G1"/>
    <s v="F"/>
    <s v="5w"/>
    <n v="192"/>
    <n v="0.7"/>
    <m/>
    <n v="1152"/>
    <n v="0"/>
    <s v=""/>
    <n v="0"/>
    <s v=""/>
    <s v=""/>
  </r>
  <r>
    <x v="1"/>
    <n v="708420001"/>
    <x v="1"/>
    <s v="2"/>
    <s v="A17"/>
    <s v="Büro Schulleitung"/>
    <s v="Neubau"/>
    <m/>
    <s v="Linoleum"/>
    <n v="33.75"/>
    <s v="C1"/>
    <s v="F"/>
    <s v="1w"/>
    <n v="38.4"/>
    <n v="4.4000000000000004"/>
    <m/>
    <n v="1296"/>
    <n v="0"/>
    <s v=""/>
    <n v="0"/>
    <s v=""/>
    <s v=""/>
  </r>
  <r>
    <x v="1"/>
    <n v="708420001"/>
    <x v="1"/>
    <s v="2"/>
    <s v="A16"/>
    <s v="Sekretariat"/>
    <s v="Neubau"/>
    <m/>
    <s v="Linoleum"/>
    <n v="20.09"/>
    <s v="C2"/>
    <s v="F"/>
    <s v="2,5w"/>
    <n v="96"/>
    <n v="4.4000000000000004"/>
    <m/>
    <n v="1928.6399999999999"/>
    <n v="0"/>
    <s v=""/>
    <n v="0"/>
    <s v=""/>
    <s v=""/>
  </r>
  <r>
    <x v="1"/>
    <n v="708420001"/>
    <x v="1"/>
    <s v="2"/>
    <s v="A15"/>
    <s v="Besprechungsraum"/>
    <s v="Neubau"/>
    <m/>
    <s v="Linoleum"/>
    <n v="24.32"/>
    <s v="C2"/>
    <s v="F"/>
    <s v="2,5w"/>
    <n v="96"/>
    <n v="6.1"/>
    <n v="6.1"/>
    <n v="2334.7200000000003"/>
    <n v="0"/>
    <s v=""/>
    <n v="0"/>
    <s v=""/>
    <s v=""/>
  </r>
  <r>
    <x v="1"/>
    <n v="708420001"/>
    <x v="1"/>
    <s v="0"/>
    <s v="G7"/>
    <s v="Eingang "/>
    <s v="Nebengebäude"/>
    <m/>
    <s v="Stein"/>
    <n v="11.63"/>
    <s v="E1"/>
    <s v="F"/>
    <s v="5w"/>
    <n v="192"/>
    <n v="5.53"/>
    <m/>
    <n v="2232.96"/>
    <n v="0"/>
    <s v=""/>
    <n v="0"/>
    <s v=""/>
    <s v=""/>
  </r>
  <r>
    <x v="1"/>
    <n v="708420001"/>
    <x v="1"/>
    <s v="0"/>
    <s v="G4"/>
    <s v="Treppe zum UG "/>
    <s v="Nebengebäude"/>
    <m/>
    <s v="Stein"/>
    <n v="6"/>
    <s v="M1"/>
    <s v="F"/>
    <n v="0"/>
    <n v="0"/>
    <n v="9.9700000000000006"/>
    <m/>
    <n v="0"/>
    <n v="0"/>
    <s v=""/>
    <n v="0"/>
    <s v=""/>
    <s v=""/>
  </r>
  <r>
    <x v="1"/>
    <n v="708420001"/>
    <x v="1"/>
    <s v="0"/>
    <s v="G1"/>
    <s v="Therapie"/>
    <s v="Nebengebäude"/>
    <m/>
    <s v="Linoleum"/>
    <n v="11.6"/>
    <s v="A1.1"/>
    <s v="F"/>
    <s v="5w"/>
    <n v="192"/>
    <n v="5.53"/>
    <m/>
    <n v="2227.1999999999998"/>
    <n v="0"/>
    <s v=""/>
    <n v="0"/>
    <s v=""/>
    <s v=""/>
  </r>
  <r>
    <x v="1"/>
    <n v="708420001"/>
    <x v="1"/>
    <s v="0"/>
    <s v="G2"/>
    <s v="Therapie"/>
    <s v="Nebengebäude"/>
    <m/>
    <s v="Linoleum"/>
    <n v="17.100000000000001"/>
    <s v="A1.1"/>
    <s v="F"/>
    <s v="5w"/>
    <n v="192"/>
    <n v="8.1"/>
    <m/>
    <n v="3283.2000000000003"/>
    <n v="0"/>
    <s v=""/>
    <n v="0"/>
    <s v=""/>
    <s v=""/>
  </r>
  <r>
    <x v="1"/>
    <n v="708420001"/>
    <x v="1"/>
    <s v="0"/>
    <s v="G5"/>
    <s v="Therapie"/>
    <s v="Nebengebäude"/>
    <m/>
    <s v="Linoleum"/>
    <n v="17.100000000000001"/>
    <s v="A1.1"/>
    <s v="F"/>
    <s v="5w"/>
    <n v="192"/>
    <n v="3.74"/>
    <m/>
    <n v="3283.2000000000003"/>
    <n v="0"/>
    <s v=""/>
    <n v="0"/>
    <s v=""/>
    <s v=""/>
  </r>
  <r>
    <x v="1"/>
    <n v="708420001"/>
    <x v="1"/>
    <s v="0"/>
    <s v="G6"/>
    <s v="Therapie"/>
    <s v="Nebengebäude"/>
    <m/>
    <s v="Linoleum"/>
    <n v="12.54"/>
    <s v="A1.1"/>
    <s v="F"/>
    <s v="5w"/>
    <n v="192"/>
    <n v="9.9700000000000006"/>
    <m/>
    <n v="2407.6799999999998"/>
    <n v="0"/>
    <s v=""/>
    <n v="0"/>
    <s v=""/>
    <s v=""/>
  </r>
  <r>
    <x v="1"/>
    <n v="708420001"/>
    <x v="1"/>
    <s v="0"/>
    <s v="G3"/>
    <s v="Bad WC"/>
    <s v="Nebengebäude"/>
    <m/>
    <s v="Stein"/>
    <n v="5.8"/>
    <s v="G1"/>
    <s v="F"/>
    <s v="5w"/>
    <n v="192"/>
    <n v="1.87"/>
    <m/>
    <n v="1113.5999999999999"/>
    <n v="0"/>
    <s v=""/>
    <n v="0"/>
    <s v=""/>
    <s v=""/>
  </r>
  <r>
    <x v="2"/>
    <n v="701600280"/>
    <x v="2"/>
    <s v="0"/>
    <n v="8"/>
    <s v="Eingang (Windfang)"/>
    <s v="Altbau Geb. B"/>
    <m/>
    <s v="Stein"/>
    <n v="44"/>
    <s v="E1"/>
    <s v="F"/>
    <s v="5w"/>
    <n v="192"/>
    <n v="32.799999999999997"/>
    <n v="6.5"/>
    <n v="8448"/>
    <n v="0"/>
    <s v=""/>
    <n v="0"/>
    <s v=""/>
    <s v=""/>
  </r>
  <r>
    <x v="2"/>
    <n v="701600280"/>
    <x v="2"/>
    <s v="0"/>
    <n v="9"/>
    <s v="Flur"/>
    <s v="Altbau Geb. B"/>
    <m/>
    <s v="Stein"/>
    <n v="72.900000000000006"/>
    <s v="E2"/>
    <s v="F"/>
    <s v="5w"/>
    <n v="192"/>
    <n v="6.4"/>
    <m/>
    <n v="13996.800000000001"/>
    <n v="0"/>
    <s v=""/>
    <n v="0"/>
    <s v=""/>
    <s v=""/>
  </r>
  <r>
    <x v="2"/>
    <n v="701600280"/>
    <x v="2"/>
    <s v="0"/>
    <n v="10"/>
    <s v="Mensa"/>
    <s v="Altbau Geb. B"/>
    <m/>
    <s v="PVC"/>
    <n v="170.8"/>
    <s v="I3"/>
    <s v="F"/>
    <s v="5w"/>
    <n v="192"/>
    <n v="83"/>
    <m/>
    <n v="32793.600000000006"/>
    <n v="0"/>
    <s v=""/>
    <n v="0"/>
    <s v=""/>
    <s v=""/>
  </r>
  <r>
    <x v="2"/>
    <n v="701600280"/>
    <x v="2"/>
    <s v="0"/>
    <n v="12"/>
    <s v="Knaben-WC"/>
    <s v="Altbau Geb. B"/>
    <m/>
    <s v="Stein"/>
    <n v="7.25"/>
    <s v="G1.2"/>
    <s v="F"/>
    <s v="10w"/>
    <n v="384"/>
    <n v="11"/>
    <n v="0.2"/>
    <n v="2784"/>
    <n v="0"/>
    <s v=""/>
    <n v="0"/>
    <s v=""/>
    <s v=""/>
  </r>
  <r>
    <x v="2"/>
    <n v="701600280"/>
    <x v="2"/>
    <s v="0"/>
    <n v="13"/>
    <s v="Putzmittel"/>
    <s v="Altbau Geb. B"/>
    <m/>
    <s v="Stein"/>
    <n v="2.5"/>
    <s v="M1"/>
    <s v="F"/>
    <s v="0"/>
    <n v="0"/>
    <m/>
    <m/>
    <n v="0"/>
    <n v="0"/>
    <s v=""/>
    <n v="0"/>
    <s v=""/>
    <s v=""/>
  </r>
  <r>
    <x v="2"/>
    <n v="701600280"/>
    <x v="2"/>
    <s v="0"/>
    <n v="14"/>
    <s v="Mädchen-WC"/>
    <s v="Altbau Geb. B"/>
    <m/>
    <s v="Stein"/>
    <n v="7.25"/>
    <s v="G1.2"/>
    <s v="F"/>
    <s v="10w"/>
    <n v="384"/>
    <n v="1.2"/>
    <n v="0.2"/>
    <n v="2784"/>
    <n v="0"/>
    <s v=""/>
    <n v="0"/>
    <s v=""/>
    <s v=""/>
  </r>
  <r>
    <x v="2"/>
    <n v="701600280"/>
    <x v="2"/>
    <s v="0"/>
    <n v="16"/>
    <s v="Sekretariat"/>
    <s v="Altbau Geb. B"/>
    <m/>
    <s v="PVC"/>
    <n v="15.6"/>
    <s v="C2"/>
    <s v="F"/>
    <s v="2,5w"/>
    <n v="96"/>
    <n v="2.4"/>
    <m/>
    <n v="1497.6"/>
    <n v="0"/>
    <s v=""/>
    <n v="0"/>
    <s v=""/>
    <s v=""/>
  </r>
  <r>
    <x v="2"/>
    <n v="701600280"/>
    <x v="2"/>
    <s v="0"/>
    <n v="17"/>
    <s v="Konrektor"/>
    <s v="Altbau Geb. B"/>
    <m/>
    <s v="PVC"/>
    <n v="13.69"/>
    <s v="C1"/>
    <s v="F"/>
    <s v="1w"/>
    <n v="38.4"/>
    <n v="2.4"/>
    <m/>
    <n v="525.69599999999991"/>
    <n v="0"/>
    <s v=""/>
    <n v="0"/>
    <s v=""/>
    <s v=""/>
  </r>
  <r>
    <x v="2"/>
    <n v="701600280"/>
    <x v="2"/>
    <s v="0"/>
    <n v="18"/>
    <s v="Rektorzimmer"/>
    <s v="Altbau Geb. B"/>
    <m/>
    <s v="PVC"/>
    <n v="16.260000000000002"/>
    <s v="C1"/>
    <s v="F"/>
    <s v="1w"/>
    <n v="38.4"/>
    <n v="2.4"/>
    <m/>
    <n v="624.38400000000001"/>
    <n v="0"/>
    <s v=""/>
    <n v="0"/>
    <s v=""/>
    <s v=""/>
  </r>
  <r>
    <x v="2"/>
    <n v="701600280"/>
    <x v="2"/>
    <s v="0"/>
    <n v="22"/>
    <s v="Teeküche"/>
    <s v="Altbau Geb. B"/>
    <m/>
    <s v="PVC"/>
    <n v="14"/>
    <s v="I1"/>
    <s v="F"/>
    <s v="5w"/>
    <n v="192"/>
    <n v="2.4"/>
    <m/>
    <n v="2688"/>
    <n v="0"/>
    <s v=""/>
    <n v="0"/>
    <s v=""/>
    <s v=""/>
  </r>
  <r>
    <x v="2"/>
    <n v="701600280"/>
    <x v="2"/>
    <s v="0"/>
    <n v="21"/>
    <s v="Klassenraum/Wäscherei"/>
    <s v="Altbau Geb. B"/>
    <m/>
    <s v="PVC"/>
    <n v="15.4"/>
    <s v="A1.1"/>
    <s v="F"/>
    <s v="5w"/>
    <n v="192"/>
    <n v="1.2"/>
    <m/>
    <n v="2956.8"/>
    <n v="0"/>
    <s v=""/>
    <n v="0"/>
    <s v=""/>
    <s v=""/>
  </r>
  <r>
    <x v="2"/>
    <n v="701600280"/>
    <x v="2"/>
    <s v="0"/>
    <n v="23"/>
    <s v="Lehrerzimmer I"/>
    <s v="Altbau Geb. B"/>
    <m/>
    <s v="Teppich"/>
    <n v="75"/>
    <s v="C2"/>
    <s v="F"/>
    <s v="2,5w"/>
    <n v="96"/>
    <n v="13.6"/>
    <m/>
    <n v="7200"/>
    <n v="0"/>
    <s v=""/>
    <n v="0"/>
    <s v=""/>
    <s v=""/>
  </r>
  <r>
    <x v="2"/>
    <n v="701600280"/>
    <x v="2"/>
    <s v="0"/>
    <n v="19"/>
    <s v="Klassenraum/Therapie"/>
    <s v="Altbau Geb. B"/>
    <m/>
    <s v="PVC"/>
    <n v="66.739999999999995"/>
    <s v="A1.1"/>
    <s v="F"/>
    <s v="5w"/>
    <n v="192"/>
    <n v="24.9"/>
    <n v="2.4"/>
    <n v="12814.079999999998"/>
    <n v="0"/>
    <s v=""/>
    <n v="0"/>
    <s v=""/>
    <s v=""/>
  </r>
  <r>
    <x v="2"/>
    <n v="701600280"/>
    <x v="2"/>
    <s v="0"/>
    <n v="15"/>
    <s v="Küche"/>
    <s v="Altbau Geb. B"/>
    <m/>
    <s v="Fliesen"/>
    <n v="44.02"/>
    <s v="J2"/>
    <s v="F"/>
    <s v="5w"/>
    <n v="192"/>
    <n v="16.600000000000001"/>
    <n v="0.8"/>
    <n v="8451.84"/>
    <n v="0"/>
    <s v=""/>
    <n v="0"/>
    <s v=""/>
    <s v=""/>
  </r>
  <r>
    <x v="2"/>
    <n v="701600280"/>
    <x v="2"/>
    <s v="0"/>
    <s v="15a"/>
    <s v="Personalraum"/>
    <s v="Altbau Geb. B"/>
    <m/>
    <s v="PVC"/>
    <n v="21.95"/>
    <s v="C2"/>
    <s v="F"/>
    <s v="2,5w"/>
    <n v="96"/>
    <n v="8.3000000000000007"/>
    <n v="0.8"/>
    <n v="2107.1999999999998"/>
    <n v="0"/>
    <s v=""/>
    <n v="0"/>
    <s v=""/>
    <s v=""/>
  </r>
  <r>
    <x v="2"/>
    <n v="701600280"/>
    <x v="2"/>
    <s v="0"/>
    <n v="20"/>
    <s v="Klassenraum/Therapie"/>
    <s v="Altbau Geb. B"/>
    <m/>
    <s v="PVC"/>
    <n v="23.08"/>
    <s v="A1.1"/>
    <s v="F"/>
    <s v="5w"/>
    <n v="192"/>
    <n v="8.3000000000000007"/>
    <m/>
    <n v="4431.3599999999997"/>
    <n v="0"/>
    <s v=""/>
    <n v="0"/>
    <s v=""/>
    <s v=""/>
  </r>
  <r>
    <x v="2"/>
    <n v="701600280"/>
    <x v="2"/>
    <s v="0"/>
    <n v="24"/>
    <s v="Kartenraum"/>
    <s v="Altbau Geb. B"/>
    <m/>
    <s v="PVC"/>
    <n v="9.24"/>
    <s v="K1"/>
    <s v="F"/>
    <s v="1m"/>
    <n v="12"/>
    <m/>
    <m/>
    <n v="110.88"/>
    <n v="0"/>
    <s v=""/>
    <n v="0"/>
    <s v=""/>
    <s v=""/>
  </r>
  <r>
    <x v="2"/>
    <n v="701600280"/>
    <x v="2"/>
    <s v="0"/>
    <n v="28"/>
    <s v="Eingang (Windfang)"/>
    <s v="Altbau Trakt I u. II Geb. B"/>
    <m/>
    <s v="Stein"/>
    <n v="18.190000000000001"/>
    <s v="E1"/>
    <s v="F"/>
    <s v="5w"/>
    <n v="192"/>
    <n v="1.3"/>
    <n v="1.3"/>
    <n v="3492.4800000000005"/>
    <n v="0"/>
    <s v=""/>
    <n v="0"/>
    <s v=""/>
    <s v=""/>
  </r>
  <r>
    <x v="2"/>
    <n v="701600280"/>
    <x v="2"/>
    <s v="0"/>
    <n v="26"/>
    <s v="Putzmittel"/>
    <s v="Altbau Trakt I u. II Geb. B"/>
    <m/>
    <s v="Stein"/>
    <n v="3.88"/>
    <s v="M1"/>
    <s v="F"/>
    <s v="0"/>
    <n v="0"/>
    <m/>
    <m/>
    <n v="0"/>
    <n v="0"/>
    <s v=""/>
    <n v="0"/>
    <s v=""/>
    <s v=""/>
  </r>
  <r>
    <x v="2"/>
    <n v="701600280"/>
    <x v="2"/>
    <s v="0"/>
    <n v="25"/>
    <s v="Mädchen-WC"/>
    <s v="Altbau Trakt I u. II Geb. B"/>
    <m/>
    <s v="Stein"/>
    <n v="15.36"/>
    <s v="G1.2"/>
    <s v="F"/>
    <s v="10w"/>
    <n v="384"/>
    <n v="0.6"/>
    <m/>
    <n v="5898.24"/>
    <n v="0"/>
    <s v=""/>
    <n v="0"/>
    <s v=""/>
    <s v=""/>
  </r>
  <r>
    <x v="2"/>
    <n v="701600280"/>
    <x v="2"/>
    <s v="0"/>
    <n v="27"/>
    <s v="Knaben-WC"/>
    <s v="Altbau Trakt I u. II Geb. B"/>
    <m/>
    <s v="Stein"/>
    <n v="15.36"/>
    <s v="G1.2"/>
    <s v="F"/>
    <s v="10w"/>
    <n v="384"/>
    <n v="0.6"/>
    <m/>
    <n v="5898.24"/>
    <n v="0"/>
    <s v=""/>
    <n v="0"/>
    <s v=""/>
    <s v=""/>
  </r>
  <r>
    <x v="2"/>
    <n v="701600280"/>
    <x v="2"/>
    <s v="0"/>
    <n v="29"/>
    <s v="Flur"/>
    <s v="Altbau Trakt I u. II Geb. B"/>
    <m/>
    <s v="PVC"/>
    <n v="71"/>
    <s v="E2"/>
    <s v="F"/>
    <s v="5w"/>
    <n v="192"/>
    <n v="12.9"/>
    <m/>
    <n v="13632"/>
    <n v="0"/>
    <s v=""/>
    <n v="0"/>
    <s v=""/>
    <s v=""/>
  </r>
  <r>
    <x v="2"/>
    <n v="701600280"/>
    <x v="2"/>
    <s v="0"/>
    <n v="30"/>
    <s v="Klasse"/>
    <s v="Altbau Trakt I u. II Geb. B"/>
    <m/>
    <s v="PVC"/>
    <n v="67"/>
    <s v="A1.1"/>
    <s v="F"/>
    <s v="5w"/>
    <n v="192"/>
    <n v="18.899999999999999"/>
    <m/>
    <n v="12864"/>
    <n v="0"/>
    <s v=""/>
    <n v="0"/>
    <s v=""/>
    <s v=""/>
  </r>
  <r>
    <x v="2"/>
    <n v="701600280"/>
    <x v="2"/>
    <s v="0"/>
    <n v="31"/>
    <s v="Klasse"/>
    <s v="Altbau Trakt I u. II Geb. B"/>
    <m/>
    <s v="PVC"/>
    <n v="66"/>
    <s v="A1.1"/>
    <s v="F"/>
    <s v="5w"/>
    <n v="192"/>
    <n v="18.899999999999999"/>
    <m/>
    <n v="12672"/>
    <n v="0"/>
    <s v=""/>
    <n v="0"/>
    <s v=""/>
    <s v=""/>
  </r>
  <r>
    <x v="2"/>
    <n v="701600280"/>
    <x v="2"/>
    <s v="0"/>
    <n v="32"/>
    <s v="Klasse"/>
    <s v="Altbau Trakt I u. II Geb. B"/>
    <m/>
    <s v="PVC"/>
    <n v="66"/>
    <s v="A1.1"/>
    <s v="F"/>
    <s v="5w"/>
    <n v="192"/>
    <n v="18.899999999999999"/>
    <m/>
    <n v="12672"/>
    <n v="0"/>
    <s v=""/>
    <n v="0"/>
    <s v=""/>
    <s v=""/>
  </r>
  <r>
    <x v="2"/>
    <n v="701600280"/>
    <x v="2"/>
    <s v="0"/>
    <n v="33"/>
    <s v="Klasse/Therapie"/>
    <s v="Altbau Trakt I u. II Geb. B"/>
    <m/>
    <s v="PVC"/>
    <n v="22.4"/>
    <s v="A1.1"/>
    <s v="F"/>
    <s v="5w"/>
    <n v="192"/>
    <n v="4.3"/>
    <m/>
    <n v="4300.7999999999993"/>
    <n v="0"/>
    <s v=""/>
    <n v="0"/>
    <s v=""/>
    <s v=""/>
  </r>
  <r>
    <x v="2"/>
    <n v="701600280"/>
    <x v="2"/>
    <s v="0"/>
    <s v="35a"/>
    <s v="Eingang (Windfang)"/>
    <s v="Altbau Trakt I u. II Geb. B"/>
    <m/>
    <s v="Stein"/>
    <n v="21.6"/>
    <s v="E1"/>
    <s v="F"/>
    <s v="5w"/>
    <n v="192"/>
    <n v="4.0999999999999996"/>
    <n v="1.7"/>
    <n v="4147.2000000000007"/>
    <n v="0"/>
    <s v=""/>
    <n v="0"/>
    <s v=""/>
    <s v=""/>
  </r>
  <r>
    <x v="2"/>
    <n v="701600280"/>
    <x v="2"/>
    <s v="0"/>
    <s v="35b"/>
    <s v="Flur"/>
    <s v="Altbau Trakt I u. II Geb. B"/>
    <m/>
    <s v="PVC"/>
    <n v="7.3"/>
    <s v="E2"/>
    <s v="F"/>
    <s v="5w"/>
    <n v="192"/>
    <m/>
    <m/>
    <n v="1401.6"/>
    <n v="0"/>
    <s v=""/>
    <n v="0"/>
    <s v=""/>
    <s v=""/>
  </r>
  <r>
    <x v="2"/>
    <n v="701600280"/>
    <x v="2"/>
    <s v="0"/>
    <n v="35"/>
    <s v="Putzmittel"/>
    <s v="Altbau Trakt I u. II Geb. B"/>
    <m/>
    <s v="Stein"/>
    <n v="3.88"/>
    <s v="M1"/>
    <s v="F"/>
    <s v="0"/>
    <n v="0"/>
    <m/>
    <m/>
    <n v="0"/>
    <n v="0"/>
    <s v=""/>
    <n v="0"/>
    <s v=""/>
    <s v=""/>
  </r>
  <r>
    <x v="2"/>
    <n v="701600280"/>
    <x v="2"/>
    <s v="0"/>
    <n v="34"/>
    <s v="Mädchen-WC"/>
    <s v="Altbau Trakt I u. II Geb. B"/>
    <m/>
    <s v="Stein"/>
    <n v="15.36"/>
    <s v="G1.2"/>
    <s v="F"/>
    <s v="10w"/>
    <n v="384"/>
    <n v="1.2"/>
    <m/>
    <n v="5898.24"/>
    <n v="0"/>
    <s v=""/>
    <n v="0"/>
    <s v=""/>
    <s v=""/>
  </r>
  <r>
    <x v="2"/>
    <n v="701600280"/>
    <x v="2"/>
    <s v="0"/>
    <n v="36"/>
    <s v="Knaben-WC"/>
    <s v="Altbau Trakt I u. II Geb. B"/>
    <m/>
    <s v="Stein"/>
    <n v="15.36"/>
    <s v="G1.2"/>
    <s v="F"/>
    <s v="10w"/>
    <n v="384"/>
    <n v="1.2"/>
    <m/>
    <n v="5898.24"/>
    <n v="0"/>
    <s v=""/>
    <n v="0"/>
    <s v=""/>
    <s v=""/>
  </r>
  <r>
    <x v="2"/>
    <n v="701600280"/>
    <x v="2"/>
    <s v="0"/>
    <s v="36a"/>
    <s v="Flur"/>
    <s v="Altbau Trakt I u. II Geb. B"/>
    <m/>
    <s v="Stein"/>
    <n v="63"/>
    <s v="E2"/>
    <s v="F"/>
    <s v="5w"/>
    <n v="192"/>
    <n v="12.9"/>
    <m/>
    <n v="12096"/>
    <n v="0"/>
    <s v=""/>
    <n v="0"/>
    <s v=""/>
    <s v=""/>
  </r>
  <r>
    <x v="2"/>
    <n v="701600280"/>
    <x v="2"/>
    <s v="0"/>
    <n v="38"/>
    <s v="Raum "/>
    <s v="Altbau Trakt I u. II Geb. B"/>
    <m/>
    <s v="PVC"/>
    <n v="66.5"/>
    <s v="A1"/>
    <s v="F"/>
    <s v="2,5w"/>
    <n v="96"/>
    <n v="18.899999999999999"/>
    <m/>
    <n v="6384"/>
    <n v="0"/>
    <s v=""/>
    <n v="0"/>
    <s v=""/>
    <s v=""/>
  </r>
  <r>
    <x v="2"/>
    <n v="701600280"/>
    <x v="2"/>
    <s v="0"/>
    <n v="39"/>
    <s v="Raum "/>
    <s v="Altbau Trakt I u. II Geb. B"/>
    <m/>
    <s v="PVC"/>
    <n v="66.5"/>
    <s v="A1"/>
    <s v="F"/>
    <s v="2,5w"/>
    <n v="96"/>
    <n v="18.899999999999999"/>
    <m/>
    <n v="6384"/>
    <n v="0"/>
    <s v=""/>
    <n v="0"/>
    <s v=""/>
    <s v=""/>
  </r>
  <r>
    <x v="2"/>
    <n v="701600280"/>
    <x v="2"/>
    <s v="0"/>
    <n v="41"/>
    <s v="Raum 6 -Lernwerkstatt-"/>
    <s v="Altbau Trakt I u. II Geb. B"/>
    <m/>
    <s v="PVC"/>
    <n v="66.5"/>
    <s v="A3"/>
    <s v="F"/>
    <s v="2,5w"/>
    <n v="96"/>
    <n v="16.899999999999999"/>
    <m/>
    <n v="6384"/>
    <n v="0"/>
    <s v=""/>
    <n v="0"/>
    <s v=""/>
    <s v=""/>
  </r>
  <r>
    <x v="2"/>
    <n v="701600280"/>
    <x v="2"/>
    <s v="0"/>
    <n v="42"/>
    <s v="Lernwerkstatt"/>
    <s v="Altbau Trakt I u. II Geb. B"/>
    <m/>
    <s v="PVC"/>
    <n v="23.1"/>
    <s v="A3"/>
    <s v="F"/>
    <s v="2,5w"/>
    <n v="96"/>
    <n v="4.3"/>
    <m/>
    <n v="2217.6000000000004"/>
    <n v="0"/>
    <s v=""/>
    <n v="0"/>
    <s v=""/>
    <s v=""/>
  </r>
  <r>
    <x v="2"/>
    <n v="701600280"/>
    <x v="2"/>
    <s v="0"/>
    <s v="44a"/>
    <s v="Eingang"/>
    <s v="Altbau Trakt III u. IV Geb. D"/>
    <m/>
    <s v="Stein"/>
    <n v="21.6"/>
    <s v="E1"/>
    <s v="F"/>
    <s v="5w"/>
    <n v="192"/>
    <n v="4.0999999999999996"/>
    <n v="1.7"/>
    <n v="4147.2000000000007"/>
    <n v="0"/>
    <s v=""/>
    <n v="0"/>
    <s v=""/>
    <s v=""/>
  </r>
  <r>
    <x v="2"/>
    <n v="701600280"/>
    <x v="2"/>
    <s v="0"/>
    <n v="44"/>
    <s v="Putzmittel"/>
    <s v="Altbau Trakt III u. IV Geb. D"/>
    <m/>
    <s v="Stein"/>
    <n v="3.88"/>
    <s v="M1"/>
    <s v="F"/>
    <s v="0"/>
    <n v="0"/>
    <m/>
    <m/>
    <n v="0"/>
    <n v="0"/>
    <s v=""/>
    <n v="0"/>
    <s v=""/>
    <s v=""/>
  </r>
  <r>
    <x v="2"/>
    <n v="701600280"/>
    <x v="2"/>
    <s v="0"/>
    <n v="43"/>
    <s v="Archiv"/>
    <s v="Altbau Trakt III u. IV Geb. D"/>
    <m/>
    <s v="Stein"/>
    <n v="15.36"/>
    <s v="K1"/>
    <s v="F"/>
    <s v="1m"/>
    <n v="12"/>
    <m/>
    <m/>
    <n v="184.32"/>
    <n v="0"/>
    <s v=""/>
    <n v="0"/>
    <s v=""/>
    <s v=""/>
  </r>
  <r>
    <x v="2"/>
    <n v="701600280"/>
    <x v="2"/>
    <s v="0"/>
    <n v="45"/>
    <s v="Lager"/>
    <s v="Altbau Trakt III u. IV Geb. D"/>
    <m/>
    <s v="Stein"/>
    <n v="15.36"/>
    <s v="K1"/>
    <s v="F"/>
    <s v="1m"/>
    <n v="12"/>
    <m/>
    <m/>
    <n v="184.32"/>
    <n v="0"/>
    <s v=""/>
    <n v="0"/>
    <s v=""/>
    <s v=""/>
  </r>
  <r>
    <x v="2"/>
    <n v="701600280"/>
    <x v="2"/>
    <s v="0"/>
    <s v="47a"/>
    <s v="Flur"/>
    <s v="Altbau Trakt III u. IV Geb. D"/>
    <m/>
    <s v="PVC"/>
    <n v="77"/>
    <s v="E2"/>
    <s v="F"/>
    <s v="5w"/>
    <n v="192"/>
    <n v="12.9"/>
    <m/>
    <n v="14784"/>
    <n v="0"/>
    <s v=""/>
    <n v="0"/>
    <s v=""/>
    <s v=""/>
  </r>
  <r>
    <x v="2"/>
    <n v="701600280"/>
    <x v="2"/>
    <s v="0"/>
    <n v="47"/>
    <s v="Klasse"/>
    <s v="Altbau Trakt III u. IV Geb. D"/>
    <m/>
    <s v="PVC"/>
    <n v="66.5"/>
    <s v="A1.1"/>
    <s v="F"/>
    <s v="5w"/>
    <n v="192"/>
    <n v="18.899999999999999"/>
    <m/>
    <n v="12768"/>
    <n v="0"/>
    <s v=""/>
    <n v="0"/>
    <s v=""/>
    <s v=""/>
  </r>
  <r>
    <x v="2"/>
    <n v="701600280"/>
    <x v="2"/>
    <s v="0"/>
    <n v="48"/>
    <s v="Klasse"/>
    <s v="Altbau Trakt III u. IV Geb. D"/>
    <m/>
    <s v="PVC"/>
    <n v="66.5"/>
    <s v="A1.1"/>
    <s v="F"/>
    <s v="5w"/>
    <n v="192"/>
    <n v="18.899999999999999"/>
    <m/>
    <n v="12768"/>
    <n v="0"/>
    <s v=""/>
    <n v="0"/>
    <s v=""/>
    <s v=""/>
  </r>
  <r>
    <x v="2"/>
    <n v="701600280"/>
    <x v="2"/>
    <s v="0"/>
    <n v="49"/>
    <s v="Klasse"/>
    <s v="Altbau Trakt III u. IV Geb. D"/>
    <m/>
    <s v="PVC"/>
    <n v="66.5"/>
    <s v="A1.1"/>
    <s v="F"/>
    <s v="5w"/>
    <n v="192"/>
    <n v="18.899999999999999"/>
    <m/>
    <n v="12768"/>
    <n v="0"/>
    <s v=""/>
    <n v="0"/>
    <s v=""/>
    <s v=""/>
  </r>
  <r>
    <x v="2"/>
    <n v="701600280"/>
    <x v="2"/>
    <s v="0"/>
    <n v="50"/>
    <s v="Klasse"/>
    <s v="Altbau Trakt III u. IV Geb. D"/>
    <m/>
    <s v="PVC"/>
    <n v="22.5"/>
    <s v="A1.1"/>
    <s v="F"/>
    <s v="5w"/>
    <n v="192"/>
    <n v="4.3"/>
    <m/>
    <n v="4320"/>
    <n v="0"/>
    <s v=""/>
    <n v="0"/>
    <s v=""/>
    <s v=""/>
  </r>
  <r>
    <x v="2"/>
    <n v="701600280"/>
    <x v="2"/>
    <s v="0"/>
    <n v="52"/>
    <s v="Eingang(Windfang)"/>
    <s v="Altbau Trakt III u. IV Geb. D"/>
    <m/>
    <s v="Stein"/>
    <n v="26.66"/>
    <s v="E1"/>
    <s v="F"/>
    <s v="5w"/>
    <n v="192"/>
    <n v="4.5"/>
    <n v="1.7"/>
    <n v="5118.72"/>
    <n v="0"/>
    <s v=""/>
    <n v="0"/>
    <s v=""/>
    <s v=""/>
  </r>
  <r>
    <x v="2"/>
    <n v="701600280"/>
    <x v="2"/>
    <s v="0"/>
    <n v="51"/>
    <s v="Mädchen-WC"/>
    <s v="Altbau Trakt III u. IV Geb. D"/>
    <m/>
    <s v="Stein"/>
    <n v="15.3"/>
    <s v="G1.2"/>
    <s v="F"/>
    <s v="10w"/>
    <n v="384"/>
    <n v="0.6"/>
    <m/>
    <n v="5875.2000000000007"/>
    <n v="0"/>
    <s v=""/>
    <n v="0"/>
    <s v=""/>
    <s v=""/>
  </r>
  <r>
    <x v="2"/>
    <n v="701600280"/>
    <x v="2"/>
    <s v="0"/>
    <n v="53"/>
    <s v="Knaben-WC/Pflegebad"/>
    <s v="Altbau Trakt III u. IV Geb. D"/>
    <m/>
    <s v="Stein"/>
    <n v="17.04"/>
    <s v="G1.2"/>
    <s v="F"/>
    <s v="10w"/>
    <n v="384"/>
    <n v="0.6"/>
    <m/>
    <n v="6543.36"/>
    <n v="0"/>
    <s v=""/>
    <n v="0"/>
    <s v=""/>
    <s v=""/>
  </r>
  <r>
    <x v="2"/>
    <n v="701600280"/>
    <x v="2"/>
    <s v="0"/>
    <n v="54"/>
    <s v="Flur"/>
    <s v="Altbau Trakt III u. IV Geb. D"/>
    <m/>
    <s v="PVC"/>
    <n v="65"/>
    <s v="E2"/>
    <s v="F"/>
    <s v="5w"/>
    <n v="192"/>
    <n v="12.9"/>
    <m/>
    <n v="12480"/>
    <n v="0"/>
    <s v=""/>
    <n v="0"/>
    <s v=""/>
    <s v=""/>
  </r>
  <r>
    <x v="2"/>
    <n v="701600280"/>
    <x v="2"/>
    <s v="0"/>
    <n v="55"/>
    <s v="Klasse"/>
    <s v="Altbau Trakt III u. IV Geb. D"/>
    <m/>
    <s v="PVC"/>
    <n v="66.5"/>
    <s v="A1.1"/>
    <s v="F"/>
    <s v="5w"/>
    <n v="192"/>
    <n v="18.899999999999999"/>
    <m/>
    <n v="12768"/>
    <n v="0"/>
    <s v=""/>
    <n v="0"/>
    <s v=""/>
    <s v=""/>
  </r>
  <r>
    <x v="2"/>
    <n v="701600280"/>
    <x v="2"/>
    <s v="0"/>
    <n v="56"/>
    <s v="Klasse"/>
    <s v="Altbau Trakt III u. IV Geb. D"/>
    <m/>
    <s v="PVC"/>
    <n v="66.5"/>
    <s v="A1.1"/>
    <s v="F"/>
    <s v="5w"/>
    <n v="192"/>
    <n v="18.899999999999999"/>
    <m/>
    <n v="12768"/>
    <n v="0"/>
    <s v=""/>
    <n v="0"/>
    <s v=""/>
    <s v=""/>
  </r>
  <r>
    <x v="2"/>
    <n v="701600280"/>
    <x v="2"/>
    <s v="0"/>
    <n v="57"/>
    <s v="Klasse"/>
    <s v="Altbau Trakt III u. IV Geb. D"/>
    <m/>
    <s v="PVC"/>
    <n v="66.5"/>
    <s v="A1.1"/>
    <s v="F"/>
    <s v="5w"/>
    <n v="192"/>
    <n v="18.899999999999999"/>
    <m/>
    <n v="12768"/>
    <n v="0"/>
    <s v=""/>
    <n v="0"/>
    <s v=""/>
    <s v=""/>
  </r>
  <r>
    <x v="2"/>
    <n v="701600280"/>
    <x v="2"/>
    <s v="0"/>
    <n v="58"/>
    <s v="Klasse/Therapie"/>
    <s v="Altbau Trakt III u. IV Geb. D"/>
    <m/>
    <s v="PVC"/>
    <n v="22.5"/>
    <s v="A1.1"/>
    <s v="F"/>
    <s v="5w"/>
    <n v="192"/>
    <n v="4.3"/>
    <m/>
    <n v="4320"/>
    <n v="0"/>
    <s v=""/>
    <n v="0"/>
    <s v=""/>
    <s v=""/>
  </r>
  <r>
    <x v="2"/>
    <n v="701600280"/>
    <x v="2"/>
    <s v="0"/>
    <n v="59"/>
    <s v="überdachter Pausengang"/>
    <s v="Altbau Trakt III u. IV Geb. D"/>
    <m/>
    <s v="Stein"/>
    <n v="236.5"/>
    <s v="N3"/>
    <s v="F"/>
    <s v="0"/>
    <n v="0"/>
    <m/>
    <m/>
    <n v="0"/>
    <n v="0"/>
    <s v=""/>
    <n v="0"/>
    <s v=""/>
    <s v=""/>
  </r>
  <r>
    <x v="2"/>
    <n v="701600280"/>
    <x v="2"/>
    <s v="0"/>
    <s v="66a"/>
    <s v="Eingang (Windfang)"/>
    <s v="Neubau Geb. A"/>
    <m/>
    <s v="Stein"/>
    <n v="18.649999999999999"/>
    <s v="E1"/>
    <s v="F"/>
    <s v="5w"/>
    <n v="192"/>
    <n v="13"/>
    <m/>
    <n v="3580.7999999999997"/>
    <n v="0"/>
    <s v=""/>
    <n v="0"/>
    <s v=""/>
    <s v=""/>
  </r>
  <r>
    <x v="2"/>
    <n v="701600280"/>
    <x v="2"/>
    <s v="0"/>
    <s v="66b"/>
    <s v="Treppe z. 1. OG. (22 Stufen, Podest)"/>
    <s v="Neubau Geb. A"/>
    <m/>
    <s v="Stein"/>
    <n v="23.84"/>
    <s v="E4"/>
    <s v="F"/>
    <s v="5w"/>
    <n v="192"/>
    <n v="1.47"/>
    <m/>
    <n v="4577.28"/>
    <n v="0"/>
    <s v=""/>
    <n v="0"/>
    <s v=""/>
    <s v=""/>
  </r>
  <r>
    <x v="2"/>
    <n v="701600280"/>
    <x v="2"/>
    <s v="0"/>
    <s v="66c"/>
    <s v="Treppe z. UG. (21 Stufen, Podest)"/>
    <s v="Neubau Geb. A"/>
    <m/>
    <s v="Stein"/>
    <n v="29.3"/>
    <s v="E4.1"/>
    <s v="F"/>
    <s v="2,5w"/>
    <n v="96"/>
    <n v="3.84"/>
    <m/>
    <n v="2812.8"/>
    <n v="0"/>
    <s v=""/>
    <n v="0"/>
    <s v=""/>
    <s v=""/>
  </r>
  <r>
    <x v="2"/>
    <n v="701600280"/>
    <x v="2"/>
    <s v="0"/>
    <s v="66d"/>
    <s v="Flur"/>
    <s v="Neubau Geb. A"/>
    <m/>
    <s v="PVC"/>
    <n v="45.61"/>
    <s v="E2"/>
    <s v="F"/>
    <s v="5w"/>
    <n v="192"/>
    <n v="15.98"/>
    <n v="3.26"/>
    <n v="8757.119999999999"/>
    <n v="0"/>
    <s v=""/>
    <n v="0"/>
    <s v=""/>
    <s v=""/>
  </r>
  <r>
    <x v="2"/>
    <n v="701600280"/>
    <x v="2"/>
    <s v="0"/>
    <n v="66"/>
    <s v="Klassenraum"/>
    <s v="Neubau Geb. A"/>
    <m/>
    <s v="PVC"/>
    <n v="66.19"/>
    <s v="A1.1"/>
    <s v="F"/>
    <s v="5w"/>
    <n v="192"/>
    <n v="18.399999999999999"/>
    <m/>
    <n v="12708.48"/>
    <n v="0"/>
    <s v=""/>
    <n v="0"/>
    <s v=""/>
    <s v=""/>
  </r>
  <r>
    <x v="2"/>
    <n v="701600280"/>
    <x v="2"/>
    <s v="0"/>
    <n v="67"/>
    <s v="Klassenraum"/>
    <s v="Neubau Geb. A"/>
    <m/>
    <s v="PVC"/>
    <n v="66.19"/>
    <s v="A1.1"/>
    <s v="F"/>
    <s v="5w"/>
    <n v="192"/>
    <n v="18.399999999999999"/>
    <m/>
    <n v="12708.48"/>
    <n v="0"/>
    <s v=""/>
    <n v="0"/>
    <s v=""/>
    <s v=""/>
  </r>
  <r>
    <x v="2"/>
    <n v="701600280"/>
    <x v="2"/>
    <s v="0"/>
    <n v="68"/>
    <s v="PC-Raum"/>
    <s v="Neubau Geb. A"/>
    <m/>
    <s v="PVC"/>
    <n v="45.61"/>
    <s v="A1"/>
    <s v="F"/>
    <s v="2,5w"/>
    <n v="96"/>
    <n v="13.8"/>
    <m/>
    <n v="4378.5599999999995"/>
    <n v="0"/>
    <s v=""/>
    <n v="0"/>
    <s v=""/>
    <s v=""/>
  </r>
  <r>
    <x v="2"/>
    <n v="701600280"/>
    <x v="2"/>
    <s v="1"/>
    <s v="A1"/>
    <s v="Treppe z. 2. OG. (22 Stufen, Podest)"/>
    <s v="Neubau Geb. A"/>
    <m/>
    <s v="PVC"/>
    <n v="23.84"/>
    <s v="E4.1"/>
    <s v="F"/>
    <s v="2,5w"/>
    <n v="96"/>
    <n v="1.47"/>
    <n v="3.25"/>
    <n v="2288.64"/>
    <n v="0"/>
    <s v=""/>
    <n v="0"/>
    <s v=""/>
    <s v=""/>
  </r>
  <r>
    <x v="2"/>
    <n v="701600280"/>
    <x v="2"/>
    <s v="1"/>
    <s v="76a"/>
    <s v="Lagerraum"/>
    <s v="Neubau Geb. A"/>
    <m/>
    <s v="PVC"/>
    <n v="1.4"/>
    <s v="K1"/>
    <s v="F"/>
    <s v="1m"/>
    <n v="12"/>
    <n v="0"/>
    <n v="0"/>
    <n v="16.799999999999997"/>
    <n v="0"/>
    <s v=""/>
    <n v="0"/>
    <s v=""/>
    <s v=""/>
  </r>
  <r>
    <x v="2"/>
    <n v="701600280"/>
    <x v="2"/>
    <s v="1"/>
    <n v="76"/>
    <s v="Nebenraum"/>
    <s v="Neubau Geb. A"/>
    <s v="PVC"/>
    <s v="PVC"/>
    <n v="14.32"/>
    <s v="A1"/>
    <s v="F"/>
    <s v="2,5w"/>
    <n v="96"/>
    <n v="4.55"/>
    <n v="0"/>
    <n v="1374.72"/>
    <n v="0"/>
    <s v=""/>
    <n v="0"/>
    <s v=""/>
    <s v=""/>
  </r>
  <r>
    <x v="2"/>
    <n v="701600280"/>
    <x v="2"/>
    <s v="1"/>
    <n v="75"/>
    <s v="Nebenraum"/>
    <s v="Neubau Geb. A"/>
    <m/>
    <s v="PVC"/>
    <n v="27.49"/>
    <s v="A1"/>
    <s v="F"/>
    <s v="2,5w"/>
    <n v="96"/>
    <n v="9.1"/>
    <n v="0"/>
    <n v="2639.04"/>
    <n v="0"/>
    <s v=""/>
    <n v="0"/>
    <s v=""/>
    <s v=""/>
  </r>
  <r>
    <x v="2"/>
    <n v="701600280"/>
    <x v="2"/>
    <s v="1"/>
    <n v="74"/>
    <s v="klassenraum"/>
    <s v="Neubau Geb. A"/>
    <m/>
    <s v="PVC"/>
    <n v="75.099999999999994"/>
    <s v="A1.1"/>
    <s v="F"/>
    <s v="5w"/>
    <n v="192"/>
    <n v="20.23"/>
    <n v="0"/>
    <n v="14419.199999999999"/>
    <n v="0"/>
    <s v=""/>
    <n v="0"/>
    <s v=""/>
    <s v=""/>
  </r>
  <r>
    <x v="2"/>
    <n v="701600280"/>
    <x v="2"/>
    <s v="1"/>
    <n v="73"/>
    <s v="Küche"/>
    <s v="Neubau Geb. A"/>
    <m/>
    <s v="PVC"/>
    <n v="20.55"/>
    <s v="I1"/>
    <s v="F"/>
    <s v="5w"/>
    <n v="192"/>
    <n v="6.58"/>
    <n v="0"/>
    <n v="3945.6000000000004"/>
    <n v="0"/>
    <s v=""/>
    <n v="0"/>
    <s v=""/>
    <s v=""/>
  </r>
  <r>
    <x v="2"/>
    <n v="701600280"/>
    <x v="2"/>
    <s v="1"/>
    <n v="71"/>
    <s v="Damen-WC"/>
    <s v="Neubau Geb. A"/>
    <m/>
    <s v="Fliesen"/>
    <n v="3.17"/>
    <s v="G1"/>
    <s v="F"/>
    <s v="5w"/>
    <n v="192"/>
    <n v="0"/>
    <n v="0"/>
    <n v="608.64"/>
    <n v="0"/>
    <s v=""/>
    <n v="0"/>
    <s v=""/>
    <s v=""/>
  </r>
  <r>
    <x v="2"/>
    <n v="701600280"/>
    <x v="2"/>
    <s v="1"/>
    <n v="72"/>
    <s v="Herren-WC"/>
    <s v="Neubau Geb. A"/>
    <m/>
    <s v="Fleisen"/>
    <n v="3.17"/>
    <s v="G1"/>
    <s v="F"/>
    <s v="5w"/>
    <n v="192"/>
    <n v="0"/>
    <n v="0"/>
    <n v="608.64"/>
    <n v="0"/>
    <s v=""/>
    <n v="0"/>
    <s v=""/>
    <s v=""/>
  </r>
  <r>
    <x v="2"/>
    <n v="701600280"/>
    <x v="2"/>
    <s v="1"/>
    <n v="70"/>
    <s v="Dusch- / Wickelraum"/>
    <s v="Neubau Geb. A"/>
    <m/>
    <s v="Fliesen"/>
    <n v="15"/>
    <s v="G1"/>
    <s v="F"/>
    <s v="5w"/>
    <n v="192"/>
    <n v="9"/>
    <n v="0"/>
    <n v="2880"/>
    <n v="0"/>
    <s v=""/>
    <n v="0"/>
    <s v=""/>
    <s v=""/>
  </r>
  <r>
    <x v="2"/>
    <n v="701600280"/>
    <x v="2"/>
    <s v="1"/>
    <n v="69"/>
    <s v="Putzmittel"/>
    <s v="Neubau Geb. A"/>
    <m/>
    <s v="PVC"/>
    <n v="1.45"/>
    <s v="K1"/>
    <s v="X"/>
    <n v="0"/>
    <n v="0"/>
    <n v="0"/>
    <n v="0"/>
    <n v="0"/>
    <s v=""/>
    <s v=""/>
    <s v=""/>
    <m/>
    <n v="0"/>
  </r>
  <r>
    <x v="2"/>
    <n v="701600280"/>
    <x v="2"/>
    <s v="1"/>
    <s v="A11"/>
    <s v="Flur"/>
    <s v="Neubau Geb. A"/>
    <m/>
    <s v="PVC / Stein"/>
    <n v="47.6"/>
    <s v="E2.1"/>
    <s v="F"/>
    <s v="2,5w"/>
    <n v="96"/>
    <n v="13.65"/>
    <n v="0"/>
    <n v="4569.6000000000004"/>
    <n v="0"/>
    <s v=""/>
    <n v="0"/>
    <s v=""/>
    <s v=""/>
  </r>
  <r>
    <x v="2"/>
    <n v="701600280"/>
    <x v="2"/>
    <s v="1"/>
    <s v="A12"/>
    <s v="Flur"/>
    <s v="Neubau Geb. A"/>
    <m/>
    <s v="PVC"/>
    <n v="38.07"/>
    <s v="E2.1"/>
    <s v="F"/>
    <s v="2,5w"/>
    <n v="96"/>
    <n v="10.89"/>
    <n v="3.25"/>
    <n v="3654.7200000000003"/>
    <n v="0"/>
    <s v=""/>
    <n v="0"/>
    <s v=""/>
    <s v=""/>
  </r>
  <r>
    <x v="2"/>
    <n v="701600280"/>
    <x v="2"/>
    <s v="1"/>
    <n v="77"/>
    <s v="Klassenraum"/>
    <s v="Neubau Geb. A"/>
    <m/>
    <s v="PVC"/>
    <n v="66.83"/>
    <s v="A1"/>
    <s v="F"/>
    <s v="2,5w"/>
    <n v="96"/>
    <n v="18.32"/>
    <n v="0"/>
    <n v="6415.68"/>
    <n v="0"/>
    <s v=""/>
    <n v="0"/>
    <s v=""/>
    <s v=""/>
  </r>
  <r>
    <x v="2"/>
    <n v="701600280"/>
    <x v="2"/>
    <s v="1"/>
    <n v="78"/>
    <s v="Klassenraum"/>
    <s v="Neubau Geb. A"/>
    <m/>
    <s v="PVC"/>
    <n v="68.569999999999993"/>
    <s v="A1"/>
    <s v="F"/>
    <s v="2,5w"/>
    <n v="96"/>
    <n v="18.32"/>
    <n v="0"/>
    <n v="6582.7199999999993"/>
    <n v="0"/>
    <s v=""/>
    <n v="0"/>
    <s v=""/>
    <s v=""/>
  </r>
  <r>
    <x v="2"/>
    <n v="701600280"/>
    <x v="2"/>
    <s v="1"/>
    <n v="79"/>
    <s v="Klassenraum"/>
    <s v="Neubau Geb. A"/>
    <m/>
    <s v="PVC"/>
    <n v="44.02"/>
    <s v="A1"/>
    <s v="F"/>
    <s v="2,5w"/>
    <n v="96"/>
    <n v="13.74"/>
    <n v="0"/>
    <n v="4225.92"/>
    <n v="0"/>
    <s v=""/>
    <n v="0"/>
    <s v=""/>
    <s v=""/>
  </r>
  <r>
    <x v="2"/>
    <n v="701600280"/>
    <x v="2"/>
    <s v="2"/>
    <s v="A16"/>
    <s v="Treppenhaus"/>
    <s v="Neubau Geb. A"/>
    <m/>
    <s v="Stein"/>
    <n v="15.69"/>
    <s v="E2.1"/>
    <s v="F"/>
    <s v="2,5w"/>
    <n v="96"/>
    <n v="1.2"/>
    <n v="4.5"/>
    <n v="1506.24"/>
    <n v="0"/>
    <s v=""/>
    <n v="0"/>
    <s v=""/>
    <s v=""/>
  </r>
  <r>
    <x v="2"/>
    <n v="701600280"/>
    <x v="2"/>
    <s v="2"/>
    <s v="A17"/>
    <s v="Flur"/>
    <s v="Neubau Geb. A"/>
    <m/>
    <s v="PVC / Stein"/>
    <n v="44"/>
    <s v="E2.1"/>
    <s v="F"/>
    <s v="2,5w"/>
    <n v="96"/>
    <n v="13.74"/>
    <n v="0"/>
    <n v="4224"/>
    <n v="0"/>
    <s v=""/>
    <n v="0"/>
    <s v=""/>
    <s v=""/>
  </r>
  <r>
    <x v="2"/>
    <n v="701600280"/>
    <x v="2"/>
    <s v="2"/>
    <n v="80"/>
    <s v="Pflegebad"/>
    <s v="Neubau Geb. A"/>
    <m/>
    <s v="Fliesen"/>
    <n v="27.51"/>
    <s v="G1"/>
    <s v="F"/>
    <s v="5w"/>
    <n v="192"/>
    <n v="4.58"/>
    <n v="0"/>
    <n v="5281.92"/>
    <n v="0"/>
    <s v=""/>
    <n v="0"/>
    <s v=""/>
    <s v=""/>
  </r>
  <r>
    <x v="2"/>
    <n v="701600280"/>
    <x v="2"/>
    <s v="2"/>
    <s v="80a"/>
    <s v="Nebenraum"/>
    <s v="Neubau Geb. A"/>
    <m/>
    <s v="Fliesen"/>
    <n v="3.38"/>
    <s v="G1"/>
    <s v="F"/>
    <s v="5w"/>
    <n v="192"/>
    <n v="4.58"/>
    <n v="0"/>
    <n v="648.96"/>
    <n v="0"/>
    <s v=""/>
    <n v="0"/>
    <s v=""/>
    <s v=""/>
  </r>
  <r>
    <x v="2"/>
    <n v="701600280"/>
    <x v="2"/>
    <s v="2"/>
    <n v="81"/>
    <s v="Küchennebenraum/Lager"/>
    <s v="Neubau Geb. A"/>
    <m/>
    <s v="PVC"/>
    <n v="16.899999999999999"/>
    <s v="K1"/>
    <s v="F"/>
    <s v="1m"/>
    <n v="12"/>
    <n v="0"/>
    <n v="0"/>
    <n v="202.79999999999998"/>
    <n v="0"/>
    <s v=""/>
    <n v="0"/>
    <s v=""/>
    <s v=""/>
  </r>
  <r>
    <x v="2"/>
    <n v="701600280"/>
    <x v="2"/>
    <s v="2"/>
    <n v="82"/>
    <s v="Küche"/>
    <s v="Neubau Geb. A"/>
    <m/>
    <s v="PVC"/>
    <n v="74.83"/>
    <s v="J2"/>
    <s v="F"/>
    <s v="5w"/>
    <n v="192"/>
    <n v="20.350000000000001"/>
    <n v="0"/>
    <n v="14367.36"/>
    <n v="0"/>
    <s v=""/>
    <n v="0"/>
    <s v=""/>
    <s v=""/>
  </r>
  <r>
    <x v="2"/>
    <n v="701600280"/>
    <x v="2"/>
    <s v="2"/>
    <n v="84"/>
    <s v="Küchennebenraum"/>
    <s v="Neubau Geb. A"/>
    <m/>
    <s v="PVC"/>
    <n v="7.47"/>
    <s v="J1"/>
    <s v="F"/>
    <s v="5w"/>
    <n v="192"/>
    <n v="6.61"/>
    <n v="0"/>
    <n v="1434.24"/>
    <n v="0"/>
    <s v=""/>
    <n v="0"/>
    <s v=""/>
    <s v=""/>
  </r>
  <r>
    <x v="2"/>
    <n v="701600280"/>
    <x v="2"/>
    <s v="2"/>
    <n v="83"/>
    <s v="Küchennebenraum"/>
    <s v="Neubau Geb. A"/>
    <m/>
    <s v="PVC"/>
    <n v="44.54"/>
    <s v="J1"/>
    <s v="F"/>
    <s v="5w"/>
    <n v="192"/>
    <n v="13.74"/>
    <n v="0"/>
    <n v="8551.68"/>
    <n v="0"/>
    <s v=""/>
    <n v="0"/>
    <s v=""/>
    <s v=""/>
  </r>
  <r>
    <x v="2"/>
    <n v="701600280"/>
    <x v="2"/>
    <s v="2"/>
    <s v="83a"/>
    <s v="Technik"/>
    <s v="Neubau Geb. A"/>
    <m/>
    <s v="PVC"/>
    <n v="1.79"/>
    <s v="M1"/>
    <s v="X"/>
    <n v="0"/>
    <n v="0"/>
    <n v="0"/>
    <n v="0"/>
    <n v="0"/>
    <n v="0"/>
    <s v=""/>
    <n v="0"/>
    <s v=""/>
    <s v=""/>
  </r>
  <r>
    <x v="2"/>
    <n v="701600280"/>
    <x v="2"/>
    <s v="2"/>
    <n v="85"/>
    <s v="Klassenraum"/>
    <s v="Neubau Geb. A"/>
    <m/>
    <s v="PVC"/>
    <n v="66.38"/>
    <s v="A1"/>
    <s v="F"/>
    <s v="2,5w"/>
    <n v="96"/>
    <n v="18.32"/>
    <n v="0"/>
    <n v="6372.48"/>
    <n v="0"/>
    <s v=""/>
    <n v="0"/>
    <s v=""/>
    <s v=""/>
  </r>
  <r>
    <x v="2"/>
    <n v="701600280"/>
    <x v="2"/>
    <s v="2"/>
    <n v="86"/>
    <s v="Klassenraum"/>
    <s v="Neubau Geb. A"/>
    <m/>
    <s v="PVC"/>
    <n v="49.65"/>
    <s v="A1"/>
    <s v="F"/>
    <s v="2,5w"/>
    <n v="96"/>
    <n v="13.74"/>
    <n v="0"/>
    <n v="4766.3999999999996"/>
    <n v="0"/>
    <s v=""/>
    <n v="0"/>
    <s v=""/>
    <s v=""/>
  </r>
  <r>
    <x v="2"/>
    <n v="701600280"/>
    <x v="2"/>
    <s v="2"/>
    <n v="87"/>
    <s v="Klassenraum"/>
    <s v="Neubau Geb. A"/>
    <m/>
    <s v="PVC"/>
    <n v="44.54"/>
    <s v="A1"/>
    <s v="F"/>
    <s v="2,5w"/>
    <n v="96"/>
    <n v="13.74"/>
    <n v="0"/>
    <n v="4275.84"/>
    <n v="0"/>
    <s v=""/>
    <n v="0"/>
    <s v=""/>
    <s v=""/>
  </r>
  <r>
    <x v="2"/>
    <n v="701600280"/>
    <x v="2"/>
    <s v="2"/>
    <n v="88"/>
    <s v="Nebenraum"/>
    <s v="Neubau Geb. A"/>
    <m/>
    <s v="PVC"/>
    <n v="16.11"/>
    <s v="A1"/>
    <s v="F"/>
    <s v="2,5w"/>
    <n v="96"/>
    <n v="4.58"/>
    <n v="0"/>
    <n v="1546.56"/>
    <n v="0"/>
    <s v=""/>
    <n v="0"/>
    <s v=""/>
    <s v=""/>
  </r>
  <r>
    <x v="2"/>
    <n v="701600280"/>
    <x v="2"/>
    <s v="2"/>
    <s v="FL2.2"/>
    <s v="Flur"/>
    <s v="Neubau Geb. A"/>
    <s v="PVC"/>
    <s v="PVC"/>
    <n v="38.840000000000003"/>
    <s v="E2.1"/>
    <s v="F"/>
    <s v="2,5w"/>
    <n v="96"/>
    <n v="10.89"/>
    <n v="3.25"/>
    <n v="3728.6400000000003"/>
    <n v="0"/>
    <s v=""/>
    <n v="0"/>
    <s v=""/>
    <s v=""/>
  </r>
  <r>
    <x v="2"/>
    <n v="701600280"/>
    <x v="2"/>
    <s v="-1"/>
    <s v="60a"/>
    <s v="Treppenhaus zum KG"/>
    <s v="Neubau Geb. A"/>
    <m/>
    <s v="Stein"/>
    <n v="11.22"/>
    <s v="E4.1"/>
    <s v="X"/>
    <s v="2,5w"/>
    <n v="96"/>
    <n v="1.2"/>
    <n v="0"/>
    <n v="1077.1200000000001"/>
    <n v="0"/>
    <s v=""/>
    <n v="0"/>
    <m/>
    <n v="0"/>
  </r>
  <r>
    <x v="2"/>
    <n v="701600280"/>
    <x v="2"/>
    <s v="-1"/>
    <n v="60"/>
    <s v="Putzmittel/ Lager"/>
    <s v="Neubau Geb. A"/>
    <m/>
    <s v="Stein"/>
    <n v="8.52"/>
    <s v="M1"/>
    <s v="X"/>
    <s v="0"/>
    <n v="0"/>
    <m/>
    <m/>
    <n v="0"/>
    <n v="0"/>
    <s v=""/>
    <n v="0"/>
    <s v=""/>
    <s v=""/>
  </r>
  <r>
    <x v="2"/>
    <n v="701600280"/>
    <x v="2"/>
    <s v="-1"/>
    <s v="60b"/>
    <s v="Flur"/>
    <s v="Neubau Geb. A"/>
    <m/>
    <s v="PVC"/>
    <n v="32.880000000000003"/>
    <s v="E2.1"/>
    <s v="F"/>
    <s v="2,5w"/>
    <n v="96"/>
    <n v="4.8"/>
    <m/>
    <n v="3156.4800000000005"/>
    <n v="0"/>
    <s v=""/>
    <n v="0"/>
    <s v=""/>
    <s v=""/>
  </r>
  <r>
    <x v="2"/>
    <n v="701600280"/>
    <x v="2"/>
    <s v="-1"/>
    <n v="61"/>
    <s v="Klasseraum"/>
    <s v="Neubau Geb. A"/>
    <m/>
    <s v="PVC"/>
    <n v="67.09"/>
    <s v="A1"/>
    <s v="F"/>
    <n v="2.5"/>
    <n v="96"/>
    <n v="18.2"/>
    <m/>
    <n v="6440.64"/>
    <n v="0"/>
    <s v=""/>
    <n v="0"/>
    <s v=""/>
    <s v=""/>
  </r>
  <r>
    <x v="2"/>
    <n v="701600280"/>
    <x v="2"/>
    <s v="-1"/>
    <s v="61a"/>
    <s v="Fahrradkeller"/>
    <s v="Neubau Geb. A"/>
    <m/>
    <s v="Estrich"/>
    <n v="66.599999999999994"/>
    <s v="K1"/>
    <s v="X"/>
    <n v="0"/>
    <n v="0"/>
    <n v="2"/>
    <m/>
    <n v="0"/>
    <s v=""/>
    <s v=""/>
    <s v=""/>
    <m/>
    <n v="0"/>
  </r>
  <r>
    <x v="2"/>
    <n v="701600280"/>
    <x v="2"/>
    <s v="-1"/>
    <n v="62"/>
    <s v="Werk-/Maschinenraum"/>
    <s v="Neubau Geb. A"/>
    <m/>
    <s v="Gumminoppen"/>
    <n v="32.200000000000003"/>
    <s v="A1"/>
    <s v="F"/>
    <s v="2,5w"/>
    <n v="96"/>
    <n v="9.18"/>
    <n v="2.6"/>
    <n v="3091.2000000000003"/>
    <n v="0"/>
    <s v=""/>
    <n v="0"/>
    <s v=""/>
    <s v=""/>
  </r>
  <r>
    <x v="2"/>
    <n v="701600280"/>
    <x v="2"/>
    <s v="-1"/>
    <n v="63"/>
    <s v="Werkraum "/>
    <s v="Neubau Geb. A"/>
    <m/>
    <s v="PVC"/>
    <n v="68.83"/>
    <s v="A1"/>
    <s v="F"/>
    <s v="2,5w"/>
    <n v="96"/>
    <n v="18.2"/>
    <m/>
    <n v="6607.68"/>
    <n v="0"/>
    <s v=""/>
    <n v="0"/>
    <s v=""/>
    <s v=""/>
  </r>
  <r>
    <x v="2"/>
    <n v="701600280"/>
    <x v="2"/>
    <s v="-1"/>
    <n v="64"/>
    <s v="Materialraum"/>
    <s v="Neubau Geb. A"/>
    <m/>
    <s v="PVC"/>
    <n v="12.95"/>
    <s v="K1"/>
    <s v="X"/>
    <n v="0"/>
    <n v="0"/>
    <m/>
    <m/>
    <n v="0"/>
    <s v=""/>
    <s v=""/>
    <s v=""/>
    <m/>
    <n v="0"/>
  </r>
  <r>
    <x v="2"/>
    <n v="701600280"/>
    <x v="2"/>
    <n v="0"/>
    <s v="Paus"/>
    <s v="überdachter Pausengang"/>
    <s v="Neubau Geb. A"/>
    <m/>
    <s v="Stein"/>
    <n v="162.81"/>
    <s v="N3"/>
    <s v="E"/>
    <n v="0"/>
    <n v="0"/>
    <n v="0"/>
    <n v="0"/>
    <n v="0"/>
    <n v="0"/>
    <s v=""/>
    <n v="0"/>
    <s v=""/>
    <s v=""/>
  </r>
  <r>
    <x v="2"/>
    <n v="701600280"/>
    <x v="2"/>
    <s v="0"/>
    <n v="65"/>
    <s v="Mädchen-WC"/>
    <s v="Neubau Geb. A"/>
    <m/>
    <s v="Stein"/>
    <n v="24.75"/>
    <s v="G1"/>
    <s v="F"/>
    <s v="5w"/>
    <n v="192"/>
    <n v="4.5599999999999996"/>
    <n v="0"/>
    <n v="4752"/>
    <n v="0"/>
    <s v=""/>
    <n v="0"/>
    <s v=""/>
    <s v=""/>
  </r>
  <r>
    <x v="2"/>
    <n v="701600280"/>
    <x v="2"/>
    <s v="0"/>
    <n v="65"/>
    <s v="Knaben-WC"/>
    <s v="Neubau Geb. A"/>
    <m/>
    <s v="Stein"/>
    <n v="19.32"/>
    <s v="G1"/>
    <s v="F"/>
    <s v="5w"/>
    <n v="192"/>
    <n v="3.87"/>
    <n v="0"/>
    <n v="3709.44"/>
    <n v="0"/>
    <s v=""/>
    <n v="0"/>
    <s v=""/>
    <s v=""/>
  </r>
  <r>
    <x v="2"/>
    <n v="701600280"/>
    <x v="2"/>
    <n v="0"/>
    <n v="1"/>
    <s v="Eingang"/>
    <s v="Altes Hausmeisterhaus Geb. E"/>
    <m/>
    <s v="Linoleum"/>
    <n v="11.9"/>
    <s v="E1"/>
    <s v="F"/>
    <s v="5w"/>
    <n v="192"/>
    <n v="0.66"/>
    <m/>
    <n v="2284.8000000000002"/>
    <n v="0"/>
    <s v=""/>
    <n v="0"/>
    <s v=""/>
    <s v=""/>
  </r>
  <r>
    <x v="2"/>
    <n v="701600280"/>
    <x v="2"/>
    <n v="0"/>
    <n v="8"/>
    <s v="Raum Therapie"/>
    <s v="Altes Hausmeisterhaus Geb. E"/>
    <m/>
    <s v="Laminat"/>
    <n v="7.6"/>
    <s v="A1.1"/>
    <s v="F"/>
    <s v="5w"/>
    <n v="192"/>
    <n v="1.08"/>
    <m/>
    <n v="1459.1999999999998"/>
    <n v="0"/>
    <s v=""/>
    <n v="0"/>
    <s v=""/>
    <s v=""/>
  </r>
  <r>
    <x v="2"/>
    <n v="701600280"/>
    <x v="2"/>
    <n v="0"/>
    <n v="9"/>
    <s v="Raum Therapie"/>
    <s v="Altes Hausmeisterhaus Geb. E"/>
    <m/>
    <s v="Laminat"/>
    <n v="9.8000000000000007"/>
    <s v="A1.1"/>
    <s v="F"/>
    <s v="5w"/>
    <n v="192"/>
    <n v="0.2"/>
    <m/>
    <n v="1881.6000000000001"/>
    <n v="0"/>
    <s v=""/>
    <n v="0"/>
    <s v=""/>
    <s v=""/>
  </r>
  <r>
    <x v="2"/>
    <n v="701600280"/>
    <x v="2"/>
    <n v="0"/>
    <n v="6"/>
    <s v="Raum Therapie"/>
    <s v="Altes Hausmeisterhaus Geb. E"/>
    <m/>
    <s v="Laminat"/>
    <n v="13.9"/>
    <s v="A1.1"/>
    <s v="F"/>
    <s v="5w"/>
    <n v="192"/>
    <n v="1.2"/>
    <m/>
    <n v="2668.8"/>
    <n v="0"/>
    <s v=""/>
    <n v="0"/>
    <s v=""/>
    <s v=""/>
  </r>
  <r>
    <x v="2"/>
    <n v="701600280"/>
    <x v="2"/>
    <n v="0"/>
    <n v="7"/>
    <s v="Flur "/>
    <s v="Altes Hausmeisterhaus Geb. E"/>
    <m/>
    <s v="Stein "/>
    <n v="6.9"/>
    <s v="E2"/>
    <s v="F"/>
    <s v="5w"/>
    <n v="192"/>
    <n v="2.5"/>
    <m/>
    <n v="1324.8000000000002"/>
    <n v="0"/>
    <s v=""/>
    <n v="0"/>
    <s v=""/>
    <s v=""/>
  </r>
  <r>
    <x v="2"/>
    <n v="701600280"/>
    <x v="2"/>
    <n v="0"/>
    <n v="10"/>
    <s v="Treppe zum KG"/>
    <s v="Altes Hausmeisterhaus Geb. E"/>
    <m/>
    <s v="Stein "/>
    <n v="2.08"/>
    <s v="M1"/>
    <s v="F"/>
    <s v="0"/>
    <n v="0"/>
    <m/>
    <m/>
    <n v="0"/>
    <n v="0"/>
    <s v=""/>
    <n v="0"/>
    <s v=""/>
    <s v=""/>
  </r>
  <r>
    <x v="2"/>
    <n v="701600280"/>
    <x v="2"/>
    <n v="0"/>
    <n v="5"/>
    <s v="Raum Therapie"/>
    <s v="Altes Hausmeisterhaus Geb. E"/>
    <m/>
    <s v="Laminat"/>
    <n v="10"/>
    <s v="A1.1"/>
    <s v="F"/>
    <s v="5w"/>
    <n v="192"/>
    <n v="1.2"/>
    <m/>
    <n v="1920"/>
    <n v="0"/>
    <s v=""/>
    <n v="0"/>
    <s v=""/>
    <s v=""/>
  </r>
  <r>
    <x v="2"/>
    <n v="701600280"/>
    <x v="2"/>
    <n v="0"/>
    <n v="4"/>
    <s v="Raum Therapie"/>
    <s v="Altes Hausmeisterhaus Geb. E"/>
    <m/>
    <s v="Laminat"/>
    <n v="21.1"/>
    <s v="A1.1"/>
    <s v="F"/>
    <s v="5w"/>
    <n v="192"/>
    <n v="6.8"/>
    <m/>
    <n v="4051.2000000000003"/>
    <n v="0"/>
    <s v=""/>
    <n v="0"/>
    <s v=""/>
    <s v=""/>
  </r>
  <r>
    <x v="2"/>
    <n v="701600280"/>
    <x v="2"/>
    <n v="0"/>
    <n v="3"/>
    <s v="Teeküche/Lager"/>
    <s v="Altes Hausmeisterhaus Geb. E"/>
    <m/>
    <s v="Laminat"/>
    <n v="9.8000000000000007"/>
    <s v="I1"/>
    <s v="F"/>
    <s v="5w"/>
    <n v="192"/>
    <n v="1.2"/>
    <m/>
    <n v="1881.6000000000001"/>
    <n v="0"/>
    <s v=""/>
    <n v="0"/>
    <s v=""/>
    <s v=""/>
  </r>
  <r>
    <x v="2"/>
    <n v="701600280"/>
    <x v="2"/>
    <n v="0"/>
    <n v="2"/>
    <s v="WC/Bad"/>
    <s v="Altes Hausmeisterhaus Geb. E"/>
    <m/>
    <s v="Stein"/>
    <n v="6"/>
    <s v="G1"/>
    <s v="F"/>
    <s v="5w"/>
    <n v="192"/>
    <n v="1.2"/>
    <m/>
    <n v="1152"/>
    <n v="0"/>
    <s v=""/>
    <n v="0"/>
    <s v=""/>
    <s v=""/>
  </r>
  <r>
    <x v="3"/>
    <n v="705190017"/>
    <x v="3"/>
    <s v="0"/>
    <s v="0.10a"/>
    <s v="Eingangsbereich + 6 Stufen"/>
    <s v="Hauptgebäude"/>
    <m/>
    <s v="PVC"/>
    <n v="30.06"/>
    <s v="E1"/>
    <s v="F"/>
    <s v="5w"/>
    <n v="192"/>
    <n v="7.4"/>
    <m/>
    <n v="5771.5199999999995"/>
    <n v="0"/>
    <s v=""/>
    <n v="0"/>
    <s v=""/>
    <s v=""/>
  </r>
  <r>
    <x v="3"/>
    <n v="705190017"/>
    <x v="3"/>
    <s v="0"/>
    <s v="0.10"/>
    <s v="Hausmeister"/>
    <s v="Hauptgebäude"/>
    <m/>
    <s v="Laminat"/>
    <n v="13.4"/>
    <s v="C1"/>
    <s v="F"/>
    <s v="1w"/>
    <n v="38.4"/>
    <n v="3.3"/>
    <n v="4.0999999999999996"/>
    <n v="514.55999999999995"/>
    <n v="0"/>
    <s v=""/>
    <n v="0"/>
    <s v=""/>
    <s v=""/>
  </r>
  <r>
    <x v="3"/>
    <n v="705190017"/>
    <x v="3"/>
    <s v="0"/>
    <s v="0.01"/>
    <s v="Flur "/>
    <s v="Hauptgebäude"/>
    <m/>
    <s v="PVC"/>
    <n v="192"/>
    <s v="E2"/>
    <s v="F"/>
    <s v="5w"/>
    <n v="192"/>
    <n v="10.9"/>
    <n v="25.5"/>
    <n v="36864"/>
    <n v="0"/>
    <s v=""/>
    <n v="0"/>
    <s v=""/>
    <s v=""/>
  </r>
  <r>
    <x v="3"/>
    <n v="705190017"/>
    <x v="3"/>
    <s v="0"/>
    <s v="0.02"/>
    <s v="Lehrerzimmer "/>
    <s v="Hauptgebäude"/>
    <m/>
    <s v="Parkett"/>
    <n v="65"/>
    <s v="C2"/>
    <s v="F"/>
    <s v="2,5w"/>
    <n v="96"/>
    <n v="19.2"/>
    <m/>
    <n v="6240"/>
    <n v="0"/>
    <s v=""/>
    <n v="0"/>
    <s v=""/>
    <s v=""/>
  </r>
  <r>
    <x v="3"/>
    <n v="705190017"/>
    <x v="3"/>
    <s v="0"/>
    <s v="0.03"/>
    <s v="Klasse "/>
    <s v="Hauptgebäude"/>
    <m/>
    <s v="Parkett"/>
    <n v="68.680000000000007"/>
    <s v="A1"/>
    <s v="F"/>
    <s v="2,5w"/>
    <n v="96"/>
    <n v="18.399999999999999"/>
    <m/>
    <n v="6593.2800000000007"/>
    <n v="0"/>
    <s v=""/>
    <n v="0"/>
    <s v=""/>
    <s v=""/>
  </r>
  <r>
    <x v="3"/>
    <n v="705190017"/>
    <x v="3"/>
    <s v="0"/>
    <s v="0.04"/>
    <s v="Klasse "/>
    <s v="Hauptgebäude"/>
    <m/>
    <s v="Parkett"/>
    <n v="70.38"/>
    <s v="A1"/>
    <s v="F"/>
    <s v="2,5w"/>
    <n v="96"/>
    <n v="18.399999999999999"/>
    <m/>
    <n v="6756.48"/>
    <n v="0"/>
    <s v=""/>
    <n v="0"/>
    <s v=""/>
    <s v=""/>
  </r>
  <r>
    <x v="3"/>
    <n v="705190017"/>
    <x v="3"/>
    <s v="0"/>
    <s v="0.02a"/>
    <s v="Herren-WC"/>
    <s v="Hauptgebäude"/>
    <m/>
    <s v="Stein"/>
    <n v="3.7"/>
    <s v="G1"/>
    <s v="F"/>
    <s v="5w"/>
    <n v="192"/>
    <n v="1.6"/>
    <m/>
    <n v="710.40000000000009"/>
    <n v="0"/>
    <s v=""/>
    <n v="0"/>
    <s v=""/>
    <s v=""/>
  </r>
  <r>
    <x v="3"/>
    <n v="705190017"/>
    <x v="3"/>
    <s v="0"/>
    <s v="0.02b"/>
    <s v="Damen-WC"/>
    <s v="Hauptgebäude"/>
    <m/>
    <s v="Stein"/>
    <n v="3.8"/>
    <s v="G1"/>
    <s v="F"/>
    <s v="5w"/>
    <n v="192"/>
    <n v="1.6"/>
    <m/>
    <n v="729.59999999999991"/>
    <n v="0"/>
    <s v=""/>
    <n v="0"/>
    <s v=""/>
    <s v=""/>
  </r>
  <r>
    <x v="3"/>
    <n v="705190017"/>
    <x v="3"/>
    <s v="0"/>
    <s v="0.02"/>
    <s v="Flur "/>
    <s v="Hauptgebäude"/>
    <m/>
    <s v="PVC"/>
    <n v="81.739999999999995"/>
    <s v="E2.1"/>
    <s v="F"/>
    <s v="2,5w"/>
    <n v="96"/>
    <n v="9.1"/>
    <m/>
    <n v="7847.0399999999991"/>
    <n v="0"/>
    <s v=""/>
    <n v="0"/>
    <s v=""/>
    <s v=""/>
  </r>
  <r>
    <x v="3"/>
    <n v="705190017"/>
    <x v="3"/>
    <s v="0"/>
    <s v="0.06"/>
    <s v="Klasse "/>
    <s v="Hauptgebäude"/>
    <m/>
    <s v="Parkett"/>
    <n v="68.680000000000007"/>
    <s v="A1"/>
    <s v="F"/>
    <s v="2,5w"/>
    <n v="96"/>
    <n v="17.100000000000001"/>
    <m/>
    <n v="6593.2800000000007"/>
    <n v="0"/>
    <s v=""/>
    <n v="0"/>
    <s v=""/>
    <s v=""/>
  </r>
  <r>
    <x v="3"/>
    <n v="705190017"/>
    <x v="3"/>
    <s v="0"/>
    <s v="0.07"/>
    <s v="Werkraum "/>
    <s v="Hauptgebäude"/>
    <m/>
    <s v="Parkett"/>
    <n v="68.680000000000007"/>
    <s v="A3"/>
    <s v="F"/>
    <s v="2,5w"/>
    <n v="96"/>
    <n v="17.100000000000001"/>
    <n v="2"/>
    <n v="6593.2800000000007"/>
    <n v="0"/>
    <s v=""/>
    <n v="0"/>
    <s v=""/>
    <s v=""/>
  </r>
  <r>
    <x v="3"/>
    <n v="705190017"/>
    <x v="3"/>
    <s v="0"/>
    <s v="0.07a"/>
    <s v="Lehrmittel "/>
    <s v="Hauptgebäude"/>
    <m/>
    <s v="PVC"/>
    <n v="14.08"/>
    <s v="D1"/>
    <s v="F"/>
    <s v="1w"/>
    <n v="38.4"/>
    <n v="2"/>
    <m/>
    <n v="540.67200000000003"/>
    <n v="0"/>
    <s v=""/>
    <n v="0"/>
    <s v=""/>
    <s v=""/>
  </r>
  <r>
    <x v="3"/>
    <n v="705190017"/>
    <x v="3"/>
    <s v="0"/>
    <s v="0.07b"/>
    <s v="Klassenraum (+ 8 Stufen + Podest) -7b-"/>
    <s v="Hauptgebäude"/>
    <m/>
    <s v="PVC"/>
    <n v="27.09"/>
    <s v="A1.1"/>
    <s v="F"/>
    <s v="5w"/>
    <n v="192"/>
    <n v="2.2000000000000002"/>
    <m/>
    <n v="5201.28"/>
    <n v="0"/>
    <s v=""/>
    <n v="0"/>
    <s v=""/>
    <s v=""/>
  </r>
  <r>
    <x v="3"/>
    <n v="705190017"/>
    <x v="3"/>
    <s v="0"/>
    <s v="0.07c"/>
    <s v="Eingangsbereich (6 Stufen rechts u. links)"/>
    <s v="Hauptgebäude Schülereingang 2"/>
    <m/>
    <s v="Stein"/>
    <n v="28.58"/>
    <s v="E1"/>
    <s v="F"/>
    <s v="5w"/>
    <n v="192"/>
    <n v="4.5999999999999996"/>
    <m/>
    <n v="5487.36"/>
    <n v="0"/>
    <s v=""/>
    <n v="0"/>
    <s v=""/>
    <s v=""/>
  </r>
  <r>
    <x v="3"/>
    <n v="705190017"/>
    <x v="3"/>
    <s v="0"/>
    <s v="0.07d"/>
    <s v="Treppe z. 1. OG. (13 Stufen re. Li. + Podest)"/>
    <s v="Hauptgebäude Schülereingang 2"/>
    <m/>
    <s v="PVC"/>
    <n v="50.51"/>
    <s v="E4.1"/>
    <s v="F"/>
    <s v="2,5w"/>
    <n v="96"/>
    <n v="6.9"/>
    <m/>
    <n v="4848.96"/>
    <n v="0"/>
    <s v=""/>
    <n v="0"/>
    <s v=""/>
    <s v=""/>
  </r>
  <r>
    <x v="3"/>
    <n v="705190017"/>
    <x v="3"/>
    <s v="0"/>
    <s v="0.07e"/>
    <s v="Eingangsbreich (6 Stufen re. U. li.)"/>
    <s v="Hauptgebäude Schülereingang 1"/>
    <m/>
    <s v="PVC"/>
    <n v="26.94"/>
    <s v="E1"/>
    <s v="F"/>
    <s v="5w"/>
    <n v="192"/>
    <n v="4.4000000000000004"/>
    <m/>
    <n v="5172.4800000000005"/>
    <n v="0"/>
    <s v=""/>
    <n v="0"/>
    <s v=""/>
    <s v=""/>
  </r>
  <r>
    <x v="3"/>
    <n v="705190017"/>
    <x v="3"/>
    <s v="0"/>
    <s v="0.07f"/>
    <s v="Treppe z. 1. OG. (13 Stufen re. Li. + Podest)"/>
    <s v="Hauptgebäude Schülereingang 1"/>
    <m/>
    <s v="PVC"/>
    <n v="50.51"/>
    <s v="E4.1"/>
    <s v="F"/>
    <s v="2,5w"/>
    <n v="96"/>
    <n v="19.100000000000001"/>
    <m/>
    <n v="4848.96"/>
    <n v="0"/>
    <s v=""/>
    <n v="0"/>
    <s v=""/>
    <s v=""/>
  </r>
  <r>
    <x v="3"/>
    <n v="705190017"/>
    <x v="3"/>
    <s v="1"/>
    <s v="1.11a"/>
    <s v="Flur "/>
    <s v="Hauptgebäude"/>
    <m/>
    <s v="Parkett"/>
    <n v="90"/>
    <s v="E2.1"/>
    <s v="F"/>
    <s v="2,5w"/>
    <n v="96"/>
    <n v="14"/>
    <n v="18.2"/>
    <n v="8640"/>
    <n v="0"/>
    <s v=""/>
    <n v="0"/>
    <s v=""/>
    <s v=""/>
  </r>
  <r>
    <x v="3"/>
    <n v="705190017"/>
    <x v="3"/>
    <s v="0"/>
    <s v="0.10b"/>
    <s v="Besprechungsraum"/>
    <s v="Hauptgebäude"/>
    <m/>
    <s v="Parkett"/>
    <n v="23.2"/>
    <s v="C2"/>
    <s v="F"/>
    <s v="2,5w"/>
    <n v="96"/>
    <n v="5.6"/>
    <m/>
    <n v="2227.1999999999998"/>
    <n v="0"/>
    <s v=""/>
    <n v="0"/>
    <s v=""/>
    <s v=""/>
  </r>
  <r>
    <x v="3"/>
    <n v="705190017"/>
    <x v="3"/>
    <s v="0"/>
    <s v="0.10c"/>
    <s v="Sekretariat"/>
    <s v="Hauptgebäude"/>
    <m/>
    <s v="Parkett"/>
    <n v="16.100000000000001"/>
    <s v="C2"/>
    <s v="F"/>
    <s v="2,5w"/>
    <n v="96"/>
    <n v="5.6"/>
    <m/>
    <n v="1545.6000000000001"/>
    <n v="0"/>
    <s v=""/>
    <n v="0"/>
    <s v=""/>
    <s v=""/>
  </r>
  <r>
    <x v="3"/>
    <n v="705190017"/>
    <x v="3"/>
    <s v="0"/>
    <s v="0.10d"/>
    <s v="Schulleitung "/>
    <s v="Hauptgebäude"/>
    <m/>
    <s v="Parkett"/>
    <n v="21.3"/>
    <s v="C2"/>
    <s v="F"/>
    <s v="2,5w"/>
    <n v="96"/>
    <n v="5.6"/>
    <m/>
    <n v="2044.8000000000002"/>
    <n v="0"/>
    <s v=""/>
    <n v="0"/>
    <s v=""/>
    <s v=""/>
  </r>
  <r>
    <x v="3"/>
    <n v="705190017"/>
    <x v="3"/>
    <s v="0"/>
    <s v="0.10e"/>
    <s v="Biliothek "/>
    <s v="Hauptgebäude"/>
    <m/>
    <s v="Parkett"/>
    <n v="21"/>
    <s v="A4"/>
    <s v="F"/>
    <s v="2,5w"/>
    <n v="96"/>
    <n v="6"/>
    <n v="6.8"/>
    <n v="2016"/>
    <n v="0"/>
    <s v=""/>
    <n v="0"/>
    <s v=""/>
    <s v=""/>
  </r>
  <r>
    <x v="3"/>
    <n v="705190017"/>
    <x v="3"/>
    <s v="1"/>
    <s v="1.11"/>
    <s v="Klasse "/>
    <s v="Hauptgebäude"/>
    <m/>
    <s v="Parkett"/>
    <n v="65"/>
    <s v="A1"/>
    <s v="F"/>
    <s v="2,5w"/>
    <n v="96"/>
    <n v="17.100000000000001"/>
    <s v=" "/>
    <n v="6240"/>
    <n v="0"/>
    <s v=""/>
    <n v="0"/>
    <s v=""/>
    <s v=""/>
  </r>
  <r>
    <x v="3"/>
    <n v="705190017"/>
    <x v="3"/>
    <s v="1"/>
    <s v="1.12"/>
    <s v="Klasse "/>
    <s v="Hauptgebäude"/>
    <m/>
    <s v="Parkett"/>
    <n v="65"/>
    <s v="A1"/>
    <s v="F"/>
    <s v="2,5w"/>
    <n v="96"/>
    <n v="18"/>
    <m/>
    <n v="6240"/>
    <n v="0"/>
    <s v=""/>
    <n v="0"/>
    <s v=""/>
    <s v=""/>
  </r>
  <r>
    <x v="3"/>
    <n v="705190017"/>
    <x v="3"/>
    <s v="1"/>
    <s v="1.12a"/>
    <s v="Klassenraum"/>
    <s v="Hauptgebäude"/>
    <m/>
    <s v="Parkett"/>
    <n v="34"/>
    <s v="A1.1"/>
    <s v="F"/>
    <s v="5w"/>
    <n v="192"/>
    <n v="7.5"/>
    <m/>
    <n v="6528"/>
    <n v="0"/>
    <s v=""/>
    <n v="0"/>
    <s v=""/>
    <s v=""/>
  </r>
  <r>
    <x v="3"/>
    <n v="705190017"/>
    <x v="3"/>
    <s v="1"/>
    <s v="1.15"/>
    <s v="Klasse "/>
    <s v="Hauptgebäude"/>
    <m/>
    <s v="Parkett"/>
    <n v="69.69"/>
    <s v="A1"/>
    <s v="F"/>
    <s v="2,5w"/>
    <n v="96"/>
    <n v="16"/>
    <m/>
    <n v="6690.24"/>
    <n v="0"/>
    <s v=""/>
    <n v="0"/>
    <s v=""/>
    <s v=""/>
  </r>
  <r>
    <x v="3"/>
    <n v="705190017"/>
    <x v="3"/>
    <s v="1"/>
    <s v="1.15a"/>
    <s v="Besprechungsraum"/>
    <s v="Hauptgebäude"/>
    <m/>
    <s v="Teppich"/>
    <n v="21.76"/>
    <s v="C2"/>
    <s v="F"/>
    <s v="2,5w"/>
    <n v="96"/>
    <n v="3.7"/>
    <m/>
    <n v="2088.96"/>
    <n v="0"/>
    <s v=""/>
    <n v="0"/>
    <s v=""/>
    <s v=""/>
  </r>
  <r>
    <x v="3"/>
    <n v="705190017"/>
    <x v="3"/>
    <s v="1"/>
    <s v="1.15b"/>
    <s v="Musikraum  "/>
    <s v="Hauptgebäude"/>
    <m/>
    <s v="Parkett"/>
    <n v="65"/>
    <s v="A2"/>
    <s v="F"/>
    <s v="2,5w"/>
    <n v="96"/>
    <n v="18"/>
    <m/>
    <n v="6240"/>
    <n v="0"/>
    <s v=""/>
    <n v="0"/>
    <s v=""/>
    <s v=""/>
  </r>
  <r>
    <x v="3"/>
    <n v="705190017"/>
    <x v="3"/>
    <s v="1"/>
    <s v="1.15c"/>
    <s v="Vorraum u. Musikraum"/>
    <s v="Hauptgebäude"/>
    <m/>
    <s v="Parkett"/>
    <n v="19.38"/>
    <s v="A2"/>
    <s v="F"/>
    <s v="2,5w"/>
    <n v="96"/>
    <n v="3.5"/>
    <m/>
    <n v="1860.48"/>
    <n v="0"/>
    <s v=""/>
    <n v="0"/>
    <s v=""/>
    <s v=""/>
  </r>
  <r>
    <x v="3"/>
    <n v="705190017"/>
    <x v="3"/>
    <s v="1"/>
    <s v="1.15d"/>
    <s v="WC"/>
    <s v="Hauptgebäude"/>
    <m/>
    <s v="Stein"/>
    <n v="1.83"/>
    <s v="G1"/>
    <s v="F"/>
    <s v="5w"/>
    <n v="192"/>
    <n v="0"/>
    <m/>
    <n v="351.36"/>
    <n v="0"/>
    <s v=""/>
    <n v="0"/>
    <s v=""/>
    <s v=""/>
  </r>
  <r>
    <x v="3"/>
    <n v="705190017"/>
    <x v="3"/>
    <s v="1"/>
    <s v="1.15e"/>
    <s v="Aula"/>
    <s v="Hauptgebäude"/>
    <m/>
    <s v="PVC"/>
    <n v="107.12"/>
    <s v="H1"/>
    <s v="F"/>
    <s v="2,5w"/>
    <n v="96"/>
    <n v="17.2"/>
    <m/>
    <n v="10283.52"/>
    <n v="0"/>
    <s v=""/>
    <n v="0"/>
    <s v=""/>
    <s v=""/>
  </r>
  <r>
    <x v="3"/>
    <n v="705190017"/>
    <x v="3"/>
    <s v="1"/>
    <s v="1.20a"/>
    <s v="Flur 2"/>
    <s v="Hauptgebäude"/>
    <m/>
    <s v="Parkett"/>
    <n v="91.34"/>
    <s v="E2.1"/>
    <s v="F"/>
    <s v="2,5w"/>
    <n v="96"/>
    <n v="21"/>
    <n v="10.7"/>
    <n v="8768.64"/>
    <n v="0"/>
    <s v=""/>
    <n v="0"/>
    <s v=""/>
    <s v=""/>
  </r>
  <r>
    <x v="3"/>
    <n v="705190017"/>
    <x v="3"/>
    <s v="1"/>
    <s v="1.20"/>
    <s v="Klassenraum 20"/>
    <s v="Hauptgebäude"/>
    <m/>
    <s v="Parkett"/>
    <n v="40.6"/>
    <s v="A1"/>
    <s v="F"/>
    <s v="2,5w"/>
    <n v="96"/>
    <n v="9"/>
    <m/>
    <n v="3897.6000000000004"/>
    <n v="0"/>
    <s v=""/>
    <n v="0"/>
    <s v=""/>
    <s v=""/>
  </r>
  <r>
    <x v="3"/>
    <n v="705190017"/>
    <x v="3"/>
    <s v="1"/>
    <s v="1.18"/>
    <s v="Klasse -18-"/>
    <s v="Hauptgebäude"/>
    <m/>
    <s v="Parkett"/>
    <n v="65"/>
    <s v="A1"/>
    <s v="F"/>
    <s v="2,5w"/>
    <n v="96"/>
    <n v="17.100000000000001"/>
    <m/>
    <n v="6240"/>
    <n v="0"/>
    <s v=""/>
    <n v="0"/>
    <s v=""/>
    <s v=""/>
  </r>
  <r>
    <x v="3"/>
    <n v="705190017"/>
    <x v="3"/>
    <s v="1"/>
    <s v="1.19"/>
    <s v="Klasse -19-"/>
    <s v="Hauptgebäude"/>
    <m/>
    <s v="Parkett"/>
    <n v="65"/>
    <s v="A1"/>
    <s v="F"/>
    <s v="2,5w"/>
    <n v="96"/>
    <n v="17.100000000000001"/>
    <m/>
    <n v="6240"/>
    <n v="0"/>
    <s v=""/>
    <n v="0"/>
    <s v=""/>
    <s v=""/>
  </r>
  <r>
    <x v="3"/>
    <n v="705190017"/>
    <x v="3"/>
    <s v="-1"/>
    <s v="-1.01"/>
    <s v="Abstellraum "/>
    <s v="Hauptgebäude"/>
    <m/>
    <s v="Stein"/>
    <n v="41.92"/>
    <s v="K1"/>
    <s v="F"/>
    <s v="1m"/>
    <n v="12"/>
    <n v="0"/>
    <m/>
    <n v="503.04"/>
    <n v="0"/>
    <s v=""/>
    <n v="0"/>
    <s v=""/>
    <s v=""/>
  </r>
  <r>
    <x v="3"/>
    <n v="705190017"/>
    <x v="3"/>
    <s v="-1"/>
    <s v="-1.02"/>
    <s v="überdachter Pausengang"/>
    <s v="Hauptgebäude"/>
    <m/>
    <s v="Stein"/>
    <n v="138.6"/>
    <s v="N3"/>
    <s v="E"/>
    <s v="0"/>
    <n v="0"/>
    <m/>
    <m/>
    <n v="0"/>
    <n v="0"/>
    <s v=""/>
    <n v="0"/>
    <s v=""/>
    <s v=""/>
  </r>
  <r>
    <x v="3"/>
    <n v="705190017"/>
    <x v="3"/>
    <s v="-1"/>
    <s v="-1.03"/>
    <s v="Jungen-WC"/>
    <s v="Hauptgebäude"/>
    <m/>
    <s v="Stein"/>
    <n v="36.479999999999997"/>
    <s v="G1.2"/>
    <s v="F"/>
    <s v="10w"/>
    <n v="384"/>
    <n v="4.5"/>
    <m/>
    <n v="14008.32"/>
    <n v="0"/>
    <s v=""/>
    <n v="0"/>
    <s v=""/>
    <s v=""/>
  </r>
  <r>
    <x v="3"/>
    <n v="705190017"/>
    <x v="3"/>
    <s v="-1"/>
    <s v="-1.04"/>
    <s v="Mädchen-WC"/>
    <s v="Hauptgebäude"/>
    <m/>
    <s v="Stein"/>
    <n v="24.91"/>
    <s v="G1.2"/>
    <s v="F"/>
    <s v="10w"/>
    <n v="384"/>
    <n v="6.5"/>
    <m/>
    <n v="9565.44"/>
    <n v="0"/>
    <s v=""/>
    <n v="0"/>
    <s v=""/>
    <s v=""/>
  </r>
  <r>
    <x v="3"/>
    <n v="705190017"/>
    <x v="3"/>
    <s v="0"/>
    <s v="N0.01"/>
    <s v="Haupteingang"/>
    <s v="Neubau"/>
    <m/>
    <s v="Linoleum"/>
    <n v="8.14"/>
    <s v="E1"/>
    <s v="F"/>
    <s v="5w"/>
    <n v="192"/>
    <n v="7.7"/>
    <m/>
    <n v="1562.88"/>
    <n v="0"/>
    <s v=""/>
    <n v="0"/>
    <s v=""/>
    <s v=""/>
  </r>
  <r>
    <x v="3"/>
    <n v="705190017"/>
    <x v="3"/>
    <s v="0"/>
    <s v="N0.02"/>
    <s v="Flur"/>
    <s v="Neubau"/>
    <m/>
    <s v="Linoleum"/>
    <n v="29.25"/>
    <s v="E2"/>
    <s v="F"/>
    <s v="5w"/>
    <n v="192"/>
    <n v="1.6"/>
    <m/>
    <n v="5616"/>
    <n v="0"/>
    <s v=""/>
    <n v="0"/>
    <s v=""/>
    <s v=""/>
  </r>
  <r>
    <x v="3"/>
    <n v="705190017"/>
    <x v="3"/>
    <s v="0"/>
    <s v="N0.03"/>
    <s v="Flur II (Inkl. Stufen)"/>
    <s v="Neubau"/>
    <m/>
    <s v="Linoleum"/>
    <n v="10.82"/>
    <s v="E2"/>
    <s v="F"/>
    <s v="5w"/>
    <n v="192"/>
    <n v="1.4"/>
    <n v="3.9"/>
    <n v="2077.44"/>
    <n v="0"/>
    <s v=""/>
    <n v="0"/>
    <s v=""/>
    <s v=""/>
  </r>
  <r>
    <x v="3"/>
    <n v="705190017"/>
    <x v="3"/>
    <s v="0"/>
    <s v="N0.04"/>
    <s v="WC-Vorraum"/>
    <s v="Neubau"/>
    <m/>
    <s v="Linoleum"/>
    <n v="5.24"/>
    <s v="G1"/>
    <s v="F"/>
    <s v="5w"/>
    <n v="192"/>
    <n v="0"/>
    <m/>
    <n v="1006.08"/>
    <n v="0"/>
    <s v=""/>
    <n v="0"/>
    <s v=""/>
    <s v=""/>
  </r>
  <r>
    <x v="3"/>
    <n v="705190017"/>
    <x v="3"/>
    <s v="0"/>
    <s v="N0.05"/>
    <s v="WC-Damen"/>
    <s v="Neubau"/>
    <m/>
    <s v="Linoleum"/>
    <n v="4.34"/>
    <s v="G1"/>
    <s v="F"/>
    <s v="5w"/>
    <n v="192"/>
    <n v="0.4"/>
    <m/>
    <n v="833.28"/>
    <n v="0"/>
    <s v=""/>
    <n v="0"/>
    <s v=""/>
    <s v=""/>
  </r>
  <r>
    <x v="3"/>
    <n v="705190017"/>
    <x v="3"/>
    <s v="0"/>
    <s v="N0.06"/>
    <s v="Küche"/>
    <s v="Neubau"/>
    <m/>
    <s v="Linoleum"/>
    <n v="19.86"/>
    <s v="J2"/>
    <s v="F"/>
    <s v="5w"/>
    <n v="192"/>
    <n v="2.4"/>
    <m/>
    <n v="3813.12"/>
    <n v="0"/>
    <s v=""/>
    <n v="0"/>
    <s v=""/>
    <s v=""/>
  </r>
  <r>
    <x v="3"/>
    <n v="705190017"/>
    <x v="3"/>
    <s v="0"/>
    <s v="N0.07"/>
    <s v="Mensa I"/>
    <s v="Neubau"/>
    <m/>
    <s v="Linoleum"/>
    <n v="52"/>
    <s v="I3"/>
    <s v="F"/>
    <s v="5w"/>
    <n v="192"/>
    <n v="15.8"/>
    <n v="3.2"/>
    <n v="9984"/>
    <n v="0"/>
    <s v=""/>
    <n v="0"/>
    <s v=""/>
    <s v=""/>
  </r>
  <r>
    <x v="3"/>
    <n v="705190017"/>
    <x v="3"/>
    <s v="0"/>
    <s v="N0.08"/>
    <s v="Mensa II"/>
    <s v="Neubau"/>
    <m/>
    <s v="Linoleum"/>
    <n v="86.59"/>
    <s v="I3"/>
    <s v="F"/>
    <s v="5w"/>
    <n v="192"/>
    <n v="20.2"/>
    <m/>
    <n v="16625.28"/>
    <n v="0"/>
    <s v=""/>
    <n v="0"/>
    <s v=""/>
    <s v=""/>
  </r>
  <r>
    <x v="3"/>
    <n v="705190017"/>
    <x v="3"/>
    <s v="0"/>
    <s v="N0.09"/>
    <s v="Treppe zur Empore (17 Stufen)"/>
    <s v="Neubau"/>
    <m/>
    <s v="Linoleum"/>
    <n v="17"/>
    <s v="E4"/>
    <s v="F"/>
    <s v="5w"/>
    <n v="192"/>
    <n v="0.4"/>
    <m/>
    <n v="3264"/>
    <n v="0"/>
    <s v=""/>
    <n v="0"/>
    <s v=""/>
    <s v=""/>
  </r>
  <r>
    <x v="3"/>
    <n v="705190017"/>
    <x v="3"/>
    <s v="0"/>
    <s v="N0.10"/>
    <s v="Empore"/>
    <s v="Neubau"/>
    <m/>
    <s v="Linoleum"/>
    <n v="30.62"/>
    <s v="E2.1"/>
    <s v="F"/>
    <s v="2,5w"/>
    <n v="96"/>
    <n v="4.8"/>
    <n v="4.7"/>
    <n v="2939.52"/>
    <n v="0"/>
    <s v=""/>
    <n v="0"/>
    <s v=""/>
    <s v=""/>
  </r>
  <r>
    <x v="3"/>
    <n v="705190017"/>
    <x v="3"/>
    <s v="0"/>
    <s v="A0.01"/>
    <s v="Werkraum Töpferei"/>
    <s v="Altes Hausmeisterhaus "/>
    <m/>
    <s v="Fliesen "/>
    <n v="23.9"/>
    <s v="A3"/>
    <s v="F"/>
    <s v="2,5w"/>
    <n v="96"/>
    <n v="2.5"/>
    <m/>
    <n v="2294.3999999999996"/>
    <n v="0"/>
    <s v=""/>
    <n v="0"/>
    <s v=""/>
    <s v=""/>
  </r>
  <r>
    <x v="3"/>
    <n v="705190017"/>
    <x v="3"/>
    <s v="0"/>
    <s v="A0.02"/>
    <s v="Flur zur Töpferei "/>
    <s v="Altes Hausmeisterhaus "/>
    <m/>
    <s v="Fliesen"/>
    <n v="13.1"/>
    <s v="E2"/>
    <s v="F"/>
    <s v="5w"/>
    <n v="192"/>
    <n v="3.3"/>
    <m/>
    <n v="2515.1999999999998"/>
    <n v="0"/>
    <s v=""/>
    <n v="0"/>
    <s v=""/>
    <s v=""/>
  </r>
  <r>
    <x v="3"/>
    <n v="705190017"/>
    <x v="3"/>
    <s v="0"/>
    <s v="A0.03"/>
    <s v="Putzmittelraum"/>
    <s v="Altes Hausmeisterhaus "/>
    <m/>
    <s v="Fliesen"/>
    <n v="6.8"/>
    <s v="M1"/>
    <s v="E"/>
    <s v="0"/>
    <n v="0"/>
    <n v="2.4"/>
    <m/>
    <n v="0"/>
    <n v="0"/>
    <s v=""/>
    <n v="0"/>
    <s v=""/>
    <s v=""/>
  </r>
  <r>
    <x v="3"/>
    <n v="705190017"/>
    <x v="3"/>
    <s v="0"/>
    <s v="A0.04"/>
    <s v="Töpferraum Ofen"/>
    <s v="Altes Hausmeisterhaus "/>
    <m/>
    <s v="Fliesen "/>
    <n v="12.4"/>
    <s v="A3"/>
    <s v="F"/>
    <s v="2,5w"/>
    <n v="96"/>
    <n v="2.4"/>
    <m/>
    <n v="1190.4000000000001"/>
    <n v="0"/>
    <s v=""/>
    <n v="0"/>
    <s v=""/>
    <s v=""/>
  </r>
  <r>
    <x v="3"/>
    <n v="705190017"/>
    <x v="3"/>
    <s v="0"/>
    <s v="A0.05"/>
    <s v="Lager "/>
    <s v="Altes Hausmeisterhaus "/>
    <m/>
    <s v="Linoleum"/>
    <n v="15.7"/>
    <s v="K1"/>
    <s v="F"/>
    <s v="1m"/>
    <n v="12"/>
    <n v="0"/>
    <m/>
    <n v="188.39999999999998"/>
    <n v="0"/>
    <s v=""/>
    <n v="0"/>
    <s v=""/>
    <s v=""/>
  </r>
  <r>
    <x v="3"/>
    <n v="705190017"/>
    <x v="3"/>
    <s v="0"/>
    <s v="A0.06"/>
    <s v="WC"/>
    <s v="Altes Hausmeisterhaus "/>
    <m/>
    <s v="Fliesen"/>
    <n v="1.2"/>
    <s v="G1"/>
    <s v="F"/>
    <s v="5w"/>
    <n v="192"/>
    <n v="0"/>
    <m/>
    <n v="230.39999999999998"/>
    <n v="0"/>
    <s v=""/>
    <n v="0"/>
    <s v=""/>
    <s v=""/>
  </r>
  <r>
    <x v="3"/>
    <n v="705190017"/>
    <x v="3"/>
    <s v="0"/>
    <s v="A0.07"/>
    <s v="Treppe "/>
    <s v="Altes Hausmeisterhaus "/>
    <m/>
    <s v="Fliesen "/>
    <n v="6.4"/>
    <s v="E4.1"/>
    <s v="F"/>
    <s v="2,5w"/>
    <n v="96"/>
    <n v="6.5"/>
    <m/>
    <n v="614.40000000000009"/>
    <n v="0"/>
    <s v=""/>
    <n v="0"/>
    <s v=""/>
    <s v=""/>
  </r>
  <r>
    <x v="4"/>
    <n v="706650003"/>
    <x v="4"/>
    <s v="0"/>
    <s v="111a"/>
    <s v="Windfang / Eingang"/>
    <s v="Hauptgebäude"/>
    <m/>
    <s v="Stein"/>
    <n v="9.27"/>
    <s v="E1"/>
    <s v="F"/>
    <s v="5w"/>
    <n v="192"/>
    <n v="19.2"/>
    <n v="6.4"/>
    <n v="1779.84"/>
    <n v="0"/>
    <s v=""/>
    <n v="0"/>
    <s v=""/>
    <s v=""/>
  </r>
  <r>
    <x v="4"/>
    <n v="706650003"/>
    <x v="4"/>
    <s v="0"/>
    <s v="113"/>
    <s v="Hausmeisterloge"/>
    <s v="Hauptgebäude"/>
    <m/>
    <s v="PVC"/>
    <n v="5.69"/>
    <s v="C1"/>
    <s v="F"/>
    <s v="1w"/>
    <n v="38.4"/>
    <n v="0.5"/>
    <n v="1.2"/>
    <n v="218.49600000000001"/>
    <n v="0"/>
    <s v=""/>
    <n v="0"/>
    <s v=""/>
    <s v=""/>
  </r>
  <r>
    <x v="4"/>
    <n v="706650003"/>
    <x v="4"/>
    <s v="0"/>
    <s v="111"/>
    <s v="Putzmittelraum"/>
    <s v="Hauptgebäude"/>
    <m/>
    <s v="PVC"/>
    <n v="5.44"/>
    <s v="M1"/>
    <s v="F"/>
    <s v="0"/>
    <n v="0"/>
    <n v="0"/>
    <m/>
    <n v="0"/>
    <n v="0"/>
    <s v=""/>
    <n v="0"/>
    <s v=""/>
    <s v=""/>
  </r>
  <r>
    <x v="4"/>
    <n v="706650003"/>
    <x v="4"/>
    <s v="0"/>
    <s v="103"/>
    <s v="pädagogisches Zentrum"/>
    <s v="Hauptgebäude"/>
    <m/>
    <s v="Stein"/>
    <n v="111.65"/>
    <s v="A1.1"/>
    <s v="F"/>
    <s v="5w"/>
    <n v="192"/>
    <n v="19.7"/>
    <n v="12.4"/>
    <n v="21436.800000000003"/>
    <n v="0"/>
    <s v=""/>
    <n v="0"/>
    <s v=""/>
    <s v=""/>
  </r>
  <r>
    <x v="4"/>
    <n v="706650003"/>
    <x v="4"/>
    <s v="0"/>
    <s v="111b"/>
    <s v="Flur"/>
    <s v="Hauptgebäude"/>
    <m/>
    <s v="Stein"/>
    <n v="187.13"/>
    <s v="E2"/>
    <s v="F"/>
    <s v="5w"/>
    <n v="192"/>
    <n v="60.7"/>
    <m/>
    <n v="35928.959999999999"/>
    <n v="0"/>
    <s v=""/>
    <n v="0"/>
    <s v=""/>
    <s v=""/>
  </r>
  <r>
    <x v="4"/>
    <n v="706650003"/>
    <x v="4"/>
    <s v="0"/>
    <s v="111c"/>
    <s v="Treppe z. Obergeschoß (2x17 Stufen+Podest)"/>
    <s v="Hauptgebäude"/>
    <m/>
    <s v="Stein"/>
    <n v="44.59"/>
    <s v="E4.1"/>
    <s v="F"/>
    <s v="2,5w"/>
    <n v="96"/>
    <n v="16"/>
    <m/>
    <n v="4280.6400000000003"/>
    <n v="0"/>
    <s v=""/>
    <n v="0"/>
    <s v=""/>
    <s v=""/>
  </r>
  <r>
    <x v="4"/>
    <n v="706650003"/>
    <x v="4"/>
    <s v="0"/>
    <s v="111d"/>
    <s v="Treppe z. Untergeschoß (16 Stufen, Podest)"/>
    <s v="Hauptgebäude"/>
    <m/>
    <s v="Stein"/>
    <n v="19.190000000000001"/>
    <s v="E4.1"/>
    <s v="F"/>
    <s v="2,5w"/>
    <n v="96"/>
    <n v="0"/>
    <m/>
    <n v="1842.2400000000002"/>
    <n v="0"/>
    <s v=""/>
    <n v="0"/>
    <s v=""/>
    <s v=""/>
  </r>
  <r>
    <x v="4"/>
    <n v="706650003"/>
    <x v="4"/>
    <s v="0"/>
    <s v="106"/>
    <s v="Klasse "/>
    <s v="Hauptgebäude"/>
    <m/>
    <s v="PVC"/>
    <n v="65.069999999999993"/>
    <s v="A1"/>
    <s v="F"/>
    <s v="2,5w"/>
    <n v="96"/>
    <n v="28.5"/>
    <m/>
    <n v="6246.7199999999993"/>
    <n v="0"/>
    <s v=""/>
    <n v="0"/>
    <s v=""/>
    <s v=""/>
  </r>
  <r>
    <x v="4"/>
    <n v="706650003"/>
    <x v="4"/>
    <s v="0"/>
    <s v="105"/>
    <s v="Klasse "/>
    <s v="Hauptgebäude"/>
    <m/>
    <s v="PVC"/>
    <n v="65.069999999999993"/>
    <s v="A1"/>
    <s v="F"/>
    <s v="2,5w"/>
    <n v="96"/>
    <n v="21"/>
    <m/>
    <n v="6246.7199999999993"/>
    <n v="0"/>
    <s v=""/>
    <n v="0"/>
    <s v=""/>
    <s v=""/>
  </r>
  <r>
    <x v="4"/>
    <n v="706650003"/>
    <x v="4"/>
    <s v="0"/>
    <s v="104"/>
    <s v="Klasse "/>
    <s v="Hauptgebäude"/>
    <m/>
    <s v="PVC"/>
    <n v="65.459999999999994"/>
    <s v="A1"/>
    <s v="F"/>
    <s v="2,5w"/>
    <n v="96"/>
    <n v="21"/>
    <m/>
    <n v="6284.16"/>
    <n v="0"/>
    <s v=""/>
    <n v="0"/>
    <s v=""/>
    <s v=""/>
  </r>
  <r>
    <x v="4"/>
    <n v="706650003"/>
    <x v="4"/>
    <s v="0"/>
    <s v="101"/>
    <s v="Klasse "/>
    <s v="Hauptgebäude"/>
    <m/>
    <s v="PVC"/>
    <n v="65.459999999999994"/>
    <s v="A1"/>
    <s v="F"/>
    <s v="2,5w"/>
    <n v="96"/>
    <n v="21"/>
    <m/>
    <n v="6284.16"/>
    <n v="0"/>
    <s v=""/>
    <n v="0"/>
    <s v=""/>
    <s v=""/>
  </r>
  <r>
    <x v="4"/>
    <n v="706650003"/>
    <x v="4"/>
    <s v="0"/>
    <s v="102"/>
    <s v="Klasse "/>
    <s v="Hauptgebäude"/>
    <m/>
    <s v="PVC"/>
    <n v="65.12"/>
    <s v="A1"/>
    <s v="F"/>
    <s v="2,5w"/>
    <n v="96"/>
    <n v="21"/>
    <m/>
    <n v="6251.52"/>
    <n v="0"/>
    <s v=""/>
    <n v="0"/>
    <s v=""/>
    <s v=""/>
  </r>
  <r>
    <x v="4"/>
    <n v="706650003"/>
    <x v="4"/>
    <s v="0"/>
    <s v="112a"/>
    <s v="Vorraum WC "/>
    <s v="Hauptgebäude"/>
    <m/>
    <s v="Stein"/>
    <n v="7.3"/>
    <s v="G1"/>
    <s v="F"/>
    <s v="5w"/>
    <n v="192"/>
    <n v="6.7"/>
    <m/>
    <n v="1401.6"/>
    <n v="0"/>
    <s v=""/>
    <n v="0"/>
    <s v=""/>
    <s v=""/>
  </r>
  <r>
    <x v="4"/>
    <n v="706650003"/>
    <x v="4"/>
    <s v="0"/>
    <s v="110"/>
    <s v="WC Herren"/>
    <s v="Hauptgebäude"/>
    <m/>
    <s v="Stein"/>
    <n v="3.7"/>
    <s v="G1"/>
    <s v="F"/>
    <s v="5w"/>
    <n v="192"/>
    <n v="0"/>
    <m/>
    <n v="710.40000000000009"/>
    <n v="0"/>
    <s v=""/>
    <n v="0"/>
    <s v=""/>
    <s v=""/>
  </r>
  <r>
    <x v="4"/>
    <n v="706650003"/>
    <x v="4"/>
    <s v="0"/>
    <s v="112"/>
    <s v="WC Damen"/>
    <s v="Hauptgebäude"/>
    <m/>
    <s v="Stein"/>
    <n v="3.7"/>
    <s v="G1"/>
    <s v="F"/>
    <s v="5w"/>
    <n v="192"/>
    <n v="0"/>
    <m/>
    <n v="710.40000000000009"/>
    <n v="0"/>
    <s v=""/>
    <n v="0"/>
    <s v=""/>
    <s v=""/>
  </r>
  <r>
    <x v="4"/>
    <n v="706650003"/>
    <x v="4"/>
    <s v="0"/>
    <s v="107"/>
    <s v="Küche"/>
    <s v="Hauptgebäude"/>
    <m/>
    <s v="Stein"/>
    <n v="21.2"/>
    <s v="J2"/>
    <s v="F"/>
    <s v="5w"/>
    <n v="192"/>
    <n v="6.7"/>
    <m/>
    <n v="4070.3999999999996"/>
    <n v="0"/>
    <s v=""/>
    <n v="0"/>
    <s v=""/>
    <s v=""/>
  </r>
  <r>
    <x v="4"/>
    <n v="706650003"/>
    <x v="4"/>
    <s v="0"/>
    <s v="113a"/>
    <s v="Spielausgabe"/>
    <s v="Hauptgebäude"/>
    <m/>
    <s v="Stein"/>
    <n v="31"/>
    <s v="K1"/>
    <s v="F"/>
    <s v="1m"/>
    <n v="12"/>
    <n v="6.4"/>
    <m/>
    <n v="372"/>
    <n v="0"/>
    <s v=""/>
    <n v="0"/>
    <s v=""/>
    <s v=""/>
  </r>
  <r>
    <x v="4"/>
    <n v="706650003"/>
    <x v="4"/>
    <s v="0"/>
    <s v="106"/>
    <s v="Raum  -Mensa-"/>
    <s v="Hauptgebäude"/>
    <m/>
    <s v="PVC"/>
    <n v="65.12"/>
    <s v="I3"/>
    <s v="F"/>
    <s v="5w"/>
    <n v="192"/>
    <n v="20.100000000000001"/>
    <m/>
    <n v="12503.04"/>
    <n v="0"/>
    <s v=""/>
    <n v="0"/>
    <s v=""/>
    <s v=""/>
  </r>
  <r>
    <x v="4"/>
    <n v="706650003"/>
    <x v="4"/>
    <s v="0"/>
    <s v="109"/>
    <s v="Büro"/>
    <s v="Hauptgebäude"/>
    <m/>
    <s v="PVC"/>
    <n v="17.600000000000001"/>
    <s v="C2"/>
    <s v="F"/>
    <s v="2,5w"/>
    <n v="96"/>
    <n v="6.7"/>
    <m/>
    <n v="1689.6000000000001"/>
    <n v="0"/>
    <s v=""/>
    <n v="0"/>
    <s v=""/>
    <s v=""/>
  </r>
  <r>
    <x v="4"/>
    <n v="706650003"/>
    <x v="4"/>
    <s v="1"/>
    <s v="208a"/>
    <s v="Flur"/>
    <s v="Hauptgebäude"/>
    <m/>
    <s v="PVC"/>
    <n v="217.74"/>
    <s v="E2.1"/>
    <s v="F"/>
    <s v="2,5w"/>
    <n v="96"/>
    <n v="26"/>
    <m/>
    <n v="20903.04"/>
    <n v="0"/>
    <s v=""/>
    <n v="0"/>
    <s v=""/>
    <s v=""/>
  </r>
  <r>
    <x v="4"/>
    <n v="706650003"/>
    <x v="4"/>
    <s v="1"/>
    <s v="208"/>
    <s v="Putzmittelraum"/>
    <s v="Hauptgebäude"/>
    <m/>
    <s v="PVC"/>
    <n v="9.99"/>
    <s v="M1"/>
    <s v="F"/>
    <s v="0"/>
    <n v="0"/>
    <n v="0"/>
    <m/>
    <n v="0"/>
    <n v="0"/>
    <s v=""/>
    <n v="0"/>
    <s v=""/>
    <s v=""/>
  </r>
  <r>
    <x v="4"/>
    <n v="706650003"/>
    <x v="4"/>
    <s v="1"/>
    <s v="207"/>
    <s v="Klasse "/>
    <s v="Hauptgebäude"/>
    <m/>
    <s v="PVC"/>
    <n v="65.069999999999993"/>
    <s v="A1"/>
    <s v="F"/>
    <s v="2,5w"/>
    <n v="96"/>
    <n v="28.5"/>
    <m/>
    <n v="6246.7199999999993"/>
    <n v="0"/>
    <s v=""/>
    <n v="0"/>
    <s v=""/>
    <s v=""/>
  </r>
  <r>
    <x v="4"/>
    <n v="706650003"/>
    <x v="4"/>
    <s v="1"/>
    <s v="206"/>
    <s v="Klasse "/>
    <s v="Hauptgebäude"/>
    <m/>
    <s v="PVC"/>
    <n v="65.069999999999993"/>
    <s v="A1"/>
    <s v="F"/>
    <s v="2,5w"/>
    <n v="96"/>
    <n v="21"/>
    <m/>
    <n v="6246.7199999999993"/>
    <n v="0"/>
    <s v=""/>
    <n v="0"/>
    <s v=""/>
    <s v=""/>
  </r>
  <r>
    <x v="4"/>
    <n v="706650003"/>
    <x v="4"/>
    <s v="1"/>
    <s v="205"/>
    <s v="Klasse "/>
    <s v="Hauptgebäude"/>
    <m/>
    <s v="PVC"/>
    <n v="65.459999999999994"/>
    <s v="A1"/>
    <s v="F"/>
    <s v="2,5w"/>
    <n v="96"/>
    <n v="21"/>
    <m/>
    <n v="6284.16"/>
    <n v="0"/>
    <s v=""/>
    <n v="0"/>
    <s v=""/>
    <s v=""/>
  </r>
  <r>
    <x v="4"/>
    <n v="706650003"/>
    <x v="4"/>
    <s v="1"/>
    <s v="204"/>
    <s v="Klasse "/>
    <s v="Hauptgebäude"/>
    <m/>
    <s v="PVC"/>
    <n v="65.459999999999994"/>
    <s v="A1"/>
    <s v="F"/>
    <s v="2,5w"/>
    <n v="96"/>
    <n v="21"/>
    <m/>
    <n v="6284.16"/>
    <n v="0"/>
    <s v=""/>
    <n v="0"/>
    <s v=""/>
    <s v=""/>
  </r>
  <r>
    <x v="4"/>
    <n v="706650003"/>
    <x v="4"/>
    <s v="1"/>
    <s v="203"/>
    <s v="Klasse "/>
    <s v="Hauptgebäude"/>
    <m/>
    <s v="PVC"/>
    <n v="65.12"/>
    <s v="A1"/>
    <s v="F"/>
    <s v="2,5w"/>
    <n v="96"/>
    <n v="21"/>
    <m/>
    <n v="6251.52"/>
    <n v="0"/>
    <s v=""/>
    <n v="0"/>
    <s v=""/>
    <s v=""/>
  </r>
  <r>
    <x v="4"/>
    <n v="706650003"/>
    <x v="4"/>
    <s v="1"/>
    <s v="201"/>
    <s v="Klasse "/>
    <s v="Hauptgebäude"/>
    <m/>
    <s v="PVC"/>
    <n v="65.12"/>
    <s v="A1"/>
    <s v="F"/>
    <s v="2,5w"/>
    <n v="96"/>
    <n v="29"/>
    <m/>
    <n v="6251.52"/>
    <n v="0"/>
    <s v=""/>
    <n v="0"/>
    <s v=""/>
    <s v=""/>
  </r>
  <r>
    <x v="4"/>
    <n v="706650003"/>
    <x v="4"/>
    <s v="1"/>
    <s v="200"/>
    <s v="Klasse "/>
    <s v="Hauptgebäude"/>
    <m/>
    <s v="PVC"/>
    <n v="65.069999999999993"/>
    <s v="A1"/>
    <s v="F"/>
    <s v="2,5w"/>
    <n v="96"/>
    <n v="22"/>
    <m/>
    <n v="6246.7199999999993"/>
    <n v="0"/>
    <s v=""/>
    <n v="0"/>
    <s v=""/>
    <s v=""/>
  </r>
  <r>
    <x v="4"/>
    <n v="706650003"/>
    <x v="4"/>
    <s v="1"/>
    <s v="217a"/>
    <s v="Flur"/>
    <s v="Hauptgebäude "/>
    <m/>
    <s v="Textil"/>
    <n v="21.53"/>
    <s v="E2.1"/>
    <s v="F"/>
    <s v="2,5w"/>
    <n v="96"/>
    <n v="0"/>
    <m/>
    <n v="2066.88"/>
    <n v="0"/>
    <s v=""/>
    <n v="0"/>
    <s v=""/>
    <s v=""/>
  </r>
  <r>
    <x v="4"/>
    <n v="706650003"/>
    <x v="4"/>
    <s v="1"/>
    <s v="217"/>
    <s v="Lehrerzimmer"/>
    <s v="Hauptgebäude "/>
    <m/>
    <s v="Textil"/>
    <n v="46.51"/>
    <s v="C2"/>
    <s v="F"/>
    <s v="2,5w"/>
    <n v="96"/>
    <n v="21.1"/>
    <m/>
    <n v="4464.96"/>
    <n v="0"/>
    <s v=""/>
    <n v="0"/>
    <s v=""/>
    <s v=""/>
  </r>
  <r>
    <x v="4"/>
    <n v="706650003"/>
    <x v="4"/>
    <s v="1"/>
    <s v="216"/>
    <s v="Damen-WC"/>
    <s v="Hauptgebäude "/>
    <m/>
    <s v="PVC"/>
    <n v="14.73"/>
    <s v="G1"/>
    <s v="F"/>
    <s v="5w"/>
    <n v="192"/>
    <n v="4.4000000000000004"/>
    <m/>
    <n v="2828.16"/>
    <n v="0"/>
    <s v=""/>
    <n v="0"/>
    <s v=""/>
    <s v=""/>
  </r>
  <r>
    <x v="4"/>
    <n v="706650003"/>
    <x v="4"/>
    <s v="1"/>
    <s v="215"/>
    <s v="Teeküche"/>
    <s v="Hauptgebäude "/>
    <m/>
    <s v="PVC"/>
    <n v="3.35"/>
    <s v="I1"/>
    <s v="F"/>
    <s v="5w"/>
    <n v="192"/>
    <n v="1.2"/>
    <m/>
    <n v="643.20000000000005"/>
    <n v="0"/>
    <s v=""/>
    <n v="0"/>
    <s v=""/>
    <s v=""/>
  </r>
  <r>
    <x v="4"/>
    <n v="706650003"/>
    <x v="4"/>
    <s v="1"/>
    <s v="214"/>
    <s v="Herren-WC"/>
    <s v="Hauptgebäude "/>
    <m/>
    <s v="PVC"/>
    <n v="7.24"/>
    <s v="G1"/>
    <s v="F"/>
    <s v="5w"/>
    <n v="192"/>
    <n v="2.2000000000000002"/>
    <m/>
    <n v="1390.08"/>
    <n v="0"/>
    <s v=""/>
    <n v="0"/>
    <s v=""/>
    <s v=""/>
  </r>
  <r>
    <x v="4"/>
    <n v="706650003"/>
    <x v="4"/>
    <s v="1"/>
    <s v="213"/>
    <s v="Besprechungsraum"/>
    <s v="Hauptgebäude "/>
    <m/>
    <s v="Textil"/>
    <n v="23.21"/>
    <s v="C2"/>
    <s v="F"/>
    <s v="2,5w"/>
    <n v="96"/>
    <n v="9.3000000000000007"/>
    <m/>
    <n v="2228.16"/>
    <n v="0"/>
    <s v=""/>
    <n v="0"/>
    <s v=""/>
    <s v=""/>
  </r>
  <r>
    <x v="4"/>
    <n v="706650003"/>
    <x v="4"/>
    <s v="1"/>
    <s v="212"/>
    <s v="Sekretariat"/>
    <s v="Hauptgebäude "/>
    <m/>
    <s v="Textil"/>
    <n v="18.86"/>
    <s v="C2"/>
    <s v="F"/>
    <s v="2,5w"/>
    <n v="96"/>
    <n v="7"/>
    <m/>
    <n v="1810.56"/>
    <n v="0"/>
    <s v=""/>
    <n v="0"/>
    <s v=""/>
    <s v=""/>
  </r>
  <r>
    <x v="4"/>
    <n v="706650003"/>
    <x v="4"/>
    <s v="1"/>
    <s v="209"/>
    <s v="Rektorzimmer"/>
    <s v="Hauptgebäude "/>
    <m/>
    <s v="PVC"/>
    <n v="18.86"/>
    <s v="C2"/>
    <s v="F"/>
    <s v="2,5w"/>
    <n v="96"/>
    <n v="7"/>
    <m/>
    <n v="1810.56"/>
    <n v="0"/>
    <s v=""/>
    <n v="0"/>
    <s v=""/>
    <s v=""/>
  </r>
  <r>
    <x v="4"/>
    <n v="706650003"/>
    <x v="4"/>
    <s v="1"/>
    <s v="211"/>
    <s v="Kopierer"/>
    <s v="Hauptgebäude "/>
    <m/>
    <s v="PVC"/>
    <n v="32.520000000000003"/>
    <s v="D2"/>
    <s v="F"/>
    <s v="2,5w"/>
    <n v="96"/>
    <n v="14"/>
    <m/>
    <n v="3121.92"/>
    <n v="0"/>
    <s v=""/>
    <n v="0"/>
    <s v=""/>
    <s v=""/>
  </r>
  <r>
    <x v="4"/>
    <n v="706650003"/>
    <x v="4"/>
    <s v="-1"/>
    <s v="-005a"/>
    <s v="Flur"/>
    <s v="Hauptgebäude "/>
    <m/>
    <s v="Stein"/>
    <n v="55.68"/>
    <s v="E2.1"/>
    <s v="F"/>
    <s v="2,5w"/>
    <n v="96"/>
    <n v="13.8"/>
    <n v="3.3"/>
    <n v="5345.28"/>
    <n v="0"/>
    <s v=""/>
    <n v="0"/>
    <s v=""/>
    <s v=""/>
  </r>
  <r>
    <x v="4"/>
    <n v="706650003"/>
    <x v="4"/>
    <s v="-1"/>
    <s v="-005"/>
    <s v="Klasse"/>
    <s v="Hauptgebäude "/>
    <m/>
    <s v="PVC"/>
    <n v="67.69"/>
    <s v="A1"/>
    <s v="F"/>
    <s v="2,5w"/>
    <n v="96"/>
    <n v="4.5999999999999996"/>
    <m/>
    <n v="6498.24"/>
    <n v="0"/>
    <s v=""/>
    <n v="0"/>
    <s v=""/>
    <s v=""/>
  </r>
  <r>
    <x v="4"/>
    <n v="706650003"/>
    <x v="4"/>
    <s v="-1"/>
    <s v="-008"/>
    <s v="Werkraum"/>
    <s v="Hauptgebäude "/>
    <m/>
    <s v="PVC"/>
    <n v="20.02"/>
    <s v="A3"/>
    <s v="F"/>
    <s v="2,5w"/>
    <n v="96"/>
    <n v="0"/>
    <m/>
    <n v="1921.92"/>
    <n v="0"/>
    <s v=""/>
    <n v="0"/>
    <s v=""/>
    <s v=""/>
  </r>
  <r>
    <x v="4"/>
    <n v="706650003"/>
    <x v="4"/>
    <s v="-1"/>
    <s v="-001"/>
    <s v="Lager"/>
    <s v="Hauptgebäude "/>
    <m/>
    <s v="Stein"/>
    <n v="42.33"/>
    <s v="M1"/>
    <s v="F"/>
    <s v="0"/>
    <n v="0"/>
    <n v="0"/>
    <m/>
    <n v="0"/>
    <n v="0"/>
    <s v=""/>
    <n v="0"/>
    <s v=""/>
    <s v=""/>
  </r>
  <r>
    <x v="4"/>
    <n v="706650003"/>
    <x v="4"/>
    <n v="0"/>
    <s v="113a"/>
    <s v="überdachter Pausengang"/>
    <s v="Hauptgebäude "/>
    <m/>
    <s v="Stein"/>
    <n v="72.150000000000006"/>
    <s v="N3"/>
    <s v="F"/>
    <s v="0"/>
    <n v="0"/>
    <n v="0"/>
    <m/>
    <n v="0"/>
    <n v="0"/>
    <s v=""/>
    <n v="0"/>
    <s v=""/>
    <s v=""/>
  </r>
  <r>
    <x v="4"/>
    <n v="706650003"/>
    <x v="4"/>
    <n v="0"/>
    <s v="113b"/>
    <s v="Toiletteneingang"/>
    <s v="Hauptgebäude "/>
    <m/>
    <s v="Stein"/>
    <n v="11.54"/>
    <s v="E1"/>
    <s v="F"/>
    <s v="5w"/>
    <n v="192"/>
    <n v="0"/>
    <m/>
    <n v="2215.6799999999998"/>
    <n v="0"/>
    <s v=""/>
    <n v="0"/>
    <s v=""/>
    <s v=""/>
  </r>
  <r>
    <x v="4"/>
    <n v="706650003"/>
    <x v="4"/>
    <n v="0"/>
    <s v="113c"/>
    <s v="Mädchen-WC"/>
    <s v="Hauptgebäude "/>
    <m/>
    <s v="Stein"/>
    <n v="32.159999999999997"/>
    <s v="G1.2"/>
    <s v="F"/>
    <s v="10w"/>
    <n v="384"/>
    <n v="0"/>
    <m/>
    <n v="12349.439999999999"/>
    <n v="0"/>
    <s v=""/>
    <n v="0"/>
    <s v=""/>
    <s v=""/>
  </r>
  <r>
    <x v="4"/>
    <n v="706650003"/>
    <x v="4"/>
    <n v="0"/>
    <s v="113d"/>
    <s v="Mädchen-Waschraum"/>
    <s v="Hauptgebäude "/>
    <m/>
    <s v="Stein"/>
    <n v="8.82"/>
    <s v="G1.2"/>
    <s v="F"/>
    <s v="10w"/>
    <n v="384"/>
    <n v="2.4"/>
    <m/>
    <n v="3386.88"/>
    <n v="0"/>
    <s v=""/>
    <n v="0"/>
    <s v=""/>
    <s v=""/>
  </r>
  <r>
    <x v="4"/>
    <n v="706650003"/>
    <x v="4"/>
    <n v="0"/>
    <s v="113e"/>
    <s v="Jungen-WC"/>
    <s v="Hauptgebäude "/>
    <m/>
    <s v="Stein"/>
    <n v="25.6"/>
    <s v="G1.2"/>
    <s v="F"/>
    <s v="10w"/>
    <n v="384"/>
    <n v="0"/>
    <m/>
    <n v="9830.4000000000015"/>
    <n v="0"/>
    <s v=""/>
    <n v="0"/>
    <s v=""/>
    <s v=""/>
  </r>
  <r>
    <x v="4"/>
    <n v="706650003"/>
    <x v="4"/>
    <n v="0"/>
    <s v="113f"/>
    <s v="Jungen-Waschraum"/>
    <s v="Hauptgebäude "/>
    <m/>
    <s v="Stein"/>
    <n v="8.7899999999999991"/>
    <s v="G1.2"/>
    <s v="F"/>
    <s v="10w"/>
    <n v="384"/>
    <n v="2.4"/>
    <m/>
    <n v="3375.3599999999997"/>
    <n v="0"/>
    <s v=""/>
    <n v="0"/>
    <s v=""/>
    <s v=""/>
  </r>
  <r>
    <x v="4"/>
    <n v="706650003"/>
    <x v="4"/>
    <n v="-1"/>
    <s v="-002"/>
    <s v="Technik"/>
    <s v="Hauptgebäude "/>
    <m/>
    <s v="Stein"/>
    <n v="21.56"/>
    <s v="M1"/>
    <s v="F"/>
    <s v="0"/>
    <n v="0"/>
    <n v="0"/>
    <m/>
    <n v="0"/>
    <n v="0"/>
    <s v=""/>
    <n v="0"/>
    <s v=""/>
    <s v=""/>
  </r>
  <r>
    <x v="4"/>
    <n v="706650003"/>
    <x v="4"/>
    <n v="-1"/>
    <s v="-003"/>
    <s v="Technik"/>
    <s v="Hauptgebäude "/>
    <m/>
    <s v="Stein"/>
    <n v="21.56"/>
    <s v="M1"/>
    <s v="F"/>
    <s v="0"/>
    <n v="0"/>
    <n v="0"/>
    <m/>
    <n v="0"/>
    <n v="0"/>
    <s v=""/>
    <n v="0"/>
    <s v=""/>
    <s v=""/>
  </r>
  <r>
    <x v="4"/>
    <n v="706650003"/>
    <x v="4"/>
    <n v="-1"/>
    <s v="-004"/>
    <s v="Flur"/>
    <s v="Hauptgebäude "/>
    <m/>
    <s v="Stein"/>
    <n v="21.56"/>
    <s v="M1"/>
    <s v="F"/>
    <s v="0"/>
    <n v="0"/>
    <n v="0"/>
    <m/>
    <n v="0"/>
    <n v="0"/>
    <s v=""/>
    <n v="0"/>
    <s v=""/>
    <s v=""/>
  </r>
  <r>
    <x v="4"/>
    <n v="706650003"/>
    <x v="4"/>
    <n v="-1"/>
    <s v="-006"/>
    <s v="Hausmeisterwerkstatt"/>
    <s v="Hauptgebäude "/>
    <m/>
    <s v="Stein"/>
    <n v="123.56"/>
    <s v="M1"/>
    <s v="F"/>
    <s v="0"/>
    <n v="0"/>
    <n v="0"/>
    <m/>
    <n v="0"/>
    <n v="0"/>
    <s v=""/>
    <n v="0"/>
    <s v=""/>
    <s v=""/>
  </r>
  <r>
    <x v="4"/>
    <n v="706650003"/>
    <x v="4"/>
    <n v="-1"/>
    <s v="-006a"/>
    <s v="Lager"/>
    <s v="Hauptgebäude "/>
    <m/>
    <s v="Stein"/>
    <n v="44"/>
    <s v="M1"/>
    <s v="F"/>
    <s v="0"/>
    <n v="0"/>
    <n v="0"/>
    <m/>
    <n v="0"/>
    <n v="0"/>
    <s v=""/>
    <n v="0"/>
    <s v=""/>
    <s v=""/>
  </r>
  <r>
    <x v="4"/>
    <n v="706650003"/>
    <x v="4"/>
    <n v="-1"/>
    <s v="-006b"/>
    <s v="Lager"/>
    <s v="Hauptgebäude "/>
    <m/>
    <s v="Stein"/>
    <n v="44"/>
    <s v="M1"/>
    <s v="F"/>
    <s v="0"/>
    <n v="0"/>
    <n v="0"/>
    <m/>
    <n v="0"/>
    <n v="0"/>
    <s v=""/>
    <n v="0"/>
    <s v=""/>
    <s v=""/>
  </r>
  <r>
    <x v="4"/>
    <n v="706650003"/>
    <x v="4"/>
    <n v="-1"/>
    <s v="-006c"/>
    <s v="Lager"/>
    <s v="Hauptgebäude "/>
    <m/>
    <s v="Stein"/>
    <n v="44"/>
    <s v="M1"/>
    <s v="F"/>
    <s v="0"/>
    <n v="0"/>
    <n v="0"/>
    <m/>
    <n v="0"/>
    <n v="0"/>
    <s v=""/>
    <n v="0"/>
    <s v=""/>
    <s v=""/>
  </r>
  <r>
    <x v="5"/>
    <n v="706780031"/>
    <x v="5"/>
    <s v="0"/>
    <s v="B012"/>
    <s v="Windfang"/>
    <s v="Hauptgebäude"/>
    <m/>
    <s v="Stein"/>
    <n v="15.7"/>
    <s v="E1"/>
    <s v="F"/>
    <s v="5w"/>
    <n v="192"/>
    <n v="0"/>
    <m/>
    <n v="3014.3999999999996"/>
    <n v="0"/>
    <s v=""/>
    <n v="0"/>
    <s v=""/>
    <s v=""/>
  </r>
  <r>
    <x v="5"/>
    <n v="706780031"/>
    <x v="5"/>
    <s v="0"/>
    <s v="B013"/>
    <s v="Eingangshalle"/>
    <s v="Hauptgebäude"/>
    <m/>
    <s v="Stein"/>
    <n v="87.2"/>
    <s v="E1"/>
    <s v="F"/>
    <s v="5w"/>
    <n v="192"/>
    <n v="18.5"/>
    <n v="5"/>
    <n v="16742.400000000001"/>
    <n v="0"/>
    <s v=""/>
    <n v="0"/>
    <s v=""/>
    <s v=""/>
  </r>
  <r>
    <x v="5"/>
    <n v="706780031"/>
    <x v="5"/>
    <s v="0"/>
    <s v="B014"/>
    <s v="Hausmeisterloge"/>
    <s v="Hauptgebäude"/>
    <m/>
    <s v="PVC"/>
    <n v="20.04"/>
    <s v="C1"/>
    <s v="F"/>
    <s v="1w"/>
    <n v="38.4"/>
    <n v="13"/>
    <m/>
    <n v="769.53599999999994"/>
    <n v="0"/>
    <s v=""/>
    <n v="0"/>
    <s v=""/>
    <s v=""/>
  </r>
  <r>
    <x v="5"/>
    <n v="706780031"/>
    <x v="5"/>
    <s v="0"/>
    <s v="B015"/>
    <s v="Flur I -B-Trakt-  (rechts vom Eingang)"/>
    <s v="Hauptgebäude"/>
    <m/>
    <s v="Stein"/>
    <n v="76.8"/>
    <s v="E2"/>
    <s v="F"/>
    <s v="5w"/>
    <n v="192"/>
    <n v="35.799999999999997"/>
    <m/>
    <n v="14745.599999999999"/>
    <n v="0"/>
    <s v=""/>
    <n v="0"/>
    <s v=""/>
    <s v=""/>
  </r>
  <r>
    <x v="5"/>
    <n v="706780031"/>
    <x v="5"/>
    <s v="0"/>
    <s v="B016"/>
    <s v="Putzmittel"/>
    <s v="Hauptgebäude"/>
    <m/>
    <s v="Stein"/>
    <n v="15.76"/>
    <s v="M1"/>
    <s v="F"/>
    <s v="0"/>
    <n v="0"/>
    <n v="1.5"/>
    <m/>
    <n v="0"/>
    <n v="0"/>
    <s v=""/>
    <n v="0"/>
    <s v=""/>
    <s v=""/>
  </r>
  <r>
    <x v="5"/>
    <n v="706780031"/>
    <x v="5"/>
    <s v="0"/>
    <s v="B017"/>
    <s v="Geschichtsarchiv"/>
    <s v="Hauptgebäude"/>
    <m/>
    <s v="PVC"/>
    <n v="30.02"/>
    <s v="K1"/>
    <s v="F"/>
    <s v="1m"/>
    <n v="12"/>
    <n v="9.9"/>
    <n v="5"/>
    <n v="360.24"/>
    <n v="0"/>
    <s v=""/>
    <n v="0"/>
    <s v=""/>
    <s v=""/>
  </r>
  <r>
    <x v="5"/>
    <n v="706780031"/>
    <x v="5"/>
    <s v="0"/>
    <s v="B019"/>
    <s v="Klasse "/>
    <s v="Hauptgebäude"/>
    <m/>
    <s v="Linoleum"/>
    <n v="48.05"/>
    <s v="A1"/>
    <s v="F"/>
    <s v="2,5w"/>
    <n v="96"/>
    <n v="17.100000000000001"/>
    <m/>
    <n v="4612.7999999999993"/>
    <n v="0"/>
    <s v=""/>
    <n v="0"/>
    <s v=""/>
    <s v=""/>
  </r>
  <r>
    <x v="5"/>
    <n v="706780031"/>
    <x v="5"/>
    <s v="0"/>
    <s v="B021"/>
    <s v="Klasse "/>
    <s v="Hauptgebäude"/>
    <m/>
    <s v="PVC"/>
    <n v="63.63"/>
    <s v="A1"/>
    <s v="F"/>
    <s v="2,5w"/>
    <n v="96"/>
    <n v="15.2"/>
    <m/>
    <n v="6108.4800000000005"/>
    <n v="0"/>
    <s v=""/>
    <n v="0"/>
    <s v=""/>
    <s v=""/>
  </r>
  <r>
    <x v="5"/>
    <n v="706780031"/>
    <x v="5"/>
    <s v="0"/>
    <s v="B023"/>
    <s v="Archiv "/>
    <s v="Hauptgebäude"/>
    <m/>
    <s v="Stein"/>
    <n v="13.9"/>
    <s v="K1"/>
    <s v="F"/>
    <s v="1m"/>
    <n v="12"/>
    <n v="0"/>
    <m/>
    <n v="166.8"/>
    <n v="0"/>
    <s v=""/>
    <n v="0"/>
    <s v=""/>
    <s v=""/>
  </r>
  <r>
    <x v="5"/>
    <n v="706780031"/>
    <x v="5"/>
    <s v="0"/>
    <s v="B018"/>
    <s v="Medienraum "/>
    <s v="Hauptgebäude"/>
    <m/>
    <s v="PVC"/>
    <n v="84.09"/>
    <s v="A2"/>
    <s v="F"/>
    <s v="2,5w"/>
    <n v="96"/>
    <n v="31.4"/>
    <m/>
    <n v="8072.64"/>
    <n v="0"/>
    <s v=""/>
    <n v="0"/>
    <s v=""/>
    <s v=""/>
  </r>
  <r>
    <x v="5"/>
    <n v="706780031"/>
    <x v="5"/>
    <s v="0"/>
    <s v="Bo18a"/>
    <s v="Medienraum "/>
    <s v="Hauptgebäude"/>
    <m/>
    <s v="PVC"/>
    <n v="85.5"/>
    <s v="A2"/>
    <s v="F"/>
    <s v="2,5w"/>
    <n v="96"/>
    <n v="31.4"/>
    <m/>
    <n v="8208"/>
    <n v="0"/>
    <s v=""/>
    <n v="0"/>
    <s v=""/>
    <s v=""/>
  </r>
  <r>
    <x v="5"/>
    <n v="706780031"/>
    <x v="5"/>
    <s v="0"/>
    <s v="C020b"/>
    <s v="Flur II -C-Trakt-"/>
    <s v="Hauptgebäude"/>
    <m/>
    <s v="Stein"/>
    <n v="135.96"/>
    <s v="E2"/>
    <s v="F"/>
    <s v="5w"/>
    <n v="192"/>
    <n v="8.6999999999999993"/>
    <n v="14.8"/>
    <n v="26104.32"/>
    <n v="0"/>
    <s v=""/>
    <n v="0"/>
    <s v=""/>
    <s v=""/>
  </r>
  <r>
    <x v="5"/>
    <n v="706780031"/>
    <x v="5"/>
    <s v="0"/>
    <s v="C020a"/>
    <s v="Sanitätsraum "/>
    <s v="Hauptgebäude"/>
    <m/>
    <s v="PVC"/>
    <n v="21.57"/>
    <s v="I2"/>
    <s v="F"/>
    <s v="1w"/>
    <n v="38.4"/>
    <n v="7.9"/>
    <m/>
    <n v="828.28800000000001"/>
    <n v="0"/>
    <s v=""/>
    <n v="0"/>
    <s v=""/>
    <s v=""/>
  </r>
  <r>
    <x v="5"/>
    <n v="706780031"/>
    <x v="5"/>
    <s v="0"/>
    <s v="C020"/>
    <s v="SV-Büro "/>
    <s v="Hauptgebäude"/>
    <m/>
    <s v="Laminat"/>
    <n v="28.36"/>
    <s v="C1"/>
    <s v="F"/>
    <s v="1w"/>
    <n v="38.4"/>
    <n v="7.9"/>
    <m/>
    <n v="1089.0239999999999"/>
    <n v="0"/>
    <s v=""/>
    <n v="0"/>
    <s v=""/>
    <s v=""/>
  </r>
  <r>
    <x v="5"/>
    <n v="706780031"/>
    <x v="5"/>
    <s v="0"/>
    <s v="C022a"/>
    <s v="Treppe zum UG (19 Stufen + Podeste) -BC-Trakt-"/>
    <s v="Hauptgebäude"/>
    <m/>
    <s v="Stein"/>
    <n v="57.07"/>
    <s v="E4.1"/>
    <s v="F"/>
    <s v="2,5w"/>
    <n v="96"/>
    <n v="3.7"/>
    <m/>
    <n v="5478.72"/>
    <n v="0"/>
    <s v=""/>
    <n v="0"/>
    <s v=""/>
    <s v=""/>
  </r>
  <r>
    <x v="5"/>
    <n v="706780031"/>
    <x v="5"/>
    <s v="0"/>
    <s v="C022b"/>
    <s v="Treppe zum OG (20 Stufen + Podest) -BC-Trakt-"/>
    <s v="Hauptgebäude"/>
    <m/>
    <s v="Stein"/>
    <n v="23"/>
    <s v="E4"/>
    <s v="F"/>
    <s v="5w"/>
    <n v="192"/>
    <n v="0"/>
    <m/>
    <n v="4416"/>
    <n v="0"/>
    <s v=""/>
    <n v="0"/>
    <s v=""/>
    <s v=""/>
  </r>
  <r>
    <x v="5"/>
    <n v="706780031"/>
    <x v="5"/>
    <s v="0"/>
    <s v="C022"/>
    <s v="Sprache"/>
    <s v="Hauptgebäude"/>
    <m/>
    <s v="PVC"/>
    <n v="61.65"/>
    <s v="A2"/>
    <s v="F"/>
    <s v="2,5w"/>
    <n v="96"/>
    <n v="21.1"/>
    <m/>
    <n v="5918.4"/>
    <n v="0"/>
    <s v=""/>
    <n v="0"/>
    <s v=""/>
    <s v=""/>
  </r>
  <r>
    <x v="5"/>
    <n v="706780031"/>
    <x v="5"/>
    <s v="0"/>
    <s v="C024"/>
    <s v="Klasse "/>
    <s v="Hauptgebäude"/>
    <m/>
    <s v="PVC"/>
    <n v="61.48"/>
    <s v="A1"/>
    <s v="F"/>
    <s v="2,5w"/>
    <n v="96"/>
    <n v="21.1"/>
    <m/>
    <n v="5902.08"/>
    <n v="0"/>
    <s v=""/>
    <n v="0"/>
    <s v=""/>
    <s v=""/>
  </r>
  <r>
    <x v="5"/>
    <n v="706780031"/>
    <x v="5"/>
    <s v="0"/>
    <s v="C026"/>
    <s v="Klasse "/>
    <s v="Hauptgebäude"/>
    <m/>
    <s v="PVC"/>
    <n v="61.63"/>
    <s v="A1"/>
    <s v="F"/>
    <s v="2,5w"/>
    <n v="96"/>
    <n v="21.1"/>
    <m/>
    <n v="5916.4800000000005"/>
    <n v="0"/>
    <s v=""/>
    <n v="0"/>
    <s v=""/>
    <s v=""/>
  </r>
  <r>
    <x v="5"/>
    <n v="706780031"/>
    <x v="5"/>
    <s v="0"/>
    <s v="C027"/>
    <s v="wissenschaftlicher Raum"/>
    <s v="Hauptgebäude"/>
    <m/>
    <s v="Kautschuk"/>
    <n v="72.05"/>
    <s v="A1"/>
    <s v="F"/>
    <s v="2,5w"/>
    <n v="96"/>
    <n v="25.9"/>
    <m/>
    <n v="6916.7999999999993"/>
    <n v="0"/>
    <s v=""/>
    <n v="0"/>
    <s v=""/>
    <s v=""/>
  </r>
  <r>
    <x v="5"/>
    <n v="706780031"/>
    <x v="5"/>
    <s v="0"/>
    <s v="C028"/>
    <s v="Klasse "/>
    <s v="Hauptgebäude"/>
    <m/>
    <s v="PVC"/>
    <n v="76.62"/>
    <s v="A1"/>
    <s v="F"/>
    <s v="2,5w"/>
    <n v="96"/>
    <n v="26.7"/>
    <m/>
    <n v="7355.52"/>
    <n v="0"/>
    <s v=""/>
    <n v="0"/>
    <s v=""/>
    <s v=""/>
  </r>
  <r>
    <x v="5"/>
    <n v="706780031"/>
    <x v="5"/>
    <s v="0"/>
    <s v="C029"/>
    <s v="Klasse "/>
    <s v="Hauptgebäude"/>
    <m/>
    <s v="Linoleum"/>
    <n v="54.9"/>
    <s v="A1"/>
    <s v="F"/>
    <s v="2,5w"/>
    <n v="96"/>
    <n v="18"/>
    <m/>
    <n v="5270.4"/>
    <n v="0"/>
    <s v=""/>
    <n v="0"/>
    <s v=""/>
    <s v=""/>
  </r>
  <r>
    <x v="5"/>
    <n v="706780031"/>
    <x v="5"/>
    <s v="0"/>
    <s v="C031"/>
    <s v="Jahrgangsstufe 12 "/>
    <s v="Hauptgebäude"/>
    <m/>
    <s v="Linoleum"/>
    <n v="76.64"/>
    <s v="A1"/>
    <s v="F"/>
    <s v="2,5w"/>
    <n v="96"/>
    <n v="24.4"/>
    <m/>
    <n v="7357.4400000000005"/>
    <n v="0"/>
    <s v=""/>
    <n v="0"/>
    <s v=""/>
    <s v=""/>
  </r>
  <r>
    <x v="5"/>
    <n v="706780031"/>
    <x v="5"/>
    <s v="0"/>
    <s v="C030"/>
    <s v="Schülerzeitung "/>
    <s v="Hauptgebäude"/>
    <m/>
    <s v="Stein"/>
    <n v="22.99"/>
    <s v="C1"/>
    <s v="F"/>
    <s v="1w"/>
    <n v="38.4"/>
    <n v="14.6"/>
    <m/>
    <n v="882.81599999999992"/>
    <n v="0"/>
    <s v=""/>
    <n v="0"/>
    <s v=""/>
    <s v=""/>
  </r>
  <r>
    <x v="5"/>
    <n v="706780031"/>
    <x v="5"/>
    <s v="0"/>
    <s v="D036a"/>
    <s v="Flur III -D-Trakt-"/>
    <s v="Hauptgebäude"/>
    <m/>
    <s v="Stein"/>
    <n v="141.86000000000001"/>
    <s v="E2"/>
    <s v="F"/>
    <s v="5w"/>
    <n v="192"/>
    <n v="32.6"/>
    <n v="15"/>
    <n v="27237.120000000003"/>
    <n v="0"/>
    <s v=""/>
    <n v="0"/>
    <s v=""/>
    <s v=""/>
  </r>
  <r>
    <x v="5"/>
    <n v="706780031"/>
    <x v="5"/>
    <s v="0"/>
    <s v="D036"/>
    <s v="Toilette / Lager "/>
    <s v="Hauptgebäude"/>
    <m/>
    <s v="Stein"/>
    <n v="15.19"/>
    <s v="K1"/>
    <s v="F"/>
    <s v="1w"/>
    <n v="12"/>
    <n v="1.7"/>
    <m/>
    <n v="182.28"/>
    <n v="0"/>
    <s v=""/>
    <n v="0"/>
    <s v=""/>
    <s v=""/>
  </r>
  <r>
    <x v="5"/>
    <n v="706780031"/>
    <x v="5"/>
    <s v="0"/>
    <s v="D038a"/>
    <s v="Treppe z. Heizkeller(13 Stufen + Podest) -CD-Trakt-"/>
    <s v="Hauptgebäude"/>
    <m/>
    <s v="Stein"/>
    <n v="44.56"/>
    <s v="E4.1"/>
    <s v="F"/>
    <s v="2,5w"/>
    <n v="96"/>
    <n v="0"/>
    <m/>
    <n v="4277.76"/>
    <n v="0"/>
    <s v=""/>
    <n v="0"/>
    <s v=""/>
    <s v=""/>
  </r>
  <r>
    <x v="5"/>
    <n v="706780031"/>
    <x v="5"/>
    <s v="0"/>
    <s v="D038b"/>
    <s v="Treppe z. OG ( 20 Stufen + 3 Podeste) -CD-Trakt-"/>
    <s v="Hauptgebäude"/>
    <m/>
    <s v="Stein"/>
    <n v="33.700000000000003"/>
    <s v="E4"/>
    <s v="F"/>
    <s v="5w"/>
    <n v="192"/>
    <n v="0"/>
    <m/>
    <n v="6470.4000000000005"/>
    <n v="0"/>
    <s v=""/>
    <n v="0"/>
    <s v=""/>
    <s v=""/>
  </r>
  <r>
    <x v="5"/>
    <n v="706780031"/>
    <x v="5"/>
    <s v="0"/>
    <s v="D038"/>
    <s v="Klasse "/>
    <s v="Hauptgebäude"/>
    <m/>
    <s v="Linoleum"/>
    <n v="63.18"/>
    <s v="A1"/>
    <s v="F"/>
    <s v="2,5w"/>
    <n v="96"/>
    <n v="23.8"/>
    <m/>
    <n v="6065.28"/>
    <n v="0"/>
    <s v=""/>
    <n v="0"/>
    <s v=""/>
    <s v=""/>
  </r>
  <r>
    <x v="5"/>
    <n v="706780031"/>
    <x v="5"/>
    <s v="0"/>
    <s v="D040"/>
    <s v="Klasse -D040-"/>
    <s v="Hauptgebäude"/>
    <m/>
    <s v="PVC"/>
    <n v="65.02"/>
    <s v="A1"/>
    <s v="F"/>
    <s v="2,5w"/>
    <n v="96"/>
    <n v="23.8"/>
    <m/>
    <n v="6241.92"/>
    <n v="0"/>
    <s v=""/>
    <n v="0"/>
    <s v=""/>
    <s v=""/>
  </r>
  <r>
    <x v="5"/>
    <n v="706780031"/>
    <x v="5"/>
    <s v="0"/>
    <s v="D042"/>
    <s v="Klasse -D042"/>
    <s v="Hauptgebäude"/>
    <m/>
    <s v="PVC"/>
    <n v="65.75"/>
    <s v="A1"/>
    <s v="F"/>
    <s v="2,5w"/>
    <n v="96"/>
    <n v="23.8"/>
    <m/>
    <n v="6312"/>
    <n v="0"/>
    <s v=""/>
    <n v="0"/>
    <s v=""/>
    <s v=""/>
  </r>
  <r>
    <x v="5"/>
    <n v="706780031"/>
    <x v="5"/>
    <s v="0"/>
    <s v="D042a"/>
    <s v="Flur IV -Eingang Lehrerparkplatz-"/>
    <s v="Hauptgebäude"/>
    <m/>
    <s v="Stein"/>
    <n v="21.93"/>
    <s v="E2.1"/>
    <s v="F"/>
    <s v="2,5w"/>
    <n v="96"/>
    <n v="0"/>
    <m/>
    <n v="2105.2799999999997"/>
    <n v="0"/>
    <s v=""/>
    <n v="0"/>
    <s v=""/>
    <s v=""/>
  </r>
  <r>
    <x v="5"/>
    <n v="706780031"/>
    <x v="5"/>
    <s v="0"/>
    <s v="D042b"/>
    <s v="Flur IV -Eingang Lehrerparkplatz-"/>
    <s v="Hauptgebäude"/>
    <m/>
    <s v="Stein"/>
    <n v="47.2"/>
    <s v="E2.1"/>
    <s v="F"/>
    <s v="2,5w"/>
    <n v="96"/>
    <n v="7.9"/>
    <m/>
    <n v="4531.2000000000007"/>
    <n v="0"/>
    <s v=""/>
    <n v="0"/>
    <s v=""/>
    <s v=""/>
  </r>
  <r>
    <x v="5"/>
    <n v="706780031"/>
    <x v="5"/>
    <s v="1"/>
    <s v="C138a"/>
    <s v="Flur IV -Eingang Lehrerparkplatz-"/>
    <s v="Hauptgebäude"/>
    <m/>
    <s v="Stein"/>
    <n v="96"/>
    <s v="E2.1"/>
    <s v="F"/>
    <s v="2,5w"/>
    <n v="96"/>
    <n v="0"/>
    <m/>
    <n v="9216"/>
    <n v="0"/>
    <s v=""/>
    <n v="0"/>
    <s v=""/>
    <s v=""/>
  </r>
  <r>
    <x v="5"/>
    <n v="706780031"/>
    <x v="5"/>
    <s v="0"/>
    <s v="D043"/>
    <s v="Studienraum"/>
    <s v="Hauptgebäude"/>
    <m/>
    <s v="PVC"/>
    <n v="104.04"/>
    <s v="A1"/>
    <s v="F"/>
    <s v="2,5w"/>
    <n v="96"/>
    <n v="15.4"/>
    <n v="20.3"/>
    <n v="9987.84"/>
    <n v="0"/>
    <s v=""/>
    <n v="0"/>
    <s v=""/>
    <s v=""/>
  </r>
  <r>
    <x v="5"/>
    <n v="706780031"/>
    <x v="5"/>
    <s v="0"/>
    <s v="D043a"/>
    <s v="Treppe z.Altbau (5 Stufen inkl. Podest)"/>
    <s v="Hauptgebäude"/>
    <m/>
    <s v="Stein"/>
    <n v="25.87"/>
    <s v="E4.1"/>
    <s v="F"/>
    <s v="2,5w"/>
    <n v="96"/>
    <n v="0"/>
    <m/>
    <n v="2483.52"/>
    <n v="0"/>
    <s v=""/>
    <n v="0"/>
    <s v=""/>
    <s v=""/>
  </r>
  <r>
    <x v="5"/>
    <n v="706780031"/>
    <x v="5"/>
    <s v="0"/>
    <s v="D043b"/>
    <s v="Treppe z. OG I (14 Stufen)"/>
    <s v="Hauptgebäude"/>
    <m/>
    <s v="Stein"/>
    <n v="14"/>
    <s v="E4"/>
    <s v="F"/>
    <s v="5w"/>
    <n v="192"/>
    <n v="6.4"/>
    <m/>
    <n v="2688"/>
    <n v="0"/>
    <s v=""/>
    <n v="0"/>
    <s v=""/>
    <s v=""/>
  </r>
  <r>
    <x v="5"/>
    <n v="706780031"/>
    <x v="5"/>
    <s v="1"/>
    <s v="C138b"/>
    <s v="Treppe z. Dachgeschoss"/>
    <s v="Hauptgebäude"/>
    <m/>
    <s v="Stein"/>
    <n v="11"/>
    <s v="E4.1"/>
    <s v="F"/>
    <s v="2,5w"/>
    <n v="96"/>
    <n v="0"/>
    <m/>
    <n v="1056"/>
    <n v="0"/>
    <s v=""/>
    <n v="0"/>
    <s v=""/>
    <s v=""/>
  </r>
  <r>
    <x v="5"/>
    <n v="706780031"/>
    <x v="5"/>
    <s v="0"/>
    <s v="D044"/>
    <s v="überdachter Pausengang"/>
    <s v="Hauptgebäude"/>
    <m/>
    <s v="Stein"/>
    <n v="292.08999999999997"/>
    <s v="N3"/>
    <s v="F"/>
    <s v="0"/>
    <n v="0"/>
    <n v="88.9"/>
    <m/>
    <n v="0"/>
    <n v="0"/>
    <s v=""/>
    <n v="0"/>
    <s v=""/>
    <s v=""/>
  </r>
  <r>
    <x v="5"/>
    <n v="706780031"/>
    <x v="5"/>
    <s v="0"/>
    <s v="D045"/>
    <s v="WC-Jungen"/>
    <s v="Hauptgebäude"/>
    <m/>
    <s v="Stein"/>
    <n v="25.21"/>
    <s v="G1"/>
    <s v="F"/>
    <s v="5w"/>
    <n v="192"/>
    <n v="4.2"/>
    <m/>
    <n v="4840.32"/>
    <n v="0"/>
    <s v=""/>
    <n v="0"/>
    <s v=""/>
    <s v=""/>
  </r>
  <r>
    <x v="5"/>
    <n v="706780031"/>
    <x v="5"/>
    <s v="0"/>
    <s v="D046"/>
    <s v="WC-Behinderte"/>
    <s v="Hauptgebäude"/>
    <m/>
    <s v="Stein"/>
    <n v="2.86"/>
    <s v="G1"/>
    <s v="F"/>
    <s v="5w"/>
    <n v="192"/>
    <n v="0.9"/>
    <m/>
    <n v="549.12"/>
    <n v="0"/>
    <s v=""/>
    <n v="0"/>
    <s v=""/>
    <s v=""/>
  </r>
  <r>
    <x v="5"/>
    <n v="706780031"/>
    <x v="5"/>
    <s v="0"/>
    <s v="D047"/>
    <s v="WC-Mädchen"/>
    <s v="Hauptgebäude"/>
    <m/>
    <s v="Stein"/>
    <n v="32.11"/>
    <s v="G1"/>
    <s v="F"/>
    <s v="5w"/>
    <n v="192"/>
    <n v="3.3"/>
    <m/>
    <n v="6165.12"/>
    <n v="0"/>
    <s v=""/>
    <n v="0"/>
    <s v=""/>
    <s v=""/>
  </r>
  <r>
    <x v="5"/>
    <n v="706780031"/>
    <x v="5"/>
    <s v="0"/>
    <s v="C032a"/>
    <s v="Flur -C-Trakt-"/>
    <s v="Neubau"/>
    <m/>
    <s v="Stein"/>
    <n v="15.23"/>
    <s v="E2"/>
    <s v="F"/>
    <s v="5w"/>
    <n v="192"/>
    <n v="13.5"/>
    <m/>
    <n v="2924.16"/>
    <n v="0"/>
    <s v=""/>
    <n v="0"/>
    <s v=""/>
    <s v=""/>
  </r>
  <r>
    <x v="5"/>
    <n v="706780031"/>
    <x v="5"/>
    <s v="0"/>
    <s v="C032b"/>
    <s v="Flur -C-Trakt-"/>
    <s v="Neubau"/>
    <m/>
    <s v="Stein"/>
    <n v="34.770000000000003"/>
    <s v="E2"/>
    <s v="F"/>
    <s v="5w"/>
    <n v="192"/>
    <n v="6.9"/>
    <n v="7.3"/>
    <n v="6675.84"/>
    <n v="0"/>
    <s v=""/>
    <n v="0"/>
    <s v=""/>
    <s v=""/>
  </r>
  <r>
    <x v="5"/>
    <n v="706780031"/>
    <x v="5"/>
    <s v="0"/>
    <s v="C032"/>
    <s v="Klasse "/>
    <s v="Neubau"/>
    <m/>
    <s v="Linoleum"/>
    <n v="65.319999999999993"/>
    <s v="A1"/>
    <s v="F"/>
    <s v="2,5w"/>
    <n v="96"/>
    <n v="22"/>
    <m/>
    <n v="6270.7199999999993"/>
    <n v="0"/>
    <s v=""/>
    <n v="0"/>
    <s v=""/>
    <s v=""/>
  </r>
  <r>
    <x v="5"/>
    <n v="706780031"/>
    <x v="5"/>
    <s v="0"/>
    <s v="C034"/>
    <s v="Klasse "/>
    <s v="Neubau"/>
    <m/>
    <s v="Linoleum"/>
    <n v="65.55"/>
    <s v="A1"/>
    <s v="F"/>
    <s v="2,5w"/>
    <n v="96"/>
    <n v="22"/>
    <m/>
    <n v="6292.7999999999993"/>
    <n v="0"/>
    <s v=""/>
    <n v="0"/>
    <s v=""/>
    <s v=""/>
  </r>
  <r>
    <x v="5"/>
    <n v="706780031"/>
    <x v="5"/>
    <s v="1"/>
    <s v="C138a"/>
    <s v="Flur -C-Trakt-"/>
    <s v="Neubau"/>
    <m/>
    <s v="Stein"/>
    <n v="15.23"/>
    <s v="E2.1"/>
    <s v="F"/>
    <s v="2,5w"/>
    <n v="96"/>
    <n v="0"/>
    <m/>
    <n v="1462.08"/>
    <n v="0"/>
    <s v=""/>
    <n v="0"/>
    <s v=""/>
    <s v=""/>
  </r>
  <r>
    <x v="5"/>
    <n v="706780031"/>
    <x v="5"/>
    <s v="1"/>
    <s v="C138b"/>
    <s v="Flur -C-Trakt-"/>
    <s v="Neubau"/>
    <m/>
    <s v="Stein"/>
    <n v="34.770000000000003"/>
    <s v="E2.1"/>
    <s v="F"/>
    <s v="2,5w"/>
    <n v="96"/>
    <n v="6.9"/>
    <n v="7.3"/>
    <n v="3337.92"/>
    <n v="0"/>
    <s v=""/>
    <n v="0"/>
    <s v=""/>
    <s v=""/>
  </r>
  <r>
    <x v="5"/>
    <n v="706780031"/>
    <x v="5"/>
    <s v="1"/>
    <s v="C138"/>
    <s v="Klasse"/>
    <s v="Neubau"/>
    <m/>
    <s v="Linoleum"/>
    <n v="65.319999999999993"/>
    <s v="A1"/>
    <s v="F"/>
    <s v="2,5w"/>
    <n v="96"/>
    <n v="22.6"/>
    <m/>
    <n v="6270.7199999999993"/>
    <n v="0"/>
    <s v=""/>
    <n v="0"/>
    <s v=""/>
    <s v=""/>
  </r>
  <r>
    <x v="5"/>
    <n v="706780031"/>
    <x v="5"/>
    <s v="1"/>
    <s v="C140"/>
    <s v="Klasse "/>
    <s v="Neubau"/>
    <m/>
    <s v="Linoleum"/>
    <n v="65.55"/>
    <s v="A1"/>
    <s v="F"/>
    <s v="2,5w"/>
    <n v="96"/>
    <n v="22.6"/>
    <m/>
    <n v="6292.7999999999993"/>
    <n v="0"/>
    <s v=""/>
    <n v="0"/>
    <s v=""/>
    <s v=""/>
  </r>
  <r>
    <x v="5"/>
    <n v="706780031"/>
    <x v="5"/>
    <s v="0"/>
    <s v="E042"/>
    <s v="Treppe z. UG (13 Stufen)"/>
    <s v="Altbau"/>
    <m/>
    <s v="Stein"/>
    <n v="13"/>
    <s v="E4.1"/>
    <s v="F"/>
    <s v="2,5w"/>
    <n v="96"/>
    <n v="0"/>
    <m/>
    <n v="1248"/>
    <n v="0"/>
    <s v=""/>
    <n v="0"/>
    <s v=""/>
    <s v=""/>
  </r>
  <r>
    <x v="5"/>
    <n v="706780031"/>
    <x v="5"/>
    <s v="-1"/>
    <s v="-101"/>
    <s v="Bibliothek "/>
    <s v="Hauptgebäude"/>
    <m/>
    <s v="PVC"/>
    <n v="32"/>
    <s v="A4"/>
    <s v="F"/>
    <s v="1w"/>
    <n v="38.4"/>
    <n v="5.4"/>
    <n v="2.1"/>
    <n v="1228.8"/>
    <n v="0"/>
    <s v=""/>
    <n v="0"/>
    <s v=""/>
    <s v=""/>
  </r>
  <r>
    <x v="5"/>
    <n v="706780031"/>
    <x v="5"/>
    <s v="-1"/>
    <s v="-102"/>
    <s v="Flur zur Bibliothek"/>
    <s v="Hauptgebäude "/>
    <m/>
    <s v="PVC"/>
    <n v="1.9"/>
    <s v="E2.1"/>
    <s v="F"/>
    <s v="2,5w"/>
    <n v="96"/>
    <n v="0"/>
    <m/>
    <n v="182.39999999999998"/>
    <n v="0"/>
    <s v=""/>
    <n v="0"/>
    <s v=""/>
    <s v=""/>
  </r>
  <r>
    <x v="5"/>
    <n v="706780031"/>
    <x v="5"/>
    <s v="-1"/>
    <s v="-103"/>
    <s v="Flur ( Zugang Altbau)"/>
    <s v="Hauptgebäude"/>
    <m/>
    <s v="Stein"/>
    <n v="42.22"/>
    <s v="E2.1"/>
    <s v="F"/>
    <s v="2,5w"/>
    <n v="96"/>
    <n v="7"/>
    <m/>
    <n v="4053.12"/>
    <n v="0"/>
    <s v=""/>
    <n v="0"/>
    <s v=""/>
    <s v=""/>
  </r>
  <r>
    <x v="5"/>
    <n v="706780031"/>
    <x v="5"/>
    <s v="-1"/>
    <s v="-104"/>
    <s v="Aufenthalt Reinigungskräfte"/>
    <s v="Hauptgebäude"/>
    <m/>
    <s v="Stein"/>
    <n v="13"/>
    <s v="M1"/>
    <s v="F"/>
    <s v="0"/>
    <n v="0"/>
    <n v="1.8"/>
    <m/>
    <n v="0"/>
    <n v="0"/>
    <s v=""/>
    <n v="0"/>
    <s v=""/>
    <s v=""/>
  </r>
  <r>
    <x v="5"/>
    <n v="706780031"/>
    <x v="5"/>
    <s v="-1"/>
    <s v="-105"/>
    <s v="Kiosk (13,8 m²- wird verpachtet-)"/>
    <s v="Hauptgebäude"/>
    <m/>
    <s v="Stein"/>
    <n v="13.8"/>
    <s v="M1"/>
    <s v="F"/>
    <s v="0"/>
    <n v="0"/>
    <n v="0"/>
    <m/>
    <n v="0"/>
    <n v="0"/>
    <s v=""/>
    <n v="0"/>
    <s v=""/>
    <s v=""/>
  </r>
  <r>
    <x v="5"/>
    <n v="706780031"/>
    <x v="5"/>
    <s v="-1"/>
    <s v="-106"/>
    <s v="Oberstufenraum "/>
    <s v="Hauptgebäude"/>
    <m/>
    <s v="Parkett"/>
    <n v="45.03"/>
    <s v="A1"/>
    <s v="F"/>
    <s v="2,5w"/>
    <n v="96"/>
    <n v="12.6"/>
    <m/>
    <n v="4322.88"/>
    <n v="0"/>
    <s v=""/>
    <n v="0"/>
    <s v=""/>
    <s v=""/>
  </r>
  <r>
    <x v="5"/>
    <n v="706780031"/>
    <x v="5"/>
    <s v="-1"/>
    <s v="-107"/>
    <s v="Flur"/>
    <s v="Hauptgebäude"/>
    <m/>
    <s v="Stein"/>
    <n v="81.819999999999993"/>
    <s v="E2.1"/>
    <s v="F"/>
    <s v="2,5w"/>
    <n v="96"/>
    <n v="3.8"/>
    <m/>
    <n v="7854.7199999999993"/>
    <n v="0"/>
    <s v=""/>
    <n v="0"/>
    <s v=""/>
    <s v=""/>
  </r>
  <r>
    <x v="5"/>
    <n v="706780031"/>
    <x v="5"/>
    <s v="-1"/>
    <s v="-108"/>
    <s v="Flur Kiosk (14,43m², wird verpachtet)"/>
    <s v="Hauptgebäude"/>
    <m/>
    <s v="Stein"/>
    <n v="14.43"/>
    <s v="M1"/>
    <s v="F"/>
    <s v="0"/>
    <n v="0"/>
    <n v="0"/>
    <m/>
    <n v="0"/>
    <n v="0"/>
    <s v=""/>
    <n v="0"/>
    <s v=""/>
    <s v=""/>
  </r>
  <r>
    <x v="5"/>
    <n v="706780031"/>
    <x v="5"/>
    <s v="-1"/>
    <s v="-109"/>
    <s v="Kiok Aufenthalt"/>
    <s v="Hauptgebäude"/>
    <m/>
    <s v="Stein"/>
    <n v="90"/>
    <s v="M1"/>
    <s v="F"/>
    <s v="0"/>
    <n v="0"/>
    <n v="0"/>
    <m/>
    <n v="0"/>
    <n v="0"/>
    <s v=""/>
    <n v="0"/>
    <s v=""/>
    <s v=""/>
  </r>
  <r>
    <x v="5"/>
    <n v="706780031"/>
    <x v="5"/>
    <s v="0"/>
    <s v="E042a"/>
    <s v="Treppe z. OG (Eingang Stadtpark, 20 Stufen, Podest)"/>
    <s v="Hauptgebäude"/>
    <m/>
    <s v="Stein"/>
    <n v="22"/>
    <s v="E4"/>
    <s v="F"/>
    <s v="5w"/>
    <n v="192"/>
    <n v="0"/>
    <m/>
    <n v="4224"/>
    <n v="0"/>
    <s v=""/>
    <n v="0"/>
    <s v=""/>
    <s v=""/>
  </r>
  <r>
    <x v="5"/>
    <n v="706780031"/>
    <x v="5"/>
    <s v="1"/>
    <s v="A118a"/>
    <s v="Flur (2-teilig)"/>
    <s v="Hauptgebäude"/>
    <m/>
    <s v="Stein"/>
    <n v="95.35"/>
    <s v="E2.1"/>
    <s v="F"/>
    <s v="2,5w"/>
    <n v="96"/>
    <n v="7.4"/>
    <m/>
    <n v="9153.5999999999985"/>
    <n v="0"/>
    <s v=""/>
    <n v="0"/>
    <s v=""/>
    <s v=""/>
  </r>
  <r>
    <x v="5"/>
    <n v="706780031"/>
    <x v="5"/>
    <s v="1"/>
    <s v="A118b"/>
    <s v="Serverraum"/>
    <s v="Hauptgebäude"/>
    <m/>
    <s v="PVC"/>
    <n v="9.83"/>
    <s v="M1"/>
    <s v="F"/>
    <s v="0"/>
    <n v="0"/>
    <n v="3.6"/>
    <m/>
    <n v="0"/>
    <n v="0"/>
    <s v=""/>
    <n v="0"/>
    <s v=""/>
    <s v=""/>
  </r>
  <r>
    <x v="5"/>
    <n v="706780031"/>
    <x v="5"/>
    <s v="1"/>
    <s v="A118c"/>
    <s v="Flur A-Trakt- (zum Lehrerzimmer)"/>
    <s v="Hauptgebäude"/>
    <m/>
    <s v="PVC"/>
    <n v="21.22"/>
    <s v="E2.1"/>
    <s v="F"/>
    <s v="2,5w"/>
    <n v="96"/>
    <n v="1"/>
    <m/>
    <n v="2037.12"/>
    <n v="0"/>
    <s v=""/>
    <n v="0"/>
    <s v=""/>
    <s v=""/>
  </r>
  <r>
    <x v="5"/>
    <n v="706780031"/>
    <x v="5"/>
    <s v="1"/>
    <s v="A118d"/>
    <s v="Büro EDV"/>
    <s v="Hauptgebäude"/>
    <m/>
    <s v="PVC"/>
    <n v="5"/>
    <s v="C2"/>
    <s v="F"/>
    <s v="2,5w"/>
    <n v="96"/>
    <n v="3.6"/>
    <m/>
    <n v="480"/>
    <n v="0"/>
    <s v=""/>
    <n v="0"/>
    <s v=""/>
    <s v=""/>
  </r>
  <r>
    <x v="5"/>
    <n v="706780031"/>
    <x v="5"/>
    <s v="1"/>
    <s v="A118e"/>
    <s v="Lehrerzimmer"/>
    <s v="Hauptgebäude"/>
    <m/>
    <s v="PVC"/>
    <n v="103.46"/>
    <s v="C2"/>
    <s v="F"/>
    <s v="2,5w"/>
    <n v="96"/>
    <n v="29.6"/>
    <m/>
    <n v="9932.16"/>
    <n v="0"/>
    <s v=""/>
    <n v="0"/>
    <s v=""/>
    <s v=""/>
  </r>
  <r>
    <x v="5"/>
    <n v="706780031"/>
    <x v="5"/>
    <s v="1"/>
    <s v="A118f"/>
    <s v="Koordinationsraum "/>
    <s v="Hauptgebäude"/>
    <m/>
    <s v="PVC"/>
    <n v="20.28"/>
    <s v="C2"/>
    <s v="F"/>
    <s v="2,5w"/>
    <n v="96"/>
    <n v="7.5"/>
    <m/>
    <n v="1946.88"/>
    <n v="0"/>
    <s v=""/>
    <n v="0"/>
    <s v=""/>
    <s v=""/>
  </r>
  <r>
    <x v="5"/>
    <n v="706780031"/>
    <x v="5"/>
    <s v="1"/>
    <s v="A118g"/>
    <s v="Teeküche"/>
    <s v="Hauptgebäude"/>
    <m/>
    <s v="PVC"/>
    <n v="20.34"/>
    <s v="I1"/>
    <s v="F"/>
    <s v="5w"/>
    <n v="192"/>
    <n v="7.4"/>
    <m/>
    <n v="3905.2799999999997"/>
    <n v="0"/>
    <s v=""/>
    <n v="0"/>
    <s v=""/>
    <s v=""/>
  </r>
  <r>
    <x v="5"/>
    <n v="706780031"/>
    <x v="5"/>
    <s v="1"/>
    <s v="A102"/>
    <s v="Kopierer/ Medien "/>
    <s v="Hauptgebäude"/>
    <m/>
    <s v="PVC"/>
    <n v="20.72"/>
    <s v="D2"/>
    <s v="F"/>
    <s v="2,5w"/>
    <n v="96"/>
    <n v="7.4"/>
    <m/>
    <n v="1989.12"/>
    <n v="0"/>
    <s v=""/>
    <n v="0"/>
    <s v=""/>
    <s v=""/>
  </r>
  <r>
    <x v="5"/>
    <n v="706780031"/>
    <x v="5"/>
    <s v="1"/>
    <s v="A101"/>
    <s v="Elternsprechzimmer "/>
    <s v="Hauptgebäude"/>
    <m/>
    <s v="PVC"/>
    <n v="20.39"/>
    <s v="C1"/>
    <s v="F"/>
    <s v="1w"/>
    <n v="38.4"/>
    <n v="7.4"/>
    <m/>
    <n v="782.976"/>
    <n v="0"/>
    <s v=""/>
    <n v="0"/>
    <s v=""/>
    <s v=""/>
  </r>
  <r>
    <x v="5"/>
    <n v="706780031"/>
    <x v="5"/>
    <s v="1"/>
    <s v="A104"/>
    <s v="Lehrerarbeitsraum "/>
    <s v="Hauptgebäude"/>
    <m/>
    <s v="PVC"/>
    <n v="43"/>
    <s v="C2"/>
    <s v="F"/>
    <s v="2,5w"/>
    <n v="96"/>
    <n v="14.8"/>
    <m/>
    <n v="4128"/>
    <n v="0"/>
    <s v=""/>
    <n v="0"/>
    <s v=""/>
    <s v=""/>
  </r>
  <r>
    <x v="5"/>
    <n v="706780031"/>
    <x v="5"/>
    <s v="1"/>
    <s v="A106"/>
    <s v="Koordinationsraum "/>
    <s v="Hauptgebäude"/>
    <m/>
    <s v="PVC"/>
    <n v="21.05"/>
    <s v="C1"/>
    <s v="F"/>
    <s v="1w"/>
    <n v="38.4"/>
    <n v="7.8"/>
    <m/>
    <n v="808.32"/>
    <n v="0"/>
    <s v=""/>
    <n v="0"/>
    <s v=""/>
    <s v=""/>
  </r>
  <r>
    <x v="5"/>
    <n v="706780031"/>
    <x v="5"/>
    <s v="1"/>
    <s v="A108"/>
    <s v="Blauer Salon "/>
    <s v="Hauptgebäude"/>
    <m/>
    <s v="Linoleum"/>
    <n v="21.14"/>
    <s v="C1"/>
    <s v="F"/>
    <s v="1w"/>
    <n v="38.4"/>
    <n v="7.7"/>
    <m/>
    <n v="811.77599999999995"/>
    <n v="0"/>
    <s v=""/>
    <n v="0"/>
    <s v=""/>
    <s v=""/>
  </r>
  <r>
    <x v="5"/>
    <n v="706780031"/>
    <x v="5"/>
    <s v="1"/>
    <s v="A110"/>
    <s v="Schulleitung  "/>
    <s v="Hauptgebäude"/>
    <m/>
    <s v="Linoleum"/>
    <n v="20.82"/>
    <s v="C1"/>
    <s v="F"/>
    <s v="1w"/>
    <n v="38.4"/>
    <n v="7.7"/>
    <m/>
    <n v="799.48799999999994"/>
    <n v="0"/>
    <s v=""/>
    <n v="0"/>
    <s v=""/>
    <s v=""/>
  </r>
  <r>
    <x v="5"/>
    <n v="706780031"/>
    <x v="5"/>
    <s v="1"/>
    <s v="A112"/>
    <s v="Sekretariat "/>
    <s v="Hauptgebäude"/>
    <m/>
    <s v="Linoleum"/>
    <n v="31.27"/>
    <s v="C2"/>
    <s v="F"/>
    <s v="2,5w"/>
    <n v="96"/>
    <n v="10.5"/>
    <m/>
    <n v="3001.92"/>
    <n v="0"/>
    <s v=""/>
    <n v="0"/>
    <s v=""/>
    <s v=""/>
  </r>
  <r>
    <x v="5"/>
    <n v="706780031"/>
    <x v="5"/>
    <s v="1"/>
    <s v="A114"/>
    <s v="Schulleitung  "/>
    <s v="Hauptgebäude"/>
    <m/>
    <s v="Linoleum"/>
    <n v="40.56"/>
    <s v="C1"/>
    <s v="F"/>
    <s v="1w"/>
    <n v="38.4"/>
    <n v="9.6999999999999993"/>
    <m/>
    <n v="1557.5040000000001"/>
    <n v="0"/>
    <s v=""/>
    <n v="0"/>
    <s v=""/>
    <s v=""/>
  </r>
  <r>
    <x v="5"/>
    <n v="706780031"/>
    <x v="5"/>
    <s v="1"/>
    <s v="A114a"/>
    <s v="Putzmittelraum"/>
    <s v="Hauptgebäude"/>
    <m/>
    <s v="Stein"/>
    <n v="7.95"/>
    <s v="M1"/>
    <s v="F"/>
    <s v="0"/>
    <n v="0"/>
    <n v="0.8"/>
    <m/>
    <n v="0"/>
    <n v="0"/>
    <s v=""/>
    <n v="0"/>
    <s v=""/>
    <s v=""/>
  </r>
  <r>
    <x v="5"/>
    <n v="706780031"/>
    <x v="5"/>
    <s v="1"/>
    <s v="A118"/>
    <s v="WC-Lehrerinnen"/>
    <s v="Hauptgebäude"/>
    <m/>
    <s v="Stein"/>
    <n v="10.51"/>
    <s v="G1"/>
    <s v="F"/>
    <s v="5w"/>
    <n v="192"/>
    <n v="2.9"/>
    <m/>
    <n v="2017.92"/>
    <n v="0"/>
    <s v=""/>
    <n v="0"/>
    <s v=""/>
    <s v=""/>
  </r>
  <r>
    <x v="5"/>
    <n v="706780031"/>
    <x v="5"/>
    <s v="1"/>
    <s v="B120a"/>
    <s v="Flur B-Trakt- II"/>
    <s v="Hauptgebäude"/>
    <m/>
    <s v="Stein"/>
    <n v="92.89"/>
    <s v="E2.1"/>
    <s v="F"/>
    <s v="2,5w"/>
    <n v="96"/>
    <n v="19.3"/>
    <m/>
    <n v="8917.44"/>
    <n v="0"/>
    <s v=""/>
    <n v="0"/>
    <s v=""/>
    <s v=""/>
  </r>
  <r>
    <x v="5"/>
    <n v="706780031"/>
    <x v="5"/>
    <s v="1"/>
    <s v="B120"/>
    <s v="Kunst "/>
    <s v="Hauptgebäude"/>
    <m/>
    <s v="PVC"/>
    <n v="115.1"/>
    <s v="A2"/>
    <s v="F"/>
    <s v="2,5w"/>
    <n v="96"/>
    <n v="39.9"/>
    <m/>
    <n v="11049.599999999999"/>
    <n v="0"/>
    <s v=""/>
    <n v="0"/>
    <s v=""/>
    <s v=""/>
  </r>
  <r>
    <x v="5"/>
    <n v="706780031"/>
    <x v="5"/>
    <s v="1"/>
    <s v="B122"/>
    <s v="Kunstvorbereitung "/>
    <s v="Hauptgebäude"/>
    <m/>
    <s v="PVC"/>
    <n v="27.55"/>
    <s v="D1"/>
    <s v="F"/>
    <s v="1w"/>
    <n v="38.4"/>
    <n v="10.1"/>
    <m/>
    <n v="1057.92"/>
    <n v="0"/>
    <s v=""/>
    <n v="0"/>
    <s v=""/>
    <s v=""/>
  </r>
  <r>
    <x v="5"/>
    <n v="706780031"/>
    <x v="5"/>
    <s v="1"/>
    <s v="B124"/>
    <s v="Kunst II "/>
    <s v="Hauptgebäude"/>
    <m/>
    <s v="Stein"/>
    <n v="55.61"/>
    <s v="A2"/>
    <s v="F"/>
    <s v="2,5w"/>
    <n v="96"/>
    <n v="20"/>
    <m/>
    <n v="5338.5599999999995"/>
    <n v="0"/>
    <s v=""/>
    <n v="0"/>
    <s v=""/>
    <s v=""/>
  </r>
  <r>
    <x v="5"/>
    <n v="706780031"/>
    <x v="5"/>
    <s v="1"/>
    <s v="B119"/>
    <s v="Biologie "/>
    <s v="Hauptgebäude"/>
    <m/>
    <s v="PVC"/>
    <n v="86.81"/>
    <s v="A2"/>
    <s v="F"/>
    <s v="2,5w"/>
    <n v="96"/>
    <n v="21.7"/>
    <m/>
    <n v="8333.76"/>
    <n v="0"/>
    <s v=""/>
    <n v="0"/>
    <s v=""/>
    <s v=""/>
  </r>
  <r>
    <x v="5"/>
    <n v="706780031"/>
    <x v="5"/>
    <s v="1"/>
    <s v="B121"/>
    <s v="Bio-Vorbereitung "/>
    <s v="Hauptgebäude"/>
    <m/>
    <s v="PVC"/>
    <n v="29.5"/>
    <s v="D1"/>
    <s v="F"/>
    <s v="1w"/>
    <n v="38.4"/>
    <n v="10.4"/>
    <m/>
    <n v="1132.8"/>
    <n v="0"/>
    <s v=""/>
    <n v="0"/>
    <s v=""/>
    <s v=""/>
  </r>
  <r>
    <x v="5"/>
    <n v="706780031"/>
    <x v="5"/>
    <s v="1"/>
    <s v="B123"/>
    <s v="Bio-Sammlung"/>
    <s v="Hauptgebäude"/>
    <m/>
    <s v="PVC"/>
    <n v="61.47"/>
    <s v="D1"/>
    <s v="F"/>
    <s v="1w"/>
    <n v="38.4"/>
    <n v="10.4"/>
    <m/>
    <n v="2360.4479999999999"/>
    <n v="0"/>
    <s v=""/>
    <n v="0"/>
    <s v=""/>
    <s v=""/>
  </r>
  <r>
    <x v="5"/>
    <n v="706780031"/>
    <x v="5"/>
    <s v="1"/>
    <s v="B123a"/>
    <s v="Flur c-Trak III"/>
    <s v="Hauptgebäude"/>
    <m/>
    <s v="Stein"/>
    <n v="119.15"/>
    <s v="E2.1"/>
    <s v="F"/>
    <s v="2,5w"/>
    <n v="96"/>
    <n v="17"/>
    <m/>
    <n v="11438.400000000001"/>
    <n v="0"/>
    <s v=""/>
    <n v="0"/>
    <s v=""/>
    <s v=""/>
  </r>
  <r>
    <x v="5"/>
    <n v="706780031"/>
    <x v="5"/>
    <s v="1"/>
    <s v="C126"/>
    <s v="CH-Vorbereitung"/>
    <s v="Hauptgebäude"/>
    <m/>
    <s v="PVC"/>
    <n v="44.13"/>
    <s v="D1"/>
    <s v="F"/>
    <s v="1w"/>
    <n v="38.4"/>
    <n v="15.5"/>
    <m/>
    <n v="1694.5920000000001"/>
    <n v="0"/>
    <s v=""/>
    <n v="0"/>
    <s v=""/>
    <s v=""/>
  </r>
  <r>
    <x v="5"/>
    <n v="706780031"/>
    <x v="5"/>
    <s v="1"/>
    <s v="C128"/>
    <s v="Chemie "/>
    <s v="Hauptgebäude"/>
    <m/>
    <s v="PVC"/>
    <n v="85.69"/>
    <s v="A2"/>
    <s v="F"/>
    <s v="2,5w"/>
    <n v="96"/>
    <n v="29.9"/>
    <m/>
    <n v="8226.24"/>
    <n v="0"/>
    <s v=""/>
    <n v="0"/>
    <s v=""/>
    <s v=""/>
  </r>
  <r>
    <x v="5"/>
    <n v="706780031"/>
    <x v="5"/>
    <s v="1"/>
    <s v="C130"/>
    <s v="CH-Sammlung "/>
    <s v="Hauptgebäude"/>
    <m/>
    <s v="PVC"/>
    <n v="65.34"/>
    <s v="D1"/>
    <s v="F"/>
    <s v="1w"/>
    <n v="38.4"/>
    <n v="22.8"/>
    <m/>
    <n v="2509.056"/>
    <n v="0"/>
    <s v=""/>
    <n v="0"/>
    <s v=""/>
    <s v=""/>
  </r>
  <r>
    <x v="5"/>
    <n v="706780031"/>
    <x v="5"/>
    <s v="1"/>
    <s v="C132"/>
    <s v="CH-Sammlung "/>
    <s v="Hauptgebäude"/>
    <m/>
    <s v="Linoleum"/>
    <n v="28.9"/>
    <s v="D1"/>
    <s v="F"/>
    <s v="1w"/>
    <n v="38.4"/>
    <n v="9.9"/>
    <m/>
    <n v="1109.76"/>
    <n v="0"/>
    <s v=""/>
    <n v="0"/>
    <s v=""/>
    <s v=""/>
  </r>
  <r>
    <x v="5"/>
    <n v="706780031"/>
    <x v="5"/>
    <s v="1"/>
    <s v="C134"/>
    <s v="Naturwissenschaften I "/>
    <s v="Hauptgebäude"/>
    <m/>
    <s v="Linoleum"/>
    <n v="65.95"/>
    <s v="A2"/>
    <s v="F"/>
    <s v="2,5w"/>
    <n v="96"/>
    <n v="22.7"/>
    <m/>
    <n v="6331.2000000000007"/>
    <n v="0"/>
    <s v=""/>
    <n v="0"/>
    <s v=""/>
    <s v=""/>
  </r>
  <r>
    <x v="5"/>
    <n v="706780031"/>
    <x v="5"/>
    <s v="1"/>
    <s v="C129"/>
    <s v="Naturwissenschaft II "/>
    <s v="Neubau"/>
    <m/>
    <s v="Linoleum"/>
    <n v="72.55"/>
    <s v="A2"/>
    <s v="F"/>
    <s v="2,5w"/>
    <n v="96"/>
    <n v="19.8"/>
    <m/>
    <n v="6964.7999999999993"/>
    <n v="0"/>
    <s v=""/>
    <n v="0"/>
    <s v=""/>
    <s v=""/>
  </r>
  <r>
    <x v="5"/>
    <n v="706780031"/>
    <x v="5"/>
    <s v="1"/>
    <s v="C131"/>
    <s v="Physiksammlung"/>
    <s v="Neubau"/>
    <m/>
    <s v="Linoleum"/>
    <n v="52.33"/>
    <s v="D1"/>
    <s v="F"/>
    <s v="1w"/>
    <n v="38.4"/>
    <n v="14.6"/>
    <m/>
    <n v="2009.4719999999998"/>
    <n v="0"/>
    <s v=""/>
    <n v="0"/>
    <s v=""/>
    <s v=""/>
  </r>
  <r>
    <x v="5"/>
    <n v="706780031"/>
    <x v="5"/>
    <s v="1"/>
    <s v="C133"/>
    <s v="Physik "/>
    <s v="Neubau"/>
    <m/>
    <s v="Linoleum"/>
    <n v="75.25"/>
    <s v="A2"/>
    <s v="F"/>
    <s v="2,5w"/>
    <n v="96"/>
    <n v="19.600000000000001"/>
    <m/>
    <n v="7224"/>
    <n v="0"/>
    <s v=""/>
    <n v="0"/>
    <s v=""/>
    <s v=""/>
  </r>
  <r>
    <x v="5"/>
    <n v="706780031"/>
    <x v="5"/>
    <s v="1"/>
    <s v="C133a"/>
    <s v="Büro"/>
    <s v="Neubau"/>
    <m/>
    <s v="Stein"/>
    <n v="22.99"/>
    <s v="C1"/>
    <s v="F"/>
    <s v="1w"/>
    <n v="38.4"/>
    <n v="10.5"/>
    <m/>
    <n v="882.81599999999992"/>
    <n v="0"/>
    <s v=""/>
    <n v="0"/>
    <s v=""/>
    <s v=""/>
  </r>
  <r>
    <x v="5"/>
    <n v="706780031"/>
    <x v="5"/>
    <s v="1"/>
    <s v="C133b"/>
    <s v="WC Lehrer"/>
    <s v="Neubau"/>
    <m/>
    <s v="Stein"/>
    <n v="12.2"/>
    <s v="G1"/>
    <s v="F"/>
    <s v="5w"/>
    <n v="192"/>
    <n v="1.7"/>
    <m/>
    <n v="2342.3999999999996"/>
    <n v="0"/>
    <s v=""/>
    <n v="0"/>
    <s v=""/>
    <s v=""/>
  </r>
  <r>
    <x v="5"/>
    <n v="706780031"/>
    <x v="5"/>
    <s v="1"/>
    <s v="D144a"/>
    <s v="Flur IV -D-Trakt-"/>
    <s v="Neubau"/>
    <m/>
    <s v="Stein"/>
    <n v="119.71"/>
    <s v="E2.1"/>
    <s v="F"/>
    <s v="2,5w"/>
    <n v="96"/>
    <n v="36.6"/>
    <n v="16.8"/>
    <n v="11492.16"/>
    <n v="0"/>
    <s v=""/>
    <n v="0"/>
    <s v=""/>
    <s v=""/>
  </r>
  <r>
    <x v="5"/>
    <n v="706780031"/>
    <x v="5"/>
    <s v="1"/>
    <s v="D144"/>
    <s v="Klasse "/>
    <s v="Neubau"/>
    <m/>
    <s v="PVC"/>
    <n v="64.81"/>
    <s v="A1"/>
    <s v="F"/>
    <s v="2,5w"/>
    <n v="96"/>
    <n v="24.8"/>
    <m/>
    <n v="6221.76"/>
    <n v="0"/>
    <s v=""/>
    <n v="0"/>
    <s v=""/>
    <s v=""/>
  </r>
  <r>
    <x v="5"/>
    <n v="706780031"/>
    <x v="5"/>
    <s v="1"/>
    <s v="D146"/>
    <s v="Klasse "/>
    <s v="Neubau"/>
    <m/>
    <s v="PVC"/>
    <n v="64.709999999999994"/>
    <s v="A1"/>
    <s v="F"/>
    <s v="2,5w"/>
    <n v="96"/>
    <n v="24.8"/>
    <m/>
    <n v="6212.16"/>
    <n v="0"/>
    <s v=""/>
    <n v="0"/>
    <s v=""/>
    <s v=""/>
  </r>
  <r>
    <x v="5"/>
    <n v="706780031"/>
    <x v="5"/>
    <s v="1"/>
    <s v="D148"/>
    <s v="Klasse "/>
    <s v="Neubau"/>
    <m/>
    <s v="PVC"/>
    <n v="65.849999999999994"/>
    <s v="A1"/>
    <s v="F"/>
    <s v="2,5w"/>
    <n v="96"/>
    <n v="24.8"/>
    <m/>
    <n v="6321.5999999999995"/>
    <n v="0"/>
    <s v=""/>
    <n v="0"/>
    <s v=""/>
    <s v=""/>
  </r>
  <r>
    <x v="5"/>
    <n v="706780031"/>
    <x v="5"/>
    <s v="1"/>
    <s v="A104a"/>
    <s v="Flur (Hinterausgang Lehrerzimmer)"/>
    <s v="Hauptgebäude"/>
    <m/>
    <s v="Stein"/>
    <n v="78.66"/>
    <s v="E2.1"/>
    <s v="F"/>
    <s v="2,5w"/>
    <n v="96"/>
    <n v="0"/>
    <m/>
    <n v="7551.36"/>
    <n v="0"/>
    <s v=""/>
    <n v="0"/>
    <s v=""/>
    <s v=""/>
  </r>
  <r>
    <x v="5"/>
    <n v="706780031"/>
    <x v="5"/>
    <s v="1"/>
    <s v="E044a"/>
    <s v="Treppe (Zugang zur Aula; 6 Stufen)"/>
    <s v="Altbau"/>
    <m/>
    <s v="Stein"/>
    <n v="6"/>
    <s v="E4.1"/>
    <s v="F"/>
    <s v="2,5w"/>
    <n v="96"/>
    <n v="0"/>
    <m/>
    <n v="576"/>
    <n v="0"/>
    <s v=""/>
    <n v="0"/>
    <s v=""/>
    <s v=""/>
  </r>
  <r>
    <x v="5"/>
    <n v="706780031"/>
    <x v="5"/>
    <s v="0"/>
    <s v="E044b"/>
    <s v="Flur  E-Trakt-(Zugang zur Aula)"/>
    <s v="Altbau"/>
    <m/>
    <s v="PVC"/>
    <n v="88.36"/>
    <s v="E2"/>
    <s v="F"/>
    <s v="5w"/>
    <n v="192"/>
    <n v="14"/>
    <m/>
    <n v="16965.12"/>
    <n v="0"/>
    <s v=""/>
    <n v="0"/>
    <s v=""/>
    <s v=""/>
  </r>
  <r>
    <x v="5"/>
    <n v="706780031"/>
    <x v="5"/>
    <s v="0"/>
    <s v="E044"/>
    <s v="Kursraum  "/>
    <s v="Altbau"/>
    <m/>
    <s v="PVC"/>
    <n v="45.69"/>
    <s v="A2"/>
    <s v="F"/>
    <s v="2,5w"/>
    <n v="96"/>
    <n v="9"/>
    <m/>
    <n v="4386.24"/>
    <n v="0"/>
    <s v=""/>
    <n v="0"/>
    <s v=""/>
    <s v=""/>
  </r>
  <r>
    <x v="5"/>
    <n v="706780031"/>
    <x v="5"/>
    <s v="0"/>
    <s v="E046"/>
    <s v="Kursraum "/>
    <s v="Altbau"/>
    <m/>
    <s v="PVC"/>
    <n v="45.18"/>
    <s v="A2"/>
    <s v="F"/>
    <s v="2,5w"/>
    <n v="96"/>
    <n v="10.8"/>
    <m/>
    <n v="4337.28"/>
    <n v="0"/>
    <s v=""/>
    <n v="0"/>
    <s v=""/>
    <s v=""/>
  </r>
  <r>
    <x v="5"/>
    <n v="706780031"/>
    <x v="5"/>
    <s v="0"/>
    <s v="E048"/>
    <s v="Differenzierung  "/>
    <s v="Altbau"/>
    <m/>
    <s v="PVC"/>
    <n v="45.34"/>
    <s v="A2"/>
    <s v="F"/>
    <s v="2,5w"/>
    <n v="96"/>
    <n v="10.8"/>
    <m/>
    <n v="4352.6400000000003"/>
    <n v="0"/>
    <s v=""/>
    <n v="0"/>
    <s v=""/>
    <s v=""/>
  </r>
  <r>
    <x v="5"/>
    <n v="706780031"/>
    <x v="5"/>
    <s v="0"/>
    <s v="E050"/>
    <s v="Serverraum "/>
    <s v="Altbau"/>
    <m/>
    <s v="PVC"/>
    <n v="23.17"/>
    <s v="M1"/>
    <s v="F"/>
    <s v="0"/>
    <n v="0"/>
    <n v="6.4"/>
    <n v="5.3"/>
    <n v="0"/>
    <n v="0"/>
    <s v=""/>
    <n v="0"/>
    <s v=""/>
    <s v=""/>
  </r>
  <r>
    <x v="5"/>
    <n v="706780031"/>
    <x v="5"/>
    <s v="0"/>
    <s v="E043"/>
    <s v="Besprechungsraum "/>
    <s v="Altbau"/>
    <m/>
    <s v="Stein"/>
    <n v="19.88"/>
    <s v="C1"/>
    <s v="F"/>
    <s v="1w"/>
    <n v="38.4"/>
    <n v="1.8"/>
    <m/>
    <n v="763.39199999999994"/>
    <n v="0"/>
    <s v=""/>
    <n v="0"/>
    <s v=""/>
    <s v=""/>
  </r>
  <r>
    <x v="5"/>
    <n v="706780031"/>
    <x v="5"/>
    <s v="0"/>
    <s v="E043a"/>
    <s v="Betreuung -E045-"/>
    <s v="Altbau"/>
    <m/>
    <s v="Linoleum"/>
    <n v="47.29"/>
    <s v="C2"/>
    <s v="F"/>
    <s v="2,5w"/>
    <n v="96"/>
    <n v="5.4"/>
    <m/>
    <n v="4539.84"/>
    <n v="0"/>
    <s v=""/>
    <n v="0"/>
    <s v=""/>
    <s v=""/>
  </r>
  <r>
    <x v="5"/>
    <n v="706780031"/>
    <x v="5"/>
    <s v="0"/>
    <s v="E043b"/>
    <s v="Schülerzeitung -E047-"/>
    <s v="Altbau"/>
    <m/>
    <s v="Stein"/>
    <n v="15.84"/>
    <s v="C1"/>
    <s v="F"/>
    <s v="1w"/>
    <n v="38.4"/>
    <n v="1.8"/>
    <m/>
    <n v="608.25599999999997"/>
    <n v="0"/>
    <s v=""/>
    <n v="0"/>
    <s v=""/>
    <s v=""/>
  </r>
  <r>
    <x v="5"/>
    <n v="706780031"/>
    <x v="5"/>
    <s v="0"/>
    <s v="E043c"/>
    <s v="Kursraum 11 -E049-"/>
    <s v="Altbau"/>
    <m/>
    <s v="Linoleum"/>
    <n v="45.06"/>
    <s v="A2"/>
    <s v="F"/>
    <s v="2,5w"/>
    <n v="96"/>
    <n v="5.4"/>
    <m/>
    <n v="4325.76"/>
    <n v="0"/>
    <s v=""/>
    <n v="0"/>
    <s v=""/>
    <s v=""/>
  </r>
  <r>
    <x v="5"/>
    <n v="706780031"/>
    <x v="5"/>
    <s v="0"/>
    <s v="E043d"/>
    <s v="Toilette -Damen -E051-"/>
    <s v="Altbau"/>
    <m/>
    <s v="Stein"/>
    <n v="10.36"/>
    <s v="G1"/>
    <s v="F"/>
    <s v="5w"/>
    <n v="192"/>
    <n v="1.8"/>
    <m/>
    <n v="1989.12"/>
    <n v="0"/>
    <s v=""/>
    <n v="0"/>
    <s v=""/>
    <s v=""/>
  </r>
  <r>
    <x v="5"/>
    <n v="706780031"/>
    <x v="5"/>
    <s v="0"/>
    <s v="E043e"/>
    <s v="Abstellraum in der Toilette"/>
    <s v="Altbau"/>
    <m/>
    <s v="Stein"/>
    <n v="1.5"/>
    <s v="K1"/>
    <s v="F"/>
    <s v="1m"/>
    <n v="12"/>
    <n v="0"/>
    <m/>
    <n v="18"/>
    <n v="0"/>
    <s v=""/>
    <n v="0"/>
    <s v=""/>
    <s v=""/>
  </r>
  <r>
    <x v="5"/>
    <n v="706780031"/>
    <x v="5"/>
    <s v="0"/>
    <s v="E043f"/>
    <s v="Toilette Herren -053-"/>
    <s v="Altbau"/>
    <m/>
    <s v="Stein"/>
    <n v="13.56"/>
    <s v="G1"/>
    <s v="F"/>
    <s v="5w"/>
    <n v="192"/>
    <n v="1.8"/>
    <m/>
    <n v="2603.52"/>
    <n v="0"/>
    <s v=""/>
    <n v="0"/>
    <s v=""/>
    <s v=""/>
  </r>
  <r>
    <x v="5"/>
    <n v="706780031"/>
    <x v="5"/>
    <s v="0"/>
    <s v="E043g"/>
    <s v="Haupteingang/ Aulatreppenhaus"/>
    <s v="Altbau"/>
    <m/>
    <s v="Stein"/>
    <n v="50.5"/>
    <s v="E1"/>
    <s v="F"/>
    <s v="5w"/>
    <n v="192"/>
    <n v="3.8"/>
    <n v="12"/>
    <n v="9696"/>
    <n v="0"/>
    <s v=""/>
    <n v="0"/>
    <s v=""/>
    <s v=""/>
  </r>
  <r>
    <x v="5"/>
    <n v="706780031"/>
    <x v="5"/>
    <s v="0"/>
    <s v="E043h"/>
    <s v="Treppe z. OG (21 Stufen + Podeste)"/>
    <s v="Altbau"/>
    <m/>
    <s v="Stein"/>
    <n v="35.44"/>
    <s v="E4.1"/>
    <s v="F"/>
    <s v="2,5w"/>
    <n v="96"/>
    <n v="5.9"/>
    <m/>
    <n v="3402.24"/>
    <n v="0"/>
    <s v=""/>
    <n v="0"/>
    <s v=""/>
    <s v=""/>
  </r>
  <r>
    <x v="5"/>
    <n v="706780031"/>
    <x v="5"/>
    <s v="1"/>
    <s v="E155b"/>
    <s v="Flurbereich vor der Aula E-Trakt"/>
    <s v="Altbau"/>
    <m/>
    <s v="PVC"/>
    <n v="40.200000000000003"/>
    <s v="E2.1"/>
    <s v="F"/>
    <s v="2,5w"/>
    <n v="96"/>
    <n v="14"/>
    <m/>
    <n v="3859.2000000000003"/>
    <n v="0"/>
    <s v=""/>
    <n v="0"/>
    <s v=""/>
    <s v=""/>
  </r>
  <r>
    <x v="5"/>
    <n v="706780031"/>
    <x v="5"/>
    <s v="1"/>
    <s v="E155"/>
    <s v="Aula "/>
    <s v="Altbau"/>
    <m/>
    <s v="Parkett"/>
    <n v="205.89"/>
    <s v="H1"/>
    <s v="F"/>
    <s v="2,5w"/>
    <n v="96"/>
    <n v="29.7"/>
    <m/>
    <n v="19765.439999999999"/>
    <n v="0"/>
    <s v=""/>
    <n v="0"/>
    <s v=""/>
    <s v=""/>
  </r>
  <r>
    <x v="5"/>
    <n v="706780031"/>
    <x v="5"/>
    <s v="1"/>
    <s v="E155a"/>
    <s v="Flur zur Aula"/>
    <s v="Altbau"/>
    <m/>
    <s v="PVC"/>
    <n v="79.430000000000007"/>
    <s v="E2.1"/>
    <s v="F"/>
    <s v="2,5w"/>
    <n v="96"/>
    <n v="1.8"/>
    <m/>
    <n v="7625.2800000000007"/>
    <n v="0"/>
    <s v=""/>
    <n v="0"/>
    <s v=""/>
    <s v=""/>
  </r>
  <r>
    <x v="5"/>
    <n v="706780031"/>
    <x v="5"/>
    <s v="1"/>
    <s v="E156"/>
    <s v="Lehrmittel"/>
    <s v="Altbau"/>
    <m/>
    <s v="PVC"/>
    <n v="22.22"/>
    <s v="D1"/>
    <s v="F"/>
    <s v="1w"/>
    <n v="38.4"/>
    <n v="5.4"/>
    <m/>
    <n v="853.24799999999993"/>
    <n v="0"/>
    <s v=""/>
    <n v="0"/>
    <s v=""/>
    <s v=""/>
  </r>
  <r>
    <x v="5"/>
    <n v="706780031"/>
    <x v="5"/>
    <s v="1"/>
    <s v="E154"/>
    <s v="Kursraum "/>
    <s v="Altbau"/>
    <m/>
    <s v="PVC"/>
    <n v="45.37"/>
    <s v="A2"/>
    <s v="F"/>
    <s v="2,5w"/>
    <n v="96"/>
    <n v="10.8"/>
    <m/>
    <n v="4355.5199999999995"/>
    <n v="0"/>
    <s v=""/>
    <n v="0"/>
    <s v=""/>
    <s v=""/>
  </r>
  <r>
    <x v="5"/>
    <n v="706780031"/>
    <x v="5"/>
    <s v="1"/>
    <s v="E152"/>
    <s v="Klasse "/>
    <s v="Altbau"/>
    <m/>
    <s v="PVC"/>
    <n v="45.39"/>
    <s v="A1"/>
    <s v="F"/>
    <s v="2,5w"/>
    <n v="96"/>
    <n v="10.8"/>
    <m/>
    <n v="4357.4400000000005"/>
    <n v="0"/>
    <s v=""/>
    <n v="0"/>
    <s v=""/>
    <s v=""/>
  </r>
  <r>
    <x v="5"/>
    <n v="706780031"/>
    <x v="5"/>
    <s v="1"/>
    <s v="E153"/>
    <s v="Vorbereitung Musik "/>
    <s v="Altbau"/>
    <m/>
    <s v="Linoleum"/>
    <n v="18.440000000000001"/>
    <s v="D1"/>
    <s v="F"/>
    <s v="1w"/>
    <n v="38.4"/>
    <n v="9.6"/>
    <m/>
    <n v="708.096"/>
    <n v="0"/>
    <s v=""/>
    <n v="0"/>
    <s v=""/>
    <s v=""/>
  </r>
  <r>
    <x v="5"/>
    <n v="706780031"/>
    <x v="5"/>
    <s v="1"/>
    <s v="E151"/>
    <s v="Musik "/>
    <s v="Altbau"/>
    <m/>
    <s v="Textil"/>
    <n v="77.13"/>
    <s v="A2"/>
    <s v="F"/>
    <s v="2,5w"/>
    <n v="96"/>
    <n v="18"/>
    <m/>
    <n v="7404.48"/>
    <n v="0"/>
    <s v=""/>
    <n v="0"/>
    <s v=""/>
    <s v=""/>
  </r>
  <r>
    <x v="5"/>
    <n v="706780031"/>
    <x v="5"/>
    <s v="1"/>
    <s v="E149"/>
    <s v="Klasse "/>
    <s v="Altbau"/>
    <m/>
    <s v="Textil"/>
    <n v="65.47"/>
    <s v="A1"/>
    <s v="F"/>
    <s v="2,5w"/>
    <n v="96"/>
    <n v="11.6"/>
    <m/>
    <n v="6285.12"/>
    <n v="0"/>
    <s v=""/>
    <n v="0"/>
    <s v=""/>
    <s v=""/>
  </r>
  <r>
    <x v="5"/>
    <n v="706780031"/>
    <x v="5"/>
    <s v="1"/>
    <s v="E150"/>
    <s v="Klasse "/>
    <s v="Altbau"/>
    <m/>
    <s v="PVC"/>
    <n v="46.07"/>
    <s v="A1"/>
    <s v="F"/>
    <s v="2,5w"/>
    <n v="96"/>
    <n v="9"/>
    <m/>
    <n v="4422.72"/>
    <n v="0"/>
    <s v=""/>
    <n v="0"/>
    <s v=""/>
    <s v=""/>
  </r>
  <r>
    <x v="5"/>
    <n v="706780031"/>
    <x v="5"/>
    <s v="-1"/>
    <s v="-110"/>
    <s v="Fahrradkeller"/>
    <s v="Hauptgebäude"/>
    <m/>
    <s v="Stein"/>
    <n v="361.4"/>
    <s v="K1"/>
    <s v="F"/>
    <s v="1m"/>
    <n v="12"/>
    <n v="5"/>
    <m/>
    <n v="4336.7999999999993"/>
    <n v="0"/>
    <s v=""/>
    <n v="0"/>
    <s v=""/>
    <s v=""/>
  </r>
  <r>
    <x v="5"/>
    <n v="706780031"/>
    <x v="5"/>
    <s v="0"/>
    <s v="E043i"/>
    <s v="Treppenhaus (38 Stufen, 6 Podeste)"/>
    <s v="Neubau"/>
    <m/>
    <s v="Stein"/>
    <n v="42"/>
    <s v="E4"/>
    <s v="F"/>
    <s v="5w"/>
    <n v="192"/>
    <n v="10.3"/>
    <n v="1.6"/>
    <n v="8064"/>
    <n v="0"/>
    <s v=""/>
    <n v="0"/>
    <s v=""/>
    <s v=""/>
  </r>
  <r>
    <x v="5"/>
    <n v="706780031"/>
    <x v="5"/>
    <s v="1"/>
    <s v="H156"/>
    <s v="Flur"/>
    <s v="Neubau"/>
    <m/>
    <s v="PVC"/>
    <n v="8.89"/>
    <s v="E2.1"/>
    <s v="F"/>
    <s v="2,5w"/>
    <n v="96"/>
    <n v="3.6"/>
    <m/>
    <n v="853.44"/>
    <n v="0"/>
    <s v=""/>
    <n v="0"/>
    <s v=""/>
    <s v=""/>
  </r>
  <r>
    <x v="5"/>
    <n v="706780031"/>
    <x v="5"/>
    <s v="1"/>
    <s v="H155"/>
    <s v="Putzmitel"/>
    <s v="Neubau"/>
    <m/>
    <s v="PVC"/>
    <n v="2"/>
    <s v="M1"/>
    <s v="F"/>
    <s v="0"/>
    <n v="0"/>
    <n v="0"/>
    <m/>
    <n v="0"/>
    <n v="0"/>
    <s v=""/>
    <n v="0"/>
    <s v=""/>
    <s v=""/>
  </r>
  <r>
    <x v="5"/>
    <n v="706780031"/>
    <x v="5"/>
    <s v="1"/>
    <s v="H154"/>
    <s v="WC"/>
    <s v="Neubau"/>
    <m/>
    <s v="Stein"/>
    <n v="7.55"/>
    <s v="G1"/>
    <s v="F"/>
    <s v="5w"/>
    <n v="192"/>
    <n v="1.8"/>
    <m/>
    <n v="1449.6"/>
    <n v="0"/>
    <s v=""/>
    <n v="0"/>
    <s v=""/>
    <s v=""/>
  </r>
  <r>
    <x v="5"/>
    <n v="706780031"/>
    <x v="5"/>
    <s v="1"/>
    <s v="H153"/>
    <s v="Serverraum"/>
    <s v="Neubau"/>
    <m/>
    <s v="PVC"/>
    <n v="14.54"/>
    <s v="K1"/>
    <s v="F"/>
    <s v="1m"/>
    <n v="12"/>
    <n v="1.9"/>
    <m/>
    <n v="174.48"/>
    <n v="0"/>
    <s v=""/>
    <n v="0"/>
    <s v=""/>
    <s v=""/>
  </r>
  <r>
    <x v="5"/>
    <n v="706780031"/>
    <x v="5"/>
    <s v="1"/>
    <s v="H58"/>
    <s v="Klasse"/>
    <s v="Neubau"/>
    <m/>
    <s v="PVC"/>
    <n v="31.18"/>
    <s v="A1"/>
    <s v="F"/>
    <s v="2,5w"/>
    <n v="96"/>
    <n v="5.6"/>
    <m/>
    <n v="2993.2799999999997"/>
    <n v="0"/>
    <s v=""/>
    <n v="0"/>
    <s v=""/>
    <s v=""/>
  </r>
  <r>
    <x v="5"/>
    <n v="706780031"/>
    <x v="5"/>
    <s v="1"/>
    <s v="H157"/>
    <s v="Klasse"/>
    <s v="Neubau"/>
    <m/>
    <s v="PVC"/>
    <n v="41.01"/>
    <s v="A1"/>
    <s v="F"/>
    <s v="2,5w"/>
    <n v="96"/>
    <n v="8.8000000000000007"/>
    <m/>
    <n v="3936.96"/>
    <n v="0"/>
    <s v=""/>
    <n v="0"/>
    <s v=""/>
    <s v=""/>
  </r>
  <r>
    <x v="5"/>
    <n v="706780031"/>
    <x v="5"/>
    <s v="-1"/>
    <s v="-1H01"/>
    <s v="Lehreraufenhalt"/>
    <s v="Neubau"/>
    <m/>
    <s v="Linoleum"/>
    <n v="29.23"/>
    <s v="C2"/>
    <s v="F"/>
    <s v="2,5w"/>
    <n v="96"/>
    <n v="5.8"/>
    <m/>
    <n v="2806.08"/>
    <n v="0"/>
    <s v=""/>
    <n v="0"/>
    <s v=""/>
    <s v=""/>
  </r>
  <r>
    <x v="5"/>
    <n v="706780031"/>
    <x v="5"/>
    <s v="-1"/>
    <s v="-1H02"/>
    <s v="Mensa "/>
    <s v="Neubau"/>
    <m/>
    <s v="Linoleum"/>
    <n v="60"/>
    <s v="I3"/>
    <s v="F"/>
    <s v="5w"/>
    <n v="192"/>
    <n v="14.4"/>
    <m/>
    <n v="11520"/>
    <n v="0"/>
    <s v=""/>
    <n v="0"/>
    <s v=""/>
    <s v=""/>
  </r>
  <r>
    <x v="6"/>
    <n v="705190022"/>
    <x v="6"/>
    <s v="1"/>
    <s v="016"/>
    <s v="Putzmittelraum"/>
    <s v="Kita-Gebäude"/>
    <m/>
    <s v="PVC"/>
    <n v="5.2"/>
    <s v="M1"/>
    <s v="F"/>
    <s v="0"/>
    <n v="0"/>
    <n v="1.5"/>
    <m/>
    <n v="0"/>
    <n v="0"/>
    <s v=""/>
    <n v="0"/>
    <s v=""/>
    <s v=""/>
  </r>
  <r>
    <x v="6"/>
    <n v="705190022"/>
    <x v="6"/>
    <s v="1"/>
    <s v="017"/>
    <s v="Wickelraum"/>
    <s v="Kita-Gebäude"/>
    <m/>
    <s v="PVC"/>
    <n v="6"/>
    <s v="G1"/>
    <s v="F"/>
    <s v="5w"/>
    <n v="225"/>
    <n v="1.5"/>
    <m/>
    <n v="1350"/>
    <n v="0"/>
    <s v=""/>
    <n v="0"/>
    <s v=""/>
    <s v=""/>
  </r>
  <r>
    <x v="6"/>
    <n v="705190022"/>
    <x v="6"/>
    <s v="1"/>
    <s v="018"/>
    <s v="Garderobe "/>
    <s v="Kita-Gebäude"/>
    <m/>
    <s v="PVC"/>
    <n v="17.7"/>
    <s v="E5"/>
    <s v="F"/>
    <s v="2,5w"/>
    <n v="112.5"/>
    <n v="3"/>
    <m/>
    <n v="1991.25"/>
    <n v="0"/>
    <s v=""/>
    <n v="0"/>
    <s v=""/>
    <s v=""/>
  </r>
  <r>
    <x v="6"/>
    <n v="705190022"/>
    <x v="6"/>
    <s v="1"/>
    <s v="011"/>
    <s v="Gruppe 4"/>
    <s v="Kita-Gebäude"/>
    <m/>
    <s v="PVC"/>
    <n v="44"/>
    <s v="B1"/>
    <s v="F"/>
    <s v="5w"/>
    <n v="225"/>
    <n v="9.9"/>
    <m/>
    <n v="9900"/>
    <n v="0"/>
    <s v=""/>
    <n v="0"/>
    <s v=""/>
    <s v=""/>
  </r>
  <r>
    <x v="6"/>
    <n v="705190022"/>
    <x v="6"/>
    <s v="1"/>
    <s v="012"/>
    <s v="Gruppe 4 Klein "/>
    <s v="Kita-Gebäude"/>
    <m/>
    <s v="PVC"/>
    <n v="18.3"/>
    <s v="B1"/>
    <s v="F"/>
    <s v="5w"/>
    <n v="225"/>
    <n v="4.3"/>
    <m/>
    <n v="4117.5"/>
    <n v="0"/>
    <s v=""/>
    <n v="0"/>
    <s v=""/>
    <s v=""/>
  </r>
  <r>
    <x v="6"/>
    <n v="705190022"/>
    <x v="6"/>
    <s v="1"/>
    <s v="013"/>
    <s v="WC "/>
    <s v="Kita-Gebäude"/>
    <m/>
    <s v="PVC"/>
    <n v="9.5"/>
    <s v="G1"/>
    <s v="F"/>
    <s v="5w"/>
    <n v="225"/>
    <n v="1.5"/>
    <m/>
    <n v="2137.5"/>
    <n v="0"/>
    <s v=""/>
    <n v="0"/>
    <s v=""/>
    <s v=""/>
  </r>
  <r>
    <x v="6"/>
    <n v="705190022"/>
    <x v="6"/>
    <s v="1"/>
    <s v="014"/>
    <s v="Ruheraum"/>
    <s v="Kita-Gebäude"/>
    <m/>
    <s v="PVC"/>
    <n v="20.9"/>
    <s v="B2"/>
    <s v="F"/>
    <s v="5w"/>
    <n v="225"/>
    <n v="3"/>
    <m/>
    <n v="4702.5"/>
    <n v="0"/>
    <s v=""/>
    <n v="0"/>
    <s v=""/>
    <s v=""/>
  </r>
  <r>
    <x v="6"/>
    <n v="705190022"/>
    <x v="6"/>
    <s v="1"/>
    <s v="015"/>
    <s v="Lager"/>
    <s v="Kita-Gebäude"/>
    <m/>
    <s v="PVC"/>
    <n v="4"/>
    <s v="M1"/>
    <s v="F"/>
    <s v="0"/>
    <n v="0"/>
    <m/>
    <m/>
    <n v="0"/>
    <n v="0"/>
    <s v=""/>
    <n v="0"/>
    <s v=""/>
    <s v=""/>
  </r>
  <r>
    <x v="6"/>
    <n v="705190022"/>
    <x v="6"/>
    <s v="1"/>
    <s v="019"/>
    <s v="Aufenthaltsraum"/>
    <s v="Kita-Gebäude"/>
    <m/>
    <s v="PVC"/>
    <n v="14.6"/>
    <s v="C2"/>
    <s v="F"/>
    <s v="2,5w"/>
    <n v="112.5"/>
    <n v="1.5"/>
    <m/>
    <n v="1642.5"/>
    <n v="0"/>
    <s v=""/>
    <n v="0"/>
    <s v=""/>
    <s v=""/>
  </r>
  <r>
    <x v="6"/>
    <n v="705190022"/>
    <x v="6"/>
    <s v="1"/>
    <s v="020"/>
    <s v="Materialraum"/>
    <s v="Kita-Gebäude"/>
    <m/>
    <s v="Linoleum"/>
    <n v="9.3000000000000007"/>
    <s v="K1"/>
    <s v="F"/>
    <s v="1m"/>
    <n v="12"/>
    <n v="1.5"/>
    <m/>
    <n v="111.60000000000001"/>
    <n v="0"/>
    <s v=""/>
    <n v="0"/>
    <s v=""/>
    <s v=""/>
  </r>
  <r>
    <x v="6"/>
    <n v="705190022"/>
    <x v="6"/>
    <s v="1"/>
    <s v="104"/>
    <s v="Garderobe Gr. 3"/>
    <s v="Kita-Gebäude"/>
    <m/>
    <s v="Linoleum"/>
    <n v="10.7"/>
    <s v="E5"/>
    <s v="F"/>
    <s v="2,5w"/>
    <n v="112.5"/>
    <n v="1.5"/>
    <m/>
    <n v="1203.75"/>
    <n v="0"/>
    <s v=""/>
    <n v="0"/>
    <s v=""/>
    <s v=""/>
  </r>
  <r>
    <x v="6"/>
    <n v="705190022"/>
    <x v="6"/>
    <s v="1"/>
    <s v="105"/>
    <s v="Gruppenraum Gr. 3"/>
    <s v="Kita-Gebäude"/>
    <m/>
    <s v="Linoleum"/>
    <n v="42.9"/>
    <s v="B1"/>
    <s v="F"/>
    <s v="5w"/>
    <n v="225"/>
    <n v="8.8000000000000007"/>
    <m/>
    <n v="9652.5"/>
    <n v="0"/>
    <s v=""/>
    <n v="0"/>
    <s v=""/>
    <s v=""/>
  </r>
  <r>
    <x v="6"/>
    <n v="705190022"/>
    <x v="6"/>
    <s v="1"/>
    <s v="106"/>
    <s v="Wasch-/WC-Raum Gr. 3"/>
    <s v="Kita-Gebäude"/>
    <m/>
    <s v="Kunststein"/>
    <n v="10.8"/>
    <s v="G1"/>
    <s v="F"/>
    <s v="5w"/>
    <n v="225"/>
    <n v="1.3"/>
    <n v="1.5"/>
    <n v="2430"/>
    <n v="0"/>
    <s v=""/>
    <n v="0"/>
    <s v=""/>
    <s v=""/>
  </r>
  <r>
    <x v="6"/>
    <n v="705190022"/>
    <x v="6"/>
    <s v="1"/>
    <s v="107"/>
    <s v="Nebenraum Gr. 3"/>
    <s v="Kita-Gebäude"/>
    <m/>
    <s v="Linoleum"/>
    <n v="16.600000000000001"/>
    <s v="B1"/>
    <s v="F"/>
    <s v="5w"/>
    <n v="225"/>
    <n v="1.5"/>
    <m/>
    <n v="3735.0000000000005"/>
    <n v="0"/>
    <s v=""/>
    <n v="0"/>
    <s v=""/>
    <s v=""/>
  </r>
  <r>
    <x v="6"/>
    <n v="705190022"/>
    <x v="6"/>
    <s v="1"/>
    <s v="108"/>
    <s v="Wickelraum Gr. 3"/>
    <s v="Kita-Gebäude"/>
    <m/>
    <s v="Vinyl / Kunststoff"/>
    <n v="6"/>
    <s v="G1"/>
    <s v="F"/>
    <s v="5w"/>
    <n v="225"/>
    <n v="1.5"/>
    <m/>
    <n v="1350"/>
    <n v="0"/>
    <s v=""/>
    <n v="0"/>
    <s v=""/>
    <s v=""/>
  </r>
  <r>
    <x v="6"/>
    <n v="705190022"/>
    <x v="6"/>
    <s v="1"/>
    <s v="110"/>
    <s v="Materialraum"/>
    <s v="Kita-Gebäude"/>
    <m/>
    <s v="Linoleum"/>
    <n v="2.4"/>
    <s v="K1"/>
    <s v="F"/>
    <s v="1m"/>
    <n v="12"/>
    <m/>
    <m/>
    <n v="28.799999999999997"/>
    <n v="0"/>
    <s v=""/>
    <n v="0"/>
    <s v=""/>
    <s v=""/>
  </r>
  <r>
    <x v="6"/>
    <n v="705190022"/>
    <x v="6"/>
    <s v="1"/>
    <s v="109"/>
    <s v="Ruheraum Gr. 3"/>
    <s v="Kita-Gebäude"/>
    <m/>
    <s v="Linoleum"/>
    <n v="19.899999999999999"/>
    <s v="B1"/>
    <s v="F"/>
    <s v="5w"/>
    <n v="225"/>
    <n v="3"/>
    <m/>
    <n v="4477.5"/>
    <n v="0"/>
    <s v=""/>
    <n v="0"/>
    <s v=""/>
    <s v=""/>
  </r>
  <r>
    <x v="6"/>
    <n v="705190022"/>
    <x v="6"/>
    <s v="1"/>
    <s v="101"/>
    <s v="Eingangsflur nach Treppe"/>
    <s v="Kita-Gebäude"/>
    <m/>
    <s v="Linoleum"/>
    <n v="5.5"/>
    <s v="E1"/>
    <s v="F"/>
    <s v="5w"/>
    <n v="225"/>
    <m/>
    <m/>
    <n v="1237.5"/>
    <n v="0"/>
    <s v=""/>
    <n v="0"/>
    <s v=""/>
    <s v=""/>
  </r>
  <r>
    <x v="6"/>
    <n v="705190022"/>
    <x v="6"/>
    <s v="1"/>
    <s v="102"/>
    <s v="Flur links, kommend vom Treppenhaus"/>
    <s v="Kita-Gebäude"/>
    <m/>
    <s v="Linoleum"/>
    <n v="18.78"/>
    <s v="E2"/>
    <s v="F"/>
    <s v="5w"/>
    <n v="225"/>
    <m/>
    <m/>
    <n v="4225.5"/>
    <n v="0"/>
    <s v=""/>
    <n v="0"/>
    <s v=""/>
    <s v=""/>
  </r>
  <r>
    <x v="6"/>
    <n v="705190022"/>
    <x v="6"/>
    <s v="1"/>
    <s v="103"/>
    <s v="Flur rechts, kommend vom Treppenhaus"/>
    <s v="Kita-Gebäude"/>
    <m/>
    <s v="Linoleum"/>
    <n v="11.32"/>
    <s v="E2"/>
    <s v="F"/>
    <s v="5w"/>
    <n v="225"/>
    <m/>
    <m/>
    <n v="2547"/>
    <n v="0"/>
    <s v=""/>
    <n v="0"/>
    <s v=""/>
    <s v=""/>
  </r>
  <r>
    <x v="6"/>
    <n v="705190022"/>
    <x v="6"/>
    <s v="0"/>
    <s v="026"/>
    <s v="Treppe vom 1.OG zum EG einschl. Podest"/>
    <s v="Kita-Gebäude"/>
    <m/>
    <s v="Kunststein"/>
    <n v="11.7"/>
    <s v="E4"/>
    <s v="F"/>
    <s v="5w"/>
    <n v="225"/>
    <m/>
    <m/>
    <n v="2632.5"/>
    <n v="0"/>
    <s v=""/>
    <n v="0"/>
    <s v=""/>
    <s v=""/>
  </r>
  <r>
    <x v="6"/>
    <n v="705190022"/>
    <x v="6"/>
    <s v="0"/>
    <s v="027"/>
    <s v="Küche"/>
    <s v="Kita-Gebäude"/>
    <m/>
    <s v="Feinsteinzeug"/>
    <n v="18.399999999999999"/>
    <s v="J2"/>
    <s v="F"/>
    <s v="5w"/>
    <n v="225"/>
    <n v="3.8"/>
    <m/>
    <n v="4140"/>
    <n v="0"/>
    <s v=""/>
    <n v="0"/>
    <s v=""/>
    <s v=""/>
  </r>
  <r>
    <x v="6"/>
    <n v="705190022"/>
    <x v="6"/>
    <s v="0"/>
    <s v="028"/>
    <s v="Küchennebenraum"/>
    <s v="Kita-Gebäude"/>
    <m/>
    <s v="Feinsteinzeug"/>
    <n v="5.3"/>
    <s v="J1"/>
    <s v="F"/>
    <s v="5w"/>
    <n v="225"/>
    <m/>
    <m/>
    <n v="1192.5"/>
    <n v="0"/>
    <s v=""/>
    <n v="0"/>
    <s v=""/>
    <s v=""/>
  </r>
  <r>
    <x v="6"/>
    <n v="705190022"/>
    <x v="6"/>
    <s v="0"/>
    <s v="029"/>
    <s v="Wasch-/WC-Raum Personal"/>
    <s v="Kita-Gebäude"/>
    <m/>
    <s v="Feinsteinzeug"/>
    <n v="5.63"/>
    <s v="G1"/>
    <s v="F"/>
    <s v="5w"/>
    <n v="225"/>
    <m/>
    <m/>
    <n v="1266.75"/>
    <n v="0"/>
    <s v=""/>
    <n v="0"/>
    <s v=""/>
    <s v=""/>
  </r>
  <r>
    <x v="6"/>
    <n v="705190022"/>
    <x v="6"/>
    <s v="0"/>
    <s v="015"/>
    <s v="Gruppenraum Gr. 2"/>
    <s v="Kita-Gebäude"/>
    <m/>
    <s v="Linoleum"/>
    <n v="43.2"/>
    <s v="B1"/>
    <s v="F"/>
    <s v="5w"/>
    <n v="225"/>
    <n v="14.4"/>
    <m/>
    <n v="9720"/>
    <n v="0"/>
    <s v=""/>
    <n v="0"/>
    <s v=""/>
    <s v=""/>
  </r>
  <r>
    <x v="6"/>
    <n v="705190022"/>
    <x v="6"/>
    <s v="0"/>
    <s v="016"/>
    <s v="Wickelraum Gr. 2"/>
    <s v="Kita-Gebäude"/>
    <m/>
    <s v="Vinyl / Kunststoff"/>
    <n v="9.43"/>
    <s v="G1"/>
    <s v="F"/>
    <s v="5w"/>
    <n v="225"/>
    <n v="2"/>
    <m/>
    <n v="2121.75"/>
    <n v="0"/>
    <s v=""/>
    <n v="0"/>
    <s v=""/>
    <s v=""/>
  </r>
  <r>
    <x v="6"/>
    <n v="705190022"/>
    <x v="6"/>
    <s v="0"/>
    <s v="017"/>
    <s v="Nebenraum Gr. 2"/>
    <s v="Kita-Gebäude"/>
    <m/>
    <s v="Linoleum"/>
    <n v="24.5"/>
    <s v="B1"/>
    <s v="F"/>
    <s v="5w"/>
    <n v="225"/>
    <n v="5.3"/>
    <m/>
    <n v="5512.5"/>
    <n v="0"/>
    <s v=""/>
    <n v="0"/>
    <s v=""/>
    <s v=""/>
  </r>
  <r>
    <x v="6"/>
    <n v="705190022"/>
    <x v="6"/>
    <s v="0"/>
    <s v="018"/>
    <s v="Wasch-/WC-Raum Gr. 2"/>
    <s v="Kita-Gebäude"/>
    <m/>
    <s v="Kunststein"/>
    <n v="9.6999999999999993"/>
    <s v="G1"/>
    <s v="F"/>
    <s v="5w"/>
    <n v="225"/>
    <n v="2"/>
    <m/>
    <n v="2182.5"/>
    <n v="0"/>
    <s v=""/>
    <n v="0"/>
    <s v=""/>
    <s v=""/>
  </r>
  <r>
    <x v="6"/>
    <n v="705190022"/>
    <x v="6"/>
    <s v="0"/>
    <s v="019"/>
    <s v="Garderobe Gr. 2"/>
    <s v="Kita-Gebäude"/>
    <m/>
    <s v="Linoleum"/>
    <n v="7.5"/>
    <s v="E5"/>
    <s v="F"/>
    <s v="2,5w"/>
    <n v="112.5"/>
    <n v="2"/>
    <m/>
    <n v="843.75"/>
    <n v="0"/>
    <s v=""/>
    <n v="0"/>
    <s v=""/>
    <s v=""/>
  </r>
  <r>
    <x v="6"/>
    <n v="705190022"/>
    <x v="6"/>
    <s v="0"/>
    <s v="025"/>
    <s v="Materialraum"/>
    <s v="Kita-Gebäude"/>
    <m/>
    <s v="Feinsteinzeug"/>
    <n v="4"/>
    <s v="K1"/>
    <s v="F"/>
    <s v="1m"/>
    <n v="12"/>
    <m/>
    <m/>
    <n v="48"/>
    <n v="0"/>
    <s v=""/>
    <n v="0"/>
    <s v=""/>
    <s v=""/>
  </r>
  <r>
    <x v="6"/>
    <n v="705190022"/>
    <x v="6"/>
    <s v="0"/>
    <s v="006"/>
    <s v="Kinderwagenabstellraum"/>
    <s v="Kita-Gebäude"/>
    <m/>
    <s v="Feinsteinzeug"/>
    <n v="6.8"/>
    <s v="E1"/>
    <s v="F"/>
    <s v="5w"/>
    <n v="225"/>
    <m/>
    <m/>
    <n v="1530"/>
    <n v="0"/>
    <s v=""/>
    <n v="0"/>
    <s v=""/>
    <s v=""/>
  </r>
  <r>
    <x v="6"/>
    <n v="705190022"/>
    <x v="6"/>
    <s v="0"/>
    <s v="021"/>
    <s v="Putzmittelraum"/>
    <s v="Kita-Gebäude"/>
    <m/>
    <s v="Linoleum"/>
    <n v="5"/>
    <s v="M1"/>
    <s v="F"/>
    <s v="0"/>
    <n v="0"/>
    <m/>
    <m/>
    <n v="0"/>
    <n v="0"/>
    <s v=""/>
    <n v="0"/>
    <s v=""/>
    <s v=""/>
  </r>
  <r>
    <x v="6"/>
    <n v="705190022"/>
    <x v="6"/>
    <s v="0"/>
    <s v="022"/>
    <s v="Wasch-/WC-Raum Kinder"/>
    <s v="Kita-Gebäude"/>
    <m/>
    <s v="Feinsteinzeug"/>
    <n v="5.83"/>
    <s v="G1"/>
    <s v="F"/>
    <s v="5w"/>
    <n v="225"/>
    <m/>
    <m/>
    <n v="1311.75"/>
    <n v="0"/>
    <s v=""/>
    <n v="0"/>
    <s v=""/>
    <s v=""/>
  </r>
  <r>
    <x v="6"/>
    <n v="705190022"/>
    <x v="6"/>
    <s v="0"/>
    <s v="023"/>
    <s v="Mehrzweckraum"/>
    <s v="Kita-Gebäude"/>
    <m/>
    <s v="Linoleum LPX"/>
    <n v="56.1"/>
    <s v="B1"/>
    <s v="F"/>
    <s v="5w"/>
    <n v="225"/>
    <n v="21.9"/>
    <m/>
    <n v="12622.5"/>
    <n v="0"/>
    <s v=""/>
    <n v="0"/>
    <s v=""/>
    <s v=""/>
  </r>
  <r>
    <x v="6"/>
    <n v="705190022"/>
    <x v="6"/>
    <s v="0"/>
    <s v="024"/>
    <s v="Abstell-/Geräteraum"/>
    <s v="Kita-Gebäude"/>
    <m/>
    <s v="Linoleum LPX"/>
    <n v="14.21"/>
    <s v="K1"/>
    <s v="F"/>
    <s v="1m"/>
    <n v="12"/>
    <m/>
    <m/>
    <n v="170.52"/>
    <n v="0"/>
    <s v=""/>
    <n v="0"/>
    <s v=""/>
    <s v=""/>
  </r>
  <r>
    <x v="6"/>
    <n v="705190022"/>
    <x v="6"/>
    <s v="0"/>
    <s v="007"/>
    <s v="Büro Leiterin"/>
    <s v="Kita-Gebäude"/>
    <m/>
    <s v="Linoleum LPX"/>
    <n v="26.5"/>
    <s v="C1"/>
    <s v="F"/>
    <s v="1w"/>
    <n v="45"/>
    <n v="17"/>
    <m/>
    <n v="1192.5"/>
    <n v="0"/>
    <s v=""/>
    <n v="0"/>
    <s v=""/>
    <s v=""/>
  </r>
  <r>
    <x v="6"/>
    <n v="705190022"/>
    <x v="6"/>
    <s v="0"/>
    <s v="008"/>
    <s v="Materialraum"/>
    <s v="Kita-Gebäude"/>
    <m/>
    <s v="Linoleum"/>
    <n v="7.93"/>
    <s v="K1"/>
    <s v="F"/>
    <s v="1m"/>
    <n v="12"/>
    <m/>
    <m/>
    <n v="95.16"/>
    <n v="0"/>
    <s v=""/>
    <n v="0"/>
    <s v=""/>
    <s v=""/>
  </r>
  <r>
    <x v="6"/>
    <n v="705190022"/>
    <x v="6"/>
    <s v="0"/>
    <s v="009"/>
    <s v="Garderobe Gr. 1"/>
    <s v="Kita-Gebäude"/>
    <m/>
    <s v="Linoleum"/>
    <n v="8.15"/>
    <s v="E5"/>
    <s v="F"/>
    <s v="2,5w"/>
    <n v="112.5"/>
    <n v="2"/>
    <m/>
    <n v="916.875"/>
    <n v="0"/>
    <s v=""/>
    <n v="0"/>
    <s v=""/>
    <s v=""/>
  </r>
  <r>
    <x v="6"/>
    <n v="705190022"/>
    <x v="6"/>
    <s v="0"/>
    <s v="010"/>
    <s v="Wickelraum Gr. 1"/>
    <s v="Kita-Gebäude"/>
    <m/>
    <s v="Vinyl / Kunststoff"/>
    <n v="5.44"/>
    <s v="G1"/>
    <s v="F"/>
    <s v="5w"/>
    <n v="225"/>
    <n v="2"/>
    <m/>
    <n v="1224"/>
    <n v="0"/>
    <s v=""/>
    <n v="0"/>
    <s v=""/>
    <s v=""/>
  </r>
  <r>
    <x v="6"/>
    <n v="705190022"/>
    <x v="6"/>
    <s v="0"/>
    <s v="011"/>
    <s v="Gruppenraum Gr. 1"/>
    <s v="Kita-Gebäude"/>
    <m/>
    <s v="Linoleum"/>
    <n v="43.5"/>
    <s v="B1"/>
    <s v="F"/>
    <s v="5w"/>
    <n v="225"/>
    <n v="14.4"/>
    <m/>
    <n v="9787.5"/>
    <n v="0"/>
    <s v=""/>
    <n v="0"/>
    <s v=""/>
    <s v=""/>
  </r>
  <r>
    <x v="6"/>
    <n v="705190022"/>
    <x v="6"/>
    <s v="0"/>
    <s v="012"/>
    <s v="Wasch-/WC-Raum Gr. 1"/>
    <s v="Kita-Gebäude"/>
    <m/>
    <s v="Kunststein"/>
    <n v="12.9"/>
    <s v="G1"/>
    <s v="F"/>
    <s v="5w"/>
    <n v="225"/>
    <n v="1.9"/>
    <m/>
    <n v="2902.5"/>
    <n v="0"/>
    <s v=""/>
    <n v="0"/>
    <s v=""/>
    <s v=""/>
  </r>
  <r>
    <x v="6"/>
    <n v="705190022"/>
    <x v="6"/>
    <s v="0"/>
    <s v="013"/>
    <s v="Nebenraum Gr. 1"/>
    <s v="Kita-Gebäude"/>
    <m/>
    <s v="Linoleum"/>
    <n v="14.9"/>
    <s v="B1"/>
    <s v="F"/>
    <s v="5w"/>
    <n v="225"/>
    <n v="2"/>
    <m/>
    <n v="3352.5"/>
    <n v="0"/>
    <s v=""/>
    <n v="0"/>
    <s v=""/>
    <s v=""/>
  </r>
  <r>
    <x v="6"/>
    <n v="705190022"/>
    <x v="6"/>
    <s v="0"/>
    <s v="014"/>
    <s v="Ruheraum Gr. 1"/>
    <s v="Kita-Gebäude"/>
    <m/>
    <s v="Linoleum LPX"/>
    <n v="18.66"/>
    <s v="B1"/>
    <s v="F"/>
    <s v="5w"/>
    <n v="225"/>
    <n v="2"/>
    <m/>
    <n v="4198.5"/>
    <n v="0"/>
    <s v=""/>
    <n v="0"/>
    <s v=""/>
    <s v=""/>
  </r>
  <r>
    <x v="6"/>
    <n v="705190022"/>
    <x v="6"/>
    <s v="0"/>
    <s v="020"/>
    <s v="Ruheraum Gr. 2"/>
    <s v="Kita-Gebäude"/>
    <m/>
    <s v="Linoleum LPX"/>
    <n v="19.23"/>
    <s v="B1"/>
    <s v="F"/>
    <s v="5w"/>
    <n v="225"/>
    <n v="3.8"/>
    <m/>
    <n v="4326.75"/>
    <n v="0"/>
    <s v=""/>
    <n v="0"/>
    <s v=""/>
    <s v=""/>
  </r>
  <r>
    <x v="6"/>
    <n v="705190022"/>
    <x v="6"/>
    <s v="0"/>
    <s v="005"/>
    <s v="&quot;alter&quot; Haupteingangsflur und Treppenhausflur"/>
    <s v="Kita-Gebäude"/>
    <m/>
    <s v="Stein"/>
    <n v="18.75"/>
    <s v="E1"/>
    <s v="F"/>
    <s v="5w"/>
    <n v="225"/>
    <n v="5"/>
    <m/>
    <n v="4218.75"/>
    <n v="0"/>
    <s v=""/>
    <n v="0"/>
    <s v=""/>
    <s v=""/>
  </r>
  <r>
    <x v="6"/>
    <n v="705190022"/>
    <x v="6"/>
    <s v="0"/>
    <s v="004"/>
    <s v="Flur links, kommend vom Treppenhaus"/>
    <s v="Kita-Gebäude"/>
    <m/>
    <s v="Linoleum"/>
    <n v="11.64"/>
    <s v="E2"/>
    <s v="F"/>
    <s v="5w"/>
    <n v="225"/>
    <m/>
    <m/>
    <n v="2619"/>
    <n v="0"/>
    <s v=""/>
    <n v="0"/>
    <s v=""/>
    <s v=""/>
  </r>
  <r>
    <x v="6"/>
    <n v="705190022"/>
    <x v="6"/>
    <s v="0"/>
    <s v="003"/>
    <s v="Flur rechts, kommend vom Treppenhaus"/>
    <s v="Kita-Gebäude"/>
    <m/>
    <s v="Linoleum"/>
    <n v="11.23"/>
    <s v="E2"/>
    <s v="F"/>
    <s v="5w"/>
    <n v="225"/>
    <m/>
    <m/>
    <n v="2526.75"/>
    <n v="0"/>
    <s v=""/>
    <n v="0"/>
    <s v=""/>
    <s v=""/>
  </r>
  <r>
    <x v="6"/>
    <n v="705190022"/>
    <x v="6"/>
    <s v="0"/>
    <s v="002"/>
    <s v="Flur nach Windfang Haupteingang"/>
    <s v="Kita-Gebäude"/>
    <m/>
    <s v="Feinsteinzeug"/>
    <n v="19.559999999999999"/>
    <s v="E2"/>
    <s v="F"/>
    <s v="5w"/>
    <n v="225"/>
    <n v="6.1"/>
    <m/>
    <n v="4401"/>
    <n v="0"/>
    <s v=""/>
    <n v="0"/>
    <s v=""/>
    <s v=""/>
  </r>
  <r>
    <x v="6"/>
    <n v="705190022"/>
    <x v="6"/>
    <s v="0"/>
    <s v="001"/>
    <s v="Windfang Haupteingang"/>
    <s v="Kita-Gebäude"/>
    <m/>
    <s v="Feinsteinzeug"/>
    <n v="8.0500000000000007"/>
    <s v="E1"/>
    <s v="F"/>
    <s v="5w"/>
    <n v="225"/>
    <n v="10.6"/>
    <n v="10.6"/>
    <n v="1811.2500000000002"/>
    <n v="0"/>
    <s v=""/>
    <n v="0"/>
    <s v=""/>
    <s v=""/>
  </r>
  <r>
    <x v="7"/>
    <n v="706640025"/>
    <x v="7"/>
    <s v="0"/>
    <s v="001"/>
    <s v="Windfang"/>
    <s v="Kita-Gebäude"/>
    <m/>
    <s v="Linoleum LPX"/>
    <n v="5.65"/>
    <s v="E1"/>
    <s v="F"/>
    <s v="5w"/>
    <n v="225"/>
    <n v="4.5999999999999996"/>
    <n v="4.5999999999999996"/>
    <n v="1271.25"/>
    <n v="0"/>
    <s v=""/>
    <n v="0"/>
    <s v=""/>
    <s v=""/>
  </r>
  <r>
    <x v="7"/>
    <n v="706640025"/>
    <x v="7"/>
    <s v="0"/>
    <s v="002"/>
    <s v="Abstellfläche für Kinderwagen"/>
    <s v="Kita-Gebäude"/>
    <m/>
    <s v="Linoleum LPX"/>
    <n v="12.76"/>
    <s v="E1"/>
    <s v="F"/>
    <s v="5w"/>
    <n v="225"/>
    <n v="5.2"/>
    <m/>
    <n v="2871"/>
    <n v="0"/>
    <s v=""/>
    <n v="0"/>
    <s v=""/>
    <s v=""/>
  </r>
  <r>
    <x v="7"/>
    <n v="706640025"/>
    <x v="7"/>
    <s v="0"/>
    <s v="003"/>
    <s v="Eingangs-/Flurbereich"/>
    <s v="Kita-Gebäude"/>
    <m/>
    <s v="Linoleum LPX"/>
    <n v="10.6"/>
    <s v="E1"/>
    <s v="F"/>
    <s v="5w"/>
    <n v="225"/>
    <n v="1"/>
    <m/>
    <n v="2385"/>
    <n v="0"/>
    <s v=""/>
    <n v="0"/>
    <s v=""/>
    <s v=""/>
  </r>
  <r>
    <x v="7"/>
    <n v="706640025"/>
    <x v="7"/>
    <s v="0"/>
    <s v="004"/>
    <s v="Eingangs-/Flurbereich"/>
    <s v="Kita-Gebäude"/>
    <m/>
    <s v="PVC/Kunststoff"/>
    <n v="41.36"/>
    <s v="E1"/>
    <s v="F"/>
    <s v="5w"/>
    <n v="225"/>
    <n v="5.6"/>
    <m/>
    <n v="9306"/>
    <n v="0"/>
    <s v=""/>
    <n v="0"/>
    <s v=""/>
    <s v=""/>
  </r>
  <r>
    <x v="7"/>
    <n v="706640025"/>
    <x v="7"/>
    <s v="0"/>
    <s v="005"/>
    <s v="Flur/Garderobe Gr. 1"/>
    <s v="Kita-Gebäude"/>
    <m/>
    <s v="PVC/Kunststoff"/>
    <n v="17.23"/>
    <s v="E2"/>
    <s v="F"/>
    <s v="5w"/>
    <n v="225"/>
    <n v="1"/>
    <m/>
    <n v="3876.75"/>
    <n v="0"/>
    <s v=""/>
    <n v="0"/>
    <s v=""/>
    <s v=""/>
  </r>
  <r>
    <x v="7"/>
    <n v="706640025"/>
    <x v="7"/>
    <s v="0"/>
    <s v="006"/>
    <s v="Hauptgruppenraum Gr. 1"/>
    <s v="Kita-Gebäude"/>
    <m/>
    <s v="PVC/Kunststoff"/>
    <n v="48.5"/>
    <s v="B1"/>
    <s v="F"/>
    <s v="5w"/>
    <n v="225"/>
    <n v="18.5"/>
    <n v="5"/>
    <n v="10912.5"/>
    <n v="0"/>
    <s v=""/>
    <n v="0"/>
    <s v=""/>
    <s v=""/>
  </r>
  <r>
    <x v="7"/>
    <n v="706640025"/>
    <x v="7"/>
    <s v="0"/>
    <s v="007"/>
    <s v="Nebengruppenraum Gr. 1"/>
    <s v="Kita-Gebäude"/>
    <m/>
    <s v="PVC/Kunststoff"/>
    <n v="27.4"/>
    <s v="B1"/>
    <s v="F"/>
    <s v="5w"/>
    <n v="225"/>
    <n v="9.5"/>
    <n v="2.1"/>
    <n v="6165"/>
    <n v="0"/>
    <s v=""/>
    <n v="0"/>
    <s v=""/>
    <s v=""/>
  </r>
  <r>
    <x v="7"/>
    <n v="706640025"/>
    <x v="7"/>
    <s v="0"/>
    <s v="008"/>
    <s v="Ruheraum Gr. 1"/>
    <s v="Kita-Gebäude"/>
    <m/>
    <s v="PVC/Kunststoff"/>
    <n v="31.2"/>
    <s v="B2"/>
    <s v="F"/>
    <s v="5w"/>
    <n v="225"/>
    <n v="5.2"/>
    <m/>
    <n v="7020"/>
    <n v="0"/>
    <s v=""/>
    <n v="0"/>
    <s v=""/>
    <s v=""/>
  </r>
  <r>
    <x v="7"/>
    <n v="706640025"/>
    <x v="7"/>
    <s v="0"/>
    <s v="009"/>
    <s v="Wasch-/WC-/Wickelraum Gr. 1"/>
    <s v="Kita-Gebäude"/>
    <m/>
    <s v="Fliesen"/>
    <n v="13.49"/>
    <s v="G1"/>
    <s v="F"/>
    <s v="5w"/>
    <n v="225"/>
    <n v="2.2000000000000002"/>
    <m/>
    <n v="3035.25"/>
    <n v="0"/>
    <s v=""/>
    <n v="0"/>
    <s v=""/>
    <s v=""/>
  </r>
  <r>
    <x v="7"/>
    <n v="706640025"/>
    <x v="7"/>
    <s v="0"/>
    <s v="010"/>
    <s v="Putzmittelraum"/>
    <s v="Kita-Gebäude"/>
    <m/>
    <s v="Fliesen"/>
    <n v="3.6"/>
    <s v="M1"/>
    <s v="F"/>
    <s v="0"/>
    <n v="0"/>
    <n v="0.5"/>
    <m/>
    <n v="0"/>
    <n v="0"/>
    <s v=""/>
    <n v="0"/>
    <s v=""/>
    <s v=""/>
  </r>
  <r>
    <x v="7"/>
    <n v="706640025"/>
    <x v="7"/>
    <s v="0"/>
    <s v="011"/>
    <s v="Flur/Garderobe   vor Gruppenraum Gr. 2"/>
    <s v="Kita-Gebäude"/>
    <m/>
    <s v="PVC/Kunststoff"/>
    <n v="4.0599999999999996"/>
    <s v="E2"/>
    <s v="F"/>
    <s v="5w"/>
    <n v="225"/>
    <n v="0"/>
    <m/>
    <n v="913.49999999999989"/>
    <n v="0"/>
    <s v=""/>
    <n v="0"/>
    <s v=""/>
    <s v=""/>
  </r>
  <r>
    <x v="7"/>
    <n v="706640025"/>
    <x v="7"/>
    <s v="0"/>
    <s v="012"/>
    <s v="Hauptgruppenraum Gr. 2"/>
    <s v="Kita-Gebäude"/>
    <m/>
    <s v="PVC/Kunststoff"/>
    <n v="43.21"/>
    <s v="B1"/>
    <s v="F"/>
    <s v="5w"/>
    <n v="225"/>
    <n v="14.8"/>
    <m/>
    <n v="9722.25"/>
    <n v="0"/>
    <s v=""/>
    <n v="0"/>
    <s v=""/>
    <s v=""/>
  </r>
  <r>
    <x v="7"/>
    <n v="706640025"/>
    <x v="7"/>
    <s v="0"/>
    <s v="013"/>
    <s v="Waschraum und WC Kinder Gr. 2"/>
    <s v="Kita-Gebäude"/>
    <m/>
    <s v="Fliesen"/>
    <n v="6.63"/>
    <s v="G1"/>
    <s v="F"/>
    <s v="5w"/>
    <n v="225"/>
    <n v="0.5"/>
    <m/>
    <n v="1491.75"/>
    <n v="0"/>
    <s v=""/>
    <n v="0"/>
    <s v=""/>
    <s v=""/>
  </r>
  <r>
    <x v="7"/>
    <n v="706640025"/>
    <x v="7"/>
    <s v="0"/>
    <s v="014"/>
    <s v="Wickelraum Gr. 2"/>
    <s v="Kita-Gebäude"/>
    <m/>
    <s v="Fliesen"/>
    <n v="5.91"/>
    <s v="G1"/>
    <s v="F"/>
    <s v="5w"/>
    <n v="225"/>
    <n v="0.5"/>
    <m/>
    <n v="1329.75"/>
    <n v="0"/>
    <s v=""/>
    <n v="0"/>
    <s v=""/>
    <s v=""/>
  </r>
  <r>
    <x v="7"/>
    <n v="706640025"/>
    <x v="7"/>
    <s v="0"/>
    <s v="014"/>
    <s v="Nebengruppenraum Gr. 2"/>
    <s v="Kita-Gebäude"/>
    <m/>
    <s v="Linoleum LPX"/>
    <n v="21.86"/>
    <s v="B1"/>
    <s v="F"/>
    <s v="5w"/>
    <n v="225"/>
    <n v="5.2"/>
    <m/>
    <n v="4918.5"/>
    <n v="0"/>
    <s v=""/>
    <n v="0"/>
    <s v=""/>
    <s v=""/>
  </r>
  <r>
    <x v="7"/>
    <n v="706640025"/>
    <x v="7"/>
    <s v="0"/>
    <s v="015"/>
    <s v="Ruheraum Gr. 2"/>
    <s v="Kita-Gebäude"/>
    <m/>
    <s v="Linoleum LPX"/>
    <n v="23.52"/>
    <s v="B2"/>
    <s v="F"/>
    <s v="5w"/>
    <n v="225"/>
    <n v="5.2"/>
    <m/>
    <n v="5292"/>
    <n v="0"/>
    <s v=""/>
    <n v="0"/>
    <s v=""/>
    <s v=""/>
  </r>
  <r>
    <x v="7"/>
    <n v="706640025"/>
    <x v="7"/>
    <s v="0"/>
    <s v="016"/>
    <s v="Abstellraum Gr. 2"/>
    <s v="Kita-Gebäude"/>
    <m/>
    <s v="PVC/Kunststoff"/>
    <n v="5.37"/>
    <s v="K1"/>
    <s v="F"/>
    <s v="1m"/>
    <n v="12"/>
    <n v="2.1"/>
    <m/>
    <n v="64.44"/>
    <n v="0"/>
    <s v=""/>
    <n v="0"/>
    <s v=""/>
    <s v=""/>
  </r>
  <r>
    <x v="7"/>
    <n v="706640025"/>
    <x v="7"/>
    <s v="0"/>
    <s v="017"/>
    <s v="Hauptgruppenraum  Nische  Gr. 2"/>
    <s v="Kita-Gebäude"/>
    <m/>
    <s v="Linoleum LPX"/>
    <n v="6.29"/>
    <s v="B1"/>
    <s v="F"/>
    <s v="5w"/>
    <n v="225"/>
    <n v="0"/>
    <m/>
    <n v="1415.25"/>
    <n v="0"/>
    <s v=""/>
    <n v="0"/>
    <s v=""/>
    <s v=""/>
  </r>
  <r>
    <x v="7"/>
    <n v="706640025"/>
    <x v="7"/>
    <s v="0"/>
    <s v="018"/>
    <s v="Flur   ab WC Personal bis Eingang Atlier"/>
    <s v="Kita-Gebäude"/>
    <m/>
    <s v="PVC/Kunststoff"/>
    <n v="5.97"/>
    <s v="E2"/>
    <s v="F"/>
    <s v="5w"/>
    <n v="225"/>
    <n v="0"/>
    <m/>
    <n v="1343.25"/>
    <n v="0"/>
    <s v=""/>
    <n v="0"/>
    <s v=""/>
    <s v=""/>
  </r>
  <r>
    <x v="7"/>
    <n v="706640025"/>
    <x v="7"/>
    <s v="0"/>
    <s v="019"/>
    <s v="Abstellraum    gegenübe Personal-WC"/>
    <s v="Kita-Gebäude"/>
    <m/>
    <s v="PVC/Kunststoff"/>
    <n v="2.2799999999999998"/>
    <s v="K1"/>
    <s v="F"/>
    <s v="1m"/>
    <n v="12"/>
    <n v="0"/>
    <m/>
    <n v="27.36"/>
    <n v="0"/>
    <s v=""/>
    <n v="0"/>
    <s v=""/>
    <s v=""/>
  </r>
  <r>
    <x v="7"/>
    <n v="706640025"/>
    <x v="7"/>
    <s v="0"/>
    <s v="020"/>
    <s v="Waschraum und WC Personal"/>
    <s v="Kita-Gebäude"/>
    <m/>
    <s v="Fliesen"/>
    <n v="3.5"/>
    <s v="G1"/>
    <s v="F"/>
    <s v="5w"/>
    <n v="225"/>
    <n v="1"/>
    <n v="0.5"/>
    <n v="787.5"/>
    <n v="0"/>
    <s v=""/>
    <n v="0"/>
    <s v=""/>
    <s v=""/>
  </r>
  <r>
    <x v="7"/>
    <n v="706640025"/>
    <x v="7"/>
    <s v="0"/>
    <s v="021"/>
    <s v="Büro Leiterin"/>
    <s v="Kita-Gebäude"/>
    <m/>
    <s v="Linoleum"/>
    <n v="13.2"/>
    <s v="C1"/>
    <s v="F"/>
    <s v="1w"/>
    <n v="45"/>
    <n v="6.1"/>
    <n v="2.1"/>
    <n v="594"/>
    <n v="0"/>
    <s v=""/>
    <n v="0"/>
    <s v=""/>
    <s v=""/>
  </r>
  <r>
    <x v="7"/>
    <n v="706640025"/>
    <x v="7"/>
    <s v="0"/>
    <s v="022"/>
    <s v="Eltern Cafe "/>
    <s v="Kita-Gebäude"/>
    <m/>
    <s v="Linoleum LPX"/>
    <n v="20.190000000000001"/>
    <s v="C2"/>
    <s v="F"/>
    <s v="2,5w"/>
    <n v="112.5"/>
    <n v="6.4"/>
    <n v="4.2"/>
    <n v="2271.375"/>
    <n v="0"/>
    <s v=""/>
    <n v="0"/>
    <s v=""/>
    <s v=""/>
  </r>
  <r>
    <x v="7"/>
    <n v="706640025"/>
    <x v="7"/>
    <s v="0"/>
    <s v="023"/>
    <s v="Flur   vom Einbauschrank bis Garderobe Gr. 5"/>
    <s v="Kita-Gebäude"/>
    <m/>
    <s v="PVC/Kunststoff"/>
    <n v="28.45"/>
    <s v="E2"/>
    <s v="F"/>
    <s v="5w"/>
    <n v="225"/>
    <n v="0"/>
    <m/>
    <n v="6401.25"/>
    <n v="0"/>
    <s v=""/>
    <n v="0"/>
    <s v=""/>
    <s v=""/>
  </r>
  <r>
    <x v="7"/>
    <n v="706640025"/>
    <x v="7"/>
    <s v="0"/>
    <s v="024"/>
    <s v="Küche"/>
    <s v="Kita-Gebäude"/>
    <m/>
    <s v="Linoleum"/>
    <n v="21.5"/>
    <s v="J2"/>
    <s v="F"/>
    <s v="5w"/>
    <n v="225"/>
    <n v="7.7"/>
    <n v="8.6999999999999993"/>
    <n v="4837.5"/>
    <n v="0"/>
    <s v=""/>
    <n v="0"/>
    <s v=""/>
    <s v=""/>
  </r>
  <r>
    <x v="7"/>
    <n v="706640025"/>
    <x v="7"/>
    <s v="0"/>
    <s v="025"/>
    <s v="Flur   Rückseite Küche zum Eingang Gr. 5 rot"/>
    <s v="Kita-Gebäude"/>
    <m/>
    <s v="PVC/Kunststoff"/>
    <n v="11.42"/>
    <s v="E2"/>
    <s v="F"/>
    <s v="5w"/>
    <n v="225"/>
    <n v="3.3"/>
    <m/>
    <n v="2569.5"/>
    <n v="0"/>
    <s v=""/>
    <n v="0"/>
    <s v=""/>
    <s v=""/>
  </r>
  <r>
    <x v="7"/>
    <n v="706640025"/>
    <x v="7"/>
    <s v="0"/>
    <s v="026"/>
    <s v="Flur   Rückseite Atlier bis Schutzgitter im Flur der Gr. 4 lila"/>
    <s v="Kita-Gebäude"/>
    <m/>
    <s v="PVC/Kunststoff"/>
    <n v="11.46"/>
    <s v="E2"/>
    <s v="F"/>
    <s v="5w"/>
    <n v="225"/>
    <n v="20.399999999999999"/>
    <m/>
    <n v="2578.5"/>
    <n v="0"/>
    <s v=""/>
    <n v="0"/>
    <s v=""/>
    <s v=""/>
  </r>
  <r>
    <x v="7"/>
    <n v="706640025"/>
    <x v="7"/>
    <s v="0"/>
    <s v="027"/>
    <s v="Flur   vom Schutzgitter Gr. 4 lila bis Garderobe Gr. 3 blau"/>
    <s v="Kita-Gebäude"/>
    <m/>
    <s v="Linoleum"/>
    <n v="28.71"/>
    <s v="E2"/>
    <s v="F"/>
    <s v="5w"/>
    <n v="225"/>
    <n v="0"/>
    <m/>
    <n v="6459.75"/>
    <n v="0"/>
    <s v=""/>
    <n v="0"/>
    <s v=""/>
    <s v=""/>
  </r>
  <r>
    <x v="7"/>
    <n v="706640025"/>
    <x v="7"/>
    <s v="0"/>
    <s v="028"/>
    <s v="Flur entlang Innenhof u. Nebenraum Gr. 3 blau_x000a_u. Maxiclubraum bis Flur Neubau"/>
    <s v="Kita-Gebäude"/>
    <m/>
    <s v="PVC/Kunststoff"/>
    <n v="21.8"/>
    <s v="E2"/>
    <s v="F"/>
    <s v="5w"/>
    <n v="225"/>
    <n v="0"/>
    <m/>
    <n v="4905"/>
    <n v="0"/>
    <s v=""/>
    <n v="0"/>
    <s v=""/>
    <s v=""/>
  </r>
  <r>
    <x v="7"/>
    <n v="706640025"/>
    <x v="7"/>
    <s v="0"/>
    <s v="029"/>
    <s v="Flur   im Neubaubereich bis Aus- und Eingang"/>
    <s v="Kita-Gebäude"/>
    <m/>
    <s v="Linoleum LPX"/>
    <n v="18.12"/>
    <s v="E2"/>
    <s v="F"/>
    <s v="5w"/>
    <n v="225"/>
    <n v="26.5"/>
    <n v="5.0999999999999996"/>
    <n v="4077"/>
    <n v="0"/>
    <s v=""/>
    <n v="0"/>
    <s v=""/>
    <s v=""/>
  </r>
  <r>
    <x v="7"/>
    <n v="706640025"/>
    <x v="7"/>
    <s v="0"/>
    <s v="030"/>
    <s v="WC Behinderte"/>
    <s v="Kita-Gebäude"/>
    <m/>
    <s v="Fliesen"/>
    <n v="3.28"/>
    <s v="G1"/>
    <s v="F"/>
    <s v="5w"/>
    <n v="225"/>
    <n v="1"/>
    <m/>
    <n v="738"/>
    <n v="0"/>
    <s v=""/>
    <n v="0"/>
    <s v=""/>
    <s v=""/>
  </r>
  <r>
    <x v="7"/>
    <n v="706640025"/>
    <x v="7"/>
    <s v="0"/>
    <s v="031"/>
    <s v="Abstellraum"/>
    <s v="Kita-Gebäude"/>
    <m/>
    <s v="Fliesen"/>
    <n v="3.78"/>
    <s v="K1"/>
    <s v="F"/>
    <s v="1m"/>
    <n v="12"/>
    <n v="1.5"/>
    <m/>
    <n v="45.36"/>
    <n v="0"/>
    <s v=""/>
    <n v="0"/>
    <s v=""/>
    <s v=""/>
  </r>
  <r>
    <x v="7"/>
    <n v="706640025"/>
    <x v="7"/>
    <s v="0"/>
    <s v="032"/>
    <s v="WC Personal"/>
    <s v="Kita-Gebäude"/>
    <m/>
    <s v="Fliesen"/>
    <n v="3.54"/>
    <s v="G1"/>
    <s v="F"/>
    <s v="5w"/>
    <n v="225"/>
    <n v="0"/>
    <m/>
    <n v="796.5"/>
    <n v="0"/>
    <s v=""/>
    <n v="0"/>
    <s v=""/>
    <s v=""/>
  </r>
  <r>
    <x v="7"/>
    <n v="706640025"/>
    <x v="7"/>
    <s v="0"/>
    <s v="033"/>
    <s v="Personalraum"/>
    <s v="Kita-Gebäude"/>
    <m/>
    <s v="Linoleum LPX"/>
    <n v="32"/>
    <s v="C2"/>
    <s v="F"/>
    <s v="2,5w"/>
    <n v="112.5"/>
    <n v="7"/>
    <m/>
    <n v="3600"/>
    <n v="0"/>
    <s v=""/>
    <n v="0"/>
    <s v=""/>
    <s v=""/>
  </r>
  <r>
    <x v="7"/>
    <n v="706640025"/>
    <x v="7"/>
    <s v="0"/>
    <s v="034"/>
    <s v="Atelier "/>
    <s v="Kita-Gebäude"/>
    <m/>
    <s v="PVC/Kunststoff"/>
    <n v="20"/>
    <s v="B3"/>
    <s v="F"/>
    <s v="2,5w"/>
    <n v="112.5"/>
    <n v="7.9"/>
    <m/>
    <n v="2250"/>
    <n v="0"/>
    <s v=""/>
    <n v="0"/>
    <s v=""/>
    <s v=""/>
  </r>
  <r>
    <x v="7"/>
    <n v="706640025"/>
    <x v="7"/>
    <s v="0"/>
    <s v="035"/>
    <s v="Besprechungsraum    "/>
    <s v="Kita-Gebäude"/>
    <m/>
    <s v="PVC/Kunststoff"/>
    <n v="20.6"/>
    <s v="C2"/>
    <s v="F"/>
    <s v="2,5w"/>
    <n v="112.5"/>
    <n v="7.9"/>
    <m/>
    <n v="2317.5"/>
    <n v="0"/>
    <s v=""/>
    <n v="0"/>
    <s v=""/>
    <s v=""/>
  </r>
  <r>
    <x v="7"/>
    <n v="706640025"/>
    <x v="7"/>
    <s v="0"/>
    <s v="036"/>
    <s v="Flur/Garderobe Gr. 3"/>
    <s v="Kita-Gebäude"/>
    <m/>
    <s v="Linoleum"/>
    <n v="22.4"/>
    <s v="E2"/>
    <s v="F"/>
    <s v="5w"/>
    <n v="225"/>
    <n v="2.1"/>
    <m/>
    <n v="5040"/>
    <n v="0"/>
    <s v=""/>
    <n v="0"/>
    <s v=""/>
    <s v=""/>
  </r>
  <r>
    <x v="7"/>
    <n v="706640025"/>
    <x v="7"/>
    <s v="0"/>
    <s v="037"/>
    <s v="Gruppennebenraum Gr. 3"/>
    <s v="Kita-Gebäude"/>
    <m/>
    <s v="PVC/Kunststoff"/>
    <n v="17.5"/>
    <s v="B1"/>
    <s v="F"/>
    <s v="5w"/>
    <n v="225"/>
    <n v="5.8"/>
    <n v="2.1"/>
    <n v="3937.5"/>
    <n v="0"/>
    <s v=""/>
    <n v="0"/>
    <s v=""/>
    <s v=""/>
  </r>
  <r>
    <x v="7"/>
    <n v="706640025"/>
    <x v="7"/>
    <s v="0"/>
    <s v="038"/>
    <s v="Ruheraum Gr. 3"/>
    <s v="Kita-Gebäude"/>
    <m/>
    <s v="PVC/Kunststoff"/>
    <n v="17.7"/>
    <s v="B2"/>
    <s v="F"/>
    <s v="5w"/>
    <n v="225"/>
    <n v="6.7"/>
    <m/>
    <n v="3982.5"/>
    <n v="0"/>
    <s v=""/>
    <n v="0"/>
    <s v=""/>
    <s v=""/>
  </r>
  <r>
    <x v="7"/>
    <n v="706640025"/>
    <x v="7"/>
    <s v="0"/>
    <s v="039"/>
    <s v="Hauptgruppenraum Gr. 3"/>
    <s v="Kita-Gebäude"/>
    <m/>
    <s v="PVC/Kunststoff"/>
    <n v="51.16"/>
    <s v="B1"/>
    <s v="F"/>
    <s v="5w"/>
    <n v="225"/>
    <n v="13.5"/>
    <n v="3.4"/>
    <n v="11511"/>
    <n v="0"/>
    <s v=""/>
    <n v="0"/>
    <s v=""/>
    <s v=""/>
  </r>
  <r>
    <x v="7"/>
    <n v="706640025"/>
    <x v="7"/>
    <s v="0"/>
    <s v="040"/>
    <s v="Spielvertiefung im Hauptgruppenraum"/>
    <s v="Kita-Gebäude"/>
    <m/>
    <s v="Textil"/>
    <n v="7.08"/>
    <s v="B1"/>
    <s v="F"/>
    <s v="5w"/>
    <n v="225"/>
    <n v="0"/>
    <m/>
    <n v="1593"/>
    <n v="0"/>
    <s v=""/>
    <n v="0"/>
    <s v=""/>
    <s v=""/>
  </r>
  <r>
    <x v="7"/>
    <n v="706640025"/>
    <x v="7"/>
    <s v="0"/>
    <s v="041"/>
    <s v="Treppe zur Spielempore"/>
    <s v="Kita-Gebäude"/>
    <m/>
    <s v="Dielenbretter"/>
    <n v="1.6"/>
    <s v="E4"/>
    <s v="F"/>
    <s v="5w"/>
    <n v="225"/>
    <n v="0"/>
    <m/>
    <n v="360"/>
    <n v="0"/>
    <s v=""/>
    <n v="0"/>
    <s v=""/>
    <s v=""/>
  </r>
  <r>
    <x v="7"/>
    <n v="706640025"/>
    <x v="7"/>
    <s v="0"/>
    <s v="042"/>
    <s v="Spielempore im Hauptgruppenraum"/>
    <s v="Kita-Gebäude"/>
    <m/>
    <s v="Textil"/>
    <n v="7.87"/>
    <s v="B1"/>
    <s v="F"/>
    <s v="5w"/>
    <n v="225"/>
    <n v="6.7"/>
    <m/>
    <n v="1770.75"/>
    <n v="0"/>
    <s v=""/>
    <n v="0"/>
    <s v=""/>
    <s v=""/>
  </r>
  <r>
    <x v="7"/>
    <n v="706640025"/>
    <x v="7"/>
    <s v="0"/>
    <s v="043"/>
    <s v="Wasch-/WC- und Wickelraum Kinder Gr. 3"/>
    <s v="Kita-Gebäude"/>
    <m/>
    <s v="Fliesen"/>
    <n v="12.73"/>
    <s v="G1"/>
    <s v="F"/>
    <s v="5w"/>
    <n v="225"/>
    <n v="2.4"/>
    <m/>
    <n v="2864.25"/>
    <n v="0"/>
    <s v=""/>
    <n v="0"/>
    <s v=""/>
    <s v=""/>
  </r>
  <r>
    <x v="7"/>
    <n v="706640025"/>
    <x v="7"/>
    <s v="0"/>
    <s v="044"/>
    <s v="Hauptgruppenraum Gr. 4"/>
    <s v="Kita-Gebäude"/>
    <m/>
    <s v="PVC/Kunststoff"/>
    <n v="44.12"/>
    <s v="B1"/>
    <s v="F"/>
    <s v="5w"/>
    <n v="225"/>
    <n v="12.7"/>
    <n v="3.4"/>
    <n v="9927"/>
    <n v="0"/>
    <s v=""/>
    <n v="0"/>
    <s v=""/>
    <s v=""/>
  </r>
  <r>
    <x v="7"/>
    <n v="706640025"/>
    <x v="7"/>
    <s v="0"/>
    <s v="045"/>
    <s v="Spielvertiefung im Hauptgruppenraum"/>
    <s v="Kita-Gebäude"/>
    <m/>
    <s v="Textil"/>
    <n v="7.08"/>
    <s v="B1"/>
    <s v="F"/>
    <s v="5w"/>
    <n v="225"/>
    <n v="0"/>
    <m/>
    <n v="1593"/>
    <n v="0"/>
    <s v=""/>
    <n v="0"/>
    <s v=""/>
    <s v=""/>
  </r>
  <r>
    <x v="7"/>
    <n v="706640025"/>
    <x v="7"/>
    <s v="0"/>
    <s v="046"/>
    <s v="Treppe zur Spielempore"/>
    <s v="Kita-Gebäude"/>
    <m/>
    <s v="Dielenbretter"/>
    <n v="1.6"/>
    <s v="E4"/>
    <s v="F"/>
    <s v="5w"/>
    <n v="225"/>
    <n v="0"/>
    <m/>
    <n v="360"/>
    <n v="0"/>
    <s v=""/>
    <n v="0"/>
    <s v=""/>
    <s v=""/>
  </r>
  <r>
    <x v="7"/>
    <n v="706640025"/>
    <x v="7"/>
    <s v="0"/>
    <s v="047"/>
    <s v="Spielempore im Hauptgruppenraum"/>
    <s v="Kita-Gebäude"/>
    <m/>
    <s v="Textil"/>
    <n v="7.87"/>
    <s v="B1"/>
    <s v="F"/>
    <s v="5w"/>
    <n v="225"/>
    <n v="6.7"/>
    <m/>
    <n v="1770.75"/>
    <n v="0"/>
    <s v=""/>
    <n v="0"/>
    <s v=""/>
    <s v=""/>
  </r>
  <r>
    <x v="7"/>
    <n v="706640025"/>
    <x v="7"/>
    <s v="0"/>
    <s v="048"/>
    <s v="Flur   zu Sanitär-, Gruppenräume und Terrasse"/>
    <s v="Kita-Gebäude"/>
    <m/>
    <s v="Linoleum LPX"/>
    <n v="11.6"/>
    <s v="E2"/>
    <s v="F"/>
    <s v="5w"/>
    <n v="225"/>
    <n v="2.2000000000000002"/>
    <m/>
    <n v="2610"/>
    <n v="0"/>
    <s v=""/>
    <n v="0"/>
    <s v=""/>
    <s v=""/>
  </r>
  <r>
    <x v="7"/>
    <n v="706640025"/>
    <x v="7"/>
    <s v="0"/>
    <s v="049"/>
    <s v="Wasch-/WC- und Wickelraum Kinder Gr. 4"/>
    <s v="Kita-Gebäude"/>
    <m/>
    <s v="Fliesen"/>
    <n v="13.25"/>
    <s v="G1"/>
    <s v="F"/>
    <s v="5w"/>
    <n v="225"/>
    <n v="1"/>
    <m/>
    <n v="2981.25"/>
    <n v="0"/>
    <s v=""/>
    <n v="0"/>
    <s v=""/>
    <s v=""/>
  </r>
  <r>
    <x v="7"/>
    <n v="706640025"/>
    <x v="7"/>
    <s v="0"/>
    <s v="050"/>
    <s v="Ruheraum Gr. 4"/>
    <s v="Kita-Gebäude"/>
    <m/>
    <s v="Linoleum LPX"/>
    <n v="27.93"/>
    <s v="B2"/>
    <s v="F"/>
    <s v="5w"/>
    <n v="225"/>
    <n v="5.9"/>
    <m/>
    <n v="6284.25"/>
    <n v="0"/>
    <s v=""/>
    <n v="0"/>
    <s v=""/>
    <s v=""/>
  </r>
  <r>
    <x v="7"/>
    <n v="706640025"/>
    <x v="7"/>
    <s v="0"/>
    <s v="051"/>
    <s v="Gruppennebenraum Gr. 4"/>
    <s v="Kita-Gebäude"/>
    <m/>
    <s v="Linoleum LPX"/>
    <n v="21.55"/>
    <s v="B1"/>
    <s v="F"/>
    <s v="5w"/>
    <n v="225"/>
    <n v="12.7"/>
    <m/>
    <n v="4848.75"/>
    <n v="0"/>
    <s v=""/>
    <n v="0"/>
    <s v=""/>
    <s v=""/>
  </r>
  <r>
    <x v="7"/>
    <n v="706640025"/>
    <x v="7"/>
    <s v="0"/>
    <s v="052"/>
    <s v="Abstellraum Gr. 4      im Gruppennebenraum"/>
    <s v="Kita-Gebäude"/>
    <m/>
    <s v="Linoleum LPX"/>
    <n v="3.92"/>
    <s v="K1"/>
    <s v="F"/>
    <s v="1m"/>
    <n v="12"/>
    <n v="0"/>
    <m/>
    <n v="47.04"/>
    <n v="0"/>
    <s v=""/>
    <n v="0"/>
    <s v=""/>
    <s v=""/>
  </r>
  <r>
    <x v="7"/>
    <n v="706640025"/>
    <x v="7"/>
    <s v="0"/>
    <s v="053"/>
    <s v="Hauptgruppenraum Gr. 5"/>
    <s v="Kita-Gebäude"/>
    <m/>
    <s v="PVC/Kunststoff"/>
    <n v="44.12"/>
    <s v="B1"/>
    <s v="F"/>
    <s v="5w"/>
    <n v="225"/>
    <n v="15.1"/>
    <n v="3.4"/>
    <n v="9927"/>
    <n v="0"/>
    <s v=""/>
    <n v="0"/>
    <s v=""/>
    <s v=""/>
  </r>
  <r>
    <x v="7"/>
    <n v="706640025"/>
    <x v="7"/>
    <s v="0"/>
    <s v="054"/>
    <s v="Spielvertiefung im Hauptgruppenraum"/>
    <s v="Kita-Gebäude"/>
    <m/>
    <s v="Textil"/>
    <n v="7.08"/>
    <s v="B1"/>
    <s v="F"/>
    <s v="5w"/>
    <n v="225"/>
    <n v="0"/>
    <m/>
    <n v="1593"/>
    <n v="0"/>
    <s v=""/>
    <n v="0"/>
    <s v=""/>
    <s v=""/>
  </r>
  <r>
    <x v="7"/>
    <n v="706640025"/>
    <x v="7"/>
    <s v="0"/>
    <s v="055"/>
    <s v="Treppe zur Spielempore"/>
    <s v="Kita-Gebäude"/>
    <m/>
    <s v="Holz"/>
    <n v="1.6"/>
    <s v="E4"/>
    <s v="F"/>
    <s v="5w"/>
    <n v="225"/>
    <n v="0"/>
    <m/>
    <n v="360"/>
    <n v="0"/>
    <s v=""/>
    <n v="0"/>
    <s v=""/>
    <s v=""/>
  </r>
  <r>
    <x v="7"/>
    <n v="706640025"/>
    <x v="7"/>
    <s v="0"/>
    <s v="056"/>
    <s v="Spielempore im Hauptgruppenraum"/>
    <s v="Kita-Gebäude"/>
    <m/>
    <s v="Textil"/>
    <n v="7.87"/>
    <s v="B1"/>
    <s v="F"/>
    <s v="5w"/>
    <n v="225"/>
    <n v="0"/>
    <m/>
    <n v="1770.75"/>
    <n v="0"/>
    <s v=""/>
    <n v="0"/>
    <s v=""/>
    <s v=""/>
  </r>
  <r>
    <x v="7"/>
    <n v="706640025"/>
    <x v="7"/>
    <s v="0"/>
    <s v="057"/>
    <s v="Flur zu Sanitär-, Gruppenräume und Terrasse"/>
    <s v="Kita-Gebäude"/>
    <m/>
    <s v="Linoleum LPX"/>
    <n v="11.6"/>
    <s v="E2"/>
    <s v="F"/>
    <s v="5w"/>
    <n v="225"/>
    <n v="2.2000000000000002"/>
    <m/>
    <n v="2610"/>
    <n v="0"/>
    <s v=""/>
    <n v="0"/>
    <s v=""/>
    <s v=""/>
  </r>
  <r>
    <x v="7"/>
    <n v="706640025"/>
    <x v="7"/>
    <s v="0"/>
    <s v="058"/>
    <s v="Wasch-/WC- und Wickelraum Kinder Gr. 5"/>
    <s v="Kita-Gebäude"/>
    <m/>
    <s v="Fliesen"/>
    <n v="13.25"/>
    <s v="G1"/>
    <s v="F"/>
    <s v="5w"/>
    <n v="225"/>
    <n v="1"/>
    <m/>
    <n v="2981.25"/>
    <n v="0"/>
    <s v=""/>
    <n v="0"/>
    <s v=""/>
    <s v=""/>
  </r>
  <r>
    <x v="7"/>
    <n v="706640025"/>
    <x v="7"/>
    <s v="0"/>
    <s v="059"/>
    <s v="Ruheraum Gr. 5"/>
    <s v="Kita-Gebäude"/>
    <m/>
    <s v="Linoleum LPX"/>
    <n v="27.93"/>
    <s v="B2"/>
    <s v="F"/>
    <s v="5w"/>
    <n v="225"/>
    <n v="5.9"/>
    <m/>
    <n v="6284.25"/>
    <n v="0"/>
    <s v=""/>
    <n v="0"/>
    <s v=""/>
    <s v=""/>
  </r>
  <r>
    <x v="7"/>
    <n v="706640025"/>
    <x v="7"/>
    <s v="0"/>
    <s v="060"/>
    <s v="Gruppennebenraum Gr. 5"/>
    <s v="Kita-Gebäude"/>
    <m/>
    <s v="Linoleum LPX"/>
    <n v="21.55"/>
    <s v="B1"/>
    <s v="F"/>
    <s v="5w"/>
    <n v="225"/>
    <n v="3.4"/>
    <m/>
    <n v="4848.75"/>
    <n v="0"/>
    <s v=""/>
    <n v="0"/>
    <s v=""/>
    <s v=""/>
  </r>
  <r>
    <x v="7"/>
    <n v="706640025"/>
    <x v="7"/>
    <s v="0"/>
    <s v="061"/>
    <s v="Abstellraum Gr. 5    im Gruppennebenraum"/>
    <s v="Kita-Gebäude"/>
    <m/>
    <s v="Linoleum LPX"/>
    <n v="3.92"/>
    <s v="K1"/>
    <s v="F"/>
    <s v="1m"/>
    <n v="12"/>
    <n v="0"/>
    <m/>
    <n v="47.04"/>
    <n v="0"/>
    <s v=""/>
    <n v="0"/>
    <s v=""/>
    <s v=""/>
  </r>
  <r>
    <x v="7"/>
    <n v="706640025"/>
    <x v="7"/>
    <s v="0"/>
    <s v="062"/>
    <s v="Treppe zum Keller einschl. Podest"/>
    <s v="Kita-Gebäude"/>
    <m/>
    <s v="Kunststein"/>
    <n v="8.77"/>
    <s v="E2.3"/>
    <s v="F"/>
    <s v="1w"/>
    <n v="45"/>
    <n v="1"/>
    <m/>
    <n v="394.65"/>
    <n v="0"/>
    <s v=""/>
    <n v="0"/>
    <s v=""/>
    <s v=""/>
  </r>
  <r>
    <x v="7"/>
    <n v="706640025"/>
    <x v="7"/>
    <s v="-1"/>
    <s v="-101"/>
    <s v="Kellerflur"/>
    <s v="Kita-Gebäude"/>
    <m/>
    <s v="Kunststein"/>
    <n v="19.25"/>
    <s v="E2.3"/>
    <s v="F"/>
    <s v="1w"/>
    <n v="45"/>
    <n v="0"/>
    <m/>
    <n v="866.25"/>
    <n v="0"/>
    <s v=""/>
    <n v="0"/>
    <s v=""/>
    <s v=""/>
  </r>
  <r>
    <x v="7"/>
    <n v="706640025"/>
    <x v="7"/>
    <s v="-1"/>
    <s v="-102"/>
    <s v="Heizungskeller"/>
    <s v="Kita-Gebäude"/>
    <m/>
    <s v="Estrich"/>
    <n v="10"/>
    <s v="M1"/>
    <s v="F"/>
    <s v="0"/>
    <n v="0"/>
    <n v="0"/>
    <m/>
    <n v="0"/>
    <n v="0"/>
    <s v=""/>
    <n v="0"/>
    <s v=""/>
    <s v=""/>
  </r>
  <r>
    <x v="7"/>
    <n v="706640025"/>
    <x v="7"/>
    <s v="-1"/>
    <s v="-103"/>
    <s v="Materiallager-/Abstellraum"/>
    <s v="Kita-Gebäude"/>
    <m/>
    <s v="Estrich"/>
    <n v="29.39"/>
    <s v="K1"/>
    <s v="F"/>
    <s v="1m"/>
    <n v="12"/>
    <n v="0"/>
    <m/>
    <n v="352.68"/>
    <n v="0"/>
    <s v=""/>
    <n v="0"/>
    <s v=""/>
    <s v=""/>
  </r>
  <r>
    <x v="7"/>
    <n v="706640025"/>
    <x v="7"/>
    <s v="-1"/>
    <s v="-104"/>
    <s v="Bewegungsraum"/>
    <s v="Kita-Gebäude"/>
    <m/>
    <s v="PVC/Kunststoff"/>
    <n v="79.31"/>
    <s v="B3"/>
    <s v="F"/>
    <s v="2,5w"/>
    <n v="112.5"/>
    <n v="17.5"/>
    <n v="3.2"/>
    <n v="8922.375"/>
    <n v="0"/>
    <s v=""/>
    <n v="0"/>
    <s v=""/>
    <s v=""/>
  </r>
  <r>
    <x v="7"/>
    <n v="706640025"/>
    <x v="7"/>
    <s v="-1"/>
    <s v="-105"/>
    <s v="Tiefkühl- und Wäscheraum"/>
    <s v="Kita-Gebäude"/>
    <m/>
    <s v="PVC/Kunststoff"/>
    <n v="16.95"/>
    <s v="K1"/>
    <s v="F"/>
    <s v="1m"/>
    <n v="12"/>
    <n v="0"/>
    <m/>
    <n v="203.39999999999998"/>
    <n v="0"/>
    <s v=""/>
    <n v="0"/>
    <s v=""/>
    <s v=""/>
  </r>
  <r>
    <x v="7"/>
    <n v="706640025"/>
    <x v="7"/>
    <s v="-1"/>
    <s v="-106"/>
    <s v="Hausanschlussraum"/>
    <s v="Kita-Gebäude"/>
    <m/>
    <s v="Estrich"/>
    <n v="3.7"/>
    <s v="M1"/>
    <s v="F"/>
    <s v="0"/>
    <n v="0"/>
    <n v="0"/>
    <m/>
    <n v="0"/>
    <n v="0"/>
    <s v=""/>
    <n v="0"/>
    <s v=""/>
    <s v=""/>
  </r>
  <r>
    <x v="7"/>
    <n v="706640025"/>
    <x v="7"/>
    <s v="0"/>
    <s v="062a"/>
    <s v="Außenabstellraum"/>
    <s v="Kita-Gebäude"/>
    <m/>
    <s v="Betonwerkstein"/>
    <n v="3.9"/>
    <s v="M1"/>
    <s v="F"/>
    <s v="0"/>
    <n v="0"/>
    <n v="2.1"/>
    <m/>
    <n v="0"/>
    <n v="0"/>
    <s v=""/>
    <n v="0"/>
    <s v=""/>
    <s v=""/>
  </r>
  <r>
    <x v="7"/>
    <n v="706640025"/>
    <x v="7"/>
    <s v="0"/>
    <s v="062b"/>
    <s v="Außenabstellraum"/>
    <s v="Kita-Gebäude"/>
    <m/>
    <s v="Betonwerkstein"/>
    <n v="3.9"/>
    <s v="M1"/>
    <s v="F"/>
    <s v="0"/>
    <n v="0"/>
    <n v="2.1"/>
    <m/>
    <n v="0"/>
    <n v="0"/>
    <s v=""/>
    <n v="0"/>
    <s v=""/>
    <s v=""/>
  </r>
  <r>
    <x v="8"/>
    <n v="701600275"/>
    <x v="8"/>
    <n v="0"/>
    <s v="0.01"/>
    <s v="Eingangsbereich"/>
    <s v="NG1 Turnhalle"/>
    <m/>
    <s v="Stein"/>
    <n v="33.17"/>
    <s v="E1.1"/>
    <s v="F"/>
    <s v="6w"/>
    <n v="230.4"/>
    <n v="9.6"/>
    <m/>
    <n v="7642.3680000000004"/>
    <n v="0"/>
    <s v=""/>
    <n v="0"/>
    <s v=""/>
    <s v=""/>
  </r>
  <r>
    <x v="8"/>
    <n v="701600275"/>
    <x v="8"/>
    <n v="0"/>
    <s v="0.06"/>
    <s v="Herren-WC"/>
    <s v="NG1 Turnhalle"/>
    <m/>
    <s v="Stein"/>
    <n v="7.14"/>
    <s v="G1.1"/>
    <s v="F"/>
    <s v="6w"/>
    <n v="230.4"/>
    <n v="1.8"/>
    <m/>
    <n v="1645.056"/>
    <n v="0"/>
    <s v=""/>
    <n v="0"/>
    <s v=""/>
    <s v=""/>
  </r>
  <r>
    <x v="8"/>
    <n v="701600275"/>
    <x v="8"/>
    <n v="0"/>
    <s v="0.07"/>
    <s v="Damen-WC"/>
    <s v="NG1 Turnhalle"/>
    <m/>
    <s v="Stein"/>
    <n v="8.1199999999999992"/>
    <s v="G1.1"/>
    <s v="F"/>
    <s v="6w"/>
    <n v="230.4"/>
    <n v="3.6"/>
    <m/>
    <n v="1870.848"/>
    <n v="0"/>
    <s v=""/>
    <n v="0"/>
    <s v=""/>
    <s v=""/>
  </r>
  <r>
    <x v="8"/>
    <n v="701600275"/>
    <x v="8"/>
    <n v="0"/>
    <s v="0.08"/>
    <s v="Putzmittelraum "/>
    <s v="NG1 Turnhalle"/>
    <m/>
    <s v="Stein"/>
    <n v="4.57"/>
    <s v="M1"/>
    <s v="F"/>
    <s v="0"/>
    <n v="0"/>
    <n v="1.8"/>
    <m/>
    <n v="0"/>
    <n v="0"/>
    <s v=""/>
    <n v="0"/>
    <s v=""/>
    <s v=""/>
  </r>
  <r>
    <x v="8"/>
    <n v="701600275"/>
    <x v="8"/>
    <n v="0"/>
    <s v="0.02"/>
    <s v="Lehrerumkleide I"/>
    <s v="NG1 Turnhalle"/>
    <m/>
    <s v="PVC"/>
    <n v="5.01"/>
    <s v="G2.1"/>
    <s v="F"/>
    <s v="3w"/>
    <n v="115.2"/>
    <n v="0.2"/>
    <m/>
    <n v="577.15200000000004"/>
    <n v="0"/>
    <s v=""/>
    <n v="0"/>
    <s v=""/>
    <s v=""/>
  </r>
  <r>
    <x v="8"/>
    <n v="701600275"/>
    <x v="8"/>
    <n v="0"/>
    <s v="0.09"/>
    <s v="Lehrerumkleide II"/>
    <s v="NG1 Turnhalle"/>
    <m/>
    <s v="PVC"/>
    <n v="4.9000000000000004"/>
    <s v="G2.1"/>
    <s v="F"/>
    <s v="3w"/>
    <n v="115.2"/>
    <m/>
    <m/>
    <n v="564.48"/>
    <n v="0"/>
    <s v=""/>
    <n v="0"/>
    <s v=""/>
    <s v=""/>
  </r>
  <r>
    <x v="8"/>
    <n v="701600275"/>
    <x v="8"/>
    <n v="0"/>
    <s v="0.03"/>
    <s v="Umkleide Herren"/>
    <s v="NG1 Turnhalle"/>
    <m/>
    <s v="PVC"/>
    <n v="35.17"/>
    <s v="G2.1"/>
    <s v="F"/>
    <s v="3w"/>
    <n v="115.2"/>
    <n v="9"/>
    <m/>
    <n v="4051.5840000000003"/>
    <n v="0"/>
    <s v=""/>
    <n v="0"/>
    <s v=""/>
    <s v=""/>
  </r>
  <r>
    <x v="8"/>
    <n v="701600275"/>
    <x v="8"/>
    <n v="0"/>
    <s v="0.04"/>
    <s v="Waschraum "/>
    <s v="NG1 Turnhalle"/>
    <m/>
    <s v="Stein"/>
    <n v="15.34"/>
    <s v="G1.1"/>
    <s v="F"/>
    <s v="6w"/>
    <n v="230.4"/>
    <n v="3.6"/>
    <m/>
    <n v="3534.3360000000002"/>
    <n v="0"/>
    <s v=""/>
    <n v="0"/>
    <s v=""/>
    <s v=""/>
  </r>
  <r>
    <x v="8"/>
    <n v="701600275"/>
    <x v="8"/>
    <n v="0"/>
    <s v="0.05"/>
    <s v="Duschraum "/>
    <s v="NG1 Turnhalle"/>
    <m/>
    <s v="Stein"/>
    <n v="18.809999999999999"/>
    <s v="G1.1"/>
    <s v="F"/>
    <s v="6w"/>
    <n v="230.4"/>
    <n v="1.8"/>
    <m/>
    <n v="4333.8239999999996"/>
    <n v="0"/>
    <s v=""/>
    <n v="0"/>
    <s v=""/>
    <s v=""/>
  </r>
  <r>
    <x v="8"/>
    <n v="701600275"/>
    <x v="8"/>
    <n v="0"/>
    <s v="0.10"/>
    <s v="Umkleide Frauen"/>
    <s v="NG1 Turnhalle"/>
    <m/>
    <s v="PVC"/>
    <n v="29.64"/>
    <s v="G2.1"/>
    <s v="F"/>
    <s v="3w"/>
    <n v="115.2"/>
    <n v="7.2"/>
    <m/>
    <n v="3414.5280000000002"/>
    <n v="0"/>
    <s v=""/>
    <n v="0"/>
    <s v=""/>
    <s v=""/>
  </r>
  <r>
    <x v="8"/>
    <n v="701600275"/>
    <x v="8"/>
    <n v="0"/>
    <s v="0.11"/>
    <s v="Waschraum "/>
    <s v="NG1 Turnhalle"/>
    <m/>
    <s v="Stein"/>
    <n v="15.03"/>
    <s v="G1.1"/>
    <s v="F"/>
    <s v="6w"/>
    <n v="230.4"/>
    <n v="3.6"/>
    <m/>
    <n v="3462.9119999999998"/>
    <n v="0"/>
    <s v=""/>
    <n v="0"/>
    <s v=""/>
    <s v=""/>
  </r>
  <r>
    <x v="8"/>
    <n v="701600275"/>
    <x v="8"/>
    <n v="0"/>
    <s v="0.12"/>
    <s v="Duschraum "/>
    <s v="NG1 Turnhalle"/>
    <m/>
    <s v="Stein"/>
    <n v="19.43"/>
    <s v="G1.1"/>
    <s v="F"/>
    <s v="6w"/>
    <n v="230.4"/>
    <n v="3.6"/>
    <m/>
    <n v="4476.6720000000005"/>
    <n v="0"/>
    <s v=""/>
    <n v="0"/>
    <s v=""/>
    <s v=""/>
  </r>
  <r>
    <x v="8"/>
    <n v="701600275"/>
    <x v="8"/>
    <n v="0"/>
    <s v="0.13"/>
    <s v="Spielfläche"/>
    <s v="NG1 Turnhalle"/>
    <m/>
    <s v="Parkett"/>
    <n v="392"/>
    <s v="L1.1"/>
    <s v="F"/>
    <s v="3w"/>
    <n v="115.2"/>
    <n v="203.2"/>
    <m/>
    <n v="45158.400000000001"/>
    <n v="0"/>
    <s v=""/>
    <n v="0"/>
    <s v=""/>
    <s v=""/>
  </r>
  <r>
    <x v="8"/>
    <n v="701600275"/>
    <x v="8"/>
    <s v="0"/>
    <s v="0.14"/>
    <s v="Geräteraum "/>
    <s v="NG1 Turnhalle"/>
    <m/>
    <s v="Parkett"/>
    <n v="60.13"/>
    <s v="K1"/>
    <s v="F"/>
    <s v="1m"/>
    <n v="12"/>
    <m/>
    <m/>
    <n v="721.56000000000006"/>
    <n v="0"/>
    <s v=""/>
    <n v="0"/>
    <s v=""/>
    <s v=""/>
  </r>
  <r>
    <x v="8"/>
    <n v="701600275"/>
    <x v="8"/>
    <s v="0"/>
    <s v="0.15"/>
    <s v="Eingang"/>
    <s v="NG2 Gymnastikhalle"/>
    <m/>
    <s v="Stein"/>
    <n v="8.19"/>
    <s v="E1.1"/>
    <s v="F"/>
    <s v="6w"/>
    <n v="230.4"/>
    <n v="9"/>
    <m/>
    <n v="1886.9759999999999"/>
    <n v="0"/>
    <s v=""/>
    <n v="0"/>
    <s v=""/>
    <s v=""/>
  </r>
  <r>
    <x v="8"/>
    <n v="701600275"/>
    <x v="8"/>
    <s v="0"/>
    <s v="0.16"/>
    <s v="WC"/>
    <s v="NG2 Gymnastikhalle"/>
    <m/>
    <s v="Stein"/>
    <n v="3.34"/>
    <s v="G1.1"/>
    <s v="F"/>
    <s v="6w"/>
    <n v="230.4"/>
    <m/>
    <m/>
    <n v="769.53599999999994"/>
    <n v="0"/>
    <s v=""/>
    <n v="0"/>
    <s v=""/>
    <s v=""/>
  </r>
  <r>
    <x v="8"/>
    <n v="701600275"/>
    <x v="8"/>
    <s v="0"/>
    <s v="0.17"/>
    <s v="Spielfläche"/>
    <s v="NG2 Gymnastikhalle"/>
    <m/>
    <s v="PVC"/>
    <n v="107"/>
    <s v="L1.1"/>
    <s v="F"/>
    <s v="3w"/>
    <n v="115.2"/>
    <n v="17"/>
    <m/>
    <n v="12326.4"/>
    <n v="0"/>
    <s v=""/>
    <n v="0"/>
    <s v=""/>
    <s v=""/>
  </r>
  <r>
    <x v="8"/>
    <n v="701600275"/>
    <x v="8"/>
    <s v="0"/>
    <s v="0.18"/>
    <s v="Geräteraum "/>
    <s v="NG2 Gymnastikhalle"/>
    <m/>
    <s v="PVC"/>
    <n v="7.8"/>
    <s v="K1"/>
    <s v="F"/>
    <s v="1m"/>
    <n v="12"/>
    <m/>
    <m/>
    <n v="93.6"/>
    <n v="0"/>
    <s v=""/>
    <n v="0"/>
    <s v=""/>
    <s v=""/>
  </r>
  <r>
    <x v="8"/>
    <n v="701600275"/>
    <x v="8"/>
    <s v="0"/>
    <s v="0.19"/>
    <s v="Umkleide"/>
    <s v="NG2 Gymnastikhalle"/>
    <m/>
    <s v="PVC"/>
    <n v="37.159999999999997"/>
    <s v="G2.1"/>
    <s v="F"/>
    <s v="3w"/>
    <n v="115.2"/>
    <n v="7.2"/>
    <m/>
    <n v="4280.8319999999994"/>
    <n v="0"/>
    <s v=""/>
    <n v="0"/>
    <s v=""/>
    <s v=""/>
  </r>
  <r>
    <x v="9"/>
    <n v="706650003"/>
    <x v="4"/>
    <s v="0"/>
    <s v="001"/>
    <s v="Flur"/>
    <s v="Turnhalle"/>
    <m/>
    <s v="Stein"/>
    <n v="22.93"/>
    <s v="E1.1"/>
    <s v="F"/>
    <s v="6w"/>
    <n v="230.4"/>
    <n v="6.6"/>
    <n v="6.6"/>
    <n v="5283.0720000000001"/>
    <n v="0"/>
    <s v=""/>
    <n v="0"/>
    <s v=""/>
    <s v=""/>
  </r>
  <r>
    <x v="9"/>
    <n v="706650003"/>
    <x v="4"/>
    <s v="0"/>
    <s v="002"/>
    <s v="Damen-WC"/>
    <s v="Turnhalle"/>
    <m/>
    <s v="Stein"/>
    <n v="3"/>
    <s v="G1.1"/>
    <s v="F"/>
    <s v="6w"/>
    <n v="230.4"/>
    <n v="0.5"/>
    <m/>
    <n v="691.2"/>
    <n v="0"/>
    <s v=""/>
    <n v="0"/>
    <s v=""/>
    <s v=""/>
  </r>
  <r>
    <x v="9"/>
    <n v="706650003"/>
    <x v="4"/>
    <s v="0"/>
    <s v="003"/>
    <s v="Herren-WC"/>
    <s v="Turnhalle"/>
    <m/>
    <s v="Stein"/>
    <n v="3"/>
    <s v="G1.1"/>
    <s v="F"/>
    <s v="6w"/>
    <n v="230.4"/>
    <n v="0.5"/>
    <m/>
    <n v="691.2"/>
    <n v="0"/>
    <s v=""/>
    <n v="0"/>
    <s v=""/>
    <s v=""/>
  </r>
  <r>
    <x v="9"/>
    <n v="706650003"/>
    <x v="4"/>
    <s v="0"/>
    <s v="004"/>
    <s v="Stiefelgang (rechts)"/>
    <s v="Turnhalle"/>
    <m/>
    <s v="Stein"/>
    <n v="12.47"/>
    <s v="E2"/>
    <s v="F"/>
    <s v="5w"/>
    <n v="192"/>
    <n v="9.6999999999999993"/>
    <m/>
    <n v="2394.2400000000002"/>
    <n v="0"/>
    <s v=""/>
    <n v="0"/>
    <s v=""/>
    <s v=""/>
  </r>
  <r>
    <x v="9"/>
    <n v="706650003"/>
    <x v="4"/>
    <s v="0"/>
    <s v="005"/>
    <s v="Umkleide 1"/>
    <s v="Turnhalle"/>
    <m/>
    <s v="PVC"/>
    <n v="22.6"/>
    <s v="G2.1"/>
    <s v="F"/>
    <s v="3w"/>
    <n v="115.2"/>
    <n v="1"/>
    <m/>
    <n v="2603.5200000000004"/>
    <n v="0"/>
    <s v=""/>
    <n v="0"/>
    <s v=""/>
    <s v=""/>
  </r>
  <r>
    <x v="9"/>
    <n v="706650003"/>
    <x v="4"/>
    <s v="0"/>
    <s v="006"/>
    <s v="Lehrerumkleide"/>
    <s v="Turnhalle"/>
    <m/>
    <s v="PVC"/>
    <n v="1.84"/>
    <s v="G2.1"/>
    <s v="F"/>
    <s v="3w"/>
    <n v="115.2"/>
    <n v="0"/>
    <m/>
    <n v="211.96800000000002"/>
    <n v="0"/>
    <s v=""/>
    <n v="0"/>
    <s v=""/>
    <s v=""/>
  </r>
  <r>
    <x v="9"/>
    <n v="706650003"/>
    <x v="4"/>
    <s v="0"/>
    <s v="007"/>
    <s v="WC"/>
    <s v="Turnhalle"/>
    <m/>
    <s v="Stein"/>
    <n v="1.79"/>
    <s v="G1.1"/>
    <s v="F"/>
    <s v="6w"/>
    <n v="230.4"/>
    <n v="0"/>
    <m/>
    <n v="412.416"/>
    <n v="0"/>
    <s v=""/>
    <n v="0"/>
    <s v=""/>
    <s v=""/>
  </r>
  <r>
    <x v="9"/>
    <n v="706650003"/>
    <x v="4"/>
    <s v="0"/>
    <s v="008"/>
    <s v="WC"/>
    <s v="Turnhalle"/>
    <m/>
    <s v="Stein"/>
    <n v="1.79"/>
    <s v="G1.1"/>
    <s v="F"/>
    <s v="6w"/>
    <n v="230.4"/>
    <n v="0"/>
    <m/>
    <n v="412.416"/>
    <n v="0"/>
    <s v=""/>
    <n v="0"/>
    <s v=""/>
    <s v=""/>
  </r>
  <r>
    <x v="9"/>
    <n v="706650003"/>
    <x v="4"/>
    <s v="0"/>
    <s v="009"/>
    <s v="Duschraum"/>
    <s v="Turnhalle"/>
    <m/>
    <s v="Stein"/>
    <n v="23.33"/>
    <s v="G1.1"/>
    <s v="F"/>
    <s v="6w"/>
    <n v="230.4"/>
    <n v="1.2"/>
    <m/>
    <n v="5375.232"/>
    <n v="0"/>
    <s v=""/>
    <n v="0"/>
    <s v=""/>
    <s v=""/>
  </r>
  <r>
    <x v="9"/>
    <n v="706650003"/>
    <x v="4"/>
    <s v="0"/>
    <s v="010"/>
    <s v="Umkleide 2"/>
    <s v="Turnhalle"/>
    <m/>
    <s v="PVC"/>
    <n v="22.7"/>
    <s v="G2.1"/>
    <s v="F"/>
    <s v="3w"/>
    <n v="115.2"/>
    <n v="4.8"/>
    <n v="1"/>
    <n v="2615.04"/>
    <n v="0"/>
    <s v=""/>
    <n v="0"/>
    <s v=""/>
    <s v=""/>
  </r>
  <r>
    <x v="9"/>
    <n v="706650003"/>
    <x v="4"/>
    <s v="0"/>
    <s v="011"/>
    <s v="Lehrerumkleide"/>
    <s v="Turnhalle"/>
    <m/>
    <s v="PVC"/>
    <n v="1.84"/>
    <s v="G2.1"/>
    <s v="F"/>
    <s v="3w"/>
    <n v="115.2"/>
    <n v="0"/>
    <m/>
    <n v="211.96800000000002"/>
    <n v="0"/>
    <s v=""/>
    <n v="0"/>
    <s v=""/>
    <s v=""/>
  </r>
  <r>
    <x v="9"/>
    <n v="706650003"/>
    <x v="4"/>
    <s v="0"/>
    <s v="012"/>
    <s v="Turnschuhgang (rechts)"/>
    <s v="Turnhalle"/>
    <m/>
    <s v="PVC"/>
    <n v="23.15"/>
    <s v="E2"/>
    <s v="F"/>
    <s v="5w"/>
    <n v="192"/>
    <n v="2.5"/>
    <m/>
    <n v="4444.7999999999993"/>
    <n v="0"/>
    <s v=""/>
    <n v="0"/>
    <s v=""/>
    <s v=""/>
  </r>
  <r>
    <x v="9"/>
    <n v="706650003"/>
    <x v="4"/>
    <s v="0"/>
    <s v="013"/>
    <s v="Putzmittel"/>
    <s v="Turnhalle"/>
    <m/>
    <s v="PVC"/>
    <n v="2.96"/>
    <s v="M1"/>
    <s v="F"/>
    <s v="0"/>
    <n v="0"/>
    <n v="0"/>
    <m/>
    <n v="0"/>
    <n v="0"/>
    <s v=""/>
    <n v="0"/>
    <s v=""/>
    <s v=""/>
  </r>
  <r>
    <x v="9"/>
    <n v="706650003"/>
    <x v="4"/>
    <s v="0"/>
    <s v="014"/>
    <s v="Treppe z. Untergeschoß(15 Stufen + Podest)"/>
    <s v="Turnhalle"/>
    <m/>
    <s v="PVC"/>
    <n v="18.12"/>
    <s v="E2"/>
    <s v="F"/>
    <s v="5w"/>
    <n v="192"/>
    <n v="0.6"/>
    <m/>
    <n v="3479.04"/>
    <n v="0"/>
    <s v=""/>
    <n v="0"/>
    <s v=""/>
    <s v=""/>
  </r>
  <r>
    <x v="9"/>
    <n v="706650003"/>
    <x v="4"/>
    <s v="0"/>
    <s v="015"/>
    <s v="Stiefelgang (links)"/>
    <s v="Turnhalle"/>
    <m/>
    <s v="Stein"/>
    <n v="12.47"/>
    <s v="E2"/>
    <s v="F"/>
    <s v="5w"/>
    <n v="192"/>
    <n v="9.6999999999999993"/>
    <m/>
    <n v="2394.2400000000002"/>
    <n v="0"/>
    <s v=""/>
    <n v="0"/>
    <s v=""/>
    <s v=""/>
  </r>
  <r>
    <x v="9"/>
    <n v="706650003"/>
    <x v="4"/>
    <s v="0"/>
    <s v="016"/>
    <s v="Umkleide 3"/>
    <s v="Turnhalle"/>
    <m/>
    <s v="PVC"/>
    <n v="22.6"/>
    <s v="G2.1"/>
    <s v="F"/>
    <s v="3w"/>
    <n v="115.2"/>
    <n v="1"/>
    <m/>
    <n v="2603.5200000000004"/>
    <n v="0"/>
    <s v=""/>
    <n v="0"/>
    <s v=""/>
    <s v=""/>
  </r>
  <r>
    <x v="9"/>
    <n v="706650003"/>
    <x v="4"/>
    <s v="0"/>
    <s v="017"/>
    <s v="Lehrerumkleide"/>
    <s v="Turnhalle"/>
    <m/>
    <s v="PVC"/>
    <n v="1.84"/>
    <s v="G2.1"/>
    <s v="F"/>
    <s v="3w"/>
    <n v="115.2"/>
    <n v="0"/>
    <m/>
    <n v="211.96800000000002"/>
    <n v="0"/>
    <s v=""/>
    <n v="0"/>
    <s v=""/>
    <s v=""/>
  </r>
  <r>
    <x v="9"/>
    <n v="706650003"/>
    <x v="4"/>
    <s v="0"/>
    <s v="018"/>
    <s v="WC"/>
    <s v="Turnhalle"/>
    <m/>
    <s v="Stein"/>
    <n v="1.79"/>
    <s v="G1.1"/>
    <s v="F"/>
    <s v="6w"/>
    <n v="230.4"/>
    <n v="0"/>
    <m/>
    <n v="412.416"/>
    <n v="0"/>
    <s v=""/>
    <n v="0"/>
    <s v=""/>
    <s v=""/>
  </r>
  <r>
    <x v="9"/>
    <n v="706650003"/>
    <x v="4"/>
    <s v="0"/>
    <s v="019"/>
    <s v="WC"/>
    <s v="Turnhalle"/>
    <m/>
    <s v="Stein"/>
    <n v="1.79"/>
    <s v="G1.1"/>
    <s v="F"/>
    <s v="6w"/>
    <n v="230.4"/>
    <n v="0"/>
    <m/>
    <n v="412.416"/>
    <n v="0"/>
    <s v=""/>
    <n v="0"/>
    <s v=""/>
    <s v=""/>
  </r>
  <r>
    <x v="9"/>
    <n v="706650003"/>
    <x v="4"/>
    <s v="0"/>
    <s v="020"/>
    <s v="Duschraum"/>
    <s v="Turnhalle"/>
    <m/>
    <s v="Stein"/>
    <n v="23.33"/>
    <s v="G1.1"/>
    <s v="F"/>
    <s v="6w"/>
    <n v="230.4"/>
    <n v="1.5"/>
    <m/>
    <n v="5375.232"/>
    <n v="0"/>
    <s v=""/>
    <n v="0"/>
    <s v=""/>
    <s v=""/>
  </r>
  <r>
    <x v="9"/>
    <n v="706650003"/>
    <x v="4"/>
    <s v="0"/>
    <s v="021"/>
    <s v="Umkleide 4"/>
    <s v="Turnhalle"/>
    <m/>
    <s v="PVC"/>
    <n v="22.7"/>
    <s v="G2.1"/>
    <s v="F"/>
    <s v="3w"/>
    <n v="115.2"/>
    <n v="4.8"/>
    <m/>
    <n v="2615.04"/>
    <n v="0"/>
    <s v=""/>
    <n v="0"/>
    <s v=""/>
    <s v=""/>
  </r>
  <r>
    <x v="9"/>
    <n v="706650003"/>
    <x v="4"/>
    <s v="0"/>
    <s v="022"/>
    <s v="Lehrerumkleide"/>
    <s v="Turnhalle"/>
    <m/>
    <s v="PVC"/>
    <n v="1.84"/>
    <s v="G2.1"/>
    <s v="F"/>
    <s v="3w"/>
    <n v="115.2"/>
    <n v="0"/>
    <m/>
    <n v="211.96800000000002"/>
    <n v="0"/>
    <s v=""/>
    <n v="0"/>
    <s v=""/>
    <s v=""/>
  </r>
  <r>
    <x v="9"/>
    <n v="706650003"/>
    <x v="4"/>
    <s v="0"/>
    <s v="023"/>
    <s v="Turnschuhgang (links)"/>
    <s v="Turnhalle"/>
    <m/>
    <s v="PVC"/>
    <n v="23.15"/>
    <s v="E2"/>
    <s v="F"/>
    <s v="5w"/>
    <n v="192"/>
    <n v="2.5"/>
    <m/>
    <n v="4444.7999999999993"/>
    <n v="0"/>
    <s v=""/>
    <n v="0"/>
    <s v=""/>
    <s v=""/>
  </r>
  <r>
    <x v="9"/>
    <n v="706650003"/>
    <x v="4"/>
    <s v="0"/>
    <s v="024"/>
    <s v="Putzmittel"/>
    <s v="Turnhalle"/>
    <m/>
    <s v="PVC"/>
    <n v="2.96"/>
    <s v="M1"/>
    <s v="F"/>
    <s v="0"/>
    <n v="0"/>
    <n v="0"/>
    <m/>
    <n v="0"/>
    <n v="0"/>
    <s v=""/>
    <n v="0"/>
    <s v=""/>
    <s v=""/>
  </r>
  <r>
    <x v="9"/>
    <n v="706650003"/>
    <x v="4"/>
    <s v="0"/>
    <s v="025"/>
    <s v="Treppe z. Untergeschoß(15 Stufen + Podest)"/>
    <s v="Turnhalle"/>
    <m/>
    <s v="PVC"/>
    <n v="18.12"/>
    <s v="E2"/>
    <s v="F"/>
    <s v="5w"/>
    <n v="192"/>
    <n v="1"/>
    <m/>
    <n v="3479.04"/>
    <n v="0"/>
    <s v=""/>
    <n v="0"/>
    <s v=""/>
    <s v=""/>
  </r>
  <r>
    <x v="9"/>
    <n v="706650003"/>
    <x v="4"/>
    <s v="-1"/>
    <s v="-112"/>
    <s v="Flur (rechts)"/>
    <s v="Turnhalle"/>
    <m/>
    <s v="PVC"/>
    <n v="11.66"/>
    <s v="E2"/>
    <s v="F"/>
    <s v="5w"/>
    <n v="192"/>
    <n v="0"/>
    <m/>
    <n v="2238.7200000000003"/>
    <n v="0"/>
    <s v=""/>
    <n v="0"/>
    <s v=""/>
    <s v=""/>
  </r>
  <r>
    <x v="9"/>
    <n v="706650003"/>
    <x v="4"/>
    <s v="-1"/>
    <s v="-111"/>
    <s v="Flur (links)"/>
    <s v="Turnhalle"/>
    <m/>
    <s v="PVC"/>
    <n v="11.66"/>
    <s v="E2"/>
    <s v="F"/>
    <s v="5w"/>
    <n v="192"/>
    <n v="0"/>
    <m/>
    <n v="2238.7200000000003"/>
    <n v="0"/>
    <s v=""/>
    <n v="0"/>
    <s v=""/>
    <s v=""/>
  </r>
  <r>
    <x v="9"/>
    <n v="706650003"/>
    <x v="4"/>
    <s v="-1"/>
    <s v="-105"/>
    <s v="Aufsichts- und Arztraum"/>
    <s v="Turnhalle"/>
    <m/>
    <s v="PVC"/>
    <n v="10.43"/>
    <s v="I2"/>
    <s v="F"/>
    <s v="1w"/>
    <n v="38.4"/>
    <n v="1"/>
    <m/>
    <n v="400.512"/>
    <n v="0"/>
    <s v=""/>
    <n v="0"/>
    <s v=""/>
    <s v=""/>
  </r>
  <r>
    <x v="9"/>
    <n v="706650003"/>
    <x v="4"/>
    <s v="-1"/>
    <s v="-104"/>
    <s v="Schiedsrichter"/>
    <s v="Turnhalle"/>
    <m/>
    <s v="PVC"/>
    <n v="14.96"/>
    <s v="C2"/>
    <s v="F"/>
    <s v="2,5w"/>
    <n v="96"/>
    <n v="1"/>
    <m/>
    <n v="1436.16"/>
    <n v="0"/>
    <s v=""/>
    <n v="0"/>
    <s v=""/>
    <s v=""/>
  </r>
  <r>
    <x v="9"/>
    <n v="706650003"/>
    <x v="4"/>
    <s v="-1"/>
    <s v="-106"/>
    <s v="Damen-WC"/>
    <s v="Turnhalle"/>
    <m/>
    <s v="PVC"/>
    <n v="3.8"/>
    <s v="G1.1"/>
    <s v="F"/>
    <s v="6w"/>
    <n v="230.4"/>
    <n v="0"/>
    <m/>
    <n v="875.52"/>
    <n v="0"/>
    <s v=""/>
    <n v="0"/>
    <s v=""/>
    <s v=""/>
  </r>
  <r>
    <x v="9"/>
    <n v="706650003"/>
    <x v="4"/>
    <s v="-1"/>
    <s v="-107"/>
    <s v="Herren-WC"/>
    <s v="Turnhalle"/>
    <m/>
    <s v="PVC"/>
    <n v="3.8"/>
    <s v="G1.1"/>
    <s v="F"/>
    <s v="6w"/>
    <n v="230.4"/>
    <n v="0"/>
    <m/>
    <n v="875.52"/>
    <n v="0"/>
    <s v=""/>
    <n v="0"/>
    <s v=""/>
    <s v=""/>
  </r>
  <r>
    <x v="9"/>
    <n v="706650003"/>
    <x v="4"/>
    <s v="-1"/>
    <s v="-108"/>
    <s v="Putzmittel"/>
    <s v="Turnhalle"/>
    <m/>
    <s v="PVC"/>
    <n v="4.04"/>
    <s v="M1"/>
    <s v="F"/>
    <s v="0"/>
    <n v="0"/>
    <n v="0"/>
    <m/>
    <n v="0"/>
    <n v="0"/>
    <s v=""/>
    <n v="0"/>
    <s v=""/>
    <s v=""/>
  </r>
  <r>
    <x v="9"/>
    <n v="706650003"/>
    <x v="4"/>
    <s v="-1"/>
    <s v="-109"/>
    <s v="Abstellraum"/>
    <s v="Turnhalle"/>
    <m/>
    <s v="Stein"/>
    <n v="7.05"/>
    <s v="K1"/>
    <s v="F"/>
    <s v="1m"/>
    <n v="12"/>
    <n v="0"/>
    <m/>
    <n v="84.6"/>
    <n v="0"/>
    <s v=""/>
    <n v="0"/>
    <s v=""/>
    <s v=""/>
  </r>
  <r>
    <x v="9"/>
    <n v="706650003"/>
    <x v="4"/>
    <s v="-1"/>
    <s v="-110"/>
    <s v="Flur"/>
    <s v="Turnhalle"/>
    <m/>
    <s v="PVC"/>
    <n v="20.78"/>
    <s v="E2"/>
    <s v="F"/>
    <s v="5w"/>
    <n v="192"/>
    <n v="0"/>
    <m/>
    <n v="3989.76"/>
    <n v="0"/>
    <s v=""/>
    <n v="0"/>
    <s v=""/>
    <s v=""/>
  </r>
  <r>
    <x v="9"/>
    <n v="706650003"/>
    <x v="4"/>
    <s v="-1"/>
    <s v="-101"/>
    <s v="Spielfläche"/>
    <s v="Turnhalle"/>
    <m/>
    <s v="PVC"/>
    <n v="945"/>
    <s v="L1.1"/>
    <s v="F"/>
    <s v="3w"/>
    <n v="115.2"/>
    <n v="0"/>
    <m/>
    <n v="108864"/>
    <n v="0"/>
    <s v=""/>
    <n v="0"/>
    <s v=""/>
    <s v=""/>
  </r>
  <r>
    <x v="9"/>
    <n v="706650003"/>
    <x v="4"/>
    <s v="-1"/>
    <s v="-102"/>
    <s v="Geräteraum 1"/>
    <s v="Turnhalle"/>
    <m/>
    <s v="PVC"/>
    <n v="88.7"/>
    <s v="K1"/>
    <s v="F"/>
    <s v="1m"/>
    <n v="12"/>
    <n v="0"/>
    <m/>
    <n v="1064.4000000000001"/>
    <n v="0"/>
    <s v=""/>
    <n v="0"/>
    <s v=""/>
    <s v=""/>
  </r>
  <r>
    <x v="9"/>
    <n v="706650003"/>
    <x v="4"/>
    <s v="-1"/>
    <s v="-103"/>
    <s v="Geräteraum 2"/>
    <s v="Turnhalle"/>
    <m/>
    <s v="PVC"/>
    <n v="59.76"/>
    <s v="K1"/>
    <s v="F"/>
    <s v="1m"/>
    <n v="12"/>
    <n v="0"/>
    <m/>
    <n v="717.12"/>
    <n v="0"/>
    <s v=""/>
    <n v="0"/>
    <s v=""/>
    <s v=""/>
  </r>
  <r>
    <x v="10"/>
    <n v="706780031"/>
    <x v="5"/>
    <s v="-1"/>
    <s v="-1.14"/>
    <s v="Geräteraum"/>
    <s v="Turnhalle"/>
    <m/>
    <s v="Holz"/>
    <n v="30"/>
    <s v="K1"/>
    <s v="F"/>
    <s v="1m"/>
    <n v="12"/>
    <n v="1"/>
    <m/>
    <n v="360"/>
    <n v="0"/>
    <s v=""/>
    <n v="0"/>
    <s v=""/>
    <s v=""/>
  </r>
  <r>
    <x v="10"/>
    <n v="706780031"/>
    <x v="5"/>
    <s v="-1"/>
    <s v="-1.12"/>
    <s v="Putzmittelraum"/>
    <s v="Turnhalle"/>
    <m/>
    <s v="Stein"/>
    <n v="5"/>
    <s v="M1"/>
    <s v="F"/>
    <s v="0"/>
    <n v="0"/>
    <n v="1.8"/>
    <m/>
    <n v="0"/>
    <n v="0"/>
    <s v=""/>
    <n v="0"/>
    <s v=""/>
    <s v=""/>
  </r>
  <r>
    <x v="10"/>
    <n v="706780031"/>
    <x v="5"/>
    <s v="-1"/>
    <s v="-1.13"/>
    <s v="Spielausgabe/Lager "/>
    <s v="Turnhalle"/>
    <m/>
    <s v="Stein"/>
    <n v="13"/>
    <s v="K1"/>
    <s v="F"/>
    <s v="1m"/>
    <n v="12"/>
    <n v="0"/>
    <m/>
    <n v="156"/>
    <n v="0"/>
    <s v=""/>
    <n v="0"/>
    <s v=""/>
    <s v=""/>
  </r>
  <r>
    <x v="10"/>
    <n v="706780031"/>
    <x v="5"/>
    <s v="-1"/>
    <s v="-1.15"/>
    <s v="Geräteraum I"/>
    <s v="Turnhalle"/>
    <m/>
    <s v="Stein"/>
    <n v="13.04"/>
    <s v="K1"/>
    <s v="F"/>
    <s v="1m"/>
    <n v="12"/>
    <n v="1.8"/>
    <m/>
    <n v="156.47999999999999"/>
    <n v="0"/>
    <s v=""/>
    <n v="0"/>
    <s v=""/>
    <s v=""/>
  </r>
  <r>
    <x v="10"/>
    <n v="706780031"/>
    <x v="5"/>
    <s v="-1"/>
    <s v="-1.10"/>
    <s v="WC-Damen"/>
    <s v="Turnhalle"/>
    <m/>
    <s v="Stein"/>
    <n v="10"/>
    <s v="G1.1"/>
    <s v="F"/>
    <s v="6w"/>
    <n v="230.4"/>
    <n v="0"/>
    <m/>
    <n v="2304"/>
    <n v="0"/>
    <s v=""/>
    <n v="0"/>
    <s v=""/>
    <s v=""/>
  </r>
  <r>
    <x v="10"/>
    <n v="706780031"/>
    <x v="5"/>
    <s v="-1"/>
    <s v="-1.11"/>
    <s v="WC-Jungen"/>
    <s v="Turnhalle"/>
    <m/>
    <s v="Stein"/>
    <n v="15"/>
    <s v="G1.1"/>
    <s v="F"/>
    <s v="6w"/>
    <n v="230.4"/>
    <n v="1.8"/>
    <m/>
    <n v="3456"/>
    <n v="0"/>
    <s v=""/>
    <n v="0"/>
    <s v=""/>
    <s v=""/>
  </r>
  <r>
    <x v="10"/>
    <n v="706780031"/>
    <x v="5"/>
    <s v="-1"/>
    <s v="-1.01"/>
    <s v="Flur II"/>
    <s v="Turnhalle"/>
    <m/>
    <s v="Stein"/>
    <n v="19.010000000000002"/>
    <s v="E1.1"/>
    <s v="F"/>
    <s v="6w"/>
    <n v="230.4"/>
    <n v="0"/>
    <m/>
    <n v="4379.9040000000005"/>
    <n v="0"/>
    <s v=""/>
    <n v="0"/>
    <s v=""/>
    <s v=""/>
  </r>
  <r>
    <x v="10"/>
    <n v="706780031"/>
    <x v="5"/>
    <s v="-1"/>
    <s v="-1.02"/>
    <s v="Bayer-Uerdingen-Raum"/>
    <s v="Turnhalle"/>
    <m/>
    <s v="Stein"/>
    <n v="9.19"/>
    <s v="K1"/>
    <s v="F"/>
    <s v="1m"/>
    <n v="12"/>
    <n v="1.8"/>
    <m/>
    <n v="110.28"/>
    <n v="0"/>
    <s v=""/>
    <n v="0"/>
    <s v=""/>
    <s v=""/>
  </r>
  <r>
    <x v="10"/>
    <n v="706780031"/>
    <x v="5"/>
    <s v="-1"/>
    <s v="-1.03"/>
    <s v="Geräteraum II"/>
    <s v="Turnhalle"/>
    <m/>
    <s v="Stein"/>
    <n v="11.55"/>
    <s v="K1"/>
    <s v="F"/>
    <s v="1m"/>
    <n v="12"/>
    <n v="0"/>
    <s v=" "/>
    <n v="138.60000000000002"/>
    <n v="0"/>
    <s v=""/>
    <n v="0"/>
    <s v=""/>
    <s v=""/>
  </r>
  <r>
    <x v="10"/>
    <n v="706780031"/>
    <x v="5"/>
    <s v="-1"/>
    <s v="-1.04"/>
    <s v="Umkleide Mädchen"/>
    <s v="Turnhalle"/>
    <m/>
    <s v="Stein"/>
    <n v="39.17"/>
    <s v="G2.1"/>
    <s v="F"/>
    <s v="3w"/>
    <n v="115.2"/>
    <n v="2.4"/>
    <m/>
    <n v="4512.384"/>
    <n v="0"/>
    <s v=""/>
    <n v="0"/>
    <s v=""/>
    <s v=""/>
  </r>
  <r>
    <x v="10"/>
    <n v="706780031"/>
    <x v="5"/>
    <s v="-1"/>
    <s v="-1.05"/>
    <s v="Dusche-Mädchen"/>
    <s v="Turnhalle"/>
    <m/>
    <s v="Stein"/>
    <n v="16.100000000000001"/>
    <s v="G1.1"/>
    <s v="F"/>
    <s v="6w"/>
    <n v="230.4"/>
    <n v="1.2"/>
    <m/>
    <n v="3709.4400000000005"/>
    <n v="0"/>
    <s v=""/>
    <n v="0"/>
    <s v=""/>
    <s v=""/>
  </r>
  <r>
    <x v="10"/>
    <n v="706780031"/>
    <x v="5"/>
    <s v="-1"/>
    <s v="-1.06"/>
    <s v="Umkleide Jungen"/>
    <s v="Turnhalle"/>
    <m/>
    <s v="Stein"/>
    <n v="31.47"/>
    <s v="G2.1"/>
    <s v="F"/>
    <s v="3w"/>
    <n v="115.2"/>
    <n v="5.4"/>
    <m/>
    <n v="3625.3440000000001"/>
    <n v="0"/>
    <s v=""/>
    <n v="0"/>
    <s v=""/>
    <s v=""/>
  </r>
  <r>
    <x v="10"/>
    <n v="706780031"/>
    <x v="5"/>
    <s v="-1"/>
    <s v="-1.07"/>
    <s v="Dusche-Jungen"/>
    <s v="Turnhalle"/>
    <m/>
    <s v="Stein"/>
    <n v="21.97"/>
    <s v="G1.1"/>
    <s v="F"/>
    <s v="6w"/>
    <n v="230.4"/>
    <n v="5.4"/>
    <m/>
    <n v="5061.8879999999999"/>
    <n v="0"/>
    <s v=""/>
    <n v="0"/>
    <s v=""/>
    <s v=""/>
  </r>
  <r>
    <x v="10"/>
    <n v="706780031"/>
    <x v="5"/>
    <s v="-1"/>
    <s v="-1.08"/>
    <s v="Geräteraum III"/>
    <s v="Turnhalle"/>
    <m/>
    <s v="Stein"/>
    <n v="11.91"/>
    <s v="K1"/>
    <s v="F"/>
    <s v="1m"/>
    <n v="12"/>
    <n v="1.8"/>
    <m/>
    <n v="142.92000000000002"/>
    <n v="0"/>
    <s v=""/>
    <n v="0"/>
    <s v=""/>
    <s v=""/>
  </r>
  <r>
    <x v="10"/>
    <n v="706780031"/>
    <x v="5"/>
    <s v="-1"/>
    <s v="-1.09"/>
    <s v="Spielfläche"/>
    <s v="Turnhalle"/>
    <m/>
    <s v="Linoleum"/>
    <n v="202.71"/>
    <s v="L1.1"/>
    <s v="F"/>
    <s v="3w"/>
    <n v="115.2"/>
    <n v="28"/>
    <m/>
    <n v="23352.192000000003"/>
    <n v="0"/>
    <s v=""/>
    <n v="0"/>
    <s v=""/>
    <s v=""/>
  </r>
  <r>
    <x v="11"/>
    <n v="702480007"/>
    <x v="9"/>
    <s v="2"/>
    <s v="205"/>
    <s v="Büro"/>
    <s v="Bauteil A"/>
    <m/>
    <s v="Teppich"/>
    <n v="34.409999999999997"/>
    <s v="C1"/>
    <s v="F"/>
    <s v="1w"/>
    <n v="49"/>
    <n v="7.88"/>
    <m/>
    <n v="1686.09"/>
    <n v="0"/>
    <s v=""/>
    <n v="0"/>
    <s v=""/>
    <s v=""/>
  </r>
  <r>
    <x v="11"/>
    <n v="702480007"/>
    <x v="9"/>
    <s v="2"/>
    <s v="204a"/>
    <s v="Flur"/>
    <s v="Bauteil A"/>
    <m/>
    <s v="Stei"/>
    <n v="4.75"/>
    <s v="E2.3"/>
    <s v="F"/>
    <s v="1w"/>
    <n v="49"/>
    <n v="7.4"/>
    <n v="7.4"/>
    <n v="232.75"/>
    <n v="0"/>
    <s v=""/>
    <n v="0"/>
    <s v=""/>
    <s v=""/>
  </r>
  <r>
    <x v="11"/>
    <n v="702480007"/>
    <x v="9"/>
    <s v="2"/>
    <s v="204"/>
    <s v="Teeküche"/>
    <s v="Bauteil A"/>
    <m/>
    <s v="PVC"/>
    <n v="10.64"/>
    <s v="I1"/>
    <s v="F"/>
    <s v="5w"/>
    <n v="245"/>
    <n v="5.91"/>
    <m/>
    <n v="2606.8000000000002"/>
    <n v="0"/>
    <s v=""/>
    <n v="0"/>
    <s v=""/>
    <s v=""/>
  </r>
  <r>
    <x v="11"/>
    <n v="702480007"/>
    <x v="9"/>
    <s v="2"/>
    <s v="202"/>
    <s v="Büro"/>
    <s v="Bauteil A"/>
    <m/>
    <s v="Teppich"/>
    <n v="24.63"/>
    <s v="C1"/>
    <s v="F"/>
    <s v="1w"/>
    <n v="49"/>
    <n v="5.91"/>
    <m/>
    <n v="1206.8699999999999"/>
    <n v="0"/>
    <s v=""/>
    <n v="0"/>
    <s v=""/>
    <s v=""/>
  </r>
  <r>
    <x v="11"/>
    <n v="702480007"/>
    <x v="9"/>
    <s v="2"/>
    <s v="203"/>
    <s v="Büro"/>
    <s v="Bauteil A"/>
    <m/>
    <s v="Teppich"/>
    <n v="17.71"/>
    <s v="C1"/>
    <s v="F"/>
    <s v="1w"/>
    <n v="49"/>
    <n v="3.94"/>
    <m/>
    <n v="867.79000000000008"/>
    <n v="0"/>
    <s v=""/>
    <n v="0"/>
    <s v=""/>
    <s v=""/>
  </r>
  <r>
    <x v="11"/>
    <n v="702480007"/>
    <x v="9"/>
    <s v="2"/>
    <s v="201"/>
    <s v="Büro"/>
    <s v="Bauteil A"/>
    <m/>
    <s v="Teppich"/>
    <n v="23.79"/>
    <s v="C1"/>
    <s v="F"/>
    <s v="1w"/>
    <n v="49"/>
    <n v="5.91"/>
    <m/>
    <n v="1165.71"/>
    <n v="0"/>
    <s v=""/>
    <n v="0"/>
    <s v=""/>
    <s v=""/>
  </r>
  <r>
    <x v="11"/>
    <n v="702480007"/>
    <x v="9"/>
    <s v="2"/>
    <s v="218"/>
    <s v="Büro"/>
    <s v="Bauteil A"/>
    <m/>
    <s v="Teppich"/>
    <n v="30.21"/>
    <s v="C1"/>
    <s v="F"/>
    <s v="1w"/>
    <n v="49"/>
    <n v="9.85"/>
    <m/>
    <n v="1480.29"/>
    <n v="0"/>
    <s v=""/>
    <n v="0"/>
    <s v=""/>
    <s v=""/>
  </r>
  <r>
    <x v="11"/>
    <n v="702480007"/>
    <x v="9"/>
    <s v="2"/>
    <s v="217"/>
    <s v="Büro"/>
    <s v="Bauteil A"/>
    <m/>
    <s v="Teppich"/>
    <n v="18"/>
    <s v="C1"/>
    <s v="F"/>
    <s v="1w"/>
    <n v="49"/>
    <n v="5.91"/>
    <n v="0.42"/>
    <n v="882"/>
    <n v="0"/>
    <s v=""/>
    <n v="0"/>
    <s v=""/>
    <s v=""/>
  </r>
  <r>
    <x v="11"/>
    <n v="702480007"/>
    <x v="9"/>
    <s v="2"/>
    <s v="216"/>
    <s v="Büro"/>
    <s v="Bauteil A"/>
    <m/>
    <s v="Teppich"/>
    <n v="24.2"/>
    <s v="C1"/>
    <s v="F"/>
    <s v="1w"/>
    <n v="49"/>
    <n v="7.88"/>
    <m/>
    <n v="1185.8"/>
    <n v="0"/>
    <s v=""/>
    <n v="0"/>
    <s v=""/>
    <s v=""/>
  </r>
  <r>
    <x v="11"/>
    <n v="702480007"/>
    <x v="9"/>
    <s v="2"/>
    <s v="215"/>
    <s v="Büro"/>
    <s v="Bauteil A"/>
    <m/>
    <s v="Teppich"/>
    <n v="24.04"/>
    <s v="C1"/>
    <s v="F"/>
    <s v="1w"/>
    <n v="49"/>
    <n v="7.88"/>
    <n v="0.42"/>
    <n v="1177.96"/>
    <n v="0"/>
    <s v=""/>
    <n v="0"/>
    <s v=""/>
    <s v=""/>
  </r>
  <r>
    <x v="11"/>
    <n v="702480007"/>
    <x v="9"/>
    <s v="2"/>
    <s v="214"/>
    <s v="Besprechungsraum"/>
    <s v="Bauteil A"/>
    <m/>
    <s v="Teppich"/>
    <n v="34.74"/>
    <s v="C1"/>
    <s v="F"/>
    <s v="1w"/>
    <n v="49"/>
    <n v="7.88"/>
    <m/>
    <n v="1702.26"/>
    <n v="0"/>
    <s v=""/>
    <n v="0"/>
    <s v=""/>
    <s v=""/>
  </r>
  <r>
    <x v="11"/>
    <n v="702480007"/>
    <x v="9"/>
    <s v="2"/>
    <s v="213"/>
    <s v="Büro"/>
    <s v="Bauteil A"/>
    <m/>
    <s v="Teppich"/>
    <n v="22.31"/>
    <s v="C1"/>
    <s v="F"/>
    <s v="1w"/>
    <n v="49"/>
    <n v="5.91"/>
    <m/>
    <n v="1093.1899999999998"/>
    <n v="0"/>
    <s v=""/>
    <n v="0"/>
    <s v=""/>
    <s v=""/>
  </r>
  <r>
    <x v="11"/>
    <n v="702480007"/>
    <x v="9"/>
    <s v="2"/>
    <s v="221"/>
    <s v="Archiv Altlasten"/>
    <s v="Bauteil A"/>
    <m/>
    <s v="PVC"/>
    <n v="20.75"/>
    <s v="K1"/>
    <s v="F"/>
    <s v="1m"/>
    <n v="12"/>
    <n v="0"/>
    <m/>
    <n v="249"/>
    <n v="0"/>
    <s v=""/>
    <n v="0"/>
    <s v=""/>
    <s v=""/>
  </r>
  <r>
    <x v="11"/>
    <n v="702480007"/>
    <x v="9"/>
    <s v="2"/>
    <s v="221a"/>
    <s v="Wasch-/ WC-Raum Damen"/>
    <s v="Bauteil A"/>
    <m/>
    <s v="Stein"/>
    <n v="7.77"/>
    <s v="G1"/>
    <s v="F"/>
    <s v="5w"/>
    <n v="245"/>
    <n v="0"/>
    <m/>
    <n v="1903.6499999999999"/>
    <n v="0"/>
    <s v=""/>
    <n v="0"/>
    <s v=""/>
    <s v=""/>
  </r>
  <r>
    <x v="11"/>
    <n v="702480007"/>
    <x v="9"/>
    <s v="2"/>
    <s v="219"/>
    <s v="Technikraum"/>
    <s v="Bauteil A"/>
    <m/>
    <s v="PVC"/>
    <n v="2.2200000000000002"/>
    <s v="M1"/>
    <s v="F"/>
    <n v="0"/>
    <n v="0"/>
    <n v="0"/>
    <m/>
    <n v="0"/>
    <n v="0"/>
    <s v=""/>
    <n v="0"/>
    <s v=""/>
    <s v=""/>
  </r>
  <r>
    <x v="11"/>
    <n v="702480007"/>
    <x v="9"/>
    <s v="2"/>
    <s v="219a"/>
    <s v="Flur   an Räume Nr. 218 bis 2013, R. 221, WC, Technikraum"/>
    <s v="Bauteil A"/>
    <m/>
    <s v="Teppich"/>
    <n v="51.71"/>
    <s v="E2.3"/>
    <s v="F"/>
    <s v="1w"/>
    <n v="49"/>
    <n v="0"/>
    <m/>
    <n v="2533.79"/>
    <n v="0"/>
    <s v=""/>
    <n v="0"/>
    <s v=""/>
    <s v=""/>
  </r>
  <r>
    <x v="11"/>
    <n v="702480007"/>
    <x v="9"/>
    <s v="2"/>
    <s v="220"/>
    <s v="Putzmittelraum"/>
    <s v="Bauteil A"/>
    <m/>
    <s v="Stein"/>
    <n v="1.76"/>
    <s v="M1"/>
    <s v="F"/>
    <n v="0"/>
    <n v="0"/>
    <n v="0"/>
    <m/>
    <n v="0"/>
    <n v="0"/>
    <s v=""/>
    <n v="0"/>
    <s v=""/>
    <s v=""/>
  </r>
  <r>
    <x v="11"/>
    <n v="702480007"/>
    <x v="9"/>
    <s v="2"/>
    <s v="220a"/>
    <s v="Wasch-/ WC-Raum Herren"/>
    <s v="Bauteil A"/>
    <m/>
    <s v="Stein"/>
    <n v="15.97"/>
    <s v="G1"/>
    <s v="F"/>
    <s v="5w"/>
    <n v="245"/>
    <n v="0"/>
    <m/>
    <n v="3912.65"/>
    <n v="0"/>
    <s v=""/>
    <n v="0"/>
    <s v=""/>
    <s v=""/>
  </r>
  <r>
    <x v="11"/>
    <n v="702480007"/>
    <x v="9"/>
    <s v="2"/>
    <s v="222"/>
    <s v="Kopierraum"/>
    <s v="Bauteil A"/>
    <m/>
    <s v="PVC"/>
    <n v="9.2100000000000009"/>
    <s v="D2"/>
    <s v="F"/>
    <s v="2,5w"/>
    <n v="122.5"/>
    <n v="0"/>
    <m/>
    <n v="1128.2250000000001"/>
    <n v="0"/>
    <s v=""/>
    <n v="0"/>
    <s v=""/>
    <s v=""/>
  </r>
  <r>
    <x v="11"/>
    <n v="702480007"/>
    <x v="9"/>
    <s v="2"/>
    <s v="223"/>
    <s v="Serverraum"/>
    <s v="Bauteil A"/>
    <m/>
    <s v="10 PVC/Kunststoff"/>
    <n v="10.9"/>
    <s v="M1"/>
    <s v="F"/>
    <n v="0"/>
    <n v="0"/>
    <n v="0"/>
    <m/>
    <n v="0"/>
    <n v="0"/>
    <s v=""/>
    <n v="0"/>
    <s v=""/>
    <s v=""/>
  </r>
  <r>
    <x v="11"/>
    <n v="702480007"/>
    <x v="9"/>
    <s v="2"/>
    <s v="211"/>
    <s v="Büro Geschäftszimmer"/>
    <s v="Bauteil A"/>
    <m/>
    <s v="Teppich"/>
    <n v="23.71"/>
    <s v="C1"/>
    <s v="F"/>
    <s v="1w"/>
    <n v="49"/>
    <n v="7.88"/>
    <m/>
    <n v="1161.79"/>
    <n v="0"/>
    <s v=""/>
    <n v="0"/>
    <s v=""/>
    <s v=""/>
  </r>
  <r>
    <x v="11"/>
    <n v="702480007"/>
    <x v="9"/>
    <s v="2"/>
    <s v="212"/>
    <s v="Büro Fachbereichsleiter"/>
    <s v="Bauteil A"/>
    <m/>
    <s v="Teppich"/>
    <n v="34.75"/>
    <s v="C1"/>
    <s v="F"/>
    <s v="1w"/>
    <n v="49"/>
    <n v="15.76"/>
    <n v="0.42"/>
    <n v="1702.75"/>
    <n v="0"/>
    <s v=""/>
    <n v="0"/>
    <s v=""/>
    <s v=""/>
  </r>
  <r>
    <x v="11"/>
    <n v="702480007"/>
    <x v="9"/>
    <s v="2"/>
    <s v="210"/>
    <s v="Büro"/>
    <s v="Bauteil A"/>
    <m/>
    <s v="Teppich"/>
    <n v="17.920000000000002"/>
    <s v="C1"/>
    <s v="F"/>
    <s v="1w"/>
    <n v="49"/>
    <n v="5.91"/>
    <n v="0.42"/>
    <n v="878.08"/>
    <n v="0"/>
    <s v=""/>
    <n v="0"/>
    <s v=""/>
    <s v=""/>
  </r>
  <r>
    <x v="11"/>
    <n v="702480007"/>
    <x v="9"/>
    <s v="2"/>
    <s v="209"/>
    <s v="Büro"/>
    <s v="Bauteil A"/>
    <m/>
    <s v="Teppich"/>
    <n v="18.149999999999999"/>
    <s v="C1"/>
    <s v="F"/>
    <s v="1w"/>
    <n v="49"/>
    <n v="5.91"/>
    <m/>
    <n v="889.34999999999991"/>
    <n v="0"/>
    <s v=""/>
    <n v="0"/>
    <s v=""/>
    <s v=""/>
  </r>
  <r>
    <x v="11"/>
    <n v="702480007"/>
    <x v="9"/>
    <s v="2"/>
    <s v="208"/>
    <s v="Büro"/>
    <s v="Bauteil A"/>
    <m/>
    <s v="Teppich"/>
    <n v="18.149999999999999"/>
    <s v="C1"/>
    <s v="F"/>
    <s v="1w"/>
    <n v="49"/>
    <n v="5.91"/>
    <m/>
    <n v="889.34999999999991"/>
    <n v="0"/>
    <s v=""/>
    <n v="0"/>
    <s v=""/>
    <s v=""/>
  </r>
  <r>
    <x v="11"/>
    <n v="702480007"/>
    <x v="9"/>
    <s v="2"/>
    <s v="207"/>
    <s v="Büro"/>
    <s v="Bauteil A"/>
    <m/>
    <s v="Teppich"/>
    <n v="18"/>
    <s v="C1"/>
    <s v="F"/>
    <s v="1w"/>
    <n v="49"/>
    <n v="5.91"/>
    <n v="0.42"/>
    <n v="882"/>
    <n v="0"/>
    <s v=""/>
    <n v="0"/>
    <s v=""/>
    <s v=""/>
  </r>
  <r>
    <x v="11"/>
    <n v="702480007"/>
    <x v="9"/>
    <s v="2"/>
    <s v="206"/>
    <s v="Büro"/>
    <s v="Bauteil A"/>
    <m/>
    <s v="Teppich"/>
    <n v="24.03"/>
    <s v="C1"/>
    <s v="F"/>
    <s v="1w"/>
    <n v="49"/>
    <n v="7.88"/>
    <m/>
    <n v="1177.47"/>
    <n v="0"/>
    <s v=""/>
    <n v="0"/>
    <s v=""/>
    <s v=""/>
  </r>
  <r>
    <x v="11"/>
    <n v="702480007"/>
    <x v="9"/>
    <s v="2"/>
    <s v="296a"/>
    <s v="Flur   an Räume Nr. 206 bis 212, R. 222, WC, PuMi-Raum"/>
    <s v="Bauteil A"/>
    <m/>
    <s v="Teppich"/>
    <n v="26.33"/>
    <s v="E2.3"/>
    <s v="F"/>
    <s v="1w"/>
    <n v="49"/>
    <n v="3.7"/>
    <n v="3.7"/>
    <n v="1290.1699999999998"/>
    <n v="0"/>
    <s v=""/>
    <n v="0"/>
    <s v=""/>
    <s v=""/>
  </r>
  <r>
    <x v="11"/>
    <n v="702480007"/>
    <x v="9"/>
    <s v="1"/>
    <s v="106"/>
    <s v="Büro"/>
    <s v="Bauteil A"/>
    <m/>
    <s v="Teppich"/>
    <n v="34.75"/>
    <s v="C1"/>
    <s v="F"/>
    <s v="1w"/>
    <n v="49"/>
    <n v="7.88"/>
    <m/>
    <n v="1702.75"/>
    <n v="0"/>
    <s v=""/>
    <n v="0"/>
    <s v=""/>
    <s v=""/>
  </r>
  <r>
    <x v="11"/>
    <n v="702480007"/>
    <x v="9"/>
    <s v="1"/>
    <s v="104a"/>
    <s v="Kopierraum"/>
    <s v="Bauteil A"/>
    <m/>
    <s v="PVC"/>
    <n v="3.98"/>
    <s v="D2"/>
    <s v="F"/>
    <s v="2,5w"/>
    <n v="122.5"/>
    <n v="0"/>
    <m/>
    <n v="487.55"/>
    <n v="0"/>
    <s v=""/>
    <n v="0"/>
    <s v=""/>
    <s v=""/>
  </r>
  <r>
    <x v="11"/>
    <n v="702480007"/>
    <x v="9"/>
    <s v="1"/>
    <s v="104b"/>
    <s v="Teeküche"/>
    <s v="Bauteil A"/>
    <m/>
    <s v="PVC"/>
    <n v="14.73"/>
    <s v="I1"/>
    <s v="F"/>
    <s v="5w"/>
    <n v="245"/>
    <n v="5.91"/>
    <m/>
    <n v="3608.85"/>
    <n v="0"/>
    <s v=""/>
    <n v="0"/>
    <s v=""/>
    <s v=""/>
  </r>
  <r>
    <x v="11"/>
    <n v="702480007"/>
    <x v="9"/>
    <s v="1"/>
    <s v="104c"/>
    <s v="Wasch-/WC-Raum Besucher"/>
    <s v="Bauteil A"/>
    <m/>
    <s v="Stein"/>
    <n v="2.25"/>
    <s v="G1"/>
    <s v="F"/>
    <s v="5w"/>
    <n v="245"/>
    <n v="0"/>
    <m/>
    <n v="551.25"/>
    <n v="0"/>
    <s v=""/>
    <n v="0"/>
    <s v=""/>
    <s v=""/>
  </r>
  <r>
    <x v="11"/>
    <n v="702480007"/>
    <x v="9"/>
    <s v="1"/>
    <s v="103a"/>
    <s v="Flur zu Raum Nr. 102 und Nr. 103"/>
    <s v="Bauteil A"/>
    <m/>
    <s v="Teppich"/>
    <n v="4.22"/>
    <s v="E2.3"/>
    <s v="F"/>
    <s v="1w"/>
    <n v="49"/>
    <n v="0"/>
    <m/>
    <n v="206.78"/>
    <n v="0"/>
    <s v=""/>
    <n v="0"/>
    <s v=""/>
    <s v=""/>
  </r>
  <r>
    <x v="11"/>
    <n v="702480007"/>
    <x v="9"/>
    <s v="1"/>
    <s v="103"/>
    <s v="Büro"/>
    <s v="Bauteil A"/>
    <m/>
    <s v="Teppich"/>
    <n v="17.510000000000002"/>
    <s v="C1"/>
    <s v="F"/>
    <s v="1w"/>
    <n v="49"/>
    <n v="3.94"/>
    <m/>
    <n v="857.99000000000012"/>
    <n v="0"/>
    <s v=""/>
    <n v="0"/>
    <s v=""/>
    <s v=""/>
  </r>
  <r>
    <x v="11"/>
    <n v="702480007"/>
    <x v="9"/>
    <s v="1"/>
    <s v="102"/>
    <s v="Büro"/>
    <s v="Bauteil A"/>
    <m/>
    <s v="Teppich"/>
    <n v="19.829999999999998"/>
    <s v="C1"/>
    <s v="F"/>
    <s v="1w"/>
    <n v="49"/>
    <n v="3.94"/>
    <m/>
    <n v="971.67"/>
    <n v="0"/>
    <s v=""/>
    <n v="0"/>
    <s v=""/>
    <s v=""/>
  </r>
  <r>
    <x v="11"/>
    <n v="702480007"/>
    <x v="9"/>
    <s v="1"/>
    <s v="101"/>
    <s v="Büro"/>
    <s v="Bauteil A"/>
    <m/>
    <s v="Teppich"/>
    <n v="24.07"/>
    <s v="C1"/>
    <s v="F"/>
    <s v="1w"/>
    <n v="49"/>
    <n v="5.91"/>
    <m/>
    <n v="1179.43"/>
    <n v="0"/>
    <s v=""/>
    <n v="0"/>
    <s v=""/>
    <s v=""/>
  </r>
  <r>
    <x v="11"/>
    <n v="702480007"/>
    <x v="9"/>
    <s v="1"/>
    <s v="119"/>
    <s v="Büro"/>
    <s v="Bauteil A"/>
    <m/>
    <s v="Teppich"/>
    <n v="23.85"/>
    <s v="C1"/>
    <s v="F"/>
    <s v="1w"/>
    <n v="49"/>
    <n v="7.88"/>
    <n v="0.42"/>
    <n v="1168.6500000000001"/>
    <n v="0"/>
    <s v=""/>
    <n v="0"/>
    <s v=""/>
    <s v=""/>
  </r>
  <r>
    <x v="11"/>
    <n v="702480007"/>
    <x v="9"/>
    <s v="1"/>
    <s v="118"/>
    <s v="Büro"/>
    <s v="Bauteil A"/>
    <m/>
    <s v="Teppich"/>
    <n v="17.989999999999998"/>
    <s v="C1"/>
    <s v="F"/>
    <s v="1w"/>
    <n v="49"/>
    <n v="5.91"/>
    <n v="0.42"/>
    <n v="881.50999999999988"/>
    <n v="0"/>
    <s v=""/>
    <n v="0"/>
    <s v=""/>
    <s v=""/>
  </r>
  <r>
    <x v="11"/>
    <n v="702480007"/>
    <x v="9"/>
    <s v="1"/>
    <s v="117"/>
    <s v="Büro"/>
    <s v="Bauteil A"/>
    <m/>
    <s v="Teppich"/>
    <n v="30.62"/>
    <s v="C1"/>
    <s v="F"/>
    <s v="1w"/>
    <n v="49"/>
    <n v="9.85"/>
    <n v="0.42"/>
    <n v="1500.38"/>
    <n v="0"/>
    <s v=""/>
    <n v="0"/>
    <s v=""/>
    <s v=""/>
  </r>
  <r>
    <x v="11"/>
    <n v="702480007"/>
    <x v="9"/>
    <s v="1"/>
    <s v="116"/>
    <s v="Büro"/>
    <s v="Bauteil A"/>
    <m/>
    <s v="Teppich"/>
    <n v="30.42"/>
    <s v="C1"/>
    <s v="F"/>
    <s v="1w"/>
    <n v="49"/>
    <n v="9.85"/>
    <n v="0.42"/>
    <n v="1490.5800000000002"/>
    <n v="0"/>
    <s v=""/>
    <n v="0"/>
    <s v=""/>
    <s v=""/>
  </r>
  <r>
    <x v="11"/>
    <n v="702480007"/>
    <x v="9"/>
    <s v="1"/>
    <s v="115"/>
    <s v="Büro"/>
    <s v="Bauteil A"/>
    <m/>
    <s v="Teppich"/>
    <n v="26.18"/>
    <s v="C1"/>
    <s v="F"/>
    <s v="1w"/>
    <n v="49"/>
    <n v="5.91"/>
    <m/>
    <n v="1282.82"/>
    <n v="0"/>
    <s v=""/>
    <n v="0"/>
    <s v=""/>
    <s v=""/>
  </r>
  <r>
    <x v="11"/>
    <n v="702480007"/>
    <x v="9"/>
    <s v="1"/>
    <s v="122"/>
    <s v="Archiv"/>
    <s v="Bauteil A"/>
    <m/>
    <s v="PVC"/>
    <n v="17.489999999999998"/>
    <s v="K1"/>
    <s v="F"/>
    <s v="1m"/>
    <n v="12"/>
    <n v="0"/>
    <m/>
    <n v="209.88"/>
    <n v="0"/>
    <s v=""/>
    <n v="0"/>
    <s v=""/>
    <s v=""/>
  </r>
  <r>
    <x v="11"/>
    <n v="702480007"/>
    <x v="9"/>
    <s v="1"/>
    <s v="122a"/>
    <s v="Wasch-/WC-Raum Damen"/>
    <s v="Bauteil A"/>
    <m/>
    <s v="Stein"/>
    <n v="5.52"/>
    <s v="G1"/>
    <s v="F"/>
    <s v="5w"/>
    <n v="245"/>
    <n v="0"/>
    <m/>
    <n v="1352.3999999999999"/>
    <n v="0"/>
    <s v=""/>
    <n v="0"/>
    <s v=""/>
    <s v=""/>
  </r>
  <r>
    <x v="11"/>
    <n v="702480007"/>
    <x v="9"/>
    <s v="1"/>
    <s v="122b"/>
    <s v="Technikraum"/>
    <s v="Bauteil A"/>
    <m/>
    <s v="PVC"/>
    <n v="2.2400000000000002"/>
    <s v="M1"/>
    <s v="F"/>
    <n v="0"/>
    <n v="0"/>
    <n v="0"/>
    <m/>
    <n v="0"/>
    <n v="0"/>
    <s v=""/>
    <n v="0"/>
    <s v=""/>
    <s v=""/>
  </r>
  <r>
    <x v="11"/>
    <n v="702480007"/>
    <x v="9"/>
    <s v="1"/>
    <s v="121b"/>
    <s v="Flur   an Räume Nr. 101, Nr. 119 bis 115, Nr. 122, WC, Technikraum"/>
    <s v="Bauteil A"/>
    <m/>
    <s v="Teppich"/>
    <n v="33.61"/>
    <s v="E2.3"/>
    <s v="F"/>
    <s v="1w"/>
    <n v="49"/>
    <n v="3.7"/>
    <m/>
    <n v="1646.8899999999999"/>
    <n v="0"/>
    <s v=""/>
    <n v="0"/>
    <s v=""/>
    <s v=""/>
  </r>
  <r>
    <x v="11"/>
    <n v="702480007"/>
    <x v="9"/>
    <s v="1"/>
    <s v="121"/>
    <s v="Putzmittelraum"/>
    <s v="Bauteil A"/>
    <m/>
    <s v="Stein"/>
    <n v="1.78"/>
    <s v="M1"/>
    <s v="F"/>
    <n v="0"/>
    <n v="0"/>
    <n v="0"/>
    <m/>
    <n v="0"/>
    <n v="0"/>
    <s v=""/>
    <n v="0"/>
    <s v=""/>
    <s v=""/>
  </r>
  <r>
    <x v="11"/>
    <n v="702480007"/>
    <x v="9"/>
    <s v="1"/>
    <s v="121c"/>
    <s v="Flur zu den Wasch-/WC-Räumen H u D"/>
    <s v="Bauteil A"/>
    <m/>
    <s v="Teppich"/>
    <n v="4.17"/>
    <s v="E2.3"/>
    <s v="F"/>
    <s v="1w"/>
    <n v="49"/>
    <n v="0"/>
    <m/>
    <n v="204.32999999999998"/>
    <n v="0"/>
    <s v=""/>
    <n v="0"/>
    <s v=""/>
    <s v=""/>
  </r>
  <r>
    <x v="11"/>
    <n v="702480007"/>
    <x v="9"/>
    <s v="1"/>
    <s v="121a"/>
    <s v="Wasch-/WC-Raum Herren"/>
    <s v="Bauteil A"/>
    <m/>
    <s v="Stein"/>
    <n v="13.48"/>
    <s v="G1"/>
    <s v="F"/>
    <s v="5w"/>
    <n v="245"/>
    <n v="0"/>
    <m/>
    <n v="3302.6"/>
    <n v="0"/>
    <s v=""/>
    <n v="0"/>
    <s v=""/>
    <s v=""/>
  </r>
  <r>
    <x v="11"/>
    <n v="702480007"/>
    <x v="9"/>
    <s v="1"/>
    <s v="123"/>
    <s v="Archiv"/>
    <s v="Bauteil A"/>
    <m/>
    <s v="PVC"/>
    <n v="24.06"/>
    <s v="K1"/>
    <s v="F"/>
    <s v="1m"/>
    <n v="12"/>
    <n v="0"/>
    <m/>
    <n v="288.71999999999997"/>
    <n v="0"/>
    <s v=""/>
    <n v="0"/>
    <s v=""/>
    <s v=""/>
  </r>
  <r>
    <x v="11"/>
    <n v="702480007"/>
    <x v="9"/>
    <s v="1"/>
    <s v="114"/>
    <s v="Büro"/>
    <s v="Bauteil A"/>
    <m/>
    <s v="Teppich"/>
    <n v="22.31"/>
    <s v="C1"/>
    <s v="F"/>
    <s v="1w"/>
    <n v="49"/>
    <n v="5.91"/>
    <n v="0.42"/>
    <n v="1093.1899999999998"/>
    <n v="0"/>
    <s v=""/>
    <n v="0"/>
    <s v=""/>
    <s v=""/>
  </r>
  <r>
    <x v="11"/>
    <n v="702480007"/>
    <x v="9"/>
    <s v="1"/>
    <s v="113"/>
    <s v="Büro"/>
    <s v="Bauteil A"/>
    <m/>
    <s v="Teppich"/>
    <n v="34.68"/>
    <s v="C1"/>
    <s v="F"/>
    <s v="1w"/>
    <n v="49"/>
    <n v="15.76"/>
    <n v="0.42"/>
    <n v="1699.32"/>
    <n v="0"/>
    <s v=""/>
    <n v="0"/>
    <s v=""/>
    <s v=""/>
  </r>
  <r>
    <x v="11"/>
    <n v="702480007"/>
    <x v="9"/>
    <s v="1"/>
    <s v="112"/>
    <s v="Büro"/>
    <s v="Bauteil A"/>
    <m/>
    <s v="Teppich"/>
    <n v="24.06"/>
    <s v="C1"/>
    <s v="F"/>
    <s v="1w"/>
    <n v="49"/>
    <n v="7.88"/>
    <n v="0.42"/>
    <n v="1178.9399999999998"/>
    <n v="0"/>
    <s v=""/>
    <n v="0"/>
    <s v=""/>
    <s v=""/>
  </r>
  <r>
    <x v="11"/>
    <n v="702480007"/>
    <x v="9"/>
    <s v="1"/>
    <s v="111"/>
    <s v="Büro"/>
    <s v="Bauteil A"/>
    <m/>
    <s v="Teppich"/>
    <n v="17.850000000000001"/>
    <s v="C1"/>
    <s v="F"/>
    <s v="1w"/>
    <n v="49"/>
    <n v="5.91"/>
    <n v="0.42"/>
    <n v="874.65000000000009"/>
    <n v="0"/>
    <s v=""/>
    <n v="0"/>
    <s v=""/>
    <s v=""/>
  </r>
  <r>
    <x v="11"/>
    <n v="702480007"/>
    <x v="9"/>
    <s v="1"/>
    <s v="110"/>
    <s v="Büro"/>
    <s v="Bauteil A"/>
    <m/>
    <s v="Teppich"/>
    <n v="17.97"/>
    <s v="C1"/>
    <s v="F"/>
    <s v="1w"/>
    <n v="49"/>
    <n v="5.91"/>
    <n v="0.42"/>
    <n v="880.53"/>
    <n v="0"/>
    <s v=""/>
    <n v="0"/>
    <s v=""/>
    <s v=""/>
  </r>
  <r>
    <x v="11"/>
    <n v="702480007"/>
    <x v="9"/>
    <s v="1"/>
    <s v="109"/>
    <s v="Büro"/>
    <s v="Bauteil A"/>
    <m/>
    <s v="Teppich"/>
    <n v="11.87"/>
    <s v="C1"/>
    <s v="F"/>
    <s v="1w"/>
    <n v="49"/>
    <n v="3.94"/>
    <n v="0.42"/>
    <n v="581.63"/>
    <n v="0"/>
    <s v=""/>
    <n v="0"/>
    <s v=""/>
    <s v=""/>
  </r>
  <r>
    <x v="11"/>
    <n v="702480007"/>
    <x v="9"/>
    <s v="1"/>
    <s v="108"/>
    <s v="Büro"/>
    <s v="Bauteil A"/>
    <m/>
    <s v="Teppich"/>
    <n v="24.39"/>
    <s v="C1"/>
    <s v="F"/>
    <s v="1w"/>
    <n v="49"/>
    <n v="7.88"/>
    <n v="0.42"/>
    <n v="1195.1100000000001"/>
    <n v="0"/>
    <s v=""/>
    <n v="0"/>
    <s v=""/>
    <s v=""/>
  </r>
  <r>
    <x v="11"/>
    <n v="702480007"/>
    <x v="9"/>
    <s v="1"/>
    <s v="107"/>
    <s v="Büro"/>
    <s v="Bauteil A"/>
    <m/>
    <s v="Teppich"/>
    <n v="24.13"/>
    <s v="C1"/>
    <s v="F"/>
    <s v="1w"/>
    <n v="49"/>
    <n v="7.88"/>
    <n v="0.42"/>
    <n v="1182.3699999999999"/>
    <n v="0"/>
    <s v=""/>
    <n v="0"/>
    <s v=""/>
    <s v=""/>
  </r>
  <r>
    <x v="11"/>
    <n v="702480007"/>
    <x v="9"/>
    <s v="1"/>
    <s v="107a"/>
    <s v="Flur    an Räume Nr. 107 bis 114, Nr. 123, WC, Putzmittelraum"/>
    <s v="Bauteil A"/>
    <m/>
    <s v="Teppich"/>
    <n v="44.24"/>
    <s v="E2.3"/>
    <s v="F"/>
    <s v="1w"/>
    <n v="49"/>
    <n v="3.7"/>
    <n v="3.7"/>
    <n v="2167.7600000000002"/>
    <n v="0"/>
    <s v=""/>
    <n v="0"/>
    <s v=""/>
    <s v=""/>
  </r>
  <r>
    <x v="11"/>
    <n v="702480007"/>
    <x v="9"/>
    <s v="0"/>
    <s v="1"/>
    <s v="Büro"/>
    <s v="Bauteil A"/>
    <m/>
    <s v="PVC"/>
    <n v="33.799999999999997"/>
    <s v="C1"/>
    <s v="F"/>
    <s v="1w"/>
    <n v="49"/>
    <n v="11.88"/>
    <m/>
    <n v="1656.1999999999998"/>
    <n v="0"/>
    <s v=""/>
    <n v="0"/>
    <s v=""/>
    <s v=""/>
  </r>
  <r>
    <x v="11"/>
    <n v="702480007"/>
    <x v="9"/>
    <s v="0"/>
    <s v="2"/>
    <s v="Büro"/>
    <s v="Bauteil A"/>
    <m/>
    <s v="PVC"/>
    <n v="21.45"/>
    <s v="C1"/>
    <s v="F"/>
    <s v="1w"/>
    <n v="49"/>
    <n v="6.93"/>
    <m/>
    <n v="1051.05"/>
    <n v="0"/>
    <s v=""/>
    <n v="0"/>
    <s v=""/>
    <s v=""/>
  </r>
  <r>
    <x v="11"/>
    <n v="702480007"/>
    <x v="9"/>
    <s v="0"/>
    <s v="3"/>
    <s v="Büro"/>
    <s v="Bauteil A"/>
    <m/>
    <s v="PVC"/>
    <n v="31"/>
    <s v="C1"/>
    <s v="F"/>
    <s v="1w"/>
    <n v="49"/>
    <n v="9.24"/>
    <m/>
    <n v="1519"/>
    <n v="0"/>
    <s v=""/>
    <n v="0"/>
    <s v=""/>
    <s v=""/>
  </r>
  <r>
    <x v="11"/>
    <n v="702480007"/>
    <x v="9"/>
    <s v="0"/>
    <s v="3a"/>
    <s v="Flur 1 Führerscheinstelle und Verkehrsregelung"/>
    <s v="Bauteil A"/>
    <m/>
    <s v="PVC"/>
    <n v="13.8"/>
    <s v="E4"/>
    <s v="F"/>
    <s v="5w"/>
    <n v="245"/>
    <n v="0"/>
    <m/>
    <n v="3381"/>
    <n v="0"/>
    <s v=""/>
    <n v="0"/>
    <s v=""/>
    <s v=""/>
  </r>
  <r>
    <x v="11"/>
    <n v="702480007"/>
    <x v="9"/>
    <s v="0"/>
    <s v="24"/>
    <s v="Büro"/>
    <s v="Bauteil A"/>
    <m/>
    <s v="PVC"/>
    <n v="23.5"/>
    <s v="C1"/>
    <s v="F"/>
    <s v="1w"/>
    <n v="49"/>
    <n v="9.24"/>
    <m/>
    <n v="1151.5"/>
    <n v="0"/>
    <s v=""/>
    <n v="0"/>
    <s v=""/>
    <s v=""/>
  </r>
  <r>
    <x v="11"/>
    <n v="702480007"/>
    <x v="9"/>
    <s v="0"/>
    <s v="24a"/>
    <s v="Technikraum"/>
    <s v="Bauteil A"/>
    <m/>
    <s v="PVC"/>
    <n v="2.2999999999999998"/>
    <s v="M1"/>
    <s v="F"/>
    <n v="0"/>
    <n v="0"/>
    <n v="0"/>
    <m/>
    <n v="0"/>
    <n v="0"/>
    <s v=""/>
    <n v="0"/>
    <s v=""/>
    <s v=""/>
  </r>
  <r>
    <x v="11"/>
    <n v="702480007"/>
    <x v="9"/>
    <s v="0"/>
    <s v="24a"/>
    <s v="WC Damen Personal"/>
    <s v="Bauteil A"/>
    <m/>
    <s v="PVC"/>
    <n v="4.75"/>
    <s v="G1"/>
    <s v="F"/>
    <s v="5w"/>
    <n v="245"/>
    <n v="0"/>
    <m/>
    <n v="1163.75"/>
    <n v="0"/>
    <s v=""/>
    <n v="0"/>
    <s v=""/>
    <s v=""/>
  </r>
  <r>
    <x v="11"/>
    <n v="702480007"/>
    <x v="9"/>
    <s v="0"/>
    <s v="23"/>
    <s v="Büro"/>
    <s v="Bauteil A"/>
    <m/>
    <s v="PVC"/>
    <n v="24"/>
    <s v="C1"/>
    <s v="F"/>
    <s v="1w"/>
    <n v="49"/>
    <n v="0"/>
    <m/>
    <n v="1176"/>
    <n v="0"/>
    <s v=""/>
    <n v="0"/>
    <s v=""/>
    <s v=""/>
  </r>
  <r>
    <x v="11"/>
    <n v="702480007"/>
    <x v="9"/>
    <s v="0"/>
    <s v="22"/>
    <s v="Büro"/>
    <s v="Bauteil A"/>
    <m/>
    <s v="PVC"/>
    <n v="23.75"/>
    <s v="C1"/>
    <s v="F"/>
    <s v="1w"/>
    <n v="49"/>
    <m/>
    <m/>
    <n v="1163.75"/>
    <n v="0"/>
    <s v=""/>
    <n v="0"/>
    <s v=""/>
    <s v=""/>
  </r>
  <r>
    <x v="11"/>
    <n v="702480007"/>
    <x v="9"/>
    <s v="0"/>
    <s v="25"/>
    <s v="Archiv Führerscheinstelle"/>
    <s v="Bauteil A"/>
    <m/>
    <s v="PVC"/>
    <n v="22.75"/>
    <s v="K1"/>
    <s v="F"/>
    <s v="1m"/>
    <n v="12"/>
    <n v="0"/>
    <m/>
    <n v="273"/>
    <n v="0"/>
    <s v=""/>
    <n v="0"/>
    <s v=""/>
    <s v=""/>
  </r>
  <r>
    <x v="11"/>
    <n v="702480007"/>
    <x v="9"/>
    <s v="0"/>
    <s v="21"/>
    <s v="Büro"/>
    <s v="Bauteil A"/>
    <m/>
    <s v="PVC"/>
    <n v="24"/>
    <s v="C1"/>
    <s v="F"/>
    <s v="1w"/>
    <n v="49"/>
    <n v="9.24"/>
    <m/>
    <n v="1176"/>
    <n v="0"/>
    <s v=""/>
    <n v="0"/>
    <s v=""/>
    <s v=""/>
  </r>
  <r>
    <x v="11"/>
    <n v="702480007"/>
    <x v="9"/>
    <s v="0"/>
    <s v="20"/>
    <s v="Büro"/>
    <s v="Bauteil A"/>
    <m/>
    <s v="PVC"/>
    <n v="34.450000000000003"/>
    <s v="C1"/>
    <s v="F"/>
    <s v="1w"/>
    <n v="49"/>
    <n v="9.24"/>
    <m/>
    <n v="1688.0500000000002"/>
    <n v="0"/>
    <s v=""/>
    <n v="0"/>
    <s v=""/>
    <s v=""/>
  </r>
  <r>
    <x v="11"/>
    <n v="702480007"/>
    <x v="9"/>
    <s v="0"/>
    <s v="20a"/>
    <s v="WC Damen Besucher"/>
    <s v="Bauteil A"/>
    <m/>
    <s v="Stein"/>
    <n v="4.75"/>
    <s v="G1"/>
    <s v="F"/>
    <s v="5w"/>
    <n v="245"/>
    <n v="0"/>
    <m/>
    <n v="1163.75"/>
    <n v="0"/>
    <s v=""/>
    <n v="0"/>
    <s v=""/>
    <s v=""/>
  </r>
  <r>
    <x v="11"/>
    <n v="702480007"/>
    <x v="9"/>
    <s v="0"/>
    <s v="20b"/>
    <s v="WC Herren Besucher"/>
    <s v="Bauteil A"/>
    <m/>
    <s v="Stein"/>
    <n v="7.95"/>
    <s v="G1"/>
    <s v="F"/>
    <s v="5w"/>
    <n v="245"/>
    <n v="0"/>
    <m/>
    <n v="1947.75"/>
    <n v="0"/>
    <s v=""/>
    <n v="0"/>
    <s v=""/>
    <s v=""/>
  </r>
  <r>
    <x v="11"/>
    <n v="702480007"/>
    <x v="9"/>
    <s v="0"/>
    <s v="20c"/>
    <s v="Flur+Wartezone  Fahrerlaubn. u. gewerbl. Verkehr"/>
    <s v="Bauteil A"/>
    <m/>
    <s v="PVC"/>
    <n v="51.5"/>
    <s v="E2"/>
    <s v="F"/>
    <s v="5w"/>
    <n v="245"/>
    <n v="0"/>
    <m/>
    <n v="12617.5"/>
    <n v="0"/>
    <s v=""/>
    <n v="0"/>
    <s v=""/>
    <s v=""/>
  </r>
  <r>
    <x v="11"/>
    <n v="702480007"/>
    <x v="9"/>
    <s v="0"/>
    <s v="20d"/>
    <s v="Windfang Eingang B"/>
    <s v="Bauteil A"/>
    <m/>
    <s v="Stein"/>
    <n v="5.45"/>
    <s v="E1"/>
    <s v="F"/>
    <s v="5w"/>
    <n v="245"/>
    <n v="0"/>
    <m/>
    <n v="1335.25"/>
    <n v="0"/>
    <s v=""/>
    <n v="0"/>
    <s v=""/>
    <s v=""/>
  </r>
  <r>
    <x v="11"/>
    <n v="702480007"/>
    <x v="9"/>
    <s v="0"/>
    <s v="20e"/>
    <s v="Eingang B Außenbereich"/>
    <s v="Bauteil A"/>
    <m/>
    <s v="Stein"/>
    <n v="3.55"/>
    <s v="E2.3"/>
    <s v="F"/>
    <s v="1w"/>
    <n v="49"/>
    <n v="0"/>
    <m/>
    <n v="173.95"/>
    <n v="0"/>
    <s v=""/>
    <n v="0"/>
    <s v=""/>
    <s v=""/>
  </r>
  <r>
    <x v="11"/>
    <n v="702480007"/>
    <x v="9"/>
    <s v="0"/>
    <s v="20f"/>
    <s v="Flur 2 Fahrerlaubnisse u. gewerblicher Verkehr"/>
    <s v="Bauteil A"/>
    <m/>
    <s v="PVC"/>
    <n v="21.35"/>
    <s v="E2"/>
    <s v="F"/>
    <s v="5w"/>
    <n v="245"/>
    <n v="11.1"/>
    <n v="11.1"/>
    <n v="5230.75"/>
    <n v="0"/>
    <s v=""/>
    <n v="0"/>
    <s v=""/>
    <s v=""/>
  </r>
  <r>
    <x v="11"/>
    <n v="702480007"/>
    <x v="9"/>
    <s v="0"/>
    <s v="20g"/>
    <s v="Büro"/>
    <s v="Bauteil A"/>
    <m/>
    <s v="PVC"/>
    <n v="20.3"/>
    <s v="C1"/>
    <s v="F"/>
    <s v="1w"/>
    <n v="49"/>
    <n v="6.93"/>
    <m/>
    <n v="994.7"/>
    <n v="0"/>
    <s v=""/>
    <n v="0"/>
    <s v=""/>
    <s v=""/>
  </r>
  <r>
    <x v="11"/>
    <n v="702480007"/>
    <x v="9"/>
    <s v="0"/>
    <s v="18"/>
    <s v="Büro"/>
    <s v="Bauteil A"/>
    <m/>
    <s v="PVC"/>
    <n v="17.899999999999999"/>
    <s v="C1"/>
    <s v="F"/>
    <s v="1w"/>
    <n v="49"/>
    <n v="6.93"/>
    <m/>
    <n v="877.09999999999991"/>
    <n v="0"/>
    <s v=""/>
    <n v="0"/>
    <s v=""/>
    <s v=""/>
  </r>
  <r>
    <x v="11"/>
    <n v="702480007"/>
    <x v="9"/>
    <s v="0"/>
    <s v="17"/>
    <s v="Büro"/>
    <s v="Bauteil A"/>
    <m/>
    <s v="PVC"/>
    <n v="17.89"/>
    <s v="C1"/>
    <s v="F"/>
    <s v="1w"/>
    <n v="49"/>
    <n v="6.93"/>
    <m/>
    <n v="876.61"/>
    <n v="0"/>
    <s v=""/>
    <n v="0"/>
    <s v=""/>
    <s v=""/>
  </r>
  <r>
    <x v="11"/>
    <n v="702480007"/>
    <x v="9"/>
    <s v="0"/>
    <s v="16"/>
    <s v="Büro"/>
    <s v="Bauteil A"/>
    <m/>
    <s v="PVC"/>
    <n v="29.7"/>
    <s v="C1"/>
    <s v="F"/>
    <s v="1w"/>
    <n v="49"/>
    <n v="11.55"/>
    <m/>
    <n v="1455.3"/>
    <n v="0"/>
    <s v=""/>
    <n v="0"/>
    <s v=""/>
    <s v=""/>
  </r>
  <r>
    <x v="11"/>
    <n v="702480007"/>
    <x v="9"/>
    <s v="0"/>
    <s v="16a"/>
    <s v="WC Herren Personal"/>
    <s v="Bauteil A"/>
    <m/>
    <s v="Stein"/>
    <n v="7.95"/>
    <s v="G1"/>
    <s v="F"/>
    <s v="5w"/>
    <n v="245"/>
    <n v="0"/>
    <m/>
    <n v="1947.75"/>
    <n v="0"/>
    <s v=""/>
    <n v="0"/>
    <s v=""/>
    <s v=""/>
  </r>
  <r>
    <x v="11"/>
    <n v="702480007"/>
    <x v="9"/>
    <s v="0"/>
    <s v="16b"/>
    <s v="Teeküche"/>
    <s v="Bauteil A"/>
    <m/>
    <s v="PVC"/>
    <n v="2.2999999999999998"/>
    <s v="I1"/>
    <s v="F"/>
    <s v="5w"/>
    <n v="245"/>
    <n v="0"/>
    <m/>
    <n v="563.5"/>
    <n v="0"/>
    <s v=""/>
    <n v="0"/>
    <s v=""/>
    <s v=""/>
  </r>
  <r>
    <x v="11"/>
    <n v="702480007"/>
    <x v="9"/>
    <s v="0"/>
    <s v="4"/>
    <s v="Lagerraum (z.B. Altschilder)"/>
    <s v="Bauteil A"/>
    <m/>
    <s v="PVC"/>
    <n v="16.399999999999999"/>
    <s v="K1"/>
    <s v="F"/>
    <s v="1m"/>
    <n v="12"/>
    <n v="5.82"/>
    <m/>
    <n v="196.79999999999998"/>
    <n v="0"/>
    <s v=""/>
    <n v="0"/>
    <s v=""/>
    <s v=""/>
  </r>
  <r>
    <x v="11"/>
    <n v="702480007"/>
    <x v="9"/>
    <s v="0"/>
    <s v="4a"/>
    <s v="WC Behinderten / Damen 1"/>
    <s v="Bauteil A"/>
    <m/>
    <s v="Stein"/>
    <n v="5.6"/>
    <s v="G1"/>
    <s v="F"/>
    <s v="5w"/>
    <n v="245"/>
    <n v="2.42"/>
    <m/>
    <n v="1372"/>
    <n v="0"/>
    <s v=""/>
    <n v="0"/>
    <s v=""/>
    <s v=""/>
  </r>
  <r>
    <x v="11"/>
    <n v="702480007"/>
    <x v="9"/>
    <s v="0"/>
    <s v="4b"/>
    <s v="WC Herren 1"/>
    <s v="Bauteil A"/>
    <m/>
    <s v="Stein"/>
    <n v="4.45"/>
    <s v="G1"/>
    <s v="F"/>
    <s v="5w"/>
    <n v="245"/>
    <n v="1.21"/>
    <m/>
    <n v="1090.25"/>
    <n v="0"/>
    <s v=""/>
    <n v="0"/>
    <s v=""/>
    <s v=""/>
  </r>
  <r>
    <x v="11"/>
    <n v="702480007"/>
    <x v="9"/>
    <s v="0"/>
    <s v="26"/>
    <s v="Informationsstelle       im Atrium"/>
    <s v="Bauteil A"/>
    <m/>
    <s v="PVC"/>
    <n v="23.25"/>
    <s v="C1"/>
    <s v="F"/>
    <s v="1w"/>
    <n v="49"/>
    <n v="15.07"/>
    <n v="15.07"/>
    <n v="1139.25"/>
    <n v="0"/>
    <s v=""/>
    <n v="0"/>
    <s v=""/>
    <s v=""/>
  </r>
  <r>
    <x v="11"/>
    <n v="702480007"/>
    <x v="9"/>
    <s v="0"/>
    <s v="30"/>
    <s v="Büro Antragsannahme  FB 36 im Atrium"/>
    <s v="Bauteil A"/>
    <m/>
    <s v="PVC"/>
    <n v="29.12"/>
    <s v="C1"/>
    <s v="F"/>
    <s v="1w"/>
    <n v="49"/>
    <n v="13.76"/>
    <m/>
    <n v="1426.88"/>
    <n v="0"/>
    <s v=""/>
    <n v="0"/>
    <s v=""/>
    <s v=""/>
  </r>
  <r>
    <x v="11"/>
    <n v="702480007"/>
    <x v="9"/>
    <s v="0"/>
    <s v="15"/>
    <s v="Großraumbüro Kfz.-Zulassungen"/>
    <s v="Bauteil A"/>
    <m/>
    <s v="Teppich"/>
    <n v="109.1"/>
    <s v="C1"/>
    <s v="F"/>
    <s v="1w"/>
    <n v="49"/>
    <n v="46.5"/>
    <n v="24.56"/>
    <n v="5345.9"/>
    <n v="0"/>
    <s v=""/>
    <n v="0"/>
    <s v=""/>
    <s v=""/>
  </r>
  <r>
    <x v="11"/>
    <n v="702480007"/>
    <x v="9"/>
    <s v="0"/>
    <s v="15a"/>
    <s v="Flur 5"/>
    <s v="Bauteil A"/>
    <m/>
    <s v="PVC"/>
    <n v="14.6"/>
    <s v="E2"/>
    <s v="F"/>
    <s v="5w"/>
    <n v="245"/>
    <n v="0"/>
    <m/>
    <n v="3577"/>
    <n v="0"/>
    <s v=""/>
    <n v="0"/>
    <s v=""/>
    <s v=""/>
  </r>
  <r>
    <x v="11"/>
    <n v="702480007"/>
    <x v="9"/>
    <s v="0"/>
    <s v="13"/>
    <s v="Büro"/>
    <s v="Bauteil A"/>
    <m/>
    <s v="PVC"/>
    <n v="22.9"/>
    <s v="C1"/>
    <s v="F"/>
    <s v="1w"/>
    <n v="49"/>
    <n v="8.48"/>
    <m/>
    <n v="1122.0999999999999"/>
    <n v="0"/>
    <s v=""/>
    <n v="0"/>
    <s v=""/>
    <s v=""/>
  </r>
  <r>
    <x v="11"/>
    <n v="702480007"/>
    <x v="9"/>
    <s v="0"/>
    <s v="12"/>
    <s v="Sozialraum mit Teeküche"/>
    <s v="Bauteil A"/>
    <m/>
    <s v="PVC"/>
    <n v="11"/>
    <s v="I1"/>
    <s v="F"/>
    <s v="5w"/>
    <n v="245"/>
    <n v="4.62"/>
    <m/>
    <n v="2695"/>
    <n v="0"/>
    <s v=""/>
    <n v="0"/>
    <s v=""/>
    <s v=""/>
  </r>
  <r>
    <x v="11"/>
    <n v="702480007"/>
    <x v="9"/>
    <s v="0"/>
    <s v="11"/>
    <s v="Büro"/>
    <s v="Bauteil A"/>
    <m/>
    <s v="PVC"/>
    <n v="31.65"/>
    <s v="C1"/>
    <s v="F"/>
    <s v="1w"/>
    <n v="49"/>
    <n v="10.34"/>
    <m/>
    <n v="1550.85"/>
    <n v="0"/>
    <s v=""/>
    <n v="0"/>
    <s v=""/>
    <s v=""/>
  </r>
  <r>
    <x v="11"/>
    <n v="702480007"/>
    <x v="9"/>
    <s v="0"/>
    <s v="8"/>
    <s v="Büro"/>
    <s v="Bauteil A"/>
    <m/>
    <s v="PVC"/>
    <n v="40.700000000000003"/>
    <s v="C1"/>
    <s v="F"/>
    <s v="1w"/>
    <n v="49"/>
    <n v="13.1"/>
    <m/>
    <n v="1994.3000000000002"/>
    <n v="0"/>
    <s v=""/>
    <n v="0"/>
    <s v=""/>
    <s v=""/>
  </r>
  <r>
    <x v="11"/>
    <n v="702480007"/>
    <x v="9"/>
    <s v="0"/>
    <s v="10"/>
    <s v="Büromaterialraum"/>
    <s v="Bauteil A"/>
    <m/>
    <s v="PVC"/>
    <n v="14.4"/>
    <s v="C1"/>
    <s v="F"/>
    <s v="1w"/>
    <n v="49"/>
    <n v="0"/>
    <m/>
    <n v="705.6"/>
    <n v="0"/>
    <s v=""/>
    <n v="0"/>
    <s v=""/>
    <s v=""/>
  </r>
  <r>
    <x v="11"/>
    <n v="702480007"/>
    <x v="9"/>
    <s v="0"/>
    <s v="10a"/>
    <s v="WC Herren 2"/>
    <s v="Bauteil A"/>
    <m/>
    <s v="Stein"/>
    <n v="6.4"/>
    <s v="G1"/>
    <s v="F"/>
    <s v="5w"/>
    <n v="245"/>
    <n v="2.31"/>
    <m/>
    <n v="1568"/>
    <n v="0"/>
    <s v=""/>
    <n v="0"/>
    <s v=""/>
    <s v=""/>
  </r>
  <r>
    <x v="11"/>
    <n v="702480007"/>
    <x v="9"/>
    <s v="0"/>
    <s v="10b"/>
    <s v="WC Damen 2"/>
    <s v="Bauteil A"/>
    <m/>
    <s v="Stein"/>
    <n v="3.5"/>
    <s v="G1"/>
    <s v="F"/>
    <s v="5w"/>
    <n v="245"/>
    <n v="0"/>
    <m/>
    <n v="857.5"/>
    <n v="0"/>
    <s v=""/>
    <n v="0"/>
    <s v=""/>
    <s v=""/>
  </r>
  <r>
    <x v="11"/>
    <n v="702480007"/>
    <x v="9"/>
    <s v="0"/>
    <s v="5/6"/>
    <s v="Büro Ausgabe"/>
    <s v="Bauteil A"/>
    <m/>
    <s v="PVC"/>
    <n v="54.93"/>
    <s v="C1"/>
    <s v="F"/>
    <s v="1w"/>
    <n v="49"/>
    <n v="15.41"/>
    <n v="4.5999999999999996"/>
    <n v="2691.57"/>
    <n v="0"/>
    <s v=""/>
    <n v="0"/>
    <s v=""/>
    <s v=""/>
  </r>
  <r>
    <x v="11"/>
    <n v="702480007"/>
    <x v="9"/>
    <s v="0"/>
    <s v="5/6"/>
    <s v="Kassenbox"/>
    <s v="Bauteil A"/>
    <m/>
    <s v="PVC"/>
    <n v="8.14"/>
    <s v="C1"/>
    <s v="F"/>
    <s v="1w"/>
    <n v="49"/>
    <n v="0"/>
    <m/>
    <n v="398.86"/>
    <n v="0"/>
    <s v=""/>
    <n v="0"/>
    <s v=""/>
    <s v=""/>
  </r>
  <r>
    <x v="11"/>
    <n v="702480007"/>
    <x v="9"/>
    <s v="0"/>
    <s v="7"/>
    <s v="Serviceschalter FB 32 im Atrium"/>
    <s v="Bauteil A"/>
    <m/>
    <s v="PVC"/>
    <n v="18.899999999999999"/>
    <s v="C1"/>
    <s v="F"/>
    <s v="1w"/>
    <n v="49"/>
    <n v="0"/>
    <m/>
    <n v="926.09999999999991"/>
    <n v="0"/>
    <s v=""/>
    <n v="0"/>
    <s v=""/>
    <s v=""/>
  </r>
  <r>
    <x v="11"/>
    <n v="702480007"/>
    <x v="9"/>
    <s v="T"/>
    <s v="7a"/>
    <s v="Treppe zum Keller und Podest vor Kellerflur"/>
    <s v="Bauteil A"/>
    <m/>
    <s v="Stein"/>
    <n v="9.11"/>
    <s v="E4.1"/>
    <s v="F"/>
    <s v="2,5w"/>
    <n v="122.5"/>
    <n v="0"/>
    <m/>
    <n v="1115.9749999999999"/>
    <n v="0"/>
    <s v=""/>
    <n v="0"/>
    <s v=""/>
    <s v=""/>
  </r>
  <r>
    <x v="11"/>
    <n v="702480007"/>
    <x v="9"/>
    <s v="-1"/>
    <s v="5"/>
    <s v="Archiv"/>
    <s v="Bauteil A"/>
    <m/>
    <s v="Beton"/>
    <n v="19.59"/>
    <s v="M1"/>
    <s v="F"/>
    <n v="0"/>
    <n v="0"/>
    <n v="0"/>
    <m/>
    <n v="0"/>
    <n v="0"/>
    <s v=""/>
    <n v="0"/>
    <s v=""/>
    <s v=""/>
  </r>
  <r>
    <x v="11"/>
    <n v="702480007"/>
    <x v="9"/>
    <s v="-1"/>
    <s v="5a"/>
    <s v="Kellerflur = Teilbereich Eingangstür bis einschl. Eingangstür Raum 2"/>
    <s v="Bauteil A"/>
    <m/>
    <s v="Stein"/>
    <n v="18.11"/>
    <s v="E2.3"/>
    <s v="F"/>
    <s v="1w"/>
    <n v="49"/>
    <n v="0"/>
    <m/>
    <n v="887.39"/>
    <n v="0"/>
    <s v=""/>
    <n v="0"/>
    <s v=""/>
    <s v=""/>
  </r>
  <r>
    <x v="11"/>
    <n v="702480007"/>
    <x v="9"/>
    <s v="-1"/>
    <s v="5b"/>
    <s v="Kellerflur = verbleibende Restfläche"/>
    <s v="Bauteil A"/>
    <m/>
    <s v="Stein"/>
    <n v="35.75"/>
    <s v="E2.3"/>
    <s v="F"/>
    <s v="1w"/>
    <n v="49"/>
    <n v="0"/>
    <m/>
    <n v="1751.75"/>
    <n v="0"/>
    <s v=""/>
    <n v="0"/>
    <s v=""/>
    <s v=""/>
  </r>
  <r>
    <x v="11"/>
    <n v="702480007"/>
    <x v="9"/>
    <s v="-1"/>
    <s v="6a"/>
    <s v="WC"/>
    <s v="Bauteil A"/>
    <m/>
    <s v="Stein"/>
    <n v="5.65"/>
    <s v="G1"/>
    <s v="F"/>
    <s v="5w"/>
    <n v="245"/>
    <n v="0"/>
    <m/>
    <n v="1384.25"/>
    <n v="0"/>
    <s v=""/>
    <n v="0"/>
    <s v=""/>
    <s v=""/>
  </r>
  <r>
    <x v="11"/>
    <n v="702480007"/>
    <x v="9"/>
    <s v="-1"/>
    <s v="6"/>
    <s v="Archiv"/>
    <s v="Bauteil A"/>
    <m/>
    <s v="Beton"/>
    <n v="46.67"/>
    <s v="M1"/>
    <s v="F"/>
    <n v="0"/>
    <n v="0"/>
    <n v="0"/>
    <m/>
    <n v="0"/>
    <n v="0"/>
    <s v=""/>
    <n v="0"/>
    <s v=""/>
    <s v=""/>
  </r>
  <r>
    <x v="11"/>
    <n v="702480007"/>
    <x v="9"/>
    <s v="-1"/>
    <s v="7"/>
    <s v="Archiv"/>
    <s v="Bauteil A"/>
    <m/>
    <s v="Beton"/>
    <n v="52.81"/>
    <s v="M1"/>
    <s v="F"/>
    <n v="0"/>
    <n v="0"/>
    <n v="0"/>
    <m/>
    <n v="0"/>
    <n v="0"/>
    <s v=""/>
    <n v="0"/>
    <s v=""/>
    <s v=""/>
  </r>
  <r>
    <x v="11"/>
    <n v="702480007"/>
    <x v="9"/>
    <s v="-1"/>
    <s v="8"/>
    <s v="Verwahrgelass  29,39 m²"/>
    <s v="Bauteil A"/>
    <m/>
    <s v="Beton"/>
    <n v="29.39"/>
    <s v="M1"/>
    <s v="F"/>
    <n v="0"/>
    <n v="0"/>
    <n v="0"/>
    <m/>
    <n v="0"/>
    <n v="0"/>
    <s v=""/>
    <n v="0"/>
    <s v=""/>
    <s v=""/>
  </r>
  <r>
    <x v="11"/>
    <n v="702480007"/>
    <x v="9"/>
    <s v="-1"/>
    <s v="1"/>
    <s v="Archiv"/>
    <s v="Bauteil A"/>
    <m/>
    <s v="Beton"/>
    <n v="41.83"/>
    <s v="M1"/>
    <s v="F"/>
    <n v="0"/>
    <n v="0"/>
    <n v="0"/>
    <m/>
    <n v="0"/>
    <n v="0"/>
    <s v=""/>
    <n v="0"/>
    <s v=""/>
    <s v=""/>
  </r>
  <r>
    <x v="11"/>
    <n v="702480007"/>
    <x v="9"/>
    <s v="-1"/>
    <s v="2"/>
    <s v="Mehrzweckraum  (Ruhe-, Gymnastik-, Besprechungsraum)"/>
    <s v="Bauteil A"/>
    <m/>
    <s v="PVC"/>
    <n v="65.900000000000006"/>
    <s v="C1"/>
    <s v="F"/>
    <s v="1w"/>
    <n v="49"/>
    <n v="0"/>
    <m/>
    <n v="3229.1000000000004"/>
    <n v="0"/>
    <s v=""/>
    <n v="0"/>
    <s v=""/>
    <s v=""/>
  </r>
  <r>
    <x v="11"/>
    <n v="702480007"/>
    <x v="9"/>
    <s v="-1"/>
    <s v="2a"/>
    <s v="Archiv  ( ehem. Wasch-/Duschraum )"/>
    <s v="Bauteil A"/>
    <m/>
    <s v="Stein"/>
    <n v="45.32"/>
    <s v="M1"/>
    <s v="F"/>
    <n v="0"/>
    <n v="0"/>
    <n v="0"/>
    <m/>
    <n v="0"/>
    <n v="0"/>
    <s v=""/>
    <n v="0"/>
    <s v=""/>
    <s v=""/>
  </r>
  <r>
    <x v="11"/>
    <n v="702480007"/>
    <x v="9"/>
    <s v="-1"/>
    <s v="3"/>
    <s v="Archiv"/>
    <s v="Bauteil A"/>
    <m/>
    <s v="Beton"/>
    <n v="33.479999999999997"/>
    <s v="M1"/>
    <s v="F"/>
    <n v="0"/>
    <n v="0"/>
    <n v="0"/>
    <m/>
    <n v="0"/>
    <n v="0"/>
    <s v=""/>
    <n v="0"/>
    <s v=""/>
    <s v=""/>
  </r>
  <r>
    <x v="11"/>
    <n v="702480007"/>
    <x v="9"/>
    <s v="-1"/>
    <s v="4"/>
    <s v="Archiv"/>
    <s v="Bauteil A"/>
    <m/>
    <s v="Beton"/>
    <n v="25.81"/>
    <s v="M1"/>
    <s v="F"/>
    <n v="0"/>
    <n v="0"/>
    <n v="0"/>
    <m/>
    <n v="0"/>
    <n v="0"/>
    <s v=""/>
    <n v="0"/>
    <s v=""/>
    <s v=""/>
  </r>
  <r>
    <x v="8"/>
    <n v="708420001"/>
    <x v="10"/>
    <s v="-1"/>
    <s v="-1.01"/>
    <s v="Schwimmbad "/>
    <s v="Turnhalle"/>
    <m/>
    <s v="Stein"/>
    <n v="267.8"/>
    <s v="M1"/>
    <s v="E"/>
    <s v="0"/>
    <n v="0"/>
    <n v="16.7"/>
    <m/>
    <n v="0"/>
    <n v="0"/>
    <s v=""/>
    <n v="0"/>
    <s v=""/>
    <s v=""/>
  </r>
  <r>
    <x v="8"/>
    <n v="708420001"/>
    <x v="10"/>
    <s v="-1"/>
    <s v="-1.02"/>
    <s v="Flur "/>
    <s v="Turnhalle"/>
    <m/>
    <s v="Stein"/>
    <n v="16"/>
    <s v="M1"/>
    <s v="E"/>
    <s v="0"/>
    <n v="0"/>
    <m/>
    <n v="4.4000000000000004"/>
    <n v="0"/>
    <n v="0"/>
    <s v=""/>
    <n v="0"/>
    <s v=""/>
    <s v=""/>
  </r>
  <r>
    <x v="8"/>
    <n v="708420001"/>
    <x v="10"/>
    <s v="0"/>
    <s v="0.01"/>
    <s v="Windfang"/>
    <s v="Turnhalle"/>
    <m/>
    <s v="Stein"/>
    <n v="6.02"/>
    <s v="E1"/>
    <s v="F"/>
    <s v="5w"/>
    <n v="192"/>
    <n v="0"/>
    <m/>
    <n v="1155.8399999999999"/>
    <n v="0"/>
    <s v=""/>
    <n v="0"/>
    <s v=""/>
    <s v=""/>
  </r>
  <r>
    <x v="8"/>
    <n v="708420001"/>
    <x v="10"/>
    <s v="0"/>
    <s v="0.02"/>
    <s v="Flur"/>
    <s v="Turnhalle"/>
    <m/>
    <s v="Stein"/>
    <n v="31.94"/>
    <s v="E2"/>
    <s v="F"/>
    <s v="5w"/>
    <n v="192"/>
    <n v="8.6999999999999993"/>
    <n v="9.5"/>
    <n v="6132.4800000000005"/>
    <n v="0"/>
    <s v=""/>
    <n v="0"/>
    <s v=""/>
    <s v=""/>
  </r>
  <r>
    <x v="8"/>
    <n v="708420001"/>
    <x v="10"/>
    <s v="0"/>
    <s v="0.23"/>
    <s v="Treppe z. Schwimmbad (18 Stufen, Podeste)"/>
    <s v="Turnhalle"/>
    <m/>
    <s v="Stein"/>
    <n v="20.64"/>
    <s v="M1"/>
    <s v="F"/>
    <s v="0"/>
    <n v="0"/>
    <n v="0"/>
    <m/>
    <n v="0"/>
    <n v="0"/>
    <s v=""/>
    <n v="0"/>
    <s v=""/>
    <s v=""/>
  </r>
  <r>
    <x v="8"/>
    <n v="708420001"/>
    <x v="10"/>
    <s v="0"/>
    <s v="0.19"/>
    <s v="Damen-WC"/>
    <s v="Turnhalle"/>
    <m/>
    <s v="Stein"/>
    <n v="2.86"/>
    <s v="G1"/>
    <s v="F"/>
    <s v="5w"/>
    <n v="192"/>
    <n v="0"/>
    <m/>
    <n v="549.12"/>
    <n v="0"/>
    <s v=""/>
    <n v="0"/>
    <s v=""/>
    <s v=""/>
  </r>
  <r>
    <x v="8"/>
    <n v="708420001"/>
    <x v="10"/>
    <s v="0"/>
    <s v="0.20"/>
    <s v="Herren-WC"/>
    <s v="Turnhalle"/>
    <m/>
    <s v="Stein"/>
    <n v="2.86"/>
    <s v="G1"/>
    <s v="F"/>
    <s v="5w"/>
    <n v="192"/>
    <n v="0"/>
    <m/>
    <n v="549.12"/>
    <n v="0"/>
    <s v=""/>
    <n v="0"/>
    <s v=""/>
    <s v=""/>
  </r>
  <r>
    <x v="8"/>
    <n v="708420001"/>
    <x v="10"/>
    <s v="0"/>
    <s v="0.03"/>
    <s v="Abstellraum"/>
    <s v="Turnhalle"/>
    <m/>
    <s v="Stein"/>
    <n v="2.02"/>
    <s v="M1"/>
    <s v="F"/>
    <s v="0"/>
    <n v="0"/>
    <n v="0"/>
    <m/>
    <n v="0"/>
    <n v="0"/>
    <s v=""/>
    <n v="0"/>
    <s v=""/>
    <s v=""/>
  </r>
  <r>
    <x v="8"/>
    <n v="708420001"/>
    <x v="10"/>
    <s v="0"/>
    <s v="0.21"/>
    <s v="Behinderten-Fahrstuhl z. Schwimmbad"/>
    <s v="Turnhalle"/>
    <m/>
    <s v="Stein"/>
    <n v="1.65"/>
    <s v="E3"/>
    <s v="F"/>
    <s v="2,5w"/>
    <n v="96"/>
    <n v="0"/>
    <m/>
    <n v="158.39999999999998"/>
    <n v="0"/>
    <s v=""/>
    <n v="0"/>
    <s v=""/>
    <s v=""/>
  </r>
  <r>
    <x v="8"/>
    <n v="708420001"/>
    <x v="10"/>
    <s v="0"/>
    <s v="0.22"/>
    <s v="Putzmittelraum"/>
    <s v="Turnhalle"/>
    <m/>
    <s v="Stein"/>
    <n v="6.02"/>
    <s v="M1"/>
    <s v="F"/>
    <s v="0"/>
    <n v="0"/>
    <n v="1.7"/>
    <n v="1.1000000000000001"/>
    <n v="0"/>
    <n v="0"/>
    <s v=""/>
    <n v="0"/>
    <s v=""/>
    <s v=""/>
  </r>
  <r>
    <x v="8"/>
    <n v="708420001"/>
    <x v="10"/>
    <s v="0"/>
    <s v="0.17"/>
    <s v="Aufsicht- und Arztraum"/>
    <s v="Turnhalle"/>
    <m/>
    <s v="Stein"/>
    <n v="11.48"/>
    <s v="C2"/>
    <s v="F"/>
    <s v="2,5w"/>
    <n v="96"/>
    <n v="0"/>
    <m/>
    <n v="1102.08"/>
    <n v="0"/>
    <s v=""/>
    <n v="0"/>
    <s v=""/>
    <s v=""/>
  </r>
  <r>
    <x v="8"/>
    <n v="708420001"/>
    <x v="10"/>
    <s v="0"/>
    <s v="0.18"/>
    <s v="Putzmittelraum"/>
    <s v="Turnhalle"/>
    <m/>
    <s v="Stein"/>
    <n v="1.42"/>
    <s v="M1"/>
    <s v="F"/>
    <s v="0"/>
    <n v="0"/>
    <n v="0"/>
    <m/>
    <n v="0"/>
    <n v="0"/>
    <s v=""/>
    <n v="0"/>
    <s v=""/>
    <s v=""/>
  </r>
  <r>
    <x v="8"/>
    <n v="708420001"/>
    <x v="10"/>
    <s v="0"/>
    <s v="0.04"/>
    <s v="Umkleide I"/>
    <s v="Turnhalle"/>
    <m/>
    <s v="Stein"/>
    <n v="21.45"/>
    <s v="G2"/>
    <s v="F"/>
    <s v="2,5w"/>
    <n v="96"/>
    <n v="2"/>
    <m/>
    <n v="2059.1999999999998"/>
    <n v="0"/>
    <s v=""/>
    <n v="0"/>
    <s v=""/>
    <s v=""/>
  </r>
  <r>
    <x v="8"/>
    <n v="708420001"/>
    <x v="10"/>
    <s v="0"/>
    <s v="0.05"/>
    <s v="Durchgang zum Duschraum I"/>
    <s v="Turnhalle"/>
    <m/>
    <s v="Stein"/>
    <n v="2.0099999999999998"/>
    <s v="G1"/>
    <s v="F"/>
    <s v="5w"/>
    <n v="192"/>
    <n v="0"/>
    <m/>
    <n v="385.91999999999996"/>
    <n v="0"/>
    <s v=""/>
    <n v="0"/>
    <s v=""/>
    <s v=""/>
  </r>
  <r>
    <x v="8"/>
    <n v="708420001"/>
    <x v="10"/>
    <s v="0"/>
    <s v="0.06"/>
    <s v="WC"/>
    <s v="Turnhalle"/>
    <m/>
    <s v="Stein"/>
    <n v="1.4"/>
    <s v="G1"/>
    <s v="F"/>
    <s v="5w"/>
    <n v="192"/>
    <n v="0"/>
    <m/>
    <n v="268.79999999999995"/>
    <n v="0"/>
    <s v=""/>
    <n v="0"/>
    <s v=""/>
    <s v=""/>
  </r>
  <r>
    <x v="8"/>
    <n v="708420001"/>
    <x v="10"/>
    <s v="0"/>
    <s v="0.07"/>
    <s v="Lehrerumkleide"/>
    <s v="Turnhalle"/>
    <m/>
    <s v="Stein"/>
    <n v="1"/>
    <s v="G2"/>
    <s v="F"/>
    <s v="2,5w"/>
    <n v="96"/>
    <n v="0"/>
    <m/>
    <n v="96"/>
    <n v="0"/>
    <s v=""/>
    <n v="0"/>
    <s v=""/>
    <s v=""/>
  </r>
  <r>
    <x v="8"/>
    <n v="708420001"/>
    <x v="10"/>
    <s v="0"/>
    <s v="0.08"/>
    <s v="Duschraum I"/>
    <s v="Turnhalle"/>
    <m/>
    <s v="Stein"/>
    <n v="9.92"/>
    <s v="G1"/>
    <s v="F"/>
    <s v="5w"/>
    <n v="192"/>
    <n v="1"/>
    <m/>
    <n v="1904.6399999999999"/>
    <n v="0"/>
    <s v=""/>
    <n v="0"/>
    <s v=""/>
    <s v=""/>
  </r>
  <r>
    <x v="8"/>
    <n v="708420001"/>
    <x v="10"/>
    <s v="0"/>
    <s v="0.09"/>
    <s v="Umkleide II"/>
    <s v="Turnhalle"/>
    <m/>
    <s v="Stein"/>
    <n v="28.32"/>
    <s v="G2"/>
    <s v="F"/>
    <s v="2,5w"/>
    <n v="96"/>
    <n v="2"/>
    <m/>
    <n v="2718.7200000000003"/>
    <n v="0"/>
    <s v=""/>
    <n v="0"/>
    <s v=""/>
    <s v=""/>
  </r>
  <r>
    <x v="8"/>
    <n v="708420001"/>
    <x v="10"/>
    <s v="0"/>
    <s v="0.10"/>
    <s v="Lehrerumkleide"/>
    <s v="Turnhalle"/>
    <m/>
    <s v="Stein"/>
    <n v="1"/>
    <s v="G2"/>
    <s v="F"/>
    <s v="2,5w"/>
    <n v="96"/>
    <n v="0"/>
    <m/>
    <n v="96"/>
    <n v="0"/>
    <s v=""/>
    <n v="0"/>
    <s v=""/>
    <s v=""/>
  </r>
  <r>
    <x v="8"/>
    <n v="708420001"/>
    <x v="10"/>
    <s v="0"/>
    <s v="0.11"/>
    <s v="Durchgang zum Duschraum II"/>
    <s v="Turnhalle"/>
    <m/>
    <s v="Stein"/>
    <n v="2.0099999999999998"/>
    <s v="G1"/>
    <s v="F"/>
    <s v="5w"/>
    <n v="192"/>
    <n v="0"/>
    <m/>
    <n v="385.91999999999996"/>
    <n v="0"/>
    <s v=""/>
    <n v="0"/>
    <s v=""/>
    <s v=""/>
  </r>
  <r>
    <x v="8"/>
    <n v="708420001"/>
    <x v="10"/>
    <s v="0"/>
    <s v="0.12"/>
    <s v="WC"/>
    <s v="Turnhalle"/>
    <m/>
    <s v="Stein"/>
    <n v="1.4"/>
    <s v="G1"/>
    <s v="F"/>
    <s v="5w"/>
    <n v="192"/>
    <n v="0"/>
    <m/>
    <n v="268.79999999999995"/>
    <n v="0"/>
    <s v=""/>
    <n v="0"/>
    <s v=""/>
    <s v=""/>
  </r>
  <r>
    <x v="8"/>
    <n v="708420001"/>
    <x v="10"/>
    <s v="0"/>
    <s v="0.13"/>
    <s v="Duschraum II"/>
    <s v="Turnhalle"/>
    <m/>
    <s v="Stein"/>
    <n v="9.92"/>
    <s v="G1"/>
    <s v="F"/>
    <s v="5w"/>
    <n v="192"/>
    <n v="1"/>
    <m/>
    <n v="1904.6399999999999"/>
    <n v="0"/>
    <s v=""/>
    <n v="0"/>
    <s v=""/>
    <s v=""/>
  </r>
  <r>
    <x v="8"/>
    <n v="708420001"/>
    <x v="10"/>
    <s v="0"/>
    <s v="0.14"/>
    <s v="Spielfläche"/>
    <s v="Turnhalle"/>
    <m/>
    <s v="Andere"/>
    <n v="180"/>
    <s v="L1"/>
    <s v="F"/>
    <s v="2,5w"/>
    <n v="96"/>
    <m/>
    <m/>
    <n v="17280"/>
    <n v="0"/>
    <s v=""/>
    <n v="0"/>
    <s v=""/>
    <s v=""/>
  </r>
  <r>
    <x v="8"/>
    <n v="708420001"/>
    <x v="10"/>
    <s v="0"/>
    <s v="0.15"/>
    <s v="Geräteraum uns Fluchtweg"/>
    <s v="Turnhalle"/>
    <m/>
    <s v="Andere"/>
    <n v="48.6"/>
    <s v="K1"/>
    <s v="F"/>
    <s v="1m"/>
    <n v="12"/>
    <n v="1"/>
    <m/>
    <n v="583.20000000000005"/>
    <n v="0"/>
    <s v=""/>
    <n v="0"/>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4" applyNumberFormats="0" applyBorderFormats="0" applyFontFormats="0" applyPatternFormats="0" applyAlignmentFormats="0" applyWidthHeightFormats="1" dataCaption="Werte" grandTotalCaption="Unterhaltsreinigung" updatedVersion="6" minRefreshableVersion="3" useAutoFormatting="1" itemPrintTitles="1" createdVersion="6" indent="0" outline="1" outlineData="1" multipleFieldFilters="0" chartFormat="6" rowHeaderCaption="Gebäudeteil">
  <location ref="B16:F42" firstHeaderRow="0" firstDataRow="1" firstDataCol="1"/>
  <pivotFields count="22">
    <pivotField axis="axisRow" showAll="0" defaultSubtotal="0">
      <items count="12">
        <item x="0"/>
        <item x="1"/>
        <item x="2"/>
        <item x="3"/>
        <item x="4"/>
        <item x="5"/>
        <item x="6"/>
        <item x="7"/>
        <item x="8"/>
        <item x="9"/>
        <item x="10"/>
        <item x="11"/>
      </items>
    </pivotField>
    <pivotField showAll="0"/>
    <pivotField axis="axisRow" showAll="0">
      <items count="12">
        <item x="8"/>
        <item x="2"/>
        <item x="0"/>
        <item x="9"/>
        <item x="6"/>
        <item x="3"/>
        <item x="7"/>
        <item x="4"/>
        <item x="5"/>
        <item x="10"/>
        <item x="1"/>
        <item t="default"/>
      </items>
    </pivotField>
    <pivotField subtotalTop="0" showAll="0"/>
    <pivotField subtotalTop="0" showAll="0"/>
    <pivotField showAll="0"/>
    <pivotField showAll="0"/>
    <pivotField showAll="0" defaultSubtotal="0"/>
    <pivotField subtotalTop="0" showAll="0"/>
    <pivotField numFmtId="4" subtotalTop="0" showAll="0"/>
    <pivotField showAll="0"/>
    <pivotField showAll="0"/>
    <pivotField showAll="0"/>
    <pivotField showAll="0"/>
    <pivotField showAll="0"/>
    <pivotField showAll="0"/>
    <pivotField dataField="1" subtotalTop="0" showAll="0"/>
    <pivotField showAll="0"/>
    <pivotField dataField="1" subtotalTop="0" showAll="0"/>
    <pivotField showAll="0"/>
    <pivotField dataField="1" subtotalTop="0" showAll="0"/>
    <pivotField dataField="1" subtotalTop="0" showAll="0"/>
  </pivotFields>
  <rowFields count="2">
    <field x="0"/>
    <field x="2"/>
  </rowFields>
  <rowItems count="26">
    <i>
      <x/>
    </i>
    <i r="1">
      <x v="2"/>
    </i>
    <i>
      <x v="1"/>
    </i>
    <i r="1">
      <x v="10"/>
    </i>
    <i>
      <x v="2"/>
    </i>
    <i r="1">
      <x v="1"/>
    </i>
    <i>
      <x v="3"/>
    </i>
    <i r="1">
      <x v="5"/>
    </i>
    <i>
      <x v="4"/>
    </i>
    <i r="1">
      <x v="7"/>
    </i>
    <i>
      <x v="5"/>
    </i>
    <i r="1">
      <x v="8"/>
    </i>
    <i>
      <x v="6"/>
    </i>
    <i r="1">
      <x v="4"/>
    </i>
    <i>
      <x v="7"/>
    </i>
    <i r="1">
      <x v="6"/>
    </i>
    <i>
      <x v="8"/>
    </i>
    <i r="1">
      <x/>
    </i>
    <i r="1">
      <x v="9"/>
    </i>
    <i>
      <x v="9"/>
    </i>
    <i r="1">
      <x v="7"/>
    </i>
    <i>
      <x v="10"/>
    </i>
    <i r="1">
      <x v="8"/>
    </i>
    <i>
      <x v="11"/>
    </i>
    <i r="1">
      <x v="3"/>
    </i>
    <i t="grand">
      <x/>
    </i>
  </rowItems>
  <colFields count="1">
    <field x="-2"/>
  </colFields>
  <colItems count="4">
    <i>
      <x/>
    </i>
    <i i="1">
      <x v="1"/>
    </i>
    <i i="2">
      <x v="2"/>
    </i>
    <i i="3">
      <x v="3"/>
    </i>
  </colItems>
  <dataFields count="4">
    <dataField name="Summe von Fläche_qm_Jahr" fld="16" baseField="0" baseItem="0" numFmtId="4"/>
    <dataField name="Gesamtstunden / Jahr" fld="18" baseField="0" baseItem="0" numFmtId="4"/>
    <dataField name="Gesamtpreis / Mon" fld="21" baseField="0" baseItem="4" numFmtId="173"/>
    <dataField name="Gesamtpreis / Jahr" fld="20" baseField="0" baseItem="0" numFmtId="173"/>
  </dataFields>
  <formats count="17">
    <format dxfId="81">
      <pivotArea outline="0" collapsedLevelsAreSubtotals="1" fieldPosition="0"/>
    </format>
    <format dxfId="80">
      <pivotArea type="all" dataOnly="0" outline="0" fieldPosition="0"/>
    </format>
    <format dxfId="79">
      <pivotArea outline="0" collapsedLevelsAreSubtotals="1" fieldPosition="0"/>
    </format>
    <format dxfId="78">
      <pivotArea field="0" type="button" dataOnly="0" labelOnly="1" outline="0" axis="axisRow" fieldPosition="0"/>
    </format>
    <format dxfId="77">
      <pivotArea dataOnly="0" labelOnly="1" grandRow="1" outline="0" fieldPosition="0"/>
    </format>
    <format dxfId="76">
      <pivotArea dataOnly="0" labelOnly="1" outline="0" fieldPosition="0">
        <references count="1">
          <reference field="4294967294" count="2">
            <x v="1"/>
            <x v="3"/>
          </reference>
        </references>
      </pivotArea>
    </format>
    <format dxfId="75">
      <pivotArea outline="0" collapsedLevelsAreSubtotals="1" fieldPosition="0">
        <references count="1">
          <reference field="4294967294" count="1" selected="0">
            <x v="3"/>
          </reference>
        </references>
      </pivotArea>
    </format>
    <format dxfId="74">
      <pivotArea type="all" dataOnly="0" outline="0" fieldPosition="0"/>
    </format>
    <format dxfId="73">
      <pivotArea outline="0" collapsedLevelsAreSubtotals="1" fieldPosition="0"/>
    </format>
    <format dxfId="72">
      <pivotArea field="0" type="button" dataOnly="0" labelOnly="1" outline="0" axis="axisRow" fieldPosition="0"/>
    </format>
    <format dxfId="71">
      <pivotArea dataOnly="0" labelOnly="1" fieldPosition="0">
        <references count="1">
          <reference field="0" count="0"/>
        </references>
      </pivotArea>
    </format>
    <format dxfId="70">
      <pivotArea dataOnly="0" labelOnly="1" grandRow="1" outline="0" fieldPosition="0"/>
    </format>
    <format dxfId="69">
      <pivotArea dataOnly="0" labelOnly="1" outline="0" fieldPosition="0">
        <references count="1">
          <reference field="4294967294" count="2">
            <x v="1"/>
            <x v="3"/>
          </reference>
        </references>
      </pivotArea>
    </format>
    <format dxfId="68">
      <pivotArea outline="0" collapsedLevelsAreSubtotals="1" fieldPosition="0">
        <references count="1">
          <reference field="4294967294" count="1" selected="0">
            <x v="0"/>
          </reference>
        </references>
      </pivotArea>
    </format>
    <format dxfId="67">
      <pivotArea collapsedLevelsAreSubtotals="1" fieldPosition="0">
        <references count="3">
          <reference field="4294967294" count="1" selected="0">
            <x v="3"/>
          </reference>
          <reference field="0" count="1" selected="0">
            <x v="2"/>
          </reference>
          <reference field="2" count="1">
            <x v="1"/>
          </reference>
        </references>
      </pivotArea>
    </format>
    <format dxfId="66">
      <pivotArea collapsedLevelsAreSubtotals="1" fieldPosition="0">
        <references count="3">
          <reference field="4294967294" count="1" selected="0">
            <x v="3"/>
          </reference>
          <reference field="0" count="1" selected="0">
            <x v="2"/>
          </reference>
          <reference field="2" count="1">
            <x v="1"/>
          </reference>
        </references>
      </pivotArea>
    </format>
    <format dxfId="65">
      <pivotArea outline="0" fieldPosition="0">
        <references count="1">
          <reference field="4294967294" count="1">
            <x v="2"/>
          </reference>
        </references>
      </pivotArea>
    </format>
  </formats>
  <chartFormats count="2">
    <chartFormat chart="0" format="0" series="1">
      <pivotArea type="data" outline="0" fieldPosition="0">
        <references count="1">
          <reference field="4294967294" count="1" selected="0">
            <x v="1"/>
          </reference>
        </references>
      </pivotArea>
    </chartFormat>
    <chartFormat chart="0" format="1" series="1">
      <pivotArea type="data" outline="0" fieldPosition="0">
        <references count="1">
          <reference field="4294967294" count="1" selected="0">
            <x v="3"/>
          </reference>
        </references>
      </pivotArea>
    </chartFormat>
  </chartFormats>
  <pivotTableStyleInfo name="PivotStyleMedium9 N&amp;N"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tbl_BasisLos1" displayName="tbl_BasisLos1" ref="A6:I101" totalsRowShown="0" headerRowDxfId="114" dataDxfId="112" headerRowBorderDxfId="113">
  <autoFilter ref="A6:I101"/>
  <tableColumns count="9">
    <tableColumn id="2" name="Index" dataDxfId="111">
      <calculatedColumnFormula>tbl_BasisLos1[[#This Row],[Reinigungs- 
gruppe]]&amp;tbl_BasisLos1[[#This Row],[Reinigungstage Jahr]]</calculatedColumnFormula>
    </tableColumn>
    <tableColumn id="6" name="Reinigungs- _x000a_gruppe" dataDxfId="110"/>
    <tableColumn id="3" name="Reinigungstage Jahr" dataDxfId="109"/>
    <tableColumn id="7" name="Raumart" dataDxfId="108"/>
    <tableColumn id="1" name="Turnus" dataDxfId="107"/>
    <tableColumn id="5" name="Beschreibung Turnus" dataDxfId="106"/>
    <tableColumn id="8" name="qm-Leistung pro Stunde" dataDxfId="105"/>
    <tableColumn id="9" name="SVS" dataDxfId="104">
      <calculatedColumnFormula>'SVS UR Los 12'!$D$60</calculatedColumnFormula>
    </tableColumn>
    <tableColumn id="10" name="Vorgabe qm-Leistung pro Stunde / von bis2" dataDxfId="103"/>
  </tableColumns>
  <tableStyleInfo name="TableStyleMedium13" showFirstColumn="0" showLastColumn="0" showRowStripes="1" showColumnStripes="0"/>
</table>
</file>

<file path=xl/tables/table2.xml><?xml version="1.0" encoding="utf-8"?>
<table xmlns="http://schemas.openxmlformats.org/spreadsheetml/2006/main" id="2" name="tbl_AufmassLos1" displayName="tbl_AufmassLos1" ref="A8:V833" totalsRowCount="1" headerRowDxfId="102" dataDxfId="101" totalsRowDxfId="99" tableBorderDxfId="100">
  <autoFilter ref="A8:V832"/>
  <tableColumns count="22">
    <tableColumn id="1" name="Gebäude" totalsRowLabel="Gesamtjahressumme (Kalkulation und Obergrenze zur Abrechnung gem. des Vertrages)" dataDxfId="98" totalsRowDxfId="43"/>
    <tableColumn id="20" name="LUGM-Nummern" dataDxfId="97" totalsRowDxfId="42"/>
    <tableColumn id="18" name="Objekt" dataDxfId="96" totalsRowDxfId="41"/>
    <tableColumn id="2" name="Ebene" dataDxfId="95" totalsRowDxfId="40"/>
    <tableColumn id="3" name="RaumNr" dataDxfId="1" totalsRowDxfId="39"/>
    <tableColumn id="4" name="Raumart" dataDxfId="0" totalsRowDxfId="38"/>
    <tableColumn id="19" name="Gebäudeteil" dataDxfId="94" totalsRowDxfId="37"/>
    <tableColumn id="16" name="Bemerkung" dataDxfId="93" totalsRowDxfId="36"/>
    <tableColumn id="5" name="Bodenart" dataDxfId="92" totalsRowDxfId="35"/>
    <tableColumn id="6" name="Fläche_qm" totalsRowFunction="sum" dataDxfId="91" totalsRowDxfId="34" dataCellStyle="Komma 3"/>
    <tableColumn id="9" name="Reinigungs-gruppe" dataDxfId="90" totalsRowDxfId="33"/>
    <tableColumn id="17" name="Status E/F" dataDxfId="89" totalsRowDxfId="32"/>
    <tableColumn id="15" name="Turnus" dataDxfId="88" totalsRowDxfId="31"/>
    <tableColumn id="8" name="Reinigungs-tageJahr" dataDxfId="87" totalsRowDxfId="30"/>
    <tableColumn id="22" name="Außenglas" totalsRowFunction="sum" dataDxfId="86" totalsRowDxfId="29"/>
    <tableColumn id="21" name="Innenglas" totalsRowFunction="sum" dataDxfId="4" totalsRowDxfId="28"/>
    <tableColumn id="10" name="Fläche_qm_Jahr" totalsRowFunction="sum" dataDxfId="2" totalsRowDxfId="27">
      <calculatedColumnFormula>IFERROR(tbl_AufmassLos1[[#This Row],[Fläche_qm]]*tbl_AufmassLos1[[#This Row],[Reinigungs-tageJahr]],"")</calculatedColumnFormula>
    </tableColumn>
    <tableColumn id="11" name="qm Leistung pro Stunde" dataDxfId="3" totalsRowDxfId="26">
      <calculatedColumnFormula>IFERROR(VLOOKUP(tbl_AufmassLos1[[#This Row],[Reinigungs-gruppe]]&amp;tbl_AufmassLos1[[#This Row],[Reinigungs-tageJahr]],tbl_BasisLos1[],7,FALSE),"")</calculatedColumnFormula>
    </tableColumn>
    <tableColumn id="12" name="StundenJahr" totalsRowFunction="sum" dataDxfId="85" totalsRowDxfId="25">
      <calculatedColumnFormula>IFERROR(tbl_AufmassLos1[[#This Row],[Fläche_qm_Jahr]]/tbl_AufmassLos1[[#This Row],[qm Leistung pro Stunde]],"")</calculatedColumnFormula>
    </tableColumn>
    <tableColumn id="13" name="SVS" dataDxfId="84" totalsRowDxfId="24">
      <calculatedColumnFormula>IFERROR(VLOOKUP(tbl_AufmassLos1[[#This Row],[Reinigungs-gruppe]]&amp;tbl_AufmassLos1[[#This Row],[Reinigungs-tageJahr]],tbl_BasisLos1[],8,FALSE),"")</calculatedColumnFormula>
    </tableColumn>
    <tableColumn id="14" name="PreisJahr" totalsRowFunction="sum" dataDxfId="83" totalsRowDxfId="23">
      <calculatedColumnFormula>IFERROR(tbl_AufmassLos1[[#This Row],[StundenJahr]]*tbl_AufmassLos1[[#This Row],[SVS]],"")</calculatedColumnFormula>
    </tableColumn>
    <tableColumn id="7" name="PreisMon" totalsRowFunction="sum" dataDxfId="82" totalsRowDxfId="22">
      <calculatedColumnFormula>IFERROR(tbl_AufmassLos1[[#This Row],[PreisJahr]]/12,"")</calculatedColumnFormula>
    </tableColumn>
  </tableColumns>
  <tableStyleInfo name="TableStyleMedium6" showFirstColumn="0" showLastColumn="0" showRowStripes="1" showColumnStripes="0"/>
</table>
</file>

<file path=xl/theme/theme1.xml><?xml version="1.0" encoding="utf-8"?>
<a:theme xmlns:a="http://schemas.openxmlformats.org/drawingml/2006/main" name="Segment">
  <a:themeElements>
    <a:clrScheme name="Blau">
      <a:dk1>
        <a:sysClr val="windowText" lastClr="000000"/>
      </a:dk1>
      <a:lt1>
        <a:sysClr val="window" lastClr="FFFFFF"/>
      </a:lt1>
      <a:dk2>
        <a:srgbClr val="17406D"/>
      </a:dk2>
      <a:lt2>
        <a:srgbClr val="DBEF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Segment">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egment">
      <a:fillStyleLst>
        <a:solidFill>
          <a:schemeClr val="phClr"/>
        </a:solidFill>
        <a:gradFill rotWithShape="1">
          <a:gsLst>
            <a:gs pos="0">
              <a:schemeClr val="phClr">
                <a:tint val="62000"/>
                <a:hueMod val="94000"/>
                <a:satMod val="140000"/>
                <a:lumMod val="110000"/>
              </a:schemeClr>
            </a:gs>
            <a:gs pos="100000">
              <a:schemeClr val="phClr">
                <a:tint val="84000"/>
                <a:satMod val="160000"/>
              </a:schemeClr>
            </a:gs>
          </a:gsLst>
          <a:lin ang="5400000" scaled="0"/>
        </a:gradFill>
        <a:gradFill rotWithShape="1">
          <a:gsLst>
            <a:gs pos="0">
              <a:schemeClr val="phClr">
                <a:tint val="98000"/>
                <a:hueMod val="94000"/>
                <a:satMod val="130000"/>
                <a:lumMod val="128000"/>
              </a:schemeClr>
            </a:gs>
            <a:gs pos="100000">
              <a:schemeClr val="phClr">
                <a:shade val="94000"/>
                <a:lumMod val="88000"/>
              </a:schemeClr>
            </a:gs>
          </a:gsLst>
          <a:lin ang="5400000" scaled="0"/>
        </a:gradFill>
      </a:fillStyleLst>
      <a:lnStyleLst>
        <a:ln w="9525" cap="rnd" cmpd="sng" algn="ctr">
          <a:solidFill>
            <a:schemeClr val="phClr">
              <a:tint val="76000"/>
              <a:alpha val="60000"/>
              <a:hueMod val="94000"/>
            </a:schemeClr>
          </a:solidFill>
          <a:prstDash val="solid"/>
        </a:ln>
        <a:ln w="15875" cap="rnd" cmpd="sng" algn="ctr">
          <a:solidFill>
            <a:schemeClr val="phClr">
              <a:hueMod val="94000"/>
            </a:schemeClr>
          </a:solidFill>
          <a:prstDash val="solid"/>
        </a:ln>
        <a:ln w="28575" cap="rnd" cmpd="sng" algn="ctr">
          <a:solidFill>
            <a:schemeClr val="phClr"/>
          </a:solidFill>
          <a:prstDash val="solid"/>
        </a:ln>
      </a:lnStyleLst>
      <a:effectStyleLst>
        <a:effectStyle>
          <a:effectLst/>
        </a:effectStyle>
        <a:effectStyle>
          <a:effectLst>
            <a:innerShdw blurRad="25400" dist="12700" dir="13500000">
              <a:srgbClr val="000000">
                <a:alpha val="45000"/>
              </a:srgbClr>
            </a:innerShdw>
          </a:effectLst>
        </a:effectStyle>
        <a:effectStyle>
          <a:effectLst>
            <a:outerShdw blurRad="50800" dist="38100" dir="5400000" rotWithShape="0">
              <a:srgbClr val="000000">
                <a:alpha val="46000"/>
              </a:srgbClr>
            </a:outerShdw>
          </a:effectLst>
          <a:scene3d>
            <a:camera prst="orthographicFront">
              <a:rot lat="0" lon="0" rev="0"/>
            </a:camera>
            <a:lightRig rig="threePt" dir="t"/>
          </a:scene3d>
          <a:sp3d prstMaterial="plastic">
            <a:bevelT w="25400" h="25400"/>
          </a:sp3d>
        </a:effectStyle>
      </a:effectStyleLst>
      <a:bgFillStyleLst>
        <a:solidFill>
          <a:schemeClr val="phClr"/>
        </a:solidFill>
        <a:gradFill rotWithShape="1">
          <a:gsLst>
            <a:gs pos="10000">
              <a:schemeClr val="phClr">
                <a:tint val="97000"/>
                <a:hueMod val="92000"/>
                <a:satMod val="169000"/>
                <a:lumMod val="164000"/>
              </a:schemeClr>
            </a:gs>
            <a:gs pos="100000">
              <a:schemeClr val="phClr">
                <a:shade val="96000"/>
                <a:satMod val="120000"/>
                <a:lumMod val="90000"/>
              </a:schemeClr>
            </a:gs>
          </a:gsLst>
          <a:lin ang="6120000" scaled="1"/>
        </a:gradFill>
        <a:gradFill rotWithShape="1">
          <a:gsLst>
            <a:gs pos="0">
              <a:schemeClr val="phClr">
                <a:tint val="97000"/>
                <a:hueMod val="92000"/>
                <a:satMod val="169000"/>
                <a:lumMod val="164000"/>
              </a:schemeClr>
            </a:gs>
            <a:gs pos="100000">
              <a:schemeClr val="phClr">
                <a:shade val="96000"/>
                <a:satMod val="120000"/>
                <a:lumMod val="90000"/>
              </a:schemeClr>
            </a:gs>
          </a:gsLst>
          <a:path path="circle">
            <a:fillToRect b="100000"/>
          </a:path>
        </a:gradFill>
      </a:bgFillStyleLst>
    </a:fmtScheme>
  </a:themeElements>
  <a:objectDefaults/>
  <a:extraClrSchemeLst/>
  <a:extLst>
    <a:ext uri="{05A4C25C-085E-4340-85A3-A5531E510DB2}">
      <thm15:themeFamily xmlns:thm15="http://schemas.microsoft.com/office/thememl/2012/main" name="Slice" id="{0507925B-6AC9-4358-8E18-C330545D08F8}" vid="{13FEC7C6-62A9-40C4-99D2-581AACACAA2F}"/>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2.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I33"/>
  <sheetViews>
    <sheetView showGridLines="0" tabSelected="1" zoomScale="90" zoomScaleNormal="90" zoomScaleSheetLayoutView="90" workbookViewId="0">
      <selection activeCell="B4" sqref="B4:C4"/>
    </sheetView>
  </sheetViews>
  <sheetFormatPr baseColWidth="10" defaultColWidth="11.42578125" defaultRowHeight="14.25" x14ac:dyDescent="0.25"/>
  <cols>
    <col min="1" max="1" width="18.42578125" style="73" customWidth="1"/>
    <col min="2" max="2" width="23.5703125" style="73" customWidth="1"/>
    <col min="3" max="3" width="45.42578125" style="73" customWidth="1"/>
    <col min="4" max="4" width="16.85546875" style="73" customWidth="1"/>
    <col min="5" max="5" width="29.5703125" style="73" customWidth="1"/>
    <col min="6" max="16384" width="11.42578125" style="73"/>
  </cols>
  <sheetData>
    <row r="1" spans="1:9" s="5" customFormat="1" ht="28.35" customHeight="1" x14ac:dyDescent="0.2">
      <c r="A1" s="21" t="s">
        <v>178</v>
      </c>
      <c r="B1" s="22"/>
      <c r="C1" s="22"/>
      <c r="D1" s="23"/>
      <c r="E1" s="24"/>
    </row>
    <row r="2" spans="1:9" s="5" customFormat="1" ht="14.25" customHeight="1" x14ac:dyDescent="0.2">
      <c r="A2" s="25" t="s">
        <v>630</v>
      </c>
      <c r="B2" s="55"/>
      <c r="C2" s="55"/>
      <c r="D2" s="55"/>
      <c r="E2" s="69"/>
    </row>
    <row r="3" spans="1:9" s="9" customFormat="1" ht="25.5" x14ac:dyDescent="0.25">
      <c r="A3" s="141" t="s">
        <v>115</v>
      </c>
      <c r="B3" s="444" t="s">
        <v>246</v>
      </c>
      <c r="C3" s="445"/>
      <c r="D3" s="216" t="s">
        <v>242</v>
      </c>
      <c r="E3" s="236" t="s">
        <v>1593</v>
      </c>
    </row>
    <row r="4" spans="1:9" s="9" customFormat="1" ht="15.75" x14ac:dyDescent="0.25">
      <c r="A4" s="141" t="s">
        <v>576</v>
      </c>
      <c r="B4" s="451"/>
      <c r="C4" s="451"/>
      <c r="D4" s="237"/>
      <c r="E4" s="238"/>
    </row>
    <row r="5" spans="1:9" s="5" customFormat="1" ht="17.100000000000001" customHeight="1" x14ac:dyDescent="0.2"/>
    <row r="6" spans="1:9" x14ac:dyDescent="0.25">
      <c r="A6" s="446" t="s">
        <v>631</v>
      </c>
      <c r="B6" s="447"/>
      <c r="C6" s="447"/>
      <c r="D6" s="447"/>
      <c r="E6" s="448"/>
    </row>
    <row r="7" spans="1:9" x14ac:dyDescent="0.25">
      <c r="A7" s="239"/>
      <c r="B7" s="57" t="s">
        <v>632</v>
      </c>
      <c r="C7" s="449" t="s">
        <v>634</v>
      </c>
      <c r="D7" s="449"/>
      <c r="E7" s="450"/>
    </row>
    <row r="8" spans="1:9" x14ac:dyDescent="0.2">
      <c r="A8" s="240"/>
      <c r="B8" s="57" t="s">
        <v>633</v>
      </c>
      <c r="C8" s="58" t="s">
        <v>635</v>
      </c>
      <c r="D8" s="241"/>
      <c r="E8" s="242"/>
    </row>
    <row r="9" spans="1:9" x14ac:dyDescent="0.25">
      <c r="A9" s="243"/>
      <c r="B9" s="244"/>
      <c r="C9" s="243"/>
      <c r="D9" s="243"/>
      <c r="E9" s="245"/>
    </row>
    <row r="10" spans="1:9" x14ac:dyDescent="0.25">
      <c r="A10" s="70"/>
      <c r="B10" s="71"/>
      <c r="C10" s="72"/>
      <c r="D10" s="72"/>
      <c r="E10" s="74"/>
    </row>
    <row r="11" spans="1:9" s="75" customFormat="1" ht="24" customHeight="1" x14ac:dyDescent="0.25">
      <c r="A11" s="239"/>
      <c r="B11" s="57" t="s">
        <v>636</v>
      </c>
      <c r="C11" s="439" t="s">
        <v>637</v>
      </c>
      <c r="D11" s="439"/>
      <c r="E11" s="440"/>
    </row>
    <row r="12" spans="1:9" s="75" customFormat="1" ht="15" customHeight="1" x14ac:dyDescent="0.25">
      <c r="A12" s="243"/>
      <c r="B12" s="244"/>
      <c r="C12" s="243"/>
      <c r="D12" s="243"/>
      <c r="E12" s="245"/>
    </row>
    <row r="13" spans="1:9" s="75" customFormat="1" ht="15" customHeight="1" x14ac:dyDescent="0.2">
      <c r="A13" s="70"/>
      <c r="B13" s="71"/>
      <c r="C13" s="72"/>
      <c r="D13" s="72"/>
      <c r="E13" s="74"/>
      <c r="I13" s="3"/>
    </row>
    <row r="14" spans="1:9" s="75" customFormat="1" ht="15" customHeight="1" x14ac:dyDescent="0.2">
      <c r="A14" s="239"/>
      <c r="B14" s="57" t="s">
        <v>636</v>
      </c>
      <c r="C14" s="58" t="s">
        <v>638</v>
      </c>
      <c r="D14" s="241"/>
      <c r="E14" s="242"/>
    </row>
    <row r="15" spans="1:9" s="75" customFormat="1" ht="15" customHeight="1" x14ac:dyDescent="0.25">
      <c r="A15" s="243"/>
      <c r="B15" s="244"/>
      <c r="C15" s="243"/>
      <c r="D15" s="243"/>
      <c r="E15" s="245"/>
    </row>
    <row r="16" spans="1:9" s="75" customFormat="1" ht="15" customHeight="1" x14ac:dyDescent="0.25">
      <c r="A16" s="70"/>
      <c r="B16" s="71"/>
      <c r="C16" s="72"/>
      <c r="D16" s="72"/>
      <c r="E16" s="74"/>
    </row>
    <row r="17" spans="1:9" s="75" customFormat="1" ht="15" customHeight="1" x14ac:dyDescent="0.25">
      <c r="A17" s="70"/>
      <c r="B17" s="71" t="s">
        <v>632</v>
      </c>
      <c r="C17" s="72" t="s">
        <v>639</v>
      </c>
      <c r="D17" s="72"/>
      <c r="E17" s="246"/>
    </row>
    <row r="18" spans="1:9" s="75" customFormat="1" ht="15" customHeight="1" x14ac:dyDescent="0.25">
      <c r="A18" s="247"/>
      <c r="B18" s="248"/>
      <c r="C18" s="247"/>
      <c r="D18" s="247"/>
      <c r="E18" s="249"/>
    </row>
    <row r="19" spans="1:9" s="75" customFormat="1" ht="15" customHeight="1" x14ac:dyDescent="0.25">
      <c r="A19" s="70"/>
      <c r="B19" s="71"/>
      <c r="C19" s="72"/>
      <c r="D19" s="72"/>
      <c r="E19" s="74"/>
    </row>
    <row r="20" spans="1:9" s="75" customFormat="1" ht="15" customHeight="1" x14ac:dyDescent="0.25">
      <c r="A20" s="70"/>
      <c r="B20" s="71" t="s">
        <v>632</v>
      </c>
      <c r="C20" s="72" t="s">
        <v>640</v>
      </c>
      <c r="D20" s="72"/>
      <c r="E20" s="74"/>
    </row>
    <row r="21" spans="1:9" s="75" customFormat="1" ht="15" customHeight="1" x14ac:dyDescent="0.25">
      <c r="A21" s="70"/>
      <c r="B21" s="71" t="s">
        <v>633</v>
      </c>
      <c r="C21" s="72" t="s">
        <v>641</v>
      </c>
      <c r="D21" s="72"/>
      <c r="E21" s="74"/>
    </row>
    <row r="22" spans="1:9" s="75" customFormat="1" ht="15" customHeight="1" x14ac:dyDescent="0.25">
      <c r="A22" s="250"/>
      <c r="B22" s="251"/>
      <c r="C22" s="252"/>
      <c r="D22" s="252"/>
      <c r="E22" s="253"/>
    </row>
    <row r="23" spans="1:9" s="75" customFormat="1" ht="15" customHeight="1" x14ac:dyDescent="0.25">
      <c r="A23" s="254"/>
      <c r="B23" s="255"/>
      <c r="C23" s="256"/>
      <c r="D23" s="256"/>
      <c r="E23" s="257"/>
    </row>
    <row r="24" spans="1:9" s="75" customFormat="1" ht="15" customHeight="1" x14ac:dyDescent="0.25">
      <c r="A24" s="70"/>
      <c r="B24" s="71" t="s">
        <v>632</v>
      </c>
      <c r="C24" s="72" t="s">
        <v>643</v>
      </c>
      <c r="D24" s="72"/>
      <c r="E24" s="74"/>
    </row>
    <row r="25" spans="1:9" s="75" customFormat="1" ht="15" customHeight="1" x14ac:dyDescent="0.25">
      <c r="A25" s="76"/>
      <c r="B25" s="71" t="s">
        <v>633</v>
      </c>
      <c r="C25" s="72" t="s">
        <v>644</v>
      </c>
      <c r="D25" s="72"/>
      <c r="E25" s="74"/>
    </row>
    <row r="26" spans="1:9" x14ac:dyDescent="0.25">
      <c r="A26" s="76"/>
      <c r="B26" s="71" t="s">
        <v>642</v>
      </c>
      <c r="C26" s="72" t="s">
        <v>645</v>
      </c>
      <c r="D26" s="72"/>
      <c r="E26" s="74"/>
    </row>
    <row r="27" spans="1:9" x14ac:dyDescent="0.25">
      <c r="A27" s="258"/>
      <c r="B27" s="248"/>
      <c r="C27" s="247"/>
      <c r="D27" s="247"/>
      <c r="E27" s="259"/>
    </row>
    <row r="28" spans="1:9" x14ac:dyDescent="0.25">
      <c r="A28" s="70"/>
      <c r="B28" s="71"/>
      <c r="C28" s="72"/>
      <c r="D28" s="72"/>
      <c r="E28" s="74"/>
      <c r="I28" s="72"/>
    </row>
    <row r="29" spans="1:9" x14ac:dyDescent="0.25">
      <c r="A29" s="70"/>
      <c r="B29" s="71" t="s">
        <v>636</v>
      </c>
      <c r="C29" s="72" t="s">
        <v>646</v>
      </c>
      <c r="D29" s="72"/>
      <c r="E29" s="74"/>
    </row>
    <row r="30" spans="1:9" x14ac:dyDescent="0.25">
      <c r="A30" s="247"/>
      <c r="B30" s="248"/>
      <c r="C30" s="247"/>
      <c r="D30" s="247"/>
      <c r="E30" s="249"/>
    </row>
    <row r="31" spans="1:9" x14ac:dyDescent="0.25">
      <c r="A31" s="72"/>
      <c r="B31" s="71"/>
      <c r="C31" s="72"/>
      <c r="D31" s="72"/>
      <c r="E31" s="75"/>
    </row>
    <row r="32" spans="1:9" x14ac:dyDescent="0.25">
      <c r="A32" s="72"/>
      <c r="B32" s="71"/>
      <c r="C32" s="72"/>
      <c r="D32" s="72"/>
      <c r="E32" s="75"/>
      <c r="G32" s="72"/>
    </row>
    <row r="33" spans="1:5" ht="55.5" customHeight="1" x14ac:dyDescent="0.25">
      <c r="A33" s="441"/>
      <c r="B33" s="442"/>
      <c r="C33" s="442"/>
      <c r="D33" s="442"/>
      <c r="E33" s="443"/>
    </row>
  </sheetData>
  <sheetProtection algorithmName="SHA-512" hashValue="AUGkKD+JQTxkTJFiddeO20amoZiiZgsyeBECCgEHWs1B7Tg05hQXgaIaiZWPUzZgkQkEIH5n5ewpOHy8p6h9SA==" saltValue="61byrQ0M7qvfACtkDOoLXg==" spinCount="100000" sheet="1" objects="1" scenarios="1" selectLockedCells="1"/>
  <mergeCells count="6">
    <mergeCell ref="C11:E11"/>
    <mergeCell ref="A33:E33"/>
    <mergeCell ref="B3:C3"/>
    <mergeCell ref="A6:E6"/>
    <mergeCell ref="C7:E7"/>
    <mergeCell ref="B4:C4"/>
  </mergeCells>
  <phoneticPr fontId="0" type="noConversion"/>
  <printOptions horizontalCentered="1"/>
  <pageMargins left="0.59055118110236227" right="0.19685039370078741" top="0.59055118110236227" bottom="0.39370078740157483" header="0" footer="0.19685039370078741"/>
  <pageSetup paperSize="9" scale="75" firstPageNumber="0" orientation="portrait" r:id="rId1"/>
  <headerFooter alignWithMargins="0">
    <oddFooter>&amp;R&amp;"Arial,Standard"&amp;9Seite &amp;P von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80"/>
  <sheetViews>
    <sheetView showGridLines="0" zoomScaleNormal="100" zoomScaleSheetLayoutView="100" workbookViewId="0">
      <selection activeCell="C24" sqref="C24:F24"/>
    </sheetView>
  </sheetViews>
  <sheetFormatPr baseColWidth="10" defaultColWidth="11.42578125" defaultRowHeight="14.25" x14ac:dyDescent="0.2"/>
  <cols>
    <col min="1" max="1" width="3.5703125" style="77" customWidth="1"/>
    <col min="2" max="2" width="47.42578125" style="77" customWidth="1"/>
    <col min="3" max="4" width="22.5703125" style="77" customWidth="1"/>
    <col min="5" max="6" width="11.5703125" style="77" customWidth="1"/>
    <col min="7" max="7" width="10.140625" style="77" customWidth="1"/>
    <col min="8" max="16384" width="11.42578125" style="77"/>
  </cols>
  <sheetData>
    <row r="1" spans="1:7" s="80" customFormat="1" ht="25.5" customHeight="1" x14ac:dyDescent="0.2">
      <c r="A1" s="21" t="str">
        <f>'Inhaltsverz. u allg Hin.Los 12'!A1</f>
        <v>Vergabe Unterhaltsreinigung</v>
      </c>
      <c r="B1" s="26"/>
      <c r="C1" s="22"/>
      <c r="D1" s="16"/>
      <c r="E1" s="15"/>
      <c r="F1" s="635"/>
      <c r="G1" s="635"/>
    </row>
    <row r="2" spans="1:7" s="80" customFormat="1" ht="12" customHeight="1" x14ac:dyDescent="0.25">
      <c r="A2" s="55" t="str">
        <f>'Inhaltsverz. u allg Hin.Los 12'!A2</f>
        <v>Anhang Los 12 (EXCEL-Teil)</v>
      </c>
      <c r="B2" s="15"/>
      <c r="C2" s="15"/>
      <c r="D2" s="15"/>
      <c r="E2" s="15"/>
      <c r="F2" s="635"/>
      <c r="G2" s="635"/>
    </row>
    <row r="3" spans="1:7" s="80" customFormat="1" ht="51" x14ac:dyDescent="0.25">
      <c r="A3" s="610" t="s">
        <v>115</v>
      </c>
      <c r="B3" s="611"/>
      <c r="C3" s="637" t="str">
        <f>'Inhaltsverz. u allg Hin.Los 12'!B3</f>
        <v>Stadt Krefeld</v>
      </c>
      <c r="D3" s="445"/>
      <c r="E3" s="218" t="str">
        <f>'Inhaltsverz. u allg Hin.Los 12'!D3</f>
        <v>Vergabenummer/   Aktenzeichen:</v>
      </c>
      <c r="F3" s="231" t="str">
        <f>'Inhaltsverz. u allg Hin.Los 12'!E3</f>
        <v>2025-ZGM-6011-Kaz-0001</v>
      </c>
    </row>
    <row r="4" spans="1:7" s="82" customFormat="1" ht="15.75" customHeight="1" x14ac:dyDescent="0.25">
      <c r="A4" s="525" t="s">
        <v>655</v>
      </c>
      <c r="B4" s="525"/>
      <c r="C4" s="525"/>
      <c r="D4" s="525"/>
      <c r="E4" s="525"/>
      <c r="F4" s="525"/>
      <c r="G4" s="525"/>
    </row>
    <row r="5" spans="1:7" s="82" customFormat="1" ht="6.75" customHeight="1" x14ac:dyDescent="0.25">
      <c r="A5" s="83"/>
      <c r="B5" s="83"/>
      <c r="C5" s="83"/>
      <c r="D5" s="83"/>
      <c r="E5" s="83"/>
      <c r="F5" s="83"/>
    </row>
    <row r="6" spans="1:7" x14ac:dyDescent="0.2">
      <c r="A6" s="449" t="s">
        <v>47</v>
      </c>
      <c r="B6" s="449"/>
      <c r="C6" s="449"/>
      <c r="D6" s="449"/>
      <c r="E6" s="449"/>
      <c r="F6" s="449"/>
    </row>
    <row r="7" spans="1:7" ht="6.75" customHeight="1" x14ac:dyDescent="0.2">
      <c r="A7" s="2"/>
      <c r="B7" s="72"/>
      <c r="C7" s="84"/>
      <c r="D7" s="84"/>
      <c r="E7" s="84"/>
      <c r="F7" s="5"/>
    </row>
    <row r="8" spans="1:7" ht="15.75" customHeight="1" x14ac:dyDescent="0.2">
      <c r="A8" s="636" t="s">
        <v>122</v>
      </c>
      <c r="B8" s="636"/>
      <c r="C8" s="636"/>
      <c r="D8" s="636"/>
      <c r="E8" s="636"/>
      <c r="F8" s="636"/>
    </row>
    <row r="9" spans="1:7" ht="6.75" customHeight="1" x14ac:dyDescent="0.2">
      <c r="A9" s="3"/>
      <c r="B9" s="3"/>
      <c r="C9" s="3"/>
      <c r="D9" s="3"/>
      <c r="E9" s="3"/>
      <c r="F9" s="3"/>
    </row>
    <row r="10" spans="1:7" ht="45" customHeight="1" x14ac:dyDescent="0.2">
      <c r="A10" s="621" t="s">
        <v>545</v>
      </c>
      <c r="B10" s="621"/>
      <c r="C10" s="621"/>
      <c r="D10" s="621"/>
      <c r="E10" s="621"/>
      <c r="F10" s="621"/>
    </row>
    <row r="11" spans="1:7" ht="6.75" customHeight="1" x14ac:dyDescent="0.2">
      <c r="A11" s="6"/>
      <c r="B11" s="6"/>
      <c r="C11" s="6"/>
      <c r="D11" s="6"/>
      <c r="E11" s="6"/>
      <c r="F11" s="6"/>
    </row>
    <row r="12" spans="1:7" x14ac:dyDescent="0.2">
      <c r="A12" s="85" t="s">
        <v>123</v>
      </c>
      <c r="B12" s="86"/>
      <c r="C12" s="86"/>
      <c r="D12" s="86"/>
      <c r="E12" s="86"/>
      <c r="F12" s="6"/>
    </row>
    <row r="13" spans="1:7" ht="6.75" customHeight="1" x14ac:dyDescent="0.2">
      <c r="A13" s="85"/>
      <c r="B13" s="86"/>
      <c r="C13" s="86"/>
      <c r="D13" s="86"/>
      <c r="E13" s="86"/>
      <c r="F13" s="6"/>
    </row>
    <row r="14" spans="1:7" ht="113.1" customHeight="1" x14ac:dyDescent="0.2">
      <c r="A14" s="623" t="s">
        <v>245</v>
      </c>
      <c r="B14" s="623"/>
      <c r="C14" s="623"/>
      <c r="D14" s="623"/>
      <c r="E14" s="623"/>
      <c r="F14" s="623"/>
    </row>
    <row r="15" spans="1:7" x14ac:dyDescent="0.2">
      <c r="A15" s="87" t="s">
        <v>124</v>
      </c>
      <c r="B15" s="87"/>
      <c r="C15" s="87"/>
      <c r="D15" s="87"/>
      <c r="E15" s="87"/>
      <c r="F15" s="6"/>
    </row>
    <row r="16" spans="1:7" x14ac:dyDescent="0.2">
      <c r="A16" s="87" t="s">
        <v>125</v>
      </c>
      <c r="B16" s="88"/>
      <c r="C16" s="88"/>
      <c r="D16" s="88"/>
      <c r="E16" s="88"/>
      <c r="F16" s="6"/>
    </row>
    <row r="17" spans="1:6" ht="14.25" customHeight="1" x14ac:dyDescent="0.2">
      <c r="A17" s="622" t="s">
        <v>126</v>
      </c>
      <c r="B17" s="622"/>
      <c r="C17" s="622"/>
      <c r="D17" s="622"/>
      <c r="E17" s="622"/>
      <c r="F17" s="622"/>
    </row>
    <row r="18" spans="1:6" ht="6.75" customHeight="1" x14ac:dyDescent="0.2">
      <c r="A18" s="5"/>
      <c r="B18" s="5"/>
      <c r="C18" s="5"/>
      <c r="D18" s="5"/>
      <c r="E18" s="5"/>
      <c r="F18" s="5"/>
    </row>
    <row r="19" spans="1:6" ht="15.75" customHeight="1" x14ac:dyDescent="0.2">
      <c r="A19" s="538" t="s">
        <v>606</v>
      </c>
      <c r="B19" s="538"/>
      <c r="C19" s="538"/>
      <c r="D19" s="538"/>
      <c r="E19" s="538"/>
      <c r="F19" s="538"/>
    </row>
    <row r="20" spans="1:6" ht="14.25" customHeight="1" x14ac:dyDescent="0.2">
      <c r="A20" s="621" t="s">
        <v>127</v>
      </c>
      <c r="B20" s="621"/>
      <c r="C20" s="621"/>
      <c r="D20" s="621"/>
      <c r="E20" s="621"/>
      <c r="F20" s="621"/>
    </row>
    <row r="21" spans="1:6" ht="10.5" customHeight="1" x14ac:dyDescent="0.2">
      <c r="A21" s="91"/>
      <c r="B21" s="91"/>
      <c r="C21" s="91"/>
      <c r="D21" s="91"/>
      <c r="E21" s="91"/>
      <c r="F21" s="91"/>
    </row>
    <row r="22" spans="1:6" ht="42.75" customHeight="1" x14ac:dyDescent="0.2">
      <c r="A22" s="91"/>
      <c r="B22" s="91"/>
      <c r="C22" s="624" t="s">
        <v>128</v>
      </c>
      <c r="D22" s="625"/>
      <c r="E22" s="625"/>
      <c r="F22" s="626"/>
    </row>
    <row r="23" spans="1:6" ht="8.25" customHeight="1" x14ac:dyDescent="0.2">
      <c r="A23" s="92"/>
      <c r="B23" s="92"/>
      <c r="C23" s="230"/>
      <c r="D23" s="93"/>
      <c r="E23" s="93"/>
      <c r="F23" s="94"/>
    </row>
    <row r="24" spans="1:6" ht="20.100000000000001" customHeight="1" x14ac:dyDescent="0.2">
      <c r="A24" s="95" t="s">
        <v>129</v>
      </c>
      <c r="B24" s="95" t="s">
        <v>130</v>
      </c>
      <c r="C24" s="617"/>
      <c r="D24" s="618"/>
      <c r="E24" s="618"/>
      <c r="F24" s="619"/>
    </row>
    <row r="25" spans="1:6" ht="47.25" customHeight="1" x14ac:dyDescent="0.2">
      <c r="A25" s="95" t="s">
        <v>1691</v>
      </c>
      <c r="B25" s="272" t="s">
        <v>1693</v>
      </c>
      <c r="C25" s="436" t="s">
        <v>1692</v>
      </c>
      <c r="D25" s="437">
        <f>'SVS UR Los 12'!D60:E60</f>
        <v>0</v>
      </c>
      <c r="E25" s="437"/>
      <c r="F25" s="438"/>
    </row>
    <row r="26" spans="1:6" ht="24.95" customHeight="1" x14ac:dyDescent="0.2">
      <c r="A26" s="95" t="s">
        <v>131</v>
      </c>
      <c r="B26" s="272" t="s">
        <v>132</v>
      </c>
      <c r="C26" s="617"/>
      <c r="D26" s="618"/>
      <c r="E26" s="618"/>
      <c r="F26" s="619"/>
    </row>
    <row r="27" spans="1:6" ht="20.100000000000001" customHeight="1" x14ac:dyDescent="0.2">
      <c r="A27" s="95" t="s">
        <v>133</v>
      </c>
      <c r="B27" s="95" t="s">
        <v>598</v>
      </c>
      <c r="C27" s="617"/>
      <c r="D27" s="618"/>
      <c r="E27" s="618"/>
      <c r="F27" s="619"/>
    </row>
    <row r="28" spans="1:6" ht="20.100000000000001" customHeight="1" x14ac:dyDescent="0.2">
      <c r="A28" s="95" t="s">
        <v>134</v>
      </c>
      <c r="B28" s="95" t="s">
        <v>599</v>
      </c>
      <c r="C28" s="617"/>
      <c r="D28" s="618"/>
      <c r="E28" s="618"/>
      <c r="F28" s="619"/>
    </row>
    <row r="29" spans="1:6" ht="20.100000000000001" customHeight="1" x14ac:dyDescent="0.2">
      <c r="A29" s="95" t="s">
        <v>135</v>
      </c>
      <c r="B29" s="95" t="s">
        <v>600</v>
      </c>
      <c r="C29" s="617"/>
      <c r="D29" s="618"/>
      <c r="E29" s="618"/>
      <c r="F29" s="619"/>
    </row>
    <row r="30" spans="1:6" ht="20.100000000000001" customHeight="1" x14ac:dyDescent="0.2">
      <c r="A30" s="95" t="s">
        <v>136</v>
      </c>
      <c r="B30" s="95" t="s">
        <v>601</v>
      </c>
      <c r="C30" s="617"/>
      <c r="D30" s="618"/>
      <c r="E30" s="618"/>
      <c r="F30" s="619"/>
    </row>
    <row r="31" spans="1:6" ht="20.100000000000001" customHeight="1" x14ac:dyDescent="0.2">
      <c r="A31" s="95" t="s">
        <v>577</v>
      </c>
      <c r="B31" s="95" t="s">
        <v>602</v>
      </c>
      <c r="C31" s="617"/>
      <c r="D31" s="618"/>
      <c r="E31" s="618"/>
      <c r="F31" s="619"/>
    </row>
    <row r="32" spans="1:6" ht="20.100000000000001" customHeight="1" x14ac:dyDescent="0.2">
      <c r="A32" s="95" t="s">
        <v>578</v>
      </c>
      <c r="B32" s="95" t="s">
        <v>603</v>
      </c>
      <c r="C32" s="617"/>
      <c r="D32" s="618"/>
      <c r="E32" s="618"/>
      <c r="F32" s="619"/>
    </row>
    <row r="33" spans="1:6" ht="20.100000000000001" customHeight="1" x14ac:dyDescent="0.2">
      <c r="A33" s="95" t="s">
        <v>579</v>
      </c>
      <c r="B33" s="273" t="s">
        <v>627</v>
      </c>
      <c r="C33" s="617"/>
      <c r="D33" s="618"/>
      <c r="E33" s="618"/>
      <c r="F33" s="619"/>
    </row>
    <row r="34" spans="1:6" ht="20.100000000000001" customHeight="1" x14ac:dyDescent="0.2">
      <c r="A34" s="95" t="s">
        <v>580</v>
      </c>
      <c r="B34" s="272" t="s">
        <v>626</v>
      </c>
      <c r="C34" s="617"/>
      <c r="D34" s="618"/>
      <c r="E34" s="618"/>
      <c r="F34" s="619"/>
    </row>
    <row r="35" spans="1:6" ht="20.100000000000001" customHeight="1" x14ac:dyDescent="0.2">
      <c r="A35" s="95" t="s">
        <v>607</v>
      </c>
      <c r="B35" s="272" t="s">
        <v>628</v>
      </c>
      <c r="C35" s="617"/>
      <c r="D35" s="618"/>
      <c r="E35" s="618"/>
      <c r="F35" s="619"/>
    </row>
    <row r="36" spans="1:6" ht="25.5" x14ac:dyDescent="0.2">
      <c r="A36" s="95" t="s">
        <v>608</v>
      </c>
      <c r="B36" s="272" t="s">
        <v>604</v>
      </c>
      <c r="C36" s="617"/>
      <c r="D36" s="618"/>
      <c r="E36" s="618"/>
      <c r="F36" s="619"/>
    </row>
    <row r="37" spans="1:6" ht="25.5" x14ac:dyDescent="0.2">
      <c r="A37" s="95" t="s">
        <v>609</v>
      </c>
      <c r="B37" s="272" t="s">
        <v>605</v>
      </c>
      <c r="C37" s="617"/>
      <c r="D37" s="618"/>
      <c r="E37" s="618"/>
      <c r="F37" s="619"/>
    </row>
    <row r="38" spans="1:6" ht="6.75" customHeight="1" x14ac:dyDescent="0.2">
      <c r="A38" s="5"/>
      <c r="B38" s="96"/>
      <c r="C38" s="97"/>
      <c r="D38" s="98"/>
      <c r="E38" s="98"/>
      <c r="F38" s="98"/>
    </row>
    <row r="39" spans="1:6" ht="14.1" customHeight="1" x14ac:dyDescent="0.2">
      <c r="B39" s="96"/>
      <c r="C39" s="96"/>
      <c r="D39" s="96"/>
      <c r="E39" s="96"/>
      <c r="F39" s="96"/>
    </row>
    <row r="40" spans="1:6" ht="15" customHeight="1" x14ac:dyDescent="0.2">
      <c r="A40" s="538" t="s">
        <v>620</v>
      </c>
      <c r="B40" s="538"/>
      <c r="C40" s="96"/>
      <c r="D40" s="96"/>
      <c r="E40" s="96"/>
      <c r="F40" s="96"/>
    </row>
    <row r="41" spans="1:6" ht="15.6" customHeight="1" x14ac:dyDescent="0.2">
      <c r="A41" s="621" t="s">
        <v>127</v>
      </c>
      <c r="B41" s="621"/>
      <c r="C41" s="621"/>
      <c r="D41" s="621"/>
      <c r="E41" s="621"/>
      <c r="F41" s="621"/>
    </row>
    <row r="42" spans="1:6" ht="6.75" customHeight="1" x14ac:dyDescent="0.2">
      <c r="A42" s="5"/>
      <c r="B42" s="96"/>
      <c r="C42" s="96"/>
      <c r="D42" s="96"/>
      <c r="E42" s="96"/>
      <c r="F42" s="96"/>
    </row>
    <row r="43" spans="1:6" ht="42.6" customHeight="1" x14ac:dyDescent="0.2">
      <c r="A43" s="91"/>
      <c r="B43" s="91"/>
      <c r="C43" s="624" t="s">
        <v>1575</v>
      </c>
      <c r="D43" s="625"/>
      <c r="E43" s="625"/>
      <c r="F43" s="626"/>
    </row>
    <row r="44" spans="1:6" ht="8.1" customHeight="1" x14ac:dyDescent="0.2">
      <c r="A44" s="92"/>
      <c r="B44" s="92"/>
      <c r="C44" s="230"/>
      <c r="D44" s="93"/>
      <c r="E44" s="93"/>
      <c r="F44" s="94"/>
    </row>
    <row r="45" spans="1:6" ht="20.100000000000001" customHeight="1" x14ac:dyDescent="0.2">
      <c r="A45" s="95" t="s">
        <v>129</v>
      </c>
      <c r="B45" s="95" t="s">
        <v>618</v>
      </c>
      <c r="C45" s="631"/>
      <c r="D45" s="632"/>
      <c r="E45" s="632"/>
      <c r="F45" s="633"/>
    </row>
    <row r="46" spans="1:6" ht="24.95" customHeight="1" x14ac:dyDescent="0.2">
      <c r="A46" s="95" t="s">
        <v>131</v>
      </c>
      <c r="B46" s="272" t="s">
        <v>619</v>
      </c>
      <c r="C46" s="631"/>
      <c r="D46" s="632"/>
      <c r="E46" s="632"/>
      <c r="F46" s="633"/>
    </row>
    <row r="47" spans="1:6" ht="6.75" customHeight="1" x14ac:dyDescent="0.2">
      <c r="A47" s="5"/>
      <c r="B47" s="96"/>
      <c r="C47" s="634"/>
      <c r="D47" s="634"/>
      <c r="E47" s="634"/>
      <c r="F47" s="634"/>
    </row>
    <row r="48" spans="1:6" x14ac:dyDescent="0.2">
      <c r="A48" s="5"/>
      <c r="B48" s="96"/>
      <c r="C48" s="99"/>
      <c r="D48" s="99"/>
      <c r="E48" s="99"/>
      <c r="F48" s="99"/>
    </row>
    <row r="49" spans="1:6" ht="15.75" customHeight="1" x14ac:dyDescent="0.2">
      <c r="A49" s="538" t="s">
        <v>621</v>
      </c>
      <c r="B49" s="538"/>
      <c r="C49" s="89"/>
      <c r="D49" s="89"/>
      <c r="E49" s="89"/>
      <c r="F49" s="90"/>
    </row>
    <row r="50" spans="1:6" ht="15.75" customHeight="1" x14ac:dyDescent="0.2">
      <c r="A50" s="621" t="s">
        <v>138</v>
      </c>
      <c r="B50" s="621"/>
      <c r="C50" s="621"/>
      <c r="D50" s="621"/>
      <c r="E50" s="621"/>
      <c r="F50" s="621"/>
    </row>
    <row r="51" spans="1:6" ht="6.75" customHeight="1" x14ac:dyDescent="0.2">
      <c r="A51" s="5"/>
      <c r="B51" s="96"/>
      <c r="C51" s="103"/>
      <c r="D51" s="103"/>
      <c r="E51" s="103"/>
      <c r="F51" s="103"/>
    </row>
    <row r="52" spans="1:6" ht="26.45" customHeight="1" x14ac:dyDescent="0.2">
      <c r="A52" s="91"/>
      <c r="B52" s="91"/>
      <c r="C52" s="274" t="s">
        <v>623</v>
      </c>
      <c r="D52" s="274" t="s">
        <v>624</v>
      </c>
      <c r="E52" s="627" t="s">
        <v>625</v>
      </c>
      <c r="F52" s="627"/>
    </row>
    <row r="53" spans="1:6" ht="6.75" customHeight="1" x14ac:dyDescent="0.2">
      <c r="A53" s="104" t="s">
        <v>139</v>
      </c>
      <c r="B53" s="104"/>
      <c r="C53" s="232"/>
      <c r="D53" s="105"/>
      <c r="E53" s="105"/>
      <c r="F53" s="105"/>
    </row>
    <row r="54" spans="1:6" ht="19.5" customHeight="1" x14ac:dyDescent="0.2">
      <c r="A54" s="95" t="s">
        <v>129</v>
      </c>
      <c r="B54" s="272" t="s">
        <v>581</v>
      </c>
      <c r="C54" s="284"/>
      <c r="D54" s="284"/>
      <c r="E54" s="628"/>
      <c r="F54" s="629"/>
    </row>
    <row r="55" spans="1:6" ht="19.5" customHeight="1" x14ac:dyDescent="0.2">
      <c r="A55" s="95" t="s">
        <v>131</v>
      </c>
      <c r="B55" s="272" t="s">
        <v>622</v>
      </c>
      <c r="C55" s="284"/>
      <c r="D55" s="284"/>
      <c r="E55" s="628"/>
      <c r="F55" s="629"/>
    </row>
    <row r="56" spans="1:6" ht="19.5" customHeight="1" x14ac:dyDescent="0.2">
      <c r="A56" s="95" t="s">
        <v>133</v>
      </c>
      <c r="B56" s="272" t="s">
        <v>582</v>
      </c>
      <c r="C56" s="284"/>
      <c r="D56" s="284"/>
      <c r="E56" s="628"/>
      <c r="F56" s="629"/>
    </row>
    <row r="57" spans="1:6" ht="19.5" customHeight="1" x14ac:dyDescent="0.2">
      <c r="A57" s="95" t="s">
        <v>134</v>
      </c>
      <c r="B57" s="272" t="s">
        <v>583</v>
      </c>
      <c r="C57" s="284"/>
      <c r="D57" s="284"/>
      <c r="E57" s="628"/>
      <c r="F57" s="629"/>
    </row>
    <row r="58" spans="1:6" ht="19.5" customHeight="1" x14ac:dyDescent="0.2">
      <c r="A58" s="95" t="s">
        <v>135</v>
      </c>
      <c r="B58" s="272" t="s">
        <v>584</v>
      </c>
      <c r="C58" s="284"/>
      <c r="D58" s="284"/>
      <c r="E58" s="628"/>
      <c r="F58" s="629"/>
    </row>
    <row r="59" spans="1:6" ht="19.5" customHeight="1" x14ac:dyDescent="0.2">
      <c r="A59" s="95" t="s">
        <v>136</v>
      </c>
      <c r="B59" s="272" t="s">
        <v>585</v>
      </c>
      <c r="C59" s="284"/>
      <c r="D59" s="284"/>
      <c r="E59" s="628"/>
      <c r="F59" s="629"/>
    </row>
    <row r="60" spans="1:6" ht="24.95" customHeight="1" x14ac:dyDescent="0.2">
      <c r="A60" s="95" t="s">
        <v>577</v>
      </c>
      <c r="B60" s="272" t="s">
        <v>586</v>
      </c>
      <c r="C60" s="284"/>
      <c r="D60" s="284"/>
      <c r="E60" s="628"/>
      <c r="F60" s="629"/>
    </row>
    <row r="61" spans="1:6" ht="19.5" customHeight="1" x14ac:dyDescent="0.2">
      <c r="A61" s="95" t="s">
        <v>578</v>
      </c>
      <c r="B61" s="272" t="s">
        <v>587</v>
      </c>
      <c r="C61" s="284"/>
      <c r="D61" s="284"/>
      <c r="E61" s="628"/>
      <c r="F61" s="629"/>
    </row>
    <row r="62" spans="1:6" ht="24.95" customHeight="1" x14ac:dyDescent="0.2">
      <c r="A62" s="95" t="s">
        <v>579</v>
      </c>
      <c r="B62" s="272" t="s">
        <v>588</v>
      </c>
      <c r="C62" s="284"/>
      <c r="D62" s="284"/>
      <c r="E62" s="628"/>
      <c r="F62" s="629"/>
    </row>
    <row r="63" spans="1:6" ht="19.5" customHeight="1" x14ac:dyDescent="0.2">
      <c r="A63" s="95" t="s">
        <v>580</v>
      </c>
      <c r="B63" s="272" t="s">
        <v>1576</v>
      </c>
      <c r="C63" s="284"/>
      <c r="D63" s="284"/>
      <c r="E63" s="628"/>
      <c r="F63" s="629"/>
    </row>
    <row r="64" spans="1:6" ht="19.5" customHeight="1" x14ac:dyDescent="0.2">
      <c r="A64" s="95" t="s">
        <v>607</v>
      </c>
      <c r="B64" s="272" t="s">
        <v>589</v>
      </c>
      <c r="C64" s="284"/>
      <c r="D64" s="284"/>
      <c r="E64" s="628"/>
      <c r="F64" s="629"/>
    </row>
    <row r="65" spans="1:6" ht="19.5" customHeight="1" x14ac:dyDescent="0.2">
      <c r="A65" s="95" t="s">
        <v>608</v>
      </c>
      <c r="B65" s="272" t="s">
        <v>590</v>
      </c>
      <c r="C65" s="284"/>
      <c r="D65" s="284"/>
      <c r="E65" s="628"/>
      <c r="F65" s="629"/>
    </row>
    <row r="66" spans="1:6" ht="19.5" customHeight="1" x14ac:dyDescent="0.2">
      <c r="A66" s="95" t="s">
        <v>609</v>
      </c>
      <c r="B66" s="272" t="s">
        <v>591</v>
      </c>
      <c r="C66" s="284"/>
      <c r="D66" s="284"/>
      <c r="E66" s="628"/>
      <c r="F66" s="629"/>
    </row>
    <row r="67" spans="1:6" ht="19.5" customHeight="1" x14ac:dyDescent="0.2">
      <c r="A67" s="95" t="s">
        <v>610</v>
      </c>
      <c r="B67" s="272" t="s">
        <v>592</v>
      </c>
      <c r="C67" s="284"/>
      <c r="D67" s="284"/>
      <c r="E67" s="628"/>
      <c r="F67" s="629"/>
    </row>
    <row r="68" spans="1:6" ht="19.5" customHeight="1" x14ac:dyDescent="0.2">
      <c r="A68" s="95" t="s">
        <v>611</v>
      </c>
      <c r="B68" s="272" t="s">
        <v>593</v>
      </c>
      <c r="C68" s="284"/>
      <c r="D68" s="284"/>
      <c r="E68" s="628"/>
      <c r="F68" s="629"/>
    </row>
    <row r="69" spans="1:6" ht="19.5" customHeight="1" x14ac:dyDescent="0.2">
      <c r="A69" s="95" t="s">
        <v>612</v>
      </c>
      <c r="B69" s="272" t="s">
        <v>594</v>
      </c>
      <c r="C69" s="284"/>
      <c r="D69" s="284"/>
      <c r="E69" s="628"/>
      <c r="F69" s="629"/>
    </row>
    <row r="70" spans="1:6" ht="19.5" customHeight="1" x14ac:dyDescent="0.2">
      <c r="A70" s="95" t="s">
        <v>613</v>
      </c>
      <c r="B70" s="272" t="s">
        <v>595</v>
      </c>
      <c r="C70" s="284"/>
      <c r="D70" s="284"/>
      <c r="E70" s="628"/>
      <c r="F70" s="629"/>
    </row>
    <row r="71" spans="1:6" ht="19.5" customHeight="1" x14ac:dyDescent="0.2">
      <c r="A71" s="95" t="s">
        <v>614</v>
      </c>
      <c r="B71" s="272" t="s">
        <v>596</v>
      </c>
      <c r="C71" s="284"/>
      <c r="D71" s="284"/>
      <c r="E71" s="628"/>
      <c r="F71" s="629"/>
    </row>
    <row r="72" spans="1:6" ht="19.5" customHeight="1" x14ac:dyDescent="0.2">
      <c r="A72" s="95" t="s">
        <v>615</v>
      </c>
      <c r="B72" s="272" t="s">
        <v>597</v>
      </c>
      <c r="C72" s="284"/>
      <c r="D72" s="284"/>
      <c r="E72" s="628"/>
      <c r="F72" s="629"/>
    </row>
    <row r="73" spans="1:6" ht="19.5" customHeight="1" x14ac:dyDescent="0.2">
      <c r="A73" s="95" t="s">
        <v>616</v>
      </c>
      <c r="B73" s="272" t="s">
        <v>1577</v>
      </c>
      <c r="C73" s="284"/>
      <c r="D73" s="284"/>
      <c r="E73" s="628"/>
      <c r="F73" s="629"/>
    </row>
    <row r="74" spans="1:6" ht="6.95" customHeight="1" x14ac:dyDescent="0.2">
      <c r="A74" s="106"/>
      <c r="B74" s="106"/>
      <c r="C74" s="630"/>
      <c r="D74" s="630"/>
      <c r="E74" s="630"/>
      <c r="F74" s="630"/>
    </row>
    <row r="75" spans="1:6" ht="19.5" customHeight="1" x14ac:dyDescent="0.2">
      <c r="A75" s="106"/>
      <c r="B75" s="106" t="s">
        <v>617</v>
      </c>
      <c r="C75" s="99"/>
      <c r="D75" s="99"/>
      <c r="E75" s="99"/>
      <c r="F75" s="99"/>
    </row>
    <row r="76" spans="1:6" x14ac:dyDescent="0.2">
      <c r="A76" s="5"/>
      <c r="B76" s="5"/>
      <c r="C76" s="5"/>
      <c r="D76" s="5"/>
      <c r="E76" s="5"/>
      <c r="F76" s="5"/>
    </row>
    <row r="77" spans="1:6" ht="14.25" customHeight="1" x14ac:dyDescent="0.2">
      <c r="A77" s="620" t="s">
        <v>1701</v>
      </c>
      <c r="B77" s="620"/>
      <c r="C77" s="620"/>
      <c r="D77" s="620"/>
      <c r="E77" s="620"/>
      <c r="F77" s="620"/>
    </row>
    <row r="79" spans="1:6" x14ac:dyDescent="0.2">
      <c r="A79" s="616"/>
      <c r="B79" s="616"/>
      <c r="C79" s="616"/>
      <c r="D79" s="616"/>
      <c r="E79" s="616"/>
      <c r="F79" s="616"/>
    </row>
    <row r="80" spans="1:6" x14ac:dyDescent="0.2">
      <c r="F80" s="228"/>
    </row>
  </sheetData>
  <sheetProtection algorithmName="SHA-512" hashValue="ciuUno0haMLROCcy5sxps34AVD7fegJAeln3wp0RlTENBab4JsQmdyWx+mto8sjS92H9Ql+IlW10PvC6l8fHOQ==" saltValue="04ElS6VG9tvGqb/wibqiNw==" spinCount="100000" sheet="1" objects="1" scenarios="1" selectLockedCells="1"/>
  <mergeCells count="58">
    <mergeCell ref="C37:F37"/>
    <mergeCell ref="F1:G2"/>
    <mergeCell ref="A4:G4"/>
    <mergeCell ref="C30:F30"/>
    <mergeCell ref="C31:F31"/>
    <mergeCell ref="C32:F32"/>
    <mergeCell ref="A6:F6"/>
    <mergeCell ref="A8:F8"/>
    <mergeCell ref="A3:B3"/>
    <mergeCell ref="C3:D3"/>
    <mergeCell ref="C74:D74"/>
    <mergeCell ref="E74:F74"/>
    <mergeCell ref="C43:F43"/>
    <mergeCell ref="C45:F45"/>
    <mergeCell ref="C46:F46"/>
    <mergeCell ref="C47:F47"/>
    <mergeCell ref="E64:F64"/>
    <mergeCell ref="E65:F65"/>
    <mergeCell ref="E66:F66"/>
    <mergeCell ref="E67:F67"/>
    <mergeCell ref="E68:F68"/>
    <mergeCell ref="E69:F69"/>
    <mergeCell ref="E70:F70"/>
    <mergeCell ref="E71:F71"/>
    <mergeCell ref="E72:F72"/>
    <mergeCell ref="E73:F73"/>
    <mergeCell ref="E63:F63"/>
    <mergeCell ref="A19:F19"/>
    <mergeCell ref="E60:F60"/>
    <mergeCell ref="E62:F62"/>
    <mergeCell ref="E61:F61"/>
    <mergeCell ref="A40:B40"/>
    <mergeCell ref="A41:F41"/>
    <mergeCell ref="E55:F55"/>
    <mergeCell ref="E56:F56"/>
    <mergeCell ref="E57:F57"/>
    <mergeCell ref="E58:F58"/>
    <mergeCell ref="E59:F59"/>
    <mergeCell ref="C33:F33"/>
    <mergeCell ref="C34:F34"/>
    <mergeCell ref="C35:F35"/>
    <mergeCell ref="C36:F36"/>
    <mergeCell ref="A79:F79"/>
    <mergeCell ref="C28:F28"/>
    <mergeCell ref="C29:F29"/>
    <mergeCell ref="A77:F77"/>
    <mergeCell ref="A10:F10"/>
    <mergeCell ref="A17:F17"/>
    <mergeCell ref="A20:F20"/>
    <mergeCell ref="A49:B49"/>
    <mergeCell ref="A50:F50"/>
    <mergeCell ref="A14:F14"/>
    <mergeCell ref="C22:F22"/>
    <mergeCell ref="C24:F24"/>
    <mergeCell ref="C26:F26"/>
    <mergeCell ref="C27:F27"/>
    <mergeCell ref="E52:F52"/>
    <mergeCell ref="E54:F54"/>
  </mergeCells>
  <pageMargins left="0.59055118110236227" right="0.19685039370078741" top="0.59055118110236227" bottom="0.39370078740157483" header="0" footer="0.31496062992125984"/>
  <pageSetup paperSize="9" scale="70" orientation="portrait" r:id="rId1"/>
  <headerFooter>
    <oddFooter xml:space="preserve">&amp;R&amp;"Arial,Standard"&amp;9Seite &amp;P von &amp;N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833"/>
  <sheetViews>
    <sheetView showGridLines="0" zoomScaleNormal="100" zoomScaleSheetLayoutView="75" workbookViewId="0">
      <pane xSplit="1" ySplit="8" topLeftCell="B9" activePane="bottomRight" state="frozen"/>
      <selection activeCell="C16" sqref="C16"/>
      <selection pane="topRight" activeCell="C16" sqref="C16"/>
      <selection pane="bottomLeft" activeCell="C16" sqref="C16"/>
      <selection pane="bottomRight" activeCell="F9" sqref="F9:F832"/>
    </sheetView>
  </sheetViews>
  <sheetFormatPr baseColWidth="10" defaultColWidth="24.5703125" defaultRowHeight="12.75" x14ac:dyDescent="0.2"/>
  <cols>
    <col min="1" max="1" width="48.42578125" style="5" customWidth="1"/>
    <col min="2" max="2" width="15.5703125" style="275" customWidth="1"/>
    <col min="3" max="3" width="24.42578125" style="5" customWidth="1"/>
    <col min="4" max="4" width="13.140625" style="6" customWidth="1"/>
    <col min="5" max="5" width="10.85546875" style="6" customWidth="1"/>
    <col min="6" max="6" width="41.28515625" style="6" customWidth="1"/>
    <col min="7" max="7" width="25" style="6" customWidth="1"/>
    <col min="8" max="8" width="25" style="6" hidden="1" customWidth="1"/>
    <col min="9" max="9" width="13.85546875" style="6" customWidth="1"/>
    <col min="10" max="10" width="13.42578125" style="50" bestFit="1" customWidth="1"/>
    <col min="11" max="13" width="10.140625" style="28" customWidth="1"/>
    <col min="14" max="16" width="14.5703125" style="139" customWidth="1"/>
    <col min="17" max="17" width="18.5703125" style="5" bestFit="1" customWidth="1"/>
    <col min="18" max="18" width="15.85546875" style="5" customWidth="1"/>
    <col min="19" max="19" width="15.42578125" style="41" bestFit="1" customWidth="1"/>
    <col min="20" max="20" width="14.42578125" style="5" bestFit="1" customWidth="1"/>
    <col min="21" max="21" width="15.5703125" style="46" customWidth="1"/>
    <col min="22" max="22" width="12.42578125" style="46" bestFit="1" customWidth="1"/>
    <col min="23" max="16384" width="24.5703125" style="5"/>
  </cols>
  <sheetData>
    <row r="1" spans="1:22" ht="28.35" customHeight="1" x14ac:dyDescent="0.2">
      <c r="A1" s="15" t="str">
        <f>'Inhaltsverz. u allg Hin.Los 12'!A1</f>
        <v>Vergabe Unterhaltsreinigung</v>
      </c>
      <c r="B1" s="277"/>
      <c r="C1" s="15"/>
      <c r="D1" s="16"/>
      <c r="E1" s="16"/>
      <c r="F1" s="16"/>
      <c r="G1" s="16"/>
      <c r="H1" s="16"/>
      <c r="I1" s="16"/>
      <c r="J1" s="49"/>
      <c r="K1" s="27"/>
      <c r="L1" s="27"/>
      <c r="M1" s="27"/>
      <c r="N1" s="17"/>
      <c r="O1" s="17"/>
      <c r="P1" s="17"/>
      <c r="Q1" s="18"/>
      <c r="R1" s="18"/>
      <c r="S1" s="37"/>
      <c r="T1" s="18"/>
      <c r="U1" s="42"/>
      <c r="V1" s="42"/>
    </row>
    <row r="2" spans="1:22" x14ac:dyDescent="0.2">
      <c r="A2" s="164" t="str">
        <f>'Inhaltsverz. u allg Hin.Los 12'!A2</f>
        <v>Anhang Los 12 (EXCEL-Teil)</v>
      </c>
      <c r="B2" s="279"/>
      <c r="C2" s="164"/>
      <c r="D2" s="49"/>
      <c r="E2" s="49"/>
      <c r="F2" s="49"/>
      <c r="G2" s="49"/>
      <c r="H2" s="49"/>
      <c r="I2" s="49"/>
      <c r="J2" s="49"/>
      <c r="K2" s="49"/>
      <c r="L2" s="49"/>
      <c r="M2" s="49"/>
      <c r="N2" s="49"/>
      <c r="O2" s="49"/>
      <c r="P2" s="49"/>
      <c r="Q2" s="49"/>
      <c r="R2" s="49"/>
      <c r="S2" s="49"/>
      <c r="T2" s="49"/>
      <c r="U2" s="49"/>
      <c r="V2" s="49"/>
    </row>
    <row r="3" spans="1:22" s="9" customFormat="1" ht="15.75" x14ac:dyDescent="0.25">
      <c r="A3" s="141" t="s">
        <v>115</v>
      </c>
      <c r="B3" s="280"/>
      <c r="C3" s="141"/>
      <c r="D3" s="639" t="str">
        <f>'Inhaltsverz. u allg Hin.Los 12'!B3</f>
        <v>Stadt Krefeld</v>
      </c>
      <c r="E3" s="640"/>
      <c r="F3" s="640"/>
      <c r="G3" s="640"/>
      <c r="H3" s="640"/>
      <c r="I3" s="640"/>
      <c r="J3" s="640"/>
      <c r="K3" s="640"/>
      <c r="L3" s="640"/>
      <c r="M3" s="640"/>
      <c r="N3" s="641"/>
      <c r="O3" s="233"/>
      <c r="P3" s="233"/>
      <c r="Q3" s="643" t="str">
        <f>'Inhaltsverz. u allg Hin.Los 12'!D3</f>
        <v>Vergabenummer/   Aktenzeichen:</v>
      </c>
      <c r="R3" s="644"/>
      <c r="S3" s="644"/>
      <c r="T3" s="644"/>
      <c r="U3" s="642" t="str">
        <f>'Inhaltsverz. u allg Hin.Los 12'!E3</f>
        <v>2025-ZGM-6011-Kaz-0001</v>
      </c>
      <c r="V3" s="642"/>
    </row>
    <row r="4" spans="1:22" ht="17.100000000000001" customHeight="1" x14ac:dyDescent="0.2">
      <c r="A4" s="638" t="s">
        <v>656</v>
      </c>
      <c r="B4" s="638"/>
      <c r="C4" s="638"/>
      <c r="D4" s="638"/>
      <c r="E4" s="638"/>
      <c r="F4" s="638"/>
      <c r="G4" s="638"/>
      <c r="H4" s="638"/>
      <c r="I4" s="638"/>
      <c r="J4" s="638"/>
      <c r="K4" s="638"/>
      <c r="L4" s="638"/>
      <c r="M4" s="638"/>
      <c r="N4" s="638"/>
      <c r="O4" s="638"/>
      <c r="P4" s="638"/>
      <c r="Q4" s="638"/>
      <c r="R4" s="638"/>
      <c r="S4" s="638"/>
      <c r="T4" s="638"/>
      <c r="U4" s="447"/>
      <c r="V4" s="638"/>
    </row>
    <row r="5" spans="1:22" s="4" customFormat="1" ht="13.35" customHeight="1" x14ac:dyDescent="0.2">
      <c r="A5" s="142"/>
      <c r="B5" s="281"/>
      <c r="C5" s="142"/>
      <c r="D5" s="8"/>
      <c r="E5" s="7"/>
      <c r="F5" s="3"/>
      <c r="G5" s="3"/>
      <c r="H5" s="3"/>
      <c r="I5" s="3"/>
      <c r="J5" s="51"/>
      <c r="K5" s="29"/>
      <c r="L5" s="29"/>
      <c r="M5" s="29"/>
      <c r="N5" s="103"/>
      <c r="O5" s="103"/>
      <c r="P5" s="103"/>
      <c r="S5" s="38"/>
      <c r="U5" s="43"/>
      <c r="V5" s="43"/>
    </row>
    <row r="6" spans="1:22" s="4" customFormat="1" ht="18.75" customHeight="1" x14ac:dyDescent="0.2">
      <c r="A6" s="143" t="s">
        <v>117</v>
      </c>
      <c r="B6" s="282"/>
      <c r="C6" s="143"/>
      <c r="D6" s="19"/>
      <c r="E6" s="19"/>
      <c r="F6" s="19"/>
      <c r="G6" s="19"/>
      <c r="H6" s="19"/>
      <c r="I6" s="48"/>
      <c r="J6" s="52"/>
      <c r="K6" s="30"/>
      <c r="L6" s="30"/>
      <c r="M6" s="30"/>
      <c r="N6" s="30"/>
      <c r="O6" s="30"/>
      <c r="P6" s="30"/>
      <c r="Q6" s="14" t="s">
        <v>116</v>
      </c>
      <c r="R6" s="13"/>
      <c r="S6" s="39"/>
      <c r="T6" s="12"/>
      <c r="U6" s="44"/>
      <c r="V6" s="44"/>
    </row>
    <row r="7" spans="1:22" s="4" customFormat="1" ht="13.5" customHeight="1" x14ac:dyDescent="0.2">
      <c r="A7" s="144"/>
      <c r="B7" s="276"/>
      <c r="C7" s="144"/>
      <c r="D7" s="2"/>
      <c r="E7" s="2"/>
      <c r="F7" s="3"/>
      <c r="G7" s="3"/>
      <c r="H7" s="3"/>
      <c r="I7" s="3"/>
      <c r="J7" s="51"/>
      <c r="K7" s="29"/>
      <c r="L7" s="29"/>
      <c r="M7" s="29"/>
      <c r="N7" s="103"/>
      <c r="O7" s="103"/>
      <c r="P7" s="103"/>
      <c r="S7" s="38"/>
      <c r="U7" s="43"/>
      <c r="V7" s="43"/>
    </row>
    <row r="8" spans="1:22" ht="25.5" x14ac:dyDescent="0.2">
      <c r="A8" s="145" t="s">
        <v>90</v>
      </c>
      <c r="B8" s="283" t="s">
        <v>1578</v>
      </c>
      <c r="C8" s="145" t="s">
        <v>248</v>
      </c>
      <c r="D8" s="11" t="s">
        <v>77</v>
      </c>
      <c r="E8" s="11" t="s">
        <v>112</v>
      </c>
      <c r="F8" s="10" t="s">
        <v>109</v>
      </c>
      <c r="G8" s="10" t="s">
        <v>147</v>
      </c>
      <c r="H8" s="10" t="s">
        <v>151</v>
      </c>
      <c r="I8" s="11" t="s">
        <v>78</v>
      </c>
      <c r="J8" s="53" t="s">
        <v>113</v>
      </c>
      <c r="K8" s="31" t="s">
        <v>192</v>
      </c>
      <c r="L8" s="31" t="s">
        <v>247</v>
      </c>
      <c r="M8" s="31" t="s">
        <v>48</v>
      </c>
      <c r="N8" s="31" t="s">
        <v>193</v>
      </c>
      <c r="O8" s="31" t="s">
        <v>657</v>
      </c>
      <c r="P8" s="31" t="s">
        <v>658</v>
      </c>
      <c r="Q8" s="36" t="s">
        <v>114</v>
      </c>
      <c r="R8" s="35" t="s">
        <v>137</v>
      </c>
      <c r="S8" s="40" t="s">
        <v>241</v>
      </c>
      <c r="T8" s="34" t="s">
        <v>159</v>
      </c>
      <c r="U8" s="45" t="s">
        <v>111</v>
      </c>
      <c r="V8" s="47" t="s">
        <v>110</v>
      </c>
    </row>
    <row r="9" spans="1:22" x14ac:dyDescent="0.2">
      <c r="A9" s="285" t="s">
        <v>1530</v>
      </c>
      <c r="B9" s="286">
        <v>702410001</v>
      </c>
      <c r="C9" s="285" t="s">
        <v>1531</v>
      </c>
      <c r="D9" s="287" t="s">
        <v>682</v>
      </c>
      <c r="E9" s="651">
        <v>13</v>
      </c>
      <c r="F9" s="292" t="s">
        <v>683</v>
      </c>
      <c r="G9" s="288" t="s">
        <v>660</v>
      </c>
      <c r="H9" s="285"/>
      <c r="I9" s="285" t="s">
        <v>393</v>
      </c>
      <c r="J9" s="289">
        <v>15.03</v>
      </c>
      <c r="K9" s="286" t="s">
        <v>233</v>
      </c>
      <c r="L9" s="286" t="s">
        <v>163</v>
      </c>
      <c r="M9" s="286" t="s">
        <v>428</v>
      </c>
      <c r="N9" s="290">
        <v>49</v>
      </c>
      <c r="O9" s="291">
        <v>0</v>
      </c>
      <c r="P9" s="291"/>
      <c r="Q9" s="649">
        <f>IFERROR(tbl_AufmassLos1[[#This Row],[Fläche_qm]]*tbl_AufmassLos1[[#This Row],[Reinigungs-tageJahr]],"")</f>
        <v>736.46999999999991</v>
      </c>
      <c r="R9" s="160">
        <f>IFERROR(VLOOKUP(tbl_AufmassLos1[[#This Row],[Reinigungs-gruppe]]&amp;tbl_AufmassLos1[[#This Row],[Reinigungs-tageJahr]],tbl_BasisLos1[],7,FALSE),"")</f>
        <v>0</v>
      </c>
      <c r="S9" s="166" t="str">
        <f>IFERROR(tbl_AufmassLos1[[#This Row],[Fläche_qm_Jahr]]/tbl_AufmassLos1[[#This Row],[qm Leistung pro Stunde]],"")</f>
        <v/>
      </c>
      <c r="T9" s="167">
        <f>IFERROR(VLOOKUP(tbl_AufmassLos1[[#This Row],[Reinigungs-gruppe]]&amp;tbl_AufmassLos1[[#This Row],[Reinigungs-tageJahr]],tbl_BasisLos1[],8,FALSE),"")</f>
        <v>0</v>
      </c>
      <c r="U9" s="168" t="str">
        <f>IFERROR(tbl_AufmassLos1[[#This Row],[StundenJahr]]*tbl_AufmassLos1[[#This Row],[SVS]],"")</f>
        <v/>
      </c>
      <c r="V9" s="169" t="str">
        <f>IFERROR(tbl_AufmassLos1[[#This Row],[PreisJahr]]/12,"")</f>
        <v/>
      </c>
    </row>
    <row r="10" spans="1:22" x14ac:dyDescent="0.2">
      <c r="A10" s="285" t="s">
        <v>1530</v>
      </c>
      <c r="B10" s="286">
        <v>702410001</v>
      </c>
      <c r="C10" s="285" t="s">
        <v>1531</v>
      </c>
      <c r="D10" s="287" t="s">
        <v>682</v>
      </c>
      <c r="E10" s="651">
        <v>14</v>
      </c>
      <c r="F10" s="292" t="s">
        <v>346</v>
      </c>
      <c r="G10" s="288" t="s">
        <v>660</v>
      </c>
      <c r="H10" s="285"/>
      <c r="I10" s="285" t="s">
        <v>393</v>
      </c>
      <c r="J10" s="289">
        <v>9.7100000000000009</v>
      </c>
      <c r="K10" s="286" t="s">
        <v>409</v>
      </c>
      <c r="L10" s="286" t="s">
        <v>163</v>
      </c>
      <c r="M10" s="286" t="s">
        <v>428</v>
      </c>
      <c r="N10" s="290">
        <v>49</v>
      </c>
      <c r="O10" s="291"/>
      <c r="P10" s="291"/>
      <c r="Q10" s="649">
        <f>IFERROR(tbl_AufmassLos1[[#This Row],[Fläche_qm]]*tbl_AufmassLos1[[#This Row],[Reinigungs-tageJahr]],"")</f>
        <v>475.79</v>
      </c>
      <c r="R10" s="160">
        <f>IFERROR(VLOOKUP(tbl_AufmassLos1[[#This Row],[Reinigungs-gruppe]]&amp;tbl_AufmassLos1[[#This Row],[Reinigungs-tageJahr]],tbl_BasisLos1[],7,FALSE),"")</f>
        <v>0</v>
      </c>
      <c r="S10" s="166" t="str">
        <f>IFERROR(tbl_AufmassLos1[[#This Row],[Fläche_qm_Jahr]]/tbl_AufmassLos1[[#This Row],[qm Leistung pro Stunde]],"")</f>
        <v/>
      </c>
      <c r="T10" s="167">
        <f>IFERROR(VLOOKUP(tbl_AufmassLos1[[#This Row],[Reinigungs-gruppe]]&amp;tbl_AufmassLos1[[#This Row],[Reinigungs-tageJahr]],tbl_BasisLos1[],8,FALSE),"")</f>
        <v>0</v>
      </c>
      <c r="U10" s="168" t="str">
        <f>IFERROR(tbl_AufmassLos1[[#This Row],[StundenJahr]]*tbl_AufmassLos1[[#This Row],[SVS]],"")</f>
        <v/>
      </c>
      <c r="V10" s="169" t="str">
        <f>IFERROR(tbl_AufmassLos1[[#This Row],[PreisJahr]]/12,"")</f>
        <v/>
      </c>
    </row>
    <row r="11" spans="1:22" x14ac:dyDescent="0.2">
      <c r="A11" s="285" t="s">
        <v>1530</v>
      </c>
      <c r="B11" s="286">
        <v>702410001</v>
      </c>
      <c r="C11" s="285" t="s">
        <v>1531</v>
      </c>
      <c r="D11" s="287" t="s">
        <v>682</v>
      </c>
      <c r="E11" s="651">
        <v>5</v>
      </c>
      <c r="F11" s="292" t="s">
        <v>684</v>
      </c>
      <c r="G11" s="288" t="s">
        <v>660</v>
      </c>
      <c r="H11" s="285"/>
      <c r="I11" s="285" t="s">
        <v>385</v>
      </c>
      <c r="J11" s="289">
        <v>7.21</v>
      </c>
      <c r="K11" s="286" t="s">
        <v>443</v>
      </c>
      <c r="L11" s="286" t="s">
        <v>163</v>
      </c>
      <c r="M11" s="286" t="s">
        <v>428</v>
      </c>
      <c r="N11" s="290">
        <v>49</v>
      </c>
      <c r="O11" s="291">
        <v>0</v>
      </c>
      <c r="P11" s="291"/>
      <c r="Q11" s="649">
        <f>IFERROR(tbl_AufmassLos1[[#This Row],[Fläche_qm]]*tbl_AufmassLos1[[#This Row],[Reinigungs-tageJahr]],"")</f>
        <v>353.29</v>
      </c>
      <c r="R11" s="160">
        <f>IFERROR(VLOOKUP(tbl_AufmassLos1[[#This Row],[Reinigungs-gruppe]]&amp;tbl_AufmassLos1[[#This Row],[Reinigungs-tageJahr]],tbl_BasisLos1[],7,FALSE),"")</f>
        <v>0</v>
      </c>
      <c r="S11" s="166" t="str">
        <f>IFERROR(tbl_AufmassLos1[[#This Row],[Fläche_qm_Jahr]]/tbl_AufmassLos1[[#This Row],[qm Leistung pro Stunde]],"")</f>
        <v/>
      </c>
      <c r="T11" s="167">
        <f>IFERROR(VLOOKUP(tbl_AufmassLos1[[#This Row],[Reinigungs-gruppe]]&amp;tbl_AufmassLos1[[#This Row],[Reinigungs-tageJahr]],tbl_BasisLos1[],8,FALSE),"")</f>
        <v>0</v>
      </c>
      <c r="U11" s="168" t="str">
        <f>IFERROR(tbl_AufmassLos1[[#This Row],[StundenJahr]]*tbl_AufmassLos1[[#This Row],[SVS]],"")</f>
        <v/>
      </c>
      <c r="V11" s="169" t="str">
        <f>IFERROR(tbl_AufmassLos1[[#This Row],[PreisJahr]]/12,"")</f>
        <v/>
      </c>
    </row>
    <row r="12" spans="1:22" x14ac:dyDescent="0.2">
      <c r="A12" s="285" t="s">
        <v>1530</v>
      </c>
      <c r="B12" s="286">
        <v>702410001</v>
      </c>
      <c r="C12" s="285" t="s">
        <v>1531</v>
      </c>
      <c r="D12" s="287" t="s">
        <v>682</v>
      </c>
      <c r="E12" s="651">
        <v>16</v>
      </c>
      <c r="F12" s="292" t="s">
        <v>685</v>
      </c>
      <c r="G12" s="288" t="s">
        <v>660</v>
      </c>
      <c r="H12" s="285"/>
      <c r="I12" s="285" t="s">
        <v>385</v>
      </c>
      <c r="J12" s="289">
        <v>4.05</v>
      </c>
      <c r="K12" s="286" t="s">
        <v>443</v>
      </c>
      <c r="L12" s="286" t="s">
        <v>163</v>
      </c>
      <c r="M12" s="286" t="s">
        <v>428</v>
      </c>
      <c r="N12" s="290">
        <v>49</v>
      </c>
      <c r="O12" s="291">
        <v>0</v>
      </c>
      <c r="P12" s="291"/>
      <c r="Q12" s="649">
        <f>IFERROR(tbl_AufmassLos1[[#This Row],[Fläche_qm]]*tbl_AufmassLos1[[#This Row],[Reinigungs-tageJahr]],"")</f>
        <v>198.45</v>
      </c>
      <c r="R12" s="160">
        <f>IFERROR(VLOOKUP(tbl_AufmassLos1[[#This Row],[Reinigungs-gruppe]]&amp;tbl_AufmassLos1[[#This Row],[Reinigungs-tageJahr]],tbl_BasisLos1[],7,FALSE),"")</f>
        <v>0</v>
      </c>
      <c r="S12" s="166" t="str">
        <f>IFERROR(tbl_AufmassLos1[[#This Row],[Fläche_qm_Jahr]]/tbl_AufmassLos1[[#This Row],[qm Leistung pro Stunde]],"")</f>
        <v/>
      </c>
      <c r="T12" s="167">
        <f>IFERROR(VLOOKUP(tbl_AufmassLos1[[#This Row],[Reinigungs-gruppe]]&amp;tbl_AufmassLos1[[#This Row],[Reinigungs-tageJahr]],tbl_BasisLos1[],8,FALSE),"")</f>
        <v>0</v>
      </c>
      <c r="U12" s="168" t="str">
        <f>IFERROR(tbl_AufmassLos1[[#This Row],[StundenJahr]]*tbl_AufmassLos1[[#This Row],[SVS]],"")</f>
        <v/>
      </c>
      <c r="V12" s="169" t="str">
        <f>IFERROR(tbl_AufmassLos1[[#This Row],[PreisJahr]]/12,"")</f>
        <v/>
      </c>
    </row>
    <row r="13" spans="1:22" x14ac:dyDescent="0.2">
      <c r="A13" s="285" t="s">
        <v>1530</v>
      </c>
      <c r="B13" s="286">
        <v>702410001</v>
      </c>
      <c r="C13" s="285" t="s">
        <v>1531</v>
      </c>
      <c r="D13" s="287" t="s">
        <v>682</v>
      </c>
      <c r="E13" s="651">
        <v>17</v>
      </c>
      <c r="F13" s="292" t="s">
        <v>341</v>
      </c>
      <c r="G13" s="288" t="s">
        <v>660</v>
      </c>
      <c r="H13" s="285"/>
      <c r="I13" s="285" t="s">
        <v>385</v>
      </c>
      <c r="J13" s="289">
        <v>3.71</v>
      </c>
      <c r="K13" s="286" t="s">
        <v>49</v>
      </c>
      <c r="L13" s="286" t="s">
        <v>163</v>
      </c>
      <c r="M13" s="286">
        <v>0</v>
      </c>
      <c r="N13" s="290">
        <v>0</v>
      </c>
      <c r="O13" s="291">
        <v>0</v>
      </c>
      <c r="P13" s="291"/>
      <c r="Q13" s="649">
        <f>IFERROR(tbl_AufmassLos1[[#This Row],[Fläche_qm]]*tbl_AufmassLos1[[#This Row],[Reinigungs-tageJahr]],"")</f>
        <v>0</v>
      </c>
      <c r="R13" s="160">
        <f>IFERROR(VLOOKUP(tbl_AufmassLos1[[#This Row],[Reinigungs-gruppe]]&amp;tbl_AufmassLos1[[#This Row],[Reinigungs-tageJahr]],tbl_BasisLos1[],7,FALSE),"")</f>
        <v>0</v>
      </c>
      <c r="S13" s="166" t="str">
        <f>IFERROR(tbl_AufmassLos1[[#This Row],[Fläche_qm_Jahr]]/tbl_AufmassLos1[[#This Row],[qm Leistung pro Stunde]],"")</f>
        <v/>
      </c>
      <c r="T13" s="167">
        <f>IFERROR(VLOOKUP(tbl_AufmassLos1[[#This Row],[Reinigungs-gruppe]]&amp;tbl_AufmassLos1[[#This Row],[Reinigungs-tageJahr]],tbl_BasisLos1[],8,FALSE),"")</f>
        <v>0</v>
      </c>
      <c r="U13" s="168" t="str">
        <f>IFERROR(tbl_AufmassLos1[[#This Row],[StundenJahr]]*tbl_AufmassLos1[[#This Row],[SVS]],"")</f>
        <v/>
      </c>
      <c r="V13" s="169" t="str">
        <f>IFERROR(tbl_AufmassLos1[[#This Row],[PreisJahr]]/12,"")</f>
        <v/>
      </c>
    </row>
    <row r="14" spans="1:22" x14ac:dyDescent="0.2">
      <c r="A14" s="285" t="s">
        <v>1530</v>
      </c>
      <c r="B14" s="286">
        <v>702410001</v>
      </c>
      <c r="C14" s="285" t="s">
        <v>1531</v>
      </c>
      <c r="D14" s="287" t="s">
        <v>682</v>
      </c>
      <c r="E14" s="651">
        <v>18</v>
      </c>
      <c r="F14" s="292" t="s">
        <v>686</v>
      </c>
      <c r="G14" s="288" t="s">
        <v>660</v>
      </c>
      <c r="H14" s="285"/>
      <c r="I14" s="285" t="s">
        <v>393</v>
      </c>
      <c r="J14" s="289">
        <v>23.01</v>
      </c>
      <c r="K14" s="286" t="s">
        <v>233</v>
      </c>
      <c r="L14" s="286" t="s">
        <v>163</v>
      </c>
      <c r="M14" s="286" t="s">
        <v>428</v>
      </c>
      <c r="N14" s="290">
        <v>49</v>
      </c>
      <c r="O14" s="291">
        <v>0</v>
      </c>
      <c r="P14" s="291"/>
      <c r="Q14" s="649">
        <f>IFERROR(tbl_AufmassLos1[[#This Row],[Fläche_qm]]*tbl_AufmassLos1[[#This Row],[Reinigungs-tageJahr]],"")</f>
        <v>1127.49</v>
      </c>
      <c r="R14" s="160">
        <f>IFERROR(VLOOKUP(tbl_AufmassLos1[[#This Row],[Reinigungs-gruppe]]&amp;tbl_AufmassLos1[[#This Row],[Reinigungs-tageJahr]],tbl_BasisLos1[],7,FALSE),"")</f>
        <v>0</v>
      </c>
      <c r="S14" s="166" t="str">
        <f>IFERROR(tbl_AufmassLos1[[#This Row],[Fläche_qm_Jahr]]/tbl_AufmassLos1[[#This Row],[qm Leistung pro Stunde]],"")</f>
        <v/>
      </c>
      <c r="T14" s="167">
        <f>IFERROR(VLOOKUP(tbl_AufmassLos1[[#This Row],[Reinigungs-gruppe]]&amp;tbl_AufmassLos1[[#This Row],[Reinigungs-tageJahr]],tbl_BasisLos1[],8,FALSE),"")</f>
        <v>0</v>
      </c>
      <c r="U14" s="168" t="str">
        <f>IFERROR(tbl_AufmassLos1[[#This Row],[StundenJahr]]*tbl_AufmassLos1[[#This Row],[SVS]],"")</f>
        <v/>
      </c>
      <c r="V14" s="169" t="str">
        <f>IFERROR(tbl_AufmassLos1[[#This Row],[PreisJahr]]/12,"")</f>
        <v/>
      </c>
    </row>
    <row r="15" spans="1:22" x14ac:dyDescent="0.2">
      <c r="A15" s="285" t="s">
        <v>1530</v>
      </c>
      <c r="B15" s="286">
        <v>702410001</v>
      </c>
      <c r="C15" s="285" t="s">
        <v>1531</v>
      </c>
      <c r="D15" s="287" t="s">
        <v>682</v>
      </c>
      <c r="E15" s="651">
        <v>19</v>
      </c>
      <c r="F15" s="292" t="s">
        <v>687</v>
      </c>
      <c r="G15" s="288" t="s">
        <v>660</v>
      </c>
      <c r="H15" s="285"/>
      <c r="I15" s="285" t="s">
        <v>393</v>
      </c>
      <c r="J15" s="289">
        <v>27.03</v>
      </c>
      <c r="K15" s="286" t="s">
        <v>233</v>
      </c>
      <c r="L15" s="286" t="s">
        <v>163</v>
      </c>
      <c r="M15" s="286" t="s">
        <v>428</v>
      </c>
      <c r="N15" s="290">
        <v>49</v>
      </c>
      <c r="O15" s="291">
        <v>0</v>
      </c>
      <c r="P15" s="291"/>
      <c r="Q15" s="649">
        <f>IFERROR(tbl_AufmassLos1[[#This Row],[Fläche_qm]]*tbl_AufmassLos1[[#This Row],[Reinigungs-tageJahr]],"")</f>
        <v>1324.47</v>
      </c>
      <c r="R15" s="160">
        <f>IFERROR(VLOOKUP(tbl_AufmassLos1[[#This Row],[Reinigungs-gruppe]]&amp;tbl_AufmassLos1[[#This Row],[Reinigungs-tageJahr]],tbl_BasisLos1[],7,FALSE),"")</f>
        <v>0</v>
      </c>
      <c r="S15" s="166" t="str">
        <f>IFERROR(tbl_AufmassLos1[[#This Row],[Fläche_qm_Jahr]]/tbl_AufmassLos1[[#This Row],[qm Leistung pro Stunde]],"")</f>
        <v/>
      </c>
      <c r="T15" s="167">
        <f>IFERROR(VLOOKUP(tbl_AufmassLos1[[#This Row],[Reinigungs-gruppe]]&amp;tbl_AufmassLos1[[#This Row],[Reinigungs-tageJahr]],tbl_BasisLos1[],8,FALSE),"")</f>
        <v>0</v>
      </c>
      <c r="U15" s="168" t="str">
        <f>IFERROR(tbl_AufmassLos1[[#This Row],[StundenJahr]]*tbl_AufmassLos1[[#This Row],[SVS]],"")</f>
        <v/>
      </c>
      <c r="V15" s="169" t="str">
        <f>IFERROR(tbl_AufmassLos1[[#This Row],[PreisJahr]]/12,"")</f>
        <v/>
      </c>
    </row>
    <row r="16" spans="1:22" x14ac:dyDescent="0.2">
      <c r="A16" s="285" t="s">
        <v>1530</v>
      </c>
      <c r="B16" s="286">
        <v>702410001</v>
      </c>
      <c r="C16" s="285" t="s">
        <v>1531</v>
      </c>
      <c r="D16" s="287" t="s">
        <v>682</v>
      </c>
      <c r="E16" s="651">
        <v>4</v>
      </c>
      <c r="F16" s="292" t="s">
        <v>688</v>
      </c>
      <c r="G16" s="288" t="s">
        <v>660</v>
      </c>
      <c r="H16" s="285"/>
      <c r="I16" s="285" t="s">
        <v>1513</v>
      </c>
      <c r="J16" s="289">
        <v>108.51</v>
      </c>
      <c r="K16" s="286" t="s">
        <v>49</v>
      </c>
      <c r="L16" s="286" t="s">
        <v>163</v>
      </c>
      <c r="M16" s="286">
        <v>0</v>
      </c>
      <c r="N16" s="290">
        <v>0</v>
      </c>
      <c r="O16" s="291">
        <v>0</v>
      </c>
      <c r="P16" s="291"/>
      <c r="Q16" s="649">
        <f>IFERROR(tbl_AufmassLos1[[#This Row],[Fläche_qm]]*tbl_AufmassLos1[[#This Row],[Reinigungs-tageJahr]],"")</f>
        <v>0</v>
      </c>
      <c r="R16" s="160">
        <f>IFERROR(VLOOKUP(tbl_AufmassLos1[[#This Row],[Reinigungs-gruppe]]&amp;tbl_AufmassLos1[[#This Row],[Reinigungs-tageJahr]],tbl_BasisLos1[],7,FALSE),"")</f>
        <v>0</v>
      </c>
      <c r="S16" s="166" t="str">
        <f>IFERROR(tbl_AufmassLos1[[#This Row],[Fläche_qm_Jahr]]/tbl_AufmassLos1[[#This Row],[qm Leistung pro Stunde]],"")</f>
        <v/>
      </c>
      <c r="T16" s="167">
        <f>IFERROR(VLOOKUP(tbl_AufmassLos1[[#This Row],[Reinigungs-gruppe]]&amp;tbl_AufmassLos1[[#This Row],[Reinigungs-tageJahr]],tbl_BasisLos1[],8,FALSE),"")</f>
        <v>0</v>
      </c>
      <c r="U16" s="168" t="str">
        <f>IFERROR(tbl_AufmassLos1[[#This Row],[StundenJahr]]*tbl_AufmassLos1[[#This Row],[SVS]],"")</f>
        <v/>
      </c>
      <c r="V16" s="169" t="str">
        <f>IFERROR(tbl_AufmassLos1[[#This Row],[PreisJahr]]/12,"")</f>
        <v/>
      </c>
    </row>
    <row r="17" spans="1:22" x14ac:dyDescent="0.2">
      <c r="A17" s="285" t="s">
        <v>1530</v>
      </c>
      <c r="B17" s="286">
        <v>702410001</v>
      </c>
      <c r="C17" s="285" t="s">
        <v>1531</v>
      </c>
      <c r="D17" s="287" t="s">
        <v>682</v>
      </c>
      <c r="E17" s="651">
        <v>5</v>
      </c>
      <c r="F17" s="292" t="s">
        <v>688</v>
      </c>
      <c r="G17" s="288" t="s">
        <v>660</v>
      </c>
      <c r="H17" s="285"/>
      <c r="I17" s="285" t="s">
        <v>393</v>
      </c>
      <c r="J17" s="289">
        <v>27.06</v>
      </c>
      <c r="K17" s="286" t="s">
        <v>49</v>
      </c>
      <c r="L17" s="286" t="s">
        <v>163</v>
      </c>
      <c r="M17" s="286">
        <v>0</v>
      </c>
      <c r="N17" s="290">
        <v>0</v>
      </c>
      <c r="O17" s="291">
        <v>0</v>
      </c>
      <c r="P17" s="291"/>
      <c r="Q17" s="649">
        <f>IFERROR(tbl_AufmassLos1[[#This Row],[Fläche_qm]]*tbl_AufmassLos1[[#This Row],[Reinigungs-tageJahr]],"")</f>
        <v>0</v>
      </c>
      <c r="R17" s="160">
        <f>IFERROR(VLOOKUP(tbl_AufmassLos1[[#This Row],[Reinigungs-gruppe]]&amp;tbl_AufmassLos1[[#This Row],[Reinigungs-tageJahr]],tbl_BasisLos1[],7,FALSE),"")</f>
        <v>0</v>
      </c>
      <c r="S17" s="166" t="str">
        <f>IFERROR(tbl_AufmassLos1[[#This Row],[Fläche_qm_Jahr]]/tbl_AufmassLos1[[#This Row],[qm Leistung pro Stunde]],"")</f>
        <v/>
      </c>
      <c r="T17" s="167">
        <f>IFERROR(VLOOKUP(tbl_AufmassLos1[[#This Row],[Reinigungs-gruppe]]&amp;tbl_AufmassLos1[[#This Row],[Reinigungs-tageJahr]],tbl_BasisLos1[],8,FALSE),"")</f>
        <v>0</v>
      </c>
      <c r="U17" s="168" t="str">
        <f>IFERROR(tbl_AufmassLos1[[#This Row],[StundenJahr]]*tbl_AufmassLos1[[#This Row],[SVS]],"")</f>
        <v/>
      </c>
      <c r="V17" s="169" t="str">
        <f>IFERROR(tbl_AufmassLos1[[#This Row],[PreisJahr]]/12,"")</f>
        <v/>
      </c>
    </row>
    <row r="18" spans="1:22" x14ac:dyDescent="0.2">
      <c r="A18" s="285" t="s">
        <v>1530</v>
      </c>
      <c r="B18" s="286">
        <v>702410001</v>
      </c>
      <c r="C18" s="285" t="s">
        <v>1531</v>
      </c>
      <c r="D18" s="287" t="s">
        <v>682</v>
      </c>
      <c r="E18" s="651">
        <v>6</v>
      </c>
      <c r="F18" s="292" t="s">
        <v>689</v>
      </c>
      <c r="G18" s="288" t="s">
        <v>660</v>
      </c>
      <c r="H18" s="285"/>
      <c r="I18" s="285" t="s">
        <v>1513</v>
      </c>
      <c r="J18" s="289">
        <v>183.01</v>
      </c>
      <c r="K18" s="286" t="s">
        <v>49</v>
      </c>
      <c r="L18" s="286" t="s">
        <v>163</v>
      </c>
      <c r="M18" s="286">
        <v>0</v>
      </c>
      <c r="N18" s="290">
        <v>0</v>
      </c>
      <c r="O18" s="291">
        <v>0</v>
      </c>
      <c r="P18" s="291"/>
      <c r="Q18" s="649">
        <f>IFERROR(tbl_AufmassLos1[[#This Row],[Fläche_qm]]*tbl_AufmassLos1[[#This Row],[Reinigungs-tageJahr]],"")</f>
        <v>0</v>
      </c>
      <c r="R18" s="160">
        <f>IFERROR(VLOOKUP(tbl_AufmassLos1[[#This Row],[Reinigungs-gruppe]]&amp;tbl_AufmassLos1[[#This Row],[Reinigungs-tageJahr]],tbl_BasisLos1[],7,FALSE),"")</f>
        <v>0</v>
      </c>
      <c r="S18" s="166" t="str">
        <f>IFERROR(tbl_AufmassLos1[[#This Row],[Fläche_qm_Jahr]]/tbl_AufmassLos1[[#This Row],[qm Leistung pro Stunde]],"")</f>
        <v/>
      </c>
      <c r="T18" s="167">
        <f>IFERROR(VLOOKUP(tbl_AufmassLos1[[#This Row],[Reinigungs-gruppe]]&amp;tbl_AufmassLos1[[#This Row],[Reinigungs-tageJahr]],tbl_BasisLos1[],8,FALSE),"")</f>
        <v>0</v>
      </c>
      <c r="U18" s="168" t="str">
        <f>IFERROR(tbl_AufmassLos1[[#This Row],[StundenJahr]]*tbl_AufmassLos1[[#This Row],[SVS]],"")</f>
        <v/>
      </c>
      <c r="V18" s="169" t="str">
        <f>IFERROR(tbl_AufmassLos1[[#This Row],[PreisJahr]]/12,"")</f>
        <v/>
      </c>
    </row>
    <row r="19" spans="1:22" x14ac:dyDescent="0.2">
      <c r="A19" s="285" t="s">
        <v>1530</v>
      </c>
      <c r="B19" s="286">
        <v>702410001</v>
      </c>
      <c r="C19" s="285" t="s">
        <v>1531</v>
      </c>
      <c r="D19" s="287" t="s">
        <v>682</v>
      </c>
      <c r="E19" s="651">
        <v>7</v>
      </c>
      <c r="F19" s="292" t="s">
        <v>690</v>
      </c>
      <c r="G19" s="288" t="s">
        <v>660</v>
      </c>
      <c r="H19" s="285"/>
      <c r="I19" s="285" t="s">
        <v>1513</v>
      </c>
      <c r="J19" s="289">
        <v>11.02</v>
      </c>
      <c r="K19" s="286" t="s">
        <v>49</v>
      </c>
      <c r="L19" s="286" t="s">
        <v>163</v>
      </c>
      <c r="M19" s="286">
        <v>0</v>
      </c>
      <c r="N19" s="290">
        <v>0</v>
      </c>
      <c r="O19" s="291">
        <v>0</v>
      </c>
      <c r="P19" s="291"/>
      <c r="Q19" s="649">
        <f>IFERROR(tbl_AufmassLos1[[#This Row],[Fläche_qm]]*tbl_AufmassLos1[[#This Row],[Reinigungs-tageJahr]],"")</f>
        <v>0</v>
      </c>
      <c r="R19" s="160">
        <f>IFERROR(VLOOKUP(tbl_AufmassLos1[[#This Row],[Reinigungs-gruppe]]&amp;tbl_AufmassLos1[[#This Row],[Reinigungs-tageJahr]],tbl_BasisLos1[],7,FALSE),"")</f>
        <v>0</v>
      </c>
      <c r="S19" s="166" t="str">
        <f>IFERROR(tbl_AufmassLos1[[#This Row],[Fläche_qm_Jahr]]/tbl_AufmassLos1[[#This Row],[qm Leistung pro Stunde]],"")</f>
        <v/>
      </c>
      <c r="T19" s="167">
        <f>IFERROR(VLOOKUP(tbl_AufmassLos1[[#This Row],[Reinigungs-gruppe]]&amp;tbl_AufmassLos1[[#This Row],[Reinigungs-tageJahr]],tbl_BasisLos1[],8,FALSE),"")</f>
        <v>0</v>
      </c>
      <c r="U19" s="168" t="str">
        <f>IFERROR(tbl_AufmassLos1[[#This Row],[StundenJahr]]*tbl_AufmassLos1[[#This Row],[SVS]],"")</f>
        <v/>
      </c>
      <c r="V19" s="169" t="str">
        <f>IFERROR(tbl_AufmassLos1[[#This Row],[PreisJahr]]/12,"")</f>
        <v/>
      </c>
    </row>
    <row r="20" spans="1:22" x14ac:dyDescent="0.2">
      <c r="A20" s="285" t="s">
        <v>1530</v>
      </c>
      <c r="B20" s="286">
        <v>702410001</v>
      </c>
      <c r="C20" s="285" t="s">
        <v>1531</v>
      </c>
      <c r="D20" s="287" t="s">
        <v>682</v>
      </c>
      <c r="E20" s="651">
        <v>8</v>
      </c>
      <c r="F20" s="292" t="s">
        <v>689</v>
      </c>
      <c r="G20" s="288" t="s">
        <v>660</v>
      </c>
      <c r="H20" s="285"/>
      <c r="I20" s="285" t="s">
        <v>1513</v>
      </c>
      <c r="J20" s="289">
        <v>61.23</v>
      </c>
      <c r="K20" s="286" t="s">
        <v>49</v>
      </c>
      <c r="L20" s="286" t="s">
        <v>163</v>
      </c>
      <c r="M20" s="286">
        <v>0</v>
      </c>
      <c r="N20" s="290">
        <v>0</v>
      </c>
      <c r="O20" s="291">
        <v>0</v>
      </c>
      <c r="P20" s="291"/>
      <c r="Q20" s="649">
        <f>IFERROR(tbl_AufmassLos1[[#This Row],[Fläche_qm]]*tbl_AufmassLos1[[#This Row],[Reinigungs-tageJahr]],"")</f>
        <v>0</v>
      </c>
      <c r="R20" s="160">
        <f>IFERROR(VLOOKUP(tbl_AufmassLos1[[#This Row],[Reinigungs-gruppe]]&amp;tbl_AufmassLos1[[#This Row],[Reinigungs-tageJahr]],tbl_BasisLos1[],7,FALSE),"")</f>
        <v>0</v>
      </c>
      <c r="S20" s="166" t="str">
        <f>IFERROR(tbl_AufmassLos1[[#This Row],[Fläche_qm_Jahr]]/tbl_AufmassLos1[[#This Row],[qm Leistung pro Stunde]],"")</f>
        <v/>
      </c>
      <c r="T20" s="167">
        <f>IFERROR(VLOOKUP(tbl_AufmassLos1[[#This Row],[Reinigungs-gruppe]]&amp;tbl_AufmassLos1[[#This Row],[Reinigungs-tageJahr]],tbl_BasisLos1[],8,FALSE),"")</f>
        <v>0</v>
      </c>
      <c r="U20" s="168" t="str">
        <f>IFERROR(tbl_AufmassLos1[[#This Row],[StundenJahr]]*tbl_AufmassLos1[[#This Row],[SVS]],"")</f>
        <v/>
      </c>
      <c r="V20" s="169" t="str">
        <f>IFERROR(tbl_AufmassLos1[[#This Row],[PreisJahr]]/12,"")</f>
        <v/>
      </c>
    </row>
    <row r="21" spans="1:22" x14ac:dyDescent="0.2">
      <c r="A21" s="285" t="s">
        <v>1530</v>
      </c>
      <c r="B21" s="286">
        <v>702410001</v>
      </c>
      <c r="C21" s="285" t="s">
        <v>1531</v>
      </c>
      <c r="D21" s="287" t="s">
        <v>682</v>
      </c>
      <c r="E21" s="651">
        <v>9</v>
      </c>
      <c r="F21" s="292" t="s">
        <v>690</v>
      </c>
      <c r="G21" s="288" t="s">
        <v>660</v>
      </c>
      <c r="H21" s="285"/>
      <c r="I21" s="285" t="s">
        <v>387</v>
      </c>
      <c r="J21" s="289">
        <v>20.07</v>
      </c>
      <c r="K21" s="286" t="s">
        <v>49</v>
      </c>
      <c r="L21" s="286" t="s">
        <v>163</v>
      </c>
      <c r="M21" s="286">
        <v>0</v>
      </c>
      <c r="N21" s="290">
        <v>0</v>
      </c>
      <c r="O21" s="291">
        <v>0</v>
      </c>
      <c r="P21" s="291"/>
      <c r="Q21" s="649">
        <f>IFERROR(tbl_AufmassLos1[[#This Row],[Fläche_qm]]*tbl_AufmassLos1[[#This Row],[Reinigungs-tageJahr]],"")</f>
        <v>0</v>
      </c>
      <c r="R21" s="160">
        <f>IFERROR(VLOOKUP(tbl_AufmassLos1[[#This Row],[Reinigungs-gruppe]]&amp;tbl_AufmassLos1[[#This Row],[Reinigungs-tageJahr]],tbl_BasisLos1[],7,FALSE),"")</f>
        <v>0</v>
      </c>
      <c r="S21" s="166" t="str">
        <f>IFERROR(tbl_AufmassLos1[[#This Row],[Fläche_qm_Jahr]]/tbl_AufmassLos1[[#This Row],[qm Leistung pro Stunde]],"")</f>
        <v/>
      </c>
      <c r="T21" s="167">
        <f>IFERROR(VLOOKUP(tbl_AufmassLos1[[#This Row],[Reinigungs-gruppe]]&amp;tbl_AufmassLos1[[#This Row],[Reinigungs-tageJahr]],tbl_BasisLos1[],8,FALSE),"")</f>
        <v>0</v>
      </c>
      <c r="U21" s="168" t="str">
        <f>IFERROR(tbl_AufmassLos1[[#This Row],[StundenJahr]]*tbl_AufmassLos1[[#This Row],[SVS]],"")</f>
        <v/>
      </c>
      <c r="V21" s="169" t="str">
        <f>IFERROR(tbl_AufmassLos1[[#This Row],[PreisJahr]]/12,"")</f>
        <v/>
      </c>
    </row>
    <row r="22" spans="1:22" x14ac:dyDescent="0.2">
      <c r="A22" s="285" t="s">
        <v>1530</v>
      </c>
      <c r="B22" s="286">
        <v>702410001</v>
      </c>
      <c r="C22" s="285" t="s">
        <v>1531</v>
      </c>
      <c r="D22" s="287" t="s">
        <v>682</v>
      </c>
      <c r="E22" s="651">
        <v>10</v>
      </c>
      <c r="F22" s="292" t="s">
        <v>690</v>
      </c>
      <c r="G22" s="288" t="s">
        <v>660</v>
      </c>
      <c r="H22" s="285"/>
      <c r="I22" s="285" t="s">
        <v>387</v>
      </c>
      <c r="J22" s="289">
        <v>22.02</v>
      </c>
      <c r="K22" s="286" t="s">
        <v>49</v>
      </c>
      <c r="L22" s="286" t="s">
        <v>163</v>
      </c>
      <c r="M22" s="286">
        <v>0</v>
      </c>
      <c r="N22" s="290">
        <v>0</v>
      </c>
      <c r="O22" s="291">
        <v>0</v>
      </c>
      <c r="P22" s="291"/>
      <c r="Q22" s="649">
        <f>IFERROR(tbl_AufmassLos1[[#This Row],[Fläche_qm]]*tbl_AufmassLos1[[#This Row],[Reinigungs-tageJahr]],"")</f>
        <v>0</v>
      </c>
      <c r="R22" s="160">
        <f>IFERROR(VLOOKUP(tbl_AufmassLos1[[#This Row],[Reinigungs-gruppe]]&amp;tbl_AufmassLos1[[#This Row],[Reinigungs-tageJahr]],tbl_BasisLos1[],7,FALSE),"")</f>
        <v>0</v>
      </c>
      <c r="S22" s="166" t="str">
        <f>IFERROR(tbl_AufmassLos1[[#This Row],[Fläche_qm_Jahr]]/tbl_AufmassLos1[[#This Row],[qm Leistung pro Stunde]],"")</f>
        <v/>
      </c>
      <c r="T22" s="167">
        <f>IFERROR(VLOOKUP(tbl_AufmassLos1[[#This Row],[Reinigungs-gruppe]]&amp;tbl_AufmassLos1[[#This Row],[Reinigungs-tageJahr]],tbl_BasisLos1[],8,FALSE),"")</f>
        <v>0</v>
      </c>
      <c r="U22" s="168" t="str">
        <f>IFERROR(tbl_AufmassLos1[[#This Row],[StundenJahr]]*tbl_AufmassLos1[[#This Row],[SVS]],"")</f>
        <v/>
      </c>
      <c r="V22" s="169" t="str">
        <f>IFERROR(tbl_AufmassLos1[[#This Row],[PreisJahr]]/12,"")</f>
        <v/>
      </c>
    </row>
    <row r="23" spans="1:22" x14ac:dyDescent="0.2">
      <c r="A23" s="285" t="s">
        <v>1530</v>
      </c>
      <c r="B23" s="286">
        <v>702410001</v>
      </c>
      <c r="C23" s="285" t="s">
        <v>1531</v>
      </c>
      <c r="D23" s="287" t="s">
        <v>682</v>
      </c>
      <c r="E23" s="651">
        <v>11</v>
      </c>
      <c r="F23" s="292" t="s">
        <v>689</v>
      </c>
      <c r="G23" s="288" t="s">
        <v>660</v>
      </c>
      <c r="H23" s="285"/>
      <c r="I23" s="285" t="s">
        <v>387</v>
      </c>
      <c r="J23" s="289">
        <v>22.04</v>
      </c>
      <c r="K23" s="286" t="s">
        <v>49</v>
      </c>
      <c r="L23" s="286" t="s">
        <v>163</v>
      </c>
      <c r="M23" s="286">
        <v>0</v>
      </c>
      <c r="N23" s="290">
        <v>0</v>
      </c>
      <c r="O23" s="291">
        <v>0</v>
      </c>
      <c r="P23" s="291"/>
      <c r="Q23" s="649">
        <f>IFERROR(tbl_AufmassLos1[[#This Row],[Fläche_qm]]*tbl_AufmassLos1[[#This Row],[Reinigungs-tageJahr]],"")</f>
        <v>0</v>
      </c>
      <c r="R23" s="160">
        <f>IFERROR(VLOOKUP(tbl_AufmassLos1[[#This Row],[Reinigungs-gruppe]]&amp;tbl_AufmassLos1[[#This Row],[Reinigungs-tageJahr]],tbl_BasisLos1[],7,FALSE),"")</f>
        <v>0</v>
      </c>
      <c r="S23" s="166" t="str">
        <f>IFERROR(tbl_AufmassLos1[[#This Row],[Fläche_qm_Jahr]]/tbl_AufmassLos1[[#This Row],[qm Leistung pro Stunde]],"")</f>
        <v/>
      </c>
      <c r="T23" s="167">
        <f>IFERROR(VLOOKUP(tbl_AufmassLos1[[#This Row],[Reinigungs-gruppe]]&amp;tbl_AufmassLos1[[#This Row],[Reinigungs-tageJahr]],tbl_BasisLos1[],8,FALSE),"")</f>
        <v>0</v>
      </c>
      <c r="U23" s="168" t="str">
        <f>IFERROR(tbl_AufmassLos1[[#This Row],[StundenJahr]]*tbl_AufmassLos1[[#This Row],[SVS]],"")</f>
        <v/>
      </c>
      <c r="V23" s="169" t="str">
        <f>IFERROR(tbl_AufmassLos1[[#This Row],[PreisJahr]]/12,"")</f>
        <v/>
      </c>
    </row>
    <row r="24" spans="1:22" x14ac:dyDescent="0.2">
      <c r="A24" s="285" t="s">
        <v>1530</v>
      </c>
      <c r="B24" s="286">
        <v>702410001</v>
      </c>
      <c r="C24" s="285" t="s">
        <v>1531</v>
      </c>
      <c r="D24" s="287" t="s">
        <v>682</v>
      </c>
      <c r="E24" s="651">
        <v>12</v>
      </c>
      <c r="F24" s="292" t="s">
        <v>689</v>
      </c>
      <c r="G24" s="288" t="s">
        <v>660</v>
      </c>
      <c r="H24" s="285"/>
      <c r="I24" s="285" t="s">
        <v>387</v>
      </c>
      <c r="J24" s="289">
        <v>19.27</v>
      </c>
      <c r="K24" s="286" t="s">
        <v>49</v>
      </c>
      <c r="L24" s="286" t="s">
        <v>163</v>
      </c>
      <c r="M24" s="286">
        <v>0</v>
      </c>
      <c r="N24" s="290">
        <v>0</v>
      </c>
      <c r="O24" s="291">
        <v>0</v>
      </c>
      <c r="P24" s="291"/>
      <c r="Q24" s="649">
        <f>IFERROR(tbl_AufmassLos1[[#This Row],[Fläche_qm]]*tbl_AufmassLos1[[#This Row],[Reinigungs-tageJahr]],"")</f>
        <v>0</v>
      </c>
      <c r="R24" s="160">
        <f>IFERROR(VLOOKUP(tbl_AufmassLos1[[#This Row],[Reinigungs-gruppe]]&amp;tbl_AufmassLos1[[#This Row],[Reinigungs-tageJahr]],tbl_BasisLos1[],7,FALSE),"")</f>
        <v>0</v>
      </c>
      <c r="S24" s="166" t="str">
        <f>IFERROR(tbl_AufmassLos1[[#This Row],[Fläche_qm_Jahr]]/tbl_AufmassLos1[[#This Row],[qm Leistung pro Stunde]],"")</f>
        <v/>
      </c>
      <c r="T24" s="167">
        <f>IFERROR(VLOOKUP(tbl_AufmassLos1[[#This Row],[Reinigungs-gruppe]]&amp;tbl_AufmassLos1[[#This Row],[Reinigungs-tageJahr]],tbl_BasisLos1[],8,FALSE),"")</f>
        <v>0</v>
      </c>
      <c r="U24" s="168" t="str">
        <f>IFERROR(tbl_AufmassLos1[[#This Row],[StundenJahr]]*tbl_AufmassLos1[[#This Row],[SVS]],"")</f>
        <v/>
      </c>
      <c r="V24" s="169" t="str">
        <f>IFERROR(tbl_AufmassLos1[[#This Row],[PreisJahr]]/12,"")</f>
        <v/>
      </c>
    </row>
    <row r="25" spans="1:22" x14ac:dyDescent="0.2">
      <c r="A25" s="285" t="s">
        <v>1530</v>
      </c>
      <c r="B25" s="286">
        <v>702410001</v>
      </c>
      <c r="C25" s="285" t="s">
        <v>1531</v>
      </c>
      <c r="D25" s="287" t="s">
        <v>682</v>
      </c>
      <c r="E25" s="651">
        <v>3</v>
      </c>
      <c r="F25" s="292" t="s">
        <v>688</v>
      </c>
      <c r="G25" s="288" t="s">
        <v>660</v>
      </c>
      <c r="H25" s="285"/>
      <c r="I25" s="285" t="s">
        <v>387</v>
      </c>
      <c r="J25" s="289">
        <v>19.440000000000001</v>
      </c>
      <c r="K25" s="286" t="s">
        <v>49</v>
      </c>
      <c r="L25" s="286" t="s">
        <v>163</v>
      </c>
      <c r="M25" s="286">
        <v>0</v>
      </c>
      <c r="N25" s="290">
        <v>0</v>
      </c>
      <c r="O25" s="291">
        <v>0</v>
      </c>
      <c r="P25" s="291"/>
      <c r="Q25" s="649">
        <f>IFERROR(tbl_AufmassLos1[[#This Row],[Fläche_qm]]*tbl_AufmassLos1[[#This Row],[Reinigungs-tageJahr]],"")</f>
        <v>0</v>
      </c>
      <c r="R25" s="160">
        <f>IFERROR(VLOOKUP(tbl_AufmassLos1[[#This Row],[Reinigungs-gruppe]]&amp;tbl_AufmassLos1[[#This Row],[Reinigungs-tageJahr]],tbl_BasisLos1[],7,FALSE),"")</f>
        <v>0</v>
      </c>
      <c r="S25" s="166" t="str">
        <f>IFERROR(tbl_AufmassLos1[[#This Row],[Fläche_qm_Jahr]]/tbl_AufmassLos1[[#This Row],[qm Leistung pro Stunde]],"")</f>
        <v/>
      </c>
      <c r="T25" s="167">
        <f>IFERROR(VLOOKUP(tbl_AufmassLos1[[#This Row],[Reinigungs-gruppe]]&amp;tbl_AufmassLos1[[#This Row],[Reinigungs-tageJahr]],tbl_BasisLos1[],8,FALSE),"")</f>
        <v>0</v>
      </c>
      <c r="U25" s="168" t="str">
        <f>IFERROR(tbl_AufmassLos1[[#This Row],[StundenJahr]]*tbl_AufmassLos1[[#This Row],[SVS]],"")</f>
        <v/>
      </c>
      <c r="V25" s="169" t="str">
        <f>IFERROR(tbl_AufmassLos1[[#This Row],[PreisJahr]]/12,"")</f>
        <v/>
      </c>
    </row>
    <row r="26" spans="1:22" x14ac:dyDescent="0.2">
      <c r="A26" s="285" t="s">
        <v>1530</v>
      </c>
      <c r="B26" s="286">
        <v>702410001</v>
      </c>
      <c r="C26" s="285" t="s">
        <v>1531</v>
      </c>
      <c r="D26" s="287" t="s">
        <v>682</v>
      </c>
      <c r="E26" s="651">
        <v>2</v>
      </c>
      <c r="F26" s="292" t="s">
        <v>688</v>
      </c>
      <c r="G26" s="288" t="s">
        <v>660</v>
      </c>
      <c r="H26" s="285"/>
      <c r="I26" s="285" t="s">
        <v>387</v>
      </c>
      <c r="J26" s="289">
        <v>19.13</v>
      </c>
      <c r="K26" s="286" t="s">
        <v>49</v>
      </c>
      <c r="L26" s="286" t="s">
        <v>163</v>
      </c>
      <c r="M26" s="286">
        <v>0</v>
      </c>
      <c r="N26" s="290">
        <v>0</v>
      </c>
      <c r="O26" s="291">
        <v>0</v>
      </c>
      <c r="P26" s="291"/>
      <c r="Q26" s="649">
        <f>IFERROR(tbl_AufmassLos1[[#This Row],[Fläche_qm]]*tbl_AufmassLos1[[#This Row],[Reinigungs-tageJahr]],"")</f>
        <v>0</v>
      </c>
      <c r="R26" s="160">
        <f>IFERROR(VLOOKUP(tbl_AufmassLos1[[#This Row],[Reinigungs-gruppe]]&amp;tbl_AufmassLos1[[#This Row],[Reinigungs-tageJahr]],tbl_BasisLos1[],7,FALSE),"")</f>
        <v>0</v>
      </c>
      <c r="S26" s="166" t="str">
        <f>IFERROR(tbl_AufmassLos1[[#This Row],[Fläche_qm_Jahr]]/tbl_AufmassLos1[[#This Row],[qm Leistung pro Stunde]],"")</f>
        <v/>
      </c>
      <c r="T26" s="167">
        <f>IFERROR(VLOOKUP(tbl_AufmassLos1[[#This Row],[Reinigungs-gruppe]]&amp;tbl_AufmassLos1[[#This Row],[Reinigungs-tageJahr]],tbl_BasisLos1[],8,FALSE),"")</f>
        <v>0</v>
      </c>
      <c r="U26" s="168" t="str">
        <f>IFERROR(tbl_AufmassLos1[[#This Row],[StundenJahr]]*tbl_AufmassLos1[[#This Row],[SVS]],"")</f>
        <v/>
      </c>
      <c r="V26" s="169" t="str">
        <f>IFERROR(tbl_AufmassLos1[[#This Row],[PreisJahr]]/12,"")</f>
        <v/>
      </c>
    </row>
    <row r="27" spans="1:22" x14ac:dyDescent="0.2">
      <c r="A27" s="285" t="s">
        <v>1530</v>
      </c>
      <c r="B27" s="286">
        <v>702410001</v>
      </c>
      <c r="C27" s="285" t="s">
        <v>1531</v>
      </c>
      <c r="D27" s="287" t="s">
        <v>682</v>
      </c>
      <c r="E27" s="651">
        <v>1</v>
      </c>
      <c r="F27" s="292" t="s">
        <v>688</v>
      </c>
      <c r="G27" s="288" t="s">
        <v>660</v>
      </c>
      <c r="H27" s="285"/>
      <c r="I27" s="285" t="s">
        <v>387</v>
      </c>
      <c r="J27" s="289">
        <v>24.07</v>
      </c>
      <c r="K27" s="286" t="s">
        <v>49</v>
      </c>
      <c r="L27" s="286" t="s">
        <v>163</v>
      </c>
      <c r="M27" s="286">
        <v>0</v>
      </c>
      <c r="N27" s="290">
        <v>0</v>
      </c>
      <c r="O27" s="291">
        <v>0</v>
      </c>
      <c r="P27" s="291"/>
      <c r="Q27" s="649">
        <f>IFERROR(tbl_AufmassLos1[[#This Row],[Fläche_qm]]*tbl_AufmassLos1[[#This Row],[Reinigungs-tageJahr]],"")</f>
        <v>0</v>
      </c>
      <c r="R27" s="160">
        <f>IFERROR(VLOOKUP(tbl_AufmassLos1[[#This Row],[Reinigungs-gruppe]]&amp;tbl_AufmassLos1[[#This Row],[Reinigungs-tageJahr]],tbl_BasisLos1[],7,FALSE),"")</f>
        <v>0</v>
      </c>
      <c r="S27" s="166" t="str">
        <f>IFERROR(tbl_AufmassLos1[[#This Row],[Fläche_qm_Jahr]]/tbl_AufmassLos1[[#This Row],[qm Leistung pro Stunde]],"")</f>
        <v/>
      </c>
      <c r="T27" s="167">
        <f>IFERROR(VLOOKUP(tbl_AufmassLos1[[#This Row],[Reinigungs-gruppe]]&amp;tbl_AufmassLos1[[#This Row],[Reinigungs-tageJahr]],tbl_BasisLos1[],8,FALSE),"")</f>
        <v>0</v>
      </c>
      <c r="U27" s="168" t="str">
        <f>IFERROR(tbl_AufmassLos1[[#This Row],[StundenJahr]]*tbl_AufmassLos1[[#This Row],[SVS]],"")</f>
        <v/>
      </c>
      <c r="V27" s="169" t="str">
        <f>IFERROR(tbl_AufmassLos1[[#This Row],[PreisJahr]]/12,"")</f>
        <v/>
      </c>
    </row>
    <row r="28" spans="1:22" x14ac:dyDescent="0.2">
      <c r="A28" s="285" t="s">
        <v>1530</v>
      </c>
      <c r="B28" s="286">
        <v>702410001</v>
      </c>
      <c r="C28" s="285" t="s">
        <v>1531</v>
      </c>
      <c r="D28" s="287" t="s">
        <v>682</v>
      </c>
      <c r="E28" s="651">
        <v>20</v>
      </c>
      <c r="F28" s="292" t="s">
        <v>691</v>
      </c>
      <c r="G28" s="288" t="s">
        <v>660</v>
      </c>
      <c r="H28" s="285"/>
      <c r="I28" s="285" t="s">
        <v>1513</v>
      </c>
      <c r="J28" s="289">
        <v>235.02</v>
      </c>
      <c r="K28" s="286" t="s">
        <v>408</v>
      </c>
      <c r="L28" s="286" t="s">
        <v>163</v>
      </c>
      <c r="M28" s="286" t="s">
        <v>428</v>
      </c>
      <c r="N28" s="290">
        <v>49</v>
      </c>
      <c r="O28" s="291"/>
      <c r="P28" s="291"/>
      <c r="Q28" s="649">
        <f>IFERROR(tbl_AufmassLos1[[#This Row],[Fläche_qm]]*tbl_AufmassLos1[[#This Row],[Reinigungs-tageJahr]],"")</f>
        <v>11515.980000000001</v>
      </c>
      <c r="R28" s="160">
        <f>IFERROR(VLOOKUP(tbl_AufmassLos1[[#This Row],[Reinigungs-gruppe]]&amp;tbl_AufmassLos1[[#This Row],[Reinigungs-tageJahr]],tbl_BasisLos1[],7,FALSE),"")</f>
        <v>0</v>
      </c>
      <c r="S28" s="166" t="str">
        <f>IFERROR(tbl_AufmassLos1[[#This Row],[Fläche_qm_Jahr]]/tbl_AufmassLos1[[#This Row],[qm Leistung pro Stunde]],"")</f>
        <v/>
      </c>
      <c r="T28" s="167">
        <f>IFERROR(VLOOKUP(tbl_AufmassLos1[[#This Row],[Reinigungs-gruppe]]&amp;tbl_AufmassLos1[[#This Row],[Reinigungs-tageJahr]],tbl_BasisLos1[],8,FALSE),"")</f>
        <v>0</v>
      </c>
      <c r="U28" s="168" t="str">
        <f>IFERROR(tbl_AufmassLos1[[#This Row],[StundenJahr]]*tbl_AufmassLos1[[#This Row],[SVS]],"")</f>
        <v/>
      </c>
      <c r="V28" s="169" t="str">
        <f>IFERROR(tbl_AufmassLos1[[#This Row],[PreisJahr]]/12,"")</f>
        <v/>
      </c>
    </row>
    <row r="29" spans="1:22" x14ac:dyDescent="0.2">
      <c r="A29" s="285" t="s">
        <v>1530</v>
      </c>
      <c r="B29" s="286">
        <v>702410001</v>
      </c>
      <c r="C29" s="285" t="s">
        <v>1531</v>
      </c>
      <c r="D29" s="287" t="s">
        <v>682</v>
      </c>
      <c r="E29" s="651">
        <v>21</v>
      </c>
      <c r="F29" s="292" t="s">
        <v>692</v>
      </c>
      <c r="G29" s="288" t="s">
        <v>660</v>
      </c>
      <c r="H29" s="285"/>
      <c r="I29" s="285" t="s">
        <v>1513</v>
      </c>
      <c r="J29" s="289">
        <v>12.71</v>
      </c>
      <c r="K29" s="286" t="s">
        <v>408</v>
      </c>
      <c r="L29" s="286" t="s">
        <v>163</v>
      </c>
      <c r="M29" s="286" t="s">
        <v>428</v>
      </c>
      <c r="N29" s="290">
        <v>49</v>
      </c>
      <c r="O29" s="291">
        <v>0</v>
      </c>
      <c r="P29" s="291"/>
      <c r="Q29" s="649">
        <f>IFERROR(tbl_AufmassLos1[[#This Row],[Fläche_qm]]*tbl_AufmassLos1[[#This Row],[Reinigungs-tageJahr]],"")</f>
        <v>622.79000000000008</v>
      </c>
      <c r="R29" s="160">
        <f>IFERROR(VLOOKUP(tbl_AufmassLos1[[#This Row],[Reinigungs-gruppe]]&amp;tbl_AufmassLos1[[#This Row],[Reinigungs-tageJahr]],tbl_BasisLos1[],7,FALSE),"")</f>
        <v>0</v>
      </c>
      <c r="S29" s="166" t="str">
        <f>IFERROR(tbl_AufmassLos1[[#This Row],[Fläche_qm_Jahr]]/tbl_AufmassLos1[[#This Row],[qm Leistung pro Stunde]],"")</f>
        <v/>
      </c>
      <c r="T29" s="167">
        <f>IFERROR(VLOOKUP(tbl_AufmassLos1[[#This Row],[Reinigungs-gruppe]]&amp;tbl_AufmassLos1[[#This Row],[Reinigungs-tageJahr]],tbl_BasisLos1[],8,FALSE),"")</f>
        <v>0</v>
      </c>
      <c r="U29" s="168" t="str">
        <f>IFERROR(tbl_AufmassLos1[[#This Row],[StundenJahr]]*tbl_AufmassLos1[[#This Row],[SVS]],"")</f>
        <v/>
      </c>
      <c r="V29" s="169" t="str">
        <f>IFERROR(tbl_AufmassLos1[[#This Row],[PreisJahr]]/12,"")</f>
        <v/>
      </c>
    </row>
    <row r="30" spans="1:22" x14ac:dyDescent="0.2">
      <c r="A30" s="285" t="s">
        <v>1530</v>
      </c>
      <c r="B30" s="286">
        <v>702410001</v>
      </c>
      <c r="C30" s="285" t="s">
        <v>1531</v>
      </c>
      <c r="D30" s="287" t="s">
        <v>693</v>
      </c>
      <c r="E30" s="651">
        <v>22</v>
      </c>
      <c r="F30" s="292" t="s">
        <v>694</v>
      </c>
      <c r="G30" s="288" t="s">
        <v>660</v>
      </c>
      <c r="H30" s="285"/>
      <c r="I30" s="285" t="s">
        <v>1513</v>
      </c>
      <c r="J30" s="289">
        <v>11.14</v>
      </c>
      <c r="K30" s="286" t="s">
        <v>49</v>
      </c>
      <c r="L30" s="286" t="s">
        <v>163</v>
      </c>
      <c r="M30" s="286">
        <v>0</v>
      </c>
      <c r="N30" s="290">
        <v>0</v>
      </c>
      <c r="O30" s="291">
        <v>0</v>
      </c>
      <c r="P30" s="291"/>
      <c r="Q30" s="649">
        <f>IFERROR(tbl_AufmassLos1[[#This Row],[Fläche_qm]]*tbl_AufmassLos1[[#This Row],[Reinigungs-tageJahr]],"")</f>
        <v>0</v>
      </c>
      <c r="R30" s="160">
        <f>IFERROR(VLOOKUP(tbl_AufmassLos1[[#This Row],[Reinigungs-gruppe]]&amp;tbl_AufmassLos1[[#This Row],[Reinigungs-tageJahr]],tbl_BasisLos1[],7,FALSE),"")</f>
        <v>0</v>
      </c>
      <c r="S30" s="166" t="str">
        <f>IFERROR(tbl_AufmassLos1[[#This Row],[Fläche_qm_Jahr]]/tbl_AufmassLos1[[#This Row],[qm Leistung pro Stunde]],"")</f>
        <v/>
      </c>
      <c r="T30" s="167">
        <f>IFERROR(VLOOKUP(tbl_AufmassLos1[[#This Row],[Reinigungs-gruppe]]&amp;tbl_AufmassLos1[[#This Row],[Reinigungs-tageJahr]],tbl_BasisLos1[],8,FALSE),"")</f>
        <v>0</v>
      </c>
      <c r="U30" s="168" t="str">
        <f>IFERROR(tbl_AufmassLos1[[#This Row],[StundenJahr]]*tbl_AufmassLos1[[#This Row],[SVS]],"")</f>
        <v/>
      </c>
      <c r="V30" s="169" t="str">
        <f>IFERROR(tbl_AufmassLos1[[#This Row],[PreisJahr]]/12,"")</f>
        <v/>
      </c>
    </row>
    <row r="31" spans="1:22" x14ac:dyDescent="0.2">
      <c r="A31" s="285" t="s">
        <v>1530</v>
      </c>
      <c r="B31" s="286">
        <v>702410001</v>
      </c>
      <c r="C31" s="285" t="s">
        <v>1531</v>
      </c>
      <c r="D31" s="287" t="s">
        <v>693</v>
      </c>
      <c r="E31" s="651">
        <v>23</v>
      </c>
      <c r="F31" s="292" t="s">
        <v>695</v>
      </c>
      <c r="G31" s="288" t="s">
        <v>660</v>
      </c>
      <c r="H31" s="285"/>
      <c r="I31" s="285" t="s">
        <v>1513</v>
      </c>
      <c r="J31" s="289">
        <v>16.010000000000002</v>
      </c>
      <c r="K31" s="286" t="s">
        <v>49</v>
      </c>
      <c r="L31" s="286" t="s">
        <v>163</v>
      </c>
      <c r="M31" s="286">
        <v>0</v>
      </c>
      <c r="N31" s="290">
        <v>0</v>
      </c>
      <c r="O31" s="291">
        <v>0</v>
      </c>
      <c r="P31" s="291"/>
      <c r="Q31" s="649">
        <f>IFERROR(tbl_AufmassLos1[[#This Row],[Fläche_qm]]*tbl_AufmassLos1[[#This Row],[Reinigungs-tageJahr]],"")</f>
        <v>0</v>
      </c>
      <c r="R31" s="160">
        <f>IFERROR(VLOOKUP(tbl_AufmassLos1[[#This Row],[Reinigungs-gruppe]]&amp;tbl_AufmassLos1[[#This Row],[Reinigungs-tageJahr]],tbl_BasisLos1[],7,FALSE),"")</f>
        <v>0</v>
      </c>
      <c r="S31" s="166" t="str">
        <f>IFERROR(tbl_AufmassLos1[[#This Row],[Fläche_qm_Jahr]]/tbl_AufmassLos1[[#This Row],[qm Leistung pro Stunde]],"")</f>
        <v/>
      </c>
      <c r="T31" s="167">
        <f>IFERROR(VLOOKUP(tbl_AufmassLos1[[#This Row],[Reinigungs-gruppe]]&amp;tbl_AufmassLos1[[#This Row],[Reinigungs-tageJahr]],tbl_BasisLos1[],8,FALSE),"")</f>
        <v>0</v>
      </c>
      <c r="U31" s="168" t="str">
        <f>IFERROR(tbl_AufmassLos1[[#This Row],[StundenJahr]]*tbl_AufmassLos1[[#This Row],[SVS]],"")</f>
        <v/>
      </c>
      <c r="V31" s="169" t="str">
        <f>IFERROR(tbl_AufmassLos1[[#This Row],[PreisJahr]]/12,"")</f>
        <v/>
      </c>
    </row>
    <row r="32" spans="1:22" x14ac:dyDescent="0.2">
      <c r="A32" s="285" t="s">
        <v>1530</v>
      </c>
      <c r="B32" s="286">
        <v>702410001</v>
      </c>
      <c r="C32" s="285" t="s">
        <v>1531</v>
      </c>
      <c r="D32" s="287" t="s">
        <v>693</v>
      </c>
      <c r="E32" s="651">
        <v>24</v>
      </c>
      <c r="F32" s="292" t="s">
        <v>696</v>
      </c>
      <c r="G32" s="288" t="s">
        <v>660</v>
      </c>
      <c r="H32" s="285"/>
      <c r="I32" s="285" t="s">
        <v>1513</v>
      </c>
      <c r="J32" s="289">
        <v>102.44</v>
      </c>
      <c r="K32" s="286" t="s">
        <v>49</v>
      </c>
      <c r="L32" s="286" t="s">
        <v>163</v>
      </c>
      <c r="M32" s="286">
        <v>0</v>
      </c>
      <c r="N32" s="290">
        <v>0</v>
      </c>
      <c r="O32" s="291">
        <v>0</v>
      </c>
      <c r="P32" s="291"/>
      <c r="Q32" s="649">
        <f>IFERROR(tbl_AufmassLos1[[#This Row],[Fläche_qm]]*tbl_AufmassLos1[[#This Row],[Reinigungs-tageJahr]],"")</f>
        <v>0</v>
      </c>
      <c r="R32" s="160">
        <f>IFERROR(VLOOKUP(tbl_AufmassLos1[[#This Row],[Reinigungs-gruppe]]&amp;tbl_AufmassLos1[[#This Row],[Reinigungs-tageJahr]],tbl_BasisLos1[],7,FALSE),"")</f>
        <v>0</v>
      </c>
      <c r="S32" s="166" t="str">
        <f>IFERROR(tbl_AufmassLos1[[#This Row],[Fläche_qm_Jahr]]/tbl_AufmassLos1[[#This Row],[qm Leistung pro Stunde]],"")</f>
        <v/>
      </c>
      <c r="T32" s="167">
        <f>IFERROR(VLOOKUP(tbl_AufmassLos1[[#This Row],[Reinigungs-gruppe]]&amp;tbl_AufmassLos1[[#This Row],[Reinigungs-tageJahr]],tbl_BasisLos1[],8,FALSE),"")</f>
        <v>0</v>
      </c>
      <c r="U32" s="168" t="str">
        <f>IFERROR(tbl_AufmassLos1[[#This Row],[StundenJahr]]*tbl_AufmassLos1[[#This Row],[SVS]],"")</f>
        <v/>
      </c>
      <c r="V32" s="169" t="str">
        <f>IFERROR(tbl_AufmassLos1[[#This Row],[PreisJahr]]/12,"")</f>
        <v/>
      </c>
    </row>
    <row r="33" spans="1:22" x14ac:dyDescent="0.2">
      <c r="A33" s="285" t="s">
        <v>1530</v>
      </c>
      <c r="B33" s="286">
        <v>702410001</v>
      </c>
      <c r="C33" s="285" t="s">
        <v>1531</v>
      </c>
      <c r="D33" s="287" t="s">
        <v>682</v>
      </c>
      <c r="E33" s="651">
        <v>25</v>
      </c>
      <c r="F33" s="292" t="s">
        <v>697</v>
      </c>
      <c r="G33" s="288" t="s">
        <v>660</v>
      </c>
      <c r="H33" s="285"/>
      <c r="I33" s="285" t="s">
        <v>385</v>
      </c>
      <c r="J33" s="289">
        <v>14.83</v>
      </c>
      <c r="K33" s="286" t="s">
        <v>408</v>
      </c>
      <c r="L33" s="286" t="s">
        <v>163</v>
      </c>
      <c r="M33" s="286" t="s">
        <v>428</v>
      </c>
      <c r="N33" s="290">
        <v>49</v>
      </c>
      <c r="O33" s="291">
        <v>0</v>
      </c>
      <c r="P33" s="291"/>
      <c r="Q33" s="649">
        <f>IFERROR(tbl_AufmassLos1[[#This Row],[Fläche_qm]]*tbl_AufmassLos1[[#This Row],[Reinigungs-tageJahr]],"")</f>
        <v>726.67</v>
      </c>
      <c r="R33" s="160">
        <f>IFERROR(VLOOKUP(tbl_AufmassLos1[[#This Row],[Reinigungs-gruppe]]&amp;tbl_AufmassLos1[[#This Row],[Reinigungs-tageJahr]],tbl_BasisLos1[],7,FALSE),"")</f>
        <v>0</v>
      </c>
      <c r="S33" s="166" t="str">
        <f>IFERROR(tbl_AufmassLos1[[#This Row],[Fläche_qm_Jahr]]/tbl_AufmassLos1[[#This Row],[qm Leistung pro Stunde]],"")</f>
        <v/>
      </c>
      <c r="T33" s="167">
        <f>IFERROR(VLOOKUP(tbl_AufmassLos1[[#This Row],[Reinigungs-gruppe]]&amp;tbl_AufmassLos1[[#This Row],[Reinigungs-tageJahr]],tbl_BasisLos1[],8,FALSE),"")</f>
        <v>0</v>
      </c>
      <c r="U33" s="168" t="str">
        <f>IFERROR(tbl_AufmassLos1[[#This Row],[StundenJahr]]*tbl_AufmassLos1[[#This Row],[SVS]],"")</f>
        <v/>
      </c>
      <c r="V33" s="169" t="str">
        <f>IFERROR(tbl_AufmassLos1[[#This Row],[PreisJahr]]/12,"")</f>
        <v/>
      </c>
    </row>
    <row r="34" spans="1:22" x14ac:dyDescent="0.2">
      <c r="A34" s="285" t="s">
        <v>1548</v>
      </c>
      <c r="B34" s="286">
        <v>708420001</v>
      </c>
      <c r="C34" s="285" t="s">
        <v>1549</v>
      </c>
      <c r="D34" s="287" t="s">
        <v>249</v>
      </c>
      <c r="E34" s="651" t="s">
        <v>698</v>
      </c>
      <c r="F34" s="292" t="s">
        <v>699</v>
      </c>
      <c r="G34" s="288" t="s">
        <v>661</v>
      </c>
      <c r="H34" s="285"/>
      <c r="I34" s="285" t="s">
        <v>391</v>
      </c>
      <c r="J34" s="289">
        <v>16</v>
      </c>
      <c r="K34" s="286" t="s">
        <v>262</v>
      </c>
      <c r="L34" s="286" t="s">
        <v>163</v>
      </c>
      <c r="M34" s="286" t="s">
        <v>430</v>
      </c>
      <c r="N34" s="290">
        <v>192</v>
      </c>
      <c r="O34" s="291">
        <v>0</v>
      </c>
      <c r="P34" s="291"/>
      <c r="Q34" s="649">
        <f>IFERROR(tbl_AufmassLos1[[#This Row],[Fläche_qm]]*tbl_AufmassLos1[[#This Row],[Reinigungs-tageJahr]],"")</f>
        <v>3072</v>
      </c>
      <c r="R34" s="160">
        <f>IFERROR(VLOOKUP(tbl_AufmassLos1[[#This Row],[Reinigungs-gruppe]]&amp;tbl_AufmassLos1[[#This Row],[Reinigungs-tageJahr]],tbl_BasisLos1[],7,FALSE),"")</f>
        <v>0</v>
      </c>
      <c r="S34" s="166" t="str">
        <f>IFERROR(tbl_AufmassLos1[[#This Row],[Fläche_qm_Jahr]]/tbl_AufmassLos1[[#This Row],[qm Leistung pro Stunde]],"")</f>
        <v/>
      </c>
      <c r="T34" s="167">
        <f>IFERROR(VLOOKUP(tbl_AufmassLos1[[#This Row],[Reinigungs-gruppe]]&amp;tbl_AufmassLos1[[#This Row],[Reinigungs-tageJahr]],tbl_BasisLos1[],8,FALSE),"")</f>
        <v>0</v>
      </c>
      <c r="U34" s="168" t="str">
        <f>IFERROR(tbl_AufmassLos1[[#This Row],[StundenJahr]]*tbl_AufmassLos1[[#This Row],[SVS]],"")</f>
        <v/>
      </c>
      <c r="V34" s="169" t="str">
        <f>IFERROR(tbl_AufmassLos1[[#This Row],[PreisJahr]]/12,"")</f>
        <v/>
      </c>
    </row>
    <row r="35" spans="1:22" x14ac:dyDescent="0.2">
      <c r="A35" s="285" t="s">
        <v>1548</v>
      </c>
      <c r="B35" s="286">
        <v>708420001</v>
      </c>
      <c r="C35" s="285" t="s">
        <v>1549</v>
      </c>
      <c r="D35" s="287" t="s">
        <v>249</v>
      </c>
      <c r="E35" s="651" t="s">
        <v>700</v>
      </c>
      <c r="F35" s="292" t="s">
        <v>336</v>
      </c>
      <c r="G35" s="288" t="s">
        <v>661</v>
      </c>
      <c r="H35" s="285"/>
      <c r="I35" s="285" t="s">
        <v>391</v>
      </c>
      <c r="J35" s="289">
        <v>7</v>
      </c>
      <c r="K35" s="286" t="s">
        <v>439</v>
      </c>
      <c r="L35" s="286" t="s">
        <v>163</v>
      </c>
      <c r="M35" s="286" t="s">
        <v>520</v>
      </c>
      <c r="N35" s="290">
        <v>384</v>
      </c>
      <c r="O35" s="291">
        <v>0</v>
      </c>
      <c r="P35" s="291">
        <v>0.5</v>
      </c>
      <c r="Q35" s="649">
        <f>IFERROR(tbl_AufmassLos1[[#This Row],[Fläche_qm]]*tbl_AufmassLos1[[#This Row],[Reinigungs-tageJahr]],"")</f>
        <v>2688</v>
      </c>
      <c r="R35" s="160">
        <f>IFERROR(VLOOKUP(tbl_AufmassLos1[[#This Row],[Reinigungs-gruppe]]&amp;tbl_AufmassLos1[[#This Row],[Reinigungs-tageJahr]],tbl_BasisLos1[],7,FALSE),"")</f>
        <v>0</v>
      </c>
      <c r="S35" s="166" t="str">
        <f>IFERROR(tbl_AufmassLos1[[#This Row],[Fläche_qm_Jahr]]/tbl_AufmassLos1[[#This Row],[qm Leistung pro Stunde]],"")</f>
        <v/>
      </c>
      <c r="T35" s="167">
        <f>IFERROR(VLOOKUP(tbl_AufmassLos1[[#This Row],[Reinigungs-gruppe]]&amp;tbl_AufmassLos1[[#This Row],[Reinigungs-tageJahr]],tbl_BasisLos1[],8,FALSE),"")</f>
        <v>0</v>
      </c>
      <c r="U35" s="168" t="str">
        <f>IFERROR(tbl_AufmassLos1[[#This Row],[StundenJahr]]*tbl_AufmassLos1[[#This Row],[SVS]],"")</f>
        <v/>
      </c>
      <c r="V35" s="169" t="str">
        <f>IFERROR(tbl_AufmassLos1[[#This Row],[PreisJahr]]/12,"")</f>
        <v/>
      </c>
    </row>
    <row r="36" spans="1:22" x14ac:dyDescent="0.2">
      <c r="A36" s="285" t="s">
        <v>1548</v>
      </c>
      <c r="B36" s="286">
        <v>708420001</v>
      </c>
      <c r="C36" s="285" t="s">
        <v>1549</v>
      </c>
      <c r="D36" s="287" t="s">
        <v>249</v>
      </c>
      <c r="E36" s="651" t="s">
        <v>701</v>
      </c>
      <c r="F36" s="292" t="s">
        <v>702</v>
      </c>
      <c r="G36" s="288" t="s">
        <v>661</v>
      </c>
      <c r="H36" s="285"/>
      <c r="I36" s="285" t="s">
        <v>391</v>
      </c>
      <c r="J36" s="289">
        <v>131.63</v>
      </c>
      <c r="K36" s="286" t="s">
        <v>235</v>
      </c>
      <c r="L36" s="286" t="s">
        <v>163</v>
      </c>
      <c r="M36" s="286" t="s">
        <v>430</v>
      </c>
      <c r="N36" s="290">
        <v>192</v>
      </c>
      <c r="O36" s="291">
        <v>18.5</v>
      </c>
      <c r="P36" s="291"/>
      <c r="Q36" s="649">
        <f>IFERROR(tbl_AufmassLos1[[#This Row],[Fläche_qm]]*tbl_AufmassLos1[[#This Row],[Reinigungs-tageJahr]],"")</f>
        <v>25272.959999999999</v>
      </c>
      <c r="R36" s="160">
        <f>IFERROR(VLOOKUP(tbl_AufmassLos1[[#This Row],[Reinigungs-gruppe]]&amp;tbl_AufmassLos1[[#This Row],[Reinigungs-tageJahr]],tbl_BasisLos1[],7,FALSE),"")</f>
        <v>0</v>
      </c>
      <c r="S36" s="166" t="str">
        <f>IFERROR(tbl_AufmassLos1[[#This Row],[Fläche_qm_Jahr]]/tbl_AufmassLos1[[#This Row],[qm Leistung pro Stunde]],"")</f>
        <v/>
      </c>
      <c r="T36" s="167">
        <f>IFERROR(VLOOKUP(tbl_AufmassLos1[[#This Row],[Reinigungs-gruppe]]&amp;tbl_AufmassLos1[[#This Row],[Reinigungs-tageJahr]],tbl_BasisLos1[],8,FALSE),"")</f>
        <v>0</v>
      </c>
      <c r="U36" s="168" t="str">
        <f>IFERROR(tbl_AufmassLos1[[#This Row],[StundenJahr]]*tbl_AufmassLos1[[#This Row],[SVS]],"")</f>
        <v/>
      </c>
      <c r="V36" s="169" t="str">
        <f>IFERROR(tbl_AufmassLos1[[#This Row],[PreisJahr]]/12,"")</f>
        <v/>
      </c>
    </row>
    <row r="37" spans="1:22" x14ac:dyDescent="0.2">
      <c r="A37" s="285" t="s">
        <v>1548</v>
      </c>
      <c r="B37" s="286">
        <v>708420001</v>
      </c>
      <c r="C37" s="285" t="s">
        <v>1549</v>
      </c>
      <c r="D37" s="287" t="s">
        <v>249</v>
      </c>
      <c r="E37" s="651" t="s">
        <v>703</v>
      </c>
      <c r="F37" s="292" t="s">
        <v>704</v>
      </c>
      <c r="G37" s="288" t="s">
        <v>661</v>
      </c>
      <c r="H37" s="285"/>
      <c r="I37" s="285" t="s">
        <v>391</v>
      </c>
      <c r="J37" s="289">
        <v>23</v>
      </c>
      <c r="K37" s="286" t="s">
        <v>264</v>
      </c>
      <c r="L37" s="286" t="s">
        <v>163</v>
      </c>
      <c r="M37" s="286" t="s">
        <v>430</v>
      </c>
      <c r="N37" s="290">
        <v>192</v>
      </c>
      <c r="O37" s="291">
        <v>0</v>
      </c>
      <c r="P37" s="291"/>
      <c r="Q37" s="649">
        <f>IFERROR(tbl_AufmassLos1[[#This Row],[Fläche_qm]]*tbl_AufmassLos1[[#This Row],[Reinigungs-tageJahr]],"")</f>
        <v>4416</v>
      </c>
      <c r="R37" s="160">
        <f>IFERROR(VLOOKUP(tbl_AufmassLos1[[#This Row],[Reinigungs-gruppe]]&amp;tbl_AufmassLos1[[#This Row],[Reinigungs-tageJahr]],tbl_BasisLos1[],7,FALSE),"")</f>
        <v>0</v>
      </c>
      <c r="S37" s="166" t="str">
        <f>IFERROR(tbl_AufmassLos1[[#This Row],[Fläche_qm_Jahr]]/tbl_AufmassLos1[[#This Row],[qm Leistung pro Stunde]],"")</f>
        <v/>
      </c>
      <c r="T37" s="167">
        <f>IFERROR(VLOOKUP(tbl_AufmassLos1[[#This Row],[Reinigungs-gruppe]]&amp;tbl_AufmassLos1[[#This Row],[Reinigungs-tageJahr]],tbl_BasisLos1[],8,FALSE),"")</f>
        <v>0</v>
      </c>
      <c r="U37" s="168" t="str">
        <f>IFERROR(tbl_AufmassLos1[[#This Row],[StundenJahr]]*tbl_AufmassLos1[[#This Row],[SVS]],"")</f>
        <v/>
      </c>
      <c r="V37" s="169" t="str">
        <f>IFERROR(tbl_AufmassLos1[[#This Row],[PreisJahr]]/12,"")</f>
        <v/>
      </c>
    </row>
    <row r="38" spans="1:22" x14ac:dyDescent="0.2">
      <c r="A38" s="285" t="s">
        <v>1548</v>
      </c>
      <c r="B38" s="286">
        <v>708420001</v>
      </c>
      <c r="C38" s="285" t="s">
        <v>1549</v>
      </c>
      <c r="D38" s="287" t="s">
        <v>249</v>
      </c>
      <c r="E38" s="651" t="s">
        <v>705</v>
      </c>
      <c r="F38" s="292" t="s">
        <v>706</v>
      </c>
      <c r="G38" s="288" t="s">
        <v>661</v>
      </c>
      <c r="H38" s="285"/>
      <c r="I38" s="285" t="s">
        <v>389</v>
      </c>
      <c r="J38" s="289">
        <v>13.23</v>
      </c>
      <c r="K38" s="286" t="s">
        <v>262</v>
      </c>
      <c r="L38" s="286" t="s">
        <v>163</v>
      </c>
      <c r="M38" s="286" t="s">
        <v>430</v>
      </c>
      <c r="N38" s="290">
        <v>192</v>
      </c>
      <c r="O38" s="291">
        <v>11.8</v>
      </c>
      <c r="P38" s="291"/>
      <c r="Q38" s="649">
        <f>IFERROR(tbl_AufmassLos1[[#This Row],[Fläche_qm]]*tbl_AufmassLos1[[#This Row],[Reinigungs-tageJahr]],"")</f>
        <v>2540.16</v>
      </c>
      <c r="R38" s="160">
        <f>IFERROR(VLOOKUP(tbl_AufmassLos1[[#This Row],[Reinigungs-gruppe]]&amp;tbl_AufmassLos1[[#This Row],[Reinigungs-tageJahr]],tbl_BasisLos1[],7,FALSE),"")</f>
        <v>0</v>
      </c>
      <c r="S38" s="166" t="str">
        <f>IFERROR(tbl_AufmassLos1[[#This Row],[Fläche_qm_Jahr]]/tbl_AufmassLos1[[#This Row],[qm Leistung pro Stunde]],"")</f>
        <v/>
      </c>
      <c r="T38" s="167">
        <f>IFERROR(VLOOKUP(tbl_AufmassLos1[[#This Row],[Reinigungs-gruppe]]&amp;tbl_AufmassLos1[[#This Row],[Reinigungs-tageJahr]],tbl_BasisLos1[],8,FALSE),"")</f>
        <v>0</v>
      </c>
      <c r="U38" s="168" t="str">
        <f>IFERROR(tbl_AufmassLos1[[#This Row],[StundenJahr]]*tbl_AufmassLos1[[#This Row],[SVS]],"")</f>
        <v/>
      </c>
      <c r="V38" s="169" t="str">
        <f>IFERROR(tbl_AufmassLos1[[#This Row],[PreisJahr]]/12,"")</f>
        <v/>
      </c>
    </row>
    <row r="39" spans="1:22" x14ac:dyDescent="0.2">
      <c r="A39" s="285" t="s">
        <v>1548</v>
      </c>
      <c r="B39" s="286">
        <v>708420001</v>
      </c>
      <c r="C39" s="285" t="s">
        <v>1549</v>
      </c>
      <c r="D39" s="287" t="s">
        <v>249</v>
      </c>
      <c r="E39" s="651" t="s">
        <v>410</v>
      </c>
      <c r="F39" s="292" t="s">
        <v>707</v>
      </c>
      <c r="G39" s="288" t="s">
        <v>661</v>
      </c>
      <c r="H39" s="285"/>
      <c r="I39" s="285" t="s">
        <v>389</v>
      </c>
      <c r="J39" s="289">
        <v>13.23</v>
      </c>
      <c r="K39" s="286" t="s">
        <v>233</v>
      </c>
      <c r="L39" s="286" t="s">
        <v>163</v>
      </c>
      <c r="M39" s="286" t="s">
        <v>428</v>
      </c>
      <c r="N39" s="290">
        <v>38.4</v>
      </c>
      <c r="O39" s="291">
        <v>1.8</v>
      </c>
      <c r="P39" s="291">
        <v>2.8</v>
      </c>
      <c r="Q39" s="649">
        <f>IFERROR(tbl_AufmassLos1[[#This Row],[Fläche_qm]]*tbl_AufmassLos1[[#This Row],[Reinigungs-tageJahr]],"")</f>
        <v>508.03199999999998</v>
      </c>
      <c r="R39" s="160">
        <f>IFERROR(VLOOKUP(tbl_AufmassLos1[[#This Row],[Reinigungs-gruppe]]&amp;tbl_AufmassLos1[[#This Row],[Reinigungs-tageJahr]],tbl_BasisLos1[],7,FALSE),"")</f>
        <v>0</v>
      </c>
      <c r="S39" s="166" t="str">
        <f>IFERROR(tbl_AufmassLos1[[#This Row],[Fläche_qm_Jahr]]/tbl_AufmassLos1[[#This Row],[qm Leistung pro Stunde]],"")</f>
        <v/>
      </c>
      <c r="T39" s="167">
        <f>IFERROR(VLOOKUP(tbl_AufmassLos1[[#This Row],[Reinigungs-gruppe]]&amp;tbl_AufmassLos1[[#This Row],[Reinigungs-tageJahr]],tbl_BasisLos1[],8,FALSE),"")</f>
        <v>0</v>
      </c>
      <c r="U39" s="168" t="str">
        <f>IFERROR(tbl_AufmassLos1[[#This Row],[StundenJahr]]*tbl_AufmassLos1[[#This Row],[SVS]],"")</f>
        <v/>
      </c>
      <c r="V39" s="169" t="str">
        <f>IFERROR(tbl_AufmassLos1[[#This Row],[PreisJahr]]/12,"")</f>
        <v/>
      </c>
    </row>
    <row r="40" spans="1:22" x14ac:dyDescent="0.2">
      <c r="A40" s="285" t="s">
        <v>1548</v>
      </c>
      <c r="B40" s="286">
        <v>708420001</v>
      </c>
      <c r="C40" s="285" t="s">
        <v>1549</v>
      </c>
      <c r="D40" s="287" t="s">
        <v>249</v>
      </c>
      <c r="E40" s="651" t="s">
        <v>708</v>
      </c>
      <c r="F40" s="292" t="s">
        <v>709</v>
      </c>
      <c r="G40" s="288" t="s">
        <v>661</v>
      </c>
      <c r="H40" s="285"/>
      <c r="I40" s="285" t="s">
        <v>389</v>
      </c>
      <c r="J40" s="289">
        <v>11.4</v>
      </c>
      <c r="K40" s="286" t="s">
        <v>233</v>
      </c>
      <c r="L40" s="286" t="s">
        <v>163</v>
      </c>
      <c r="M40" s="286" t="s">
        <v>428</v>
      </c>
      <c r="N40" s="290">
        <v>38.4</v>
      </c>
      <c r="O40" s="291">
        <v>1.8</v>
      </c>
      <c r="P40" s="291"/>
      <c r="Q40" s="649">
        <f>IFERROR(tbl_AufmassLos1[[#This Row],[Fläche_qm]]*tbl_AufmassLos1[[#This Row],[Reinigungs-tageJahr]],"")</f>
        <v>437.76</v>
      </c>
      <c r="R40" s="160">
        <f>IFERROR(VLOOKUP(tbl_AufmassLos1[[#This Row],[Reinigungs-gruppe]]&amp;tbl_AufmassLos1[[#This Row],[Reinigungs-tageJahr]],tbl_BasisLos1[],7,FALSE),"")</f>
        <v>0</v>
      </c>
      <c r="S40" s="166" t="str">
        <f>IFERROR(tbl_AufmassLos1[[#This Row],[Fläche_qm_Jahr]]/tbl_AufmassLos1[[#This Row],[qm Leistung pro Stunde]],"")</f>
        <v/>
      </c>
      <c r="T40" s="167">
        <f>IFERROR(VLOOKUP(tbl_AufmassLos1[[#This Row],[Reinigungs-gruppe]]&amp;tbl_AufmassLos1[[#This Row],[Reinigungs-tageJahr]],tbl_BasisLos1[],8,FALSE),"")</f>
        <v>0</v>
      </c>
      <c r="U40" s="168" t="str">
        <f>IFERROR(tbl_AufmassLos1[[#This Row],[StundenJahr]]*tbl_AufmassLos1[[#This Row],[SVS]],"")</f>
        <v/>
      </c>
      <c r="V40" s="169" t="str">
        <f>IFERROR(tbl_AufmassLos1[[#This Row],[PreisJahr]]/12,"")</f>
        <v/>
      </c>
    </row>
    <row r="41" spans="1:22" x14ac:dyDescent="0.2">
      <c r="A41" s="285" t="s">
        <v>1548</v>
      </c>
      <c r="B41" s="286">
        <v>708420001</v>
      </c>
      <c r="C41" s="285" t="s">
        <v>1549</v>
      </c>
      <c r="D41" s="287" t="s">
        <v>249</v>
      </c>
      <c r="E41" s="651" t="s">
        <v>411</v>
      </c>
      <c r="F41" s="292" t="s">
        <v>357</v>
      </c>
      <c r="G41" s="288" t="s">
        <v>661</v>
      </c>
      <c r="H41" s="285"/>
      <c r="I41" s="285" t="s">
        <v>391</v>
      </c>
      <c r="J41" s="289">
        <v>5.64</v>
      </c>
      <c r="K41" s="286" t="s">
        <v>400</v>
      </c>
      <c r="L41" s="286" t="s">
        <v>163</v>
      </c>
      <c r="M41" s="286" t="s">
        <v>430</v>
      </c>
      <c r="N41" s="290">
        <v>192</v>
      </c>
      <c r="O41" s="291">
        <v>0</v>
      </c>
      <c r="P41" s="291"/>
      <c r="Q41" s="649">
        <f>IFERROR(tbl_AufmassLos1[[#This Row],[Fläche_qm]]*tbl_AufmassLos1[[#This Row],[Reinigungs-tageJahr]],"")</f>
        <v>1082.8799999999999</v>
      </c>
      <c r="R41" s="160">
        <f>IFERROR(VLOOKUP(tbl_AufmassLos1[[#This Row],[Reinigungs-gruppe]]&amp;tbl_AufmassLos1[[#This Row],[Reinigungs-tageJahr]],tbl_BasisLos1[],7,FALSE),"")</f>
        <v>0</v>
      </c>
      <c r="S41" s="166" t="str">
        <f>IFERROR(tbl_AufmassLos1[[#This Row],[Fläche_qm_Jahr]]/tbl_AufmassLos1[[#This Row],[qm Leistung pro Stunde]],"")</f>
        <v/>
      </c>
      <c r="T41" s="167">
        <f>IFERROR(VLOOKUP(tbl_AufmassLos1[[#This Row],[Reinigungs-gruppe]]&amp;tbl_AufmassLos1[[#This Row],[Reinigungs-tageJahr]],tbl_BasisLos1[],8,FALSE),"")</f>
        <v>0</v>
      </c>
      <c r="U41" s="168" t="str">
        <f>IFERROR(tbl_AufmassLos1[[#This Row],[StundenJahr]]*tbl_AufmassLos1[[#This Row],[SVS]],"")</f>
        <v/>
      </c>
      <c r="V41" s="169" t="str">
        <f>IFERROR(tbl_AufmassLos1[[#This Row],[PreisJahr]]/12,"")</f>
        <v/>
      </c>
    </row>
    <row r="42" spans="1:22" x14ac:dyDescent="0.2">
      <c r="A42" s="285" t="s">
        <v>1548</v>
      </c>
      <c r="B42" s="286">
        <v>708420001</v>
      </c>
      <c r="C42" s="285" t="s">
        <v>1549</v>
      </c>
      <c r="D42" s="287" t="s">
        <v>249</v>
      </c>
      <c r="E42" s="651" t="s">
        <v>412</v>
      </c>
      <c r="F42" s="292" t="s">
        <v>356</v>
      </c>
      <c r="G42" s="288" t="s">
        <v>661</v>
      </c>
      <c r="H42" s="285"/>
      <c r="I42" s="285" t="s">
        <v>391</v>
      </c>
      <c r="J42" s="289">
        <v>5.64</v>
      </c>
      <c r="K42" s="286" t="s">
        <v>400</v>
      </c>
      <c r="L42" s="286" t="s">
        <v>163</v>
      </c>
      <c r="M42" s="286" t="s">
        <v>430</v>
      </c>
      <c r="N42" s="290">
        <v>192</v>
      </c>
      <c r="O42" s="291">
        <v>0</v>
      </c>
      <c r="P42" s="291"/>
      <c r="Q42" s="649">
        <f>IFERROR(tbl_AufmassLos1[[#This Row],[Fläche_qm]]*tbl_AufmassLos1[[#This Row],[Reinigungs-tageJahr]],"")</f>
        <v>1082.8799999999999</v>
      </c>
      <c r="R42" s="160">
        <f>IFERROR(VLOOKUP(tbl_AufmassLos1[[#This Row],[Reinigungs-gruppe]]&amp;tbl_AufmassLos1[[#This Row],[Reinigungs-tageJahr]],tbl_BasisLos1[],7,FALSE),"")</f>
        <v>0</v>
      </c>
      <c r="S42" s="166" t="str">
        <f>IFERROR(tbl_AufmassLos1[[#This Row],[Fläche_qm_Jahr]]/tbl_AufmassLos1[[#This Row],[qm Leistung pro Stunde]],"")</f>
        <v/>
      </c>
      <c r="T42" s="167">
        <f>IFERROR(VLOOKUP(tbl_AufmassLos1[[#This Row],[Reinigungs-gruppe]]&amp;tbl_AufmassLos1[[#This Row],[Reinigungs-tageJahr]],tbl_BasisLos1[],8,FALSE),"")</f>
        <v>0</v>
      </c>
      <c r="U42" s="168" t="str">
        <f>IFERROR(tbl_AufmassLos1[[#This Row],[StundenJahr]]*tbl_AufmassLos1[[#This Row],[SVS]],"")</f>
        <v/>
      </c>
      <c r="V42" s="169" t="str">
        <f>IFERROR(tbl_AufmassLos1[[#This Row],[PreisJahr]]/12,"")</f>
        <v/>
      </c>
    </row>
    <row r="43" spans="1:22" x14ac:dyDescent="0.2">
      <c r="A43" s="285" t="s">
        <v>1548</v>
      </c>
      <c r="B43" s="286">
        <v>708420001</v>
      </c>
      <c r="C43" s="285" t="s">
        <v>1549</v>
      </c>
      <c r="D43" s="287" t="s">
        <v>249</v>
      </c>
      <c r="E43" s="651" t="s">
        <v>710</v>
      </c>
      <c r="F43" s="292" t="s">
        <v>340</v>
      </c>
      <c r="G43" s="288" t="s">
        <v>661</v>
      </c>
      <c r="H43" s="285"/>
      <c r="I43" s="285" t="s">
        <v>389</v>
      </c>
      <c r="J43" s="289">
        <v>11.98</v>
      </c>
      <c r="K43" s="286" t="s">
        <v>49</v>
      </c>
      <c r="L43" s="286" t="s">
        <v>163</v>
      </c>
      <c r="M43" s="286" t="s">
        <v>249</v>
      </c>
      <c r="N43" s="290">
        <v>0</v>
      </c>
      <c r="O43" s="291">
        <v>0</v>
      </c>
      <c r="P43" s="291"/>
      <c r="Q43" s="649">
        <f>IFERROR(tbl_AufmassLos1[[#This Row],[Fläche_qm]]*tbl_AufmassLos1[[#This Row],[Reinigungs-tageJahr]],"")</f>
        <v>0</v>
      </c>
      <c r="R43" s="160">
        <f>IFERROR(VLOOKUP(tbl_AufmassLos1[[#This Row],[Reinigungs-gruppe]]&amp;tbl_AufmassLos1[[#This Row],[Reinigungs-tageJahr]],tbl_BasisLos1[],7,FALSE),"")</f>
        <v>0</v>
      </c>
      <c r="S43" s="166" t="str">
        <f>IFERROR(tbl_AufmassLos1[[#This Row],[Fläche_qm_Jahr]]/tbl_AufmassLos1[[#This Row],[qm Leistung pro Stunde]],"")</f>
        <v/>
      </c>
      <c r="T43" s="167">
        <f>IFERROR(VLOOKUP(tbl_AufmassLos1[[#This Row],[Reinigungs-gruppe]]&amp;tbl_AufmassLos1[[#This Row],[Reinigungs-tageJahr]],tbl_BasisLos1[],8,FALSE),"")</f>
        <v>0</v>
      </c>
      <c r="U43" s="168" t="str">
        <f>IFERROR(tbl_AufmassLos1[[#This Row],[StundenJahr]]*tbl_AufmassLos1[[#This Row],[SVS]],"")</f>
        <v/>
      </c>
      <c r="V43" s="169" t="str">
        <f>IFERROR(tbl_AufmassLos1[[#This Row],[PreisJahr]]/12,"")</f>
        <v/>
      </c>
    </row>
    <row r="44" spans="1:22" x14ac:dyDescent="0.2">
      <c r="A44" s="285" t="s">
        <v>1548</v>
      </c>
      <c r="B44" s="286">
        <v>708420001</v>
      </c>
      <c r="C44" s="285" t="s">
        <v>1549</v>
      </c>
      <c r="D44" s="287" t="s">
        <v>249</v>
      </c>
      <c r="E44" s="651" t="s">
        <v>413</v>
      </c>
      <c r="F44" s="292" t="s">
        <v>711</v>
      </c>
      <c r="G44" s="288" t="s">
        <v>661</v>
      </c>
      <c r="H44" s="285"/>
      <c r="I44" s="285" t="s">
        <v>389</v>
      </c>
      <c r="J44" s="289">
        <v>1.7</v>
      </c>
      <c r="K44" s="286" t="s">
        <v>261</v>
      </c>
      <c r="L44" s="286" t="s">
        <v>163</v>
      </c>
      <c r="M44" s="286" t="s">
        <v>433</v>
      </c>
      <c r="N44" s="290">
        <v>96</v>
      </c>
      <c r="O44" s="291">
        <v>0</v>
      </c>
      <c r="P44" s="291"/>
      <c r="Q44" s="649">
        <f>IFERROR(tbl_AufmassLos1[[#This Row],[Fläche_qm]]*tbl_AufmassLos1[[#This Row],[Reinigungs-tageJahr]],"")</f>
        <v>163.19999999999999</v>
      </c>
      <c r="R44" s="160">
        <f>IFERROR(VLOOKUP(tbl_AufmassLos1[[#This Row],[Reinigungs-gruppe]]&amp;tbl_AufmassLos1[[#This Row],[Reinigungs-tageJahr]],tbl_BasisLos1[],7,FALSE),"")</f>
        <v>0</v>
      </c>
      <c r="S44" s="166" t="str">
        <f>IFERROR(tbl_AufmassLos1[[#This Row],[Fläche_qm_Jahr]]/tbl_AufmassLos1[[#This Row],[qm Leistung pro Stunde]],"")</f>
        <v/>
      </c>
      <c r="T44" s="167">
        <f>IFERROR(VLOOKUP(tbl_AufmassLos1[[#This Row],[Reinigungs-gruppe]]&amp;tbl_AufmassLos1[[#This Row],[Reinigungs-tageJahr]],tbl_BasisLos1[],8,FALSE),"")</f>
        <v>0</v>
      </c>
      <c r="U44" s="168" t="str">
        <f>IFERROR(tbl_AufmassLos1[[#This Row],[StundenJahr]]*tbl_AufmassLos1[[#This Row],[SVS]],"")</f>
        <v/>
      </c>
      <c r="V44" s="169" t="str">
        <f>IFERROR(tbl_AufmassLos1[[#This Row],[PreisJahr]]/12,"")</f>
        <v/>
      </c>
    </row>
    <row r="45" spans="1:22" x14ac:dyDescent="0.2">
      <c r="A45" s="285" t="s">
        <v>1548</v>
      </c>
      <c r="B45" s="286">
        <v>708420001</v>
      </c>
      <c r="C45" s="285" t="s">
        <v>1549</v>
      </c>
      <c r="D45" s="287" t="s">
        <v>249</v>
      </c>
      <c r="E45" s="651" t="s">
        <v>712</v>
      </c>
      <c r="F45" s="292" t="s">
        <v>713</v>
      </c>
      <c r="G45" s="288" t="s">
        <v>661</v>
      </c>
      <c r="H45" s="285"/>
      <c r="I45" s="285" t="s">
        <v>389</v>
      </c>
      <c r="J45" s="289">
        <v>49.6</v>
      </c>
      <c r="K45" s="286" t="s">
        <v>434</v>
      </c>
      <c r="L45" s="286" t="s">
        <v>163</v>
      </c>
      <c r="M45" s="286" t="s">
        <v>430</v>
      </c>
      <c r="N45" s="290">
        <v>192</v>
      </c>
      <c r="O45" s="291">
        <v>6.6</v>
      </c>
      <c r="P45" s="291"/>
      <c r="Q45" s="649">
        <f>IFERROR(tbl_AufmassLos1[[#This Row],[Fläche_qm]]*tbl_AufmassLos1[[#This Row],[Reinigungs-tageJahr]],"")</f>
        <v>9523.2000000000007</v>
      </c>
      <c r="R45" s="160">
        <f>IFERROR(VLOOKUP(tbl_AufmassLos1[[#This Row],[Reinigungs-gruppe]]&amp;tbl_AufmassLos1[[#This Row],[Reinigungs-tageJahr]],tbl_BasisLos1[],7,FALSE),"")</f>
        <v>0</v>
      </c>
      <c r="S45" s="166" t="str">
        <f>IFERROR(tbl_AufmassLos1[[#This Row],[Fläche_qm_Jahr]]/tbl_AufmassLos1[[#This Row],[qm Leistung pro Stunde]],"")</f>
        <v/>
      </c>
      <c r="T45" s="167">
        <f>IFERROR(VLOOKUP(tbl_AufmassLos1[[#This Row],[Reinigungs-gruppe]]&amp;tbl_AufmassLos1[[#This Row],[Reinigungs-tageJahr]],tbl_BasisLos1[],8,FALSE),"")</f>
        <v>0</v>
      </c>
      <c r="U45" s="168" t="str">
        <f>IFERROR(tbl_AufmassLos1[[#This Row],[StundenJahr]]*tbl_AufmassLos1[[#This Row],[SVS]],"")</f>
        <v/>
      </c>
      <c r="V45" s="169" t="str">
        <f>IFERROR(tbl_AufmassLos1[[#This Row],[PreisJahr]]/12,"")</f>
        <v/>
      </c>
    </row>
    <row r="46" spans="1:22" x14ac:dyDescent="0.2">
      <c r="A46" s="285" t="s">
        <v>1548</v>
      </c>
      <c r="B46" s="286">
        <v>708420001</v>
      </c>
      <c r="C46" s="285" t="s">
        <v>1549</v>
      </c>
      <c r="D46" s="287" t="s">
        <v>249</v>
      </c>
      <c r="E46" s="651" t="s">
        <v>714</v>
      </c>
      <c r="F46" s="292" t="s">
        <v>715</v>
      </c>
      <c r="G46" s="288" t="s">
        <v>661</v>
      </c>
      <c r="H46" s="285"/>
      <c r="I46" s="285" t="s">
        <v>391</v>
      </c>
      <c r="J46" s="289">
        <v>81.400000000000006</v>
      </c>
      <c r="K46" s="286" t="s">
        <v>262</v>
      </c>
      <c r="L46" s="286" t="s">
        <v>163</v>
      </c>
      <c r="M46" s="286" t="s">
        <v>430</v>
      </c>
      <c r="N46" s="290">
        <v>192</v>
      </c>
      <c r="O46" s="291">
        <v>11.4</v>
      </c>
      <c r="P46" s="291"/>
      <c r="Q46" s="649">
        <f>IFERROR(tbl_AufmassLos1[[#This Row],[Fläche_qm]]*tbl_AufmassLos1[[#This Row],[Reinigungs-tageJahr]],"")</f>
        <v>15628.800000000001</v>
      </c>
      <c r="R46" s="160">
        <f>IFERROR(VLOOKUP(tbl_AufmassLos1[[#This Row],[Reinigungs-gruppe]]&amp;tbl_AufmassLos1[[#This Row],[Reinigungs-tageJahr]],tbl_BasisLos1[],7,FALSE),"")</f>
        <v>0</v>
      </c>
      <c r="S46" s="166" t="str">
        <f>IFERROR(tbl_AufmassLos1[[#This Row],[Fläche_qm_Jahr]]/tbl_AufmassLos1[[#This Row],[qm Leistung pro Stunde]],"")</f>
        <v/>
      </c>
      <c r="T46" s="167">
        <f>IFERROR(VLOOKUP(tbl_AufmassLos1[[#This Row],[Reinigungs-gruppe]]&amp;tbl_AufmassLos1[[#This Row],[Reinigungs-tageJahr]],tbl_BasisLos1[],8,FALSE),"")</f>
        <v>0</v>
      </c>
      <c r="U46" s="168" t="str">
        <f>IFERROR(tbl_AufmassLos1[[#This Row],[StundenJahr]]*tbl_AufmassLos1[[#This Row],[SVS]],"")</f>
        <v/>
      </c>
      <c r="V46" s="169" t="str">
        <f>IFERROR(tbl_AufmassLos1[[#This Row],[PreisJahr]]/12,"")</f>
        <v/>
      </c>
    </row>
    <row r="47" spans="1:22" x14ac:dyDescent="0.2">
      <c r="A47" s="285" t="s">
        <v>1548</v>
      </c>
      <c r="B47" s="286">
        <v>708420001</v>
      </c>
      <c r="C47" s="285" t="s">
        <v>1549</v>
      </c>
      <c r="D47" s="287" t="s">
        <v>249</v>
      </c>
      <c r="E47" s="651" t="s">
        <v>236</v>
      </c>
      <c r="F47" s="292" t="s">
        <v>716</v>
      </c>
      <c r="G47" s="288" t="s">
        <v>661</v>
      </c>
      <c r="H47" s="285"/>
      <c r="I47" s="285" t="s">
        <v>391</v>
      </c>
      <c r="J47" s="289">
        <v>12.95</v>
      </c>
      <c r="K47" s="286" t="s">
        <v>439</v>
      </c>
      <c r="L47" s="286" t="s">
        <v>163</v>
      </c>
      <c r="M47" s="286" t="s">
        <v>520</v>
      </c>
      <c r="N47" s="290">
        <v>384</v>
      </c>
      <c r="O47" s="291">
        <v>1</v>
      </c>
      <c r="P47" s="291"/>
      <c r="Q47" s="649">
        <f>IFERROR(tbl_AufmassLos1[[#This Row],[Fläche_qm]]*tbl_AufmassLos1[[#This Row],[Reinigungs-tageJahr]],"")</f>
        <v>4972.7999999999993</v>
      </c>
      <c r="R47" s="160">
        <f>IFERROR(VLOOKUP(tbl_AufmassLos1[[#This Row],[Reinigungs-gruppe]]&amp;tbl_AufmassLos1[[#This Row],[Reinigungs-tageJahr]],tbl_BasisLos1[],7,FALSE),"")</f>
        <v>0</v>
      </c>
      <c r="S47" s="166" t="str">
        <f>IFERROR(tbl_AufmassLos1[[#This Row],[Fläche_qm_Jahr]]/tbl_AufmassLos1[[#This Row],[qm Leistung pro Stunde]],"")</f>
        <v/>
      </c>
      <c r="T47" s="167">
        <f>IFERROR(VLOOKUP(tbl_AufmassLos1[[#This Row],[Reinigungs-gruppe]]&amp;tbl_AufmassLos1[[#This Row],[Reinigungs-tageJahr]],tbl_BasisLos1[],8,FALSE),"")</f>
        <v>0</v>
      </c>
      <c r="U47" s="168" t="str">
        <f>IFERROR(tbl_AufmassLos1[[#This Row],[StundenJahr]]*tbl_AufmassLos1[[#This Row],[SVS]],"")</f>
        <v/>
      </c>
      <c r="V47" s="169" t="str">
        <f>IFERROR(tbl_AufmassLos1[[#This Row],[PreisJahr]]/12,"")</f>
        <v/>
      </c>
    </row>
    <row r="48" spans="1:22" x14ac:dyDescent="0.2">
      <c r="A48" s="285" t="s">
        <v>1548</v>
      </c>
      <c r="B48" s="286">
        <v>708420001</v>
      </c>
      <c r="C48" s="285" t="s">
        <v>1549</v>
      </c>
      <c r="D48" s="287" t="s">
        <v>249</v>
      </c>
      <c r="E48" s="651" t="s">
        <v>398</v>
      </c>
      <c r="F48" s="292" t="s">
        <v>717</v>
      </c>
      <c r="G48" s="288" t="s">
        <v>661</v>
      </c>
      <c r="H48" s="285"/>
      <c r="I48" s="285" t="s">
        <v>391</v>
      </c>
      <c r="J48" s="289">
        <v>11.73</v>
      </c>
      <c r="K48" s="286" t="s">
        <v>439</v>
      </c>
      <c r="L48" s="286" t="s">
        <v>163</v>
      </c>
      <c r="M48" s="286" t="s">
        <v>520</v>
      </c>
      <c r="N48" s="290">
        <v>384</v>
      </c>
      <c r="O48" s="291">
        <v>0.5</v>
      </c>
      <c r="P48" s="291"/>
      <c r="Q48" s="649">
        <f>IFERROR(tbl_AufmassLos1[[#This Row],[Fläche_qm]]*tbl_AufmassLos1[[#This Row],[Reinigungs-tageJahr]],"")</f>
        <v>4504.32</v>
      </c>
      <c r="R48" s="160">
        <f>IFERROR(VLOOKUP(tbl_AufmassLos1[[#This Row],[Reinigungs-gruppe]]&amp;tbl_AufmassLos1[[#This Row],[Reinigungs-tageJahr]],tbl_BasisLos1[],7,FALSE),"")</f>
        <v>0</v>
      </c>
      <c r="S48" s="166" t="str">
        <f>IFERROR(tbl_AufmassLos1[[#This Row],[Fläche_qm_Jahr]]/tbl_AufmassLos1[[#This Row],[qm Leistung pro Stunde]],"")</f>
        <v/>
      </c>
      <c r="T48" s="167">
        <f>IFERROR(VLOOKUP(tbl_AufmassLos1[[#This Row],[Reinigungs-gruppe]]&amp;tbl_AufmassLos1[[#This Row],[Reinigungs-tageJahr]],tbl_BasisLos1[],8,FALSE),"")</f>
        <v>0</v>
      </c>
      <c r="U48" s="168" t="str">
        <f>IFERROR(tbl_AufmassLos1[[#This Row],[StundenJahr]]*tbl_AufmassLos1[[#This Row],[SVS]],"")</f>
        <v/>
      </c>
      <c r="V48" s="169" t="str">
        <f>IFERROR(tbl_AufmassLos1[[#This Row],[PreisJahr]]/12,"")</f>
        <v/>
      </c>
    </row>
    <row r="49" spans="1:22" x14ac:dyDescent="0.2">
      <c r="A49" s="285" t="s">
        <v>1548</v>
      </c>
      <c r="B49" s="286">
        <v>708420001</v>
      </c>
      <c r="C49" s="285" t="s">
        <v>1549</v>
      </c>
      <c r="D49" s="287" t="s">
        <v>249</v>
      </c>
      <c r="E49" s="651" t="s">
        <v>718</v>
      </c>
      <c r="F49" s="292" t="s">
        <v>719</v>
      </c>
      <c r="G49" s="288" t="s">
        <v>661</v>
      </c>
      <c r="H49" s="285"/>
      <c r="I49" s="285" t="s">
        <v>391</v>
      </c>
      <c r="J49" s="289">
        <v>52.64</v>
      </c>
      <c r="K49" s="286" t="s">
        <v>434</v>
      </c>
      <c r="L49" s="286" t="s">
        <v>163</v>
      </c>
      <c r="M49" s="286" t="s">
        <v>430</v>
      </c>
      <c r="N49" s="290">
        <v>192</v>
      </c>
      <c r="O49" s="291">
        <v>3.6</v>
      </c>
      <c r="P49" s="291"/>
      <c r="Q49" s="649">
        <f>IFERROR(tbl_AufmassLos1[[#This Row],[Fläche_qm]]*tbl_AufmassLos1[[#This Row],[Reinigungs-tageJahr]],"")</f>
        <v>10106.880000000001</v>
      </c>
      <c r="R49" s="160">
        <f>IFERROR(VLOOKUP(tbl_AufmassLos1[[#This Row],[Reinigungs-gruppe]]&amp;tbl_AufmassLos1[[#This Row],[Reinigungs-tageJahr]],tbl_BasisLos1[],7,FALSE),"")</f>
        <v>0</v>
      </c>
      <c r="S49" s="166" t="str">
        <f>IFERROR(tbl_AufmassLos1[[#This Row],[Fläche_qm_Jahr]]/tbl_AufmassLos1[[#This Row],[qm Leistung pro Stunde]],"")</f>
        <v/>
      </c>
      <c r="T49" s="167">
        <f>IFERROR(VLOOKUP(tbl_AufmassLos1[[#This Row],[Reinigungs-gruppe]]&amp;tbl_AufmassLos1[[#This Row],[Reinigungs-tageJahr]],tbl_BasisLos1[],8,FALSE),"")</f>
        <v>0</v>
      </c>
      <c r="U49" s="168" t="str">
        <f>IFERROR(tbl_AufmassLos1[[#This Row],[StundenJahr]]*tbl_AufmassLos1[[#This Row],[SVS]],"")</f>
        <v/>
      </c>
      <c r="V49" s="169" t="str">
        <f>IFERROR(tbl_AufmassLos1[[#This Row],[PreisJahr]]/12,"")</f>
        <v/>
      </c>
    </row>
    <row r="50" spans="1:22" x14ac:dyDescent="0.2">
      <c r="A50" s="285" t="s">
        <v>1548</v>
      </c>
      <c r="B50" s="286">
        <v>708420001</v>
      </c>
      <c r="C50" s="285" t="s">
        <v>1549</v>
      </c>
      <c r="D50" s="287" t="s">
        <v>249</v>
      </c>
      <c r="E50" s="651" t="s">
        <v>720</v>
      </c>
      <c r="F50" s="292" t="s">
        <v>721</v>
      </c>
      <c r="G50" s="288" t="s">
        <v>661</v>
      </c>
      <c r="H50" s="285"/>
      <c r="I50" s="285" t="s">
        <v>391</v>
      </c>
      <c r="J50" s="289">
        <v>62.29</v>
      </c>
      <c r="K50" s="286" t="s">
        <v>449</v>
      </c>
      <c r="L50" s="286" t="s">
        <v>163</v>
      </c>
      <c r="M50" s="286" t="s">
        <v>430</v>
      </c>
      <c r="N50" s="290">
        <v>192</v>
      </c>
      <c r="O50" s="291">
        <v>18.5</v>
      </c>
      <c r="P50" s="291"/>
      <c r="Q50" s="649">
        <f>IFERROR(tbl_AufmassLos1[[#This Row],[Fläche_qm]]*tbl_AufmassLos1[[#This Row],[Reinigungs-tageJahr]],"")</f>
        <v>11959.68</v>
      </c>
      <c r="R50" s="160">
        <f>IFERROR(VLOOKUP(tbl_AufmassLos1[[#This Row],[Reinigungs-gruppe]]&amp;tbl_AufmassLos1[[#This Row],[Reinigungs-tageJahr]],tbl_BasisLos1[],7,FALSE),"")</f>
        <v>0</v>
      </c>
      <c r="S50" s="166" t="str">
        <f>IFERROR(tbl_AufmassLos1[[#This Row],[Fläche_qm_Jahr]]/tbl_AufmassLos1[[#This Row],[qm Leistung pro Stunde]],"")</f>
        <v/>
      </c>
      <c r="T50" s="167">
        <f>IFERROR(VLOOKUP(tbl_AufmassLos1[[#This Row],[Reinigungs-gruppe]]&amp;tbl_AufmassLos1[[#This Row],[Reinigungs-tageJahr]],tbl_BasisLos1[],8,FALSE),"")</f>
        <v>0</v>
      </c>
      <c r="U50" s="168" t="str">
        <f>IFERROR(tbl_AufmassLos1[[#This Row],[StundenJahr]]*tbl_AufmassLos1[[#This Row],[SVS]],"")</f>
        <v/>
      </c>
      <c r="V50" s="169" t="str">
        <f>IFERROR(tbl_AufmassLos1[[#This Row],[PreisJahr]]/12,"")</f>
        <v/>
      </c>
    </row>
    <row r="51" spans="1:22" x14ac:dyDescent="0.2">
      <c r="A51" s="285" t="s">
        <v>1548</v>
      </c>
      <c r="B51" s="286">
        <v>708420001</v>
      </c>
      <c r="C51" s="285" t="s">
        <v>1549</v>
      </c>
      <c r="D51" s="286" t="s">
        <v>249</v>
      </c>
      <c r="E51" s="651" t="s">
        <v>720</v>
      </c>
      <c r="F51" s="292" t="s">
        <v>722</v>
      </c>
      <c r="G51" s="288" t="s">
        <v>661</v>
      </c>
      <c r="H51" s="285"/>
      <c r="I51" s="285" t="s">
        <v>391</v>
      </c>
      <c r="J51" s="289">
        <v>11.6</v>
      </c>
      <c r="K51" s="286" t="s">
        <v>197</v>
      </c>
      <c r="L51" s="286" t="s">
        <v>163</v>
      </c>
      <c r="M51" s="286" t="s">
        <v>430</v>
      </c>
      <c r="N51" s="290">
        <v>192</v>
      </c>
      <c r="O51" s="291">
        <v>1.1000000000000001</v>
      </c>
      <c r="P51" s="291"/>
      <c r="Q51" s="649">
        <f>IFERROR(tbl_AufmassLos1[[#This Row],[Fläche_qm]]*tbl_AufmassLos1[[#This Row],[Reinigungs-tageJahr]],"")</f>
        <v>2227.1999999999998</v>
      </c>
      <c r="R51" s="160">
        <f>IFERROR(VLOOKUP(tbl_AufmassLos1[[#This Row],[Reinigungs-gruppe]]&amp;tbl_AufmassLos1[[#This Row],[Reinigungs-tageJahr]],tbl_BasisLos1[],7,FALSE),"")</f>
        <v>0</v>
      </c>
      <c r="S51" s="166" t="str">
        <f>IFERROR(tbl_AufmassLos1[[#This Row],[Fläche_qm_Jahr]]/tbl_AufmassLos1[[#This Row],[qm Leistung pro Stunde]],"")</f>
        <v/>
      </c>
      <c r="T51" s="167">
        <f>IFERROR(VLOOKUP(tbl_AufmassLos1[[#This Row],[Reinigungs-gruppe]]&amp;tbl_AufmassLos1[[#This Row],[Reinigungs-tageJahr]],tbl_BasisLos1[],8,FALSE),"")</f>
        <v>0</v>
      </c>
      <c r="U51" s="168" t="str">
        <f>IFERROR(tbl_AufmassLos1[[#This Row],[StundenJahr]]*tbl_AufmassLos1[[#This Row],[SVS]],"")</f>
        <v/>
      </c>
      <c r="V51" s="169" t="str">
        <f>IFERROR(tbl_AufmassLos1[[#This Row],[PreisJahr]]/12,"")</f>
        <v/>
      </c>
    </row>
    <row r="52" spans="1:22" x14ac:dyDescent="0.2">
      <c r="A52" s="285" t="s">
        <v>1548</v>
      </c>
      <c r="B52" s="286">
        <v>708420001</v>
      </c>
      <c r="C52" s="285" t="s">
        <v>1549</v>
      </c>
      <c r="D52" s="287" t="s">
        <v>249</v>
      </c>
      <c r="E52" s="651" t="s">
        <v>437</v>
      </c>
      <c r="F52" s="292" t="s">
        <v>360</v>
      </c>
      <c r="G52" s="288" t="s">
        <v>661</v>
      </c>
      <c r="H52" s="285"/>
      <c r="I52" s="285" t="s">
        <v>389</v>
      </c>
      <c r="J52" s="289">
        <v>6.9</v>
      </c>
      <c r="K52" s="286" t="s">
        <v>49</v>
      </c>
      <c r="L52" s="286" t="s">
        <v>163</v>
      </c>
      <c r="M52" s="286" t="s">
        <v>249</v>
      </c>
      <c r="N52" s="290">
        <v>0</v>
      </c>
      <c r="O52" s="291">
        <v>0</v>
      </c>
      <c r="P52" s="291"/>
      <c r="Q52" s="649">
        <f>IFERROR(tbl_AufmassLos1[[#This Row],[Fläche_qm]]*tbl_AufmassLos1[[#This Row],[Reinigungs-tageJahr]],"")</f>
        <v>0</v>
      </c>
      <c r="R52" s="160">
        <f>IFERROR(VLOOKUP(tbl_AufmassLos1[[#This Row],[Reinigungs-gruppe]]&amp;tbl_AufmassLos1[[#This Row],[Reinigungs-tageJahr]],tbl_BasisLos1[],7,FALSE),"")</f>
        <v>0</v>
      </c>
      <c r="S52" s="166" t="str">
        <f>IFERROR(tbl_AufmassLos1[[#This Row],[Fläche_qm_Jahr]]/tbl_AufmassLos1[[#This Row],[qm Leistung pro Stunde]],"")</f>
        <v/>
      </c>
      <c r="T52" s="167">
        <f>IFERROR(VLOOKUP(tbl_AufmassLos1[[#This Row],[Reinigungs-gruppe]]&amp;tbl_AufmassLos1[[#This Row],[Reinigungs-tageJahr]],tbl_BasisLos1[],8,FALSE),"")</f>
        <v>0</v>
      </c>
      <c r="U52" s="168" t="str">
        <f>IFERROR(tbl_AufmassLos1[[#This Row],[StundenJahr]]*tbl_AufmassLos1[[#This Row],[SVS]],"")</f>
        <v/>
      </c>
      <c r="V52" s="169" t="str">
        <f>IFERROR(tbl_AufmassLos1[[#This Row],[PreisJahr]]/12,"")</f>
        <v/>
      </c>
    </row>
    <row r="53" spans="1:22" x14ac:dyDescent="0.2">
      <c r="A53" s="285" t="s">
        <v>1548</v>
      </c>
      <c r="B53" s="286">
        <v>708420001</v>
      </c>
      <c r="C53" s="285" t="s">
        <v>1549</v>
      </c>
      <c r="D53" s="287" t="s">
        <v>249</v>
      </c>
      <c r="E53" s="651" t="s">
        <v>723</v>
      </c>
      <c r="F53" s="292" t="s">
        <v>724</v>
      </c>
      <c r="G53" s="288" t="s">
        <v>661</v>
      </c>
      <c r="H53" s="285"/>
      <c r="I53" s="285"/>
      <c r="J53" s="289">
        <v>11.98</v>
      </c>
      <c r="K53" s="286" t="s">
        <v>405</v>
      </c>
      <c r="L53" s="286" t="s">
        <v>163</v>
      </c>
      <c r="M53" s="286" t="s">
        <v>430</v>
      </c>
      <c r="N53" s="290">
        <v>192</v>
      </c>
      <c r="O53" s="291">
        <v>0</v>
      </c>
      <c r="P53" s="291"/>
      <c r="Q53" s="649">
        <f>IFERROR(tbl_AufmassLos1[[#This Row],[Fläche_qm]]*tbl_AufmassLos1[[#This Row],[Reinigungs-tageJahr]],"")</f>
        <v>2300.16</v>
      </c>
      <c r="R53" s="160">
        <f>IFERROR(VLOOKUP(tbl_AufmassLos1[[#This Row],[Reinigungs-gruppe]]&amp;tbl_AufmassLos1[[#This Row],[Reinigungs-tageJahr]],tbl_BasisLos1[],7,FALSE),"")</f>
        <v>0</v>
      </c>
      <c r="S53" s="166" t="str">
        <f>IFERROR(tbl_AufmassLos1[[#This Row],[Fläche_qm_Jahr]]/tbl_AufmassLos1[[#This Row],[qm Leistung pro Stunde]],"")</f>
        <v/>
      </c>
      <c r="T53" s="167">
        <f>IFERROR(VLOOKUP(tbl_AufmassLos1[[#This Row],[Reinigungs-gruppe]]&amp;tbl_AufmassLos1[[#This Row],[Reinigungs-tageJahr]],tbl_BasisLos1[],8,FALSE),"")</f>
        <v>0</v>
      </c>
      <c r="U53" s="168" t="str">
        <f>IFERROR(tbl_AufmassLos1[[#This Row],[StundenJahr]]*tbl_AufmassLos1[[#This Row],[SVS]],"")</f>
        <v/>
      </c>
      <c r="V53" s="169" t="str">
        <f>IFERROR(tbl_AufmassLos1[[#This Row],[PreisJahr]]/12,"")</f>
        <v/>
      </c>
    </row>
    <row r="54" spans="1:22" x14ac:dyDescent="0.2">
      <c r="A54" s="285" t="s">
        <v>1548</v>
      </c>
      <c r="B54" s="286">
        <v>708420001</v>
      </c>
      <c r="C54" s="285" t="s">
        <v>1549</v>
      </c>
      <c r="D54" s="287" t="s">
        <v>249</v>
      </c>
      <c r="E54" s="651" t="s">
        <v>725</v>
      </c>
      <c r="F54" s="292" t="s">
        <v>726</v>
      </c>
      <c r="G54" s="288" t="s">
        <v>661</v>
      </c>
      <c r="H54" s="285"/>
      <c r="I54" s="285" t="s">
        <v>391</v>
      </c>
      <c r="J54" s="289">
        <v>16.260000000000002</v>
      </c>
      <c r="K54" s="286" t="s">
        <v>197</v>
      </c>
      <c r="L54" s="286" t="s">
        <v>163</v>
      </c>
      <c r="M54" s="286" t="s">
        <v>430</v>
      </c>
      <c r="N54" s="290">
        <v>192</v>
      </c>
      <c r="O54" s="291">
        <v>5.0999999999999996</v>
      </c>
      <c r="P54" s="291"/>
      <c r="Q54" s="649">
        <f>IFERROR(tbl_AufmassLos1[[#This Row],[Fläche_qm]]*tbl_AufmassLos1[[#This Row],[Reinigungs-tageJahr]],"")</f>
        <v>3121.92</v>
      </c>
      <c r="R54" s="160">
        <f>IFERROR(VLOOKUP(tbl_AufmassLos1[[#This Row],[Reinigungs-gruppe]]&amp;tbl_AufmassLos1[[#This Row],[Reinigungs-tageJahr]],tbl_BasisLos1[],7,FALSE),"")</f>
        <v>0</v>
      </c>
      <c r="S54" s="166" t="str">
        <f>IFERROR(tbl_AufmassLos1[[#This Row],[Fläche_qm_Jahr]]/tbl_AufmassLos1[[#This Row],[qm Leistung pro Stunde]],"")</f>
        <v/>
      </c>
      <c r="T54" s="167">
        <f>IFERROR(VLOOKUP(tbl_AufmassLos1[[#This Row],[Reinigungs-gruppe]]&amp;tbl_AufmassLos1[[#This Row],[Reinigungs-tageJahr]],tbl_BasisLos1[],8,FALSE),"")</f>
        <v>0</v>
      </c>
      <c r="U54" s="168" t="str">
        <f>IFERROR(tbl_AufmassLos1[[#This Row],[StundenJahr]]*tbl_AufmassLos1[[#This Row],[SVS]],"")</f>
        <v/>
      </c>
      <c r="V54" s="169" t="str">
        <f>IFERROR(tbl_AufmassLos1[[#This Row],[PreisJahr]]/12,"")</f>
        <v/>
      </c>
    </row>
    <row r="55" spans="1:22" x14ac:dyDescent="0.2">
      <c r="A55" s="285" t="s">
        <v>1548</v>
      </c>
      <c r="B55" s="286">
        <v>708420001</v>
      </c>
      <c r="C55" s="285" t="s">
        <v>1549</v>
      </c>
      <c r="D55" s="287" t="s">
        <v>249</v>
      </c>
      <c r="E55" s="651" t="s">
        <v>727</v>
      </c>
      <c r="F55" s="292" t="s">
        <v>728</v>
      </c>
      <c r="G55" s="288" t="s">
        <v>661</v>
      </c>
      <c r="H55" s="285"/>
      <c r="I55" s="285" t="s">
        <v>389</v>
      </c>
      <c r="J55" s="289">
        <v>90.03</v>
      </c>
      <c r="K55" s="286" t="s">
        <v>404</v>
      </c>
      <c r="L55" s="286" t="s">
        <v>163</v>
      </c>
      <c r="M55" s="286" t="s">
        <v>430</v>
      </c>
      <c r="N55" s="290">
        <v>192</v>
      </c>
      <c r="O55" s="291">
        <v>30.4</v>
      </c>
      <c r="P55" s="291"/>
      <c r="Q55" s="649">
        <f>IFERROR(tbl_AufmassLos1[[#This Row],[Fläche_qm]]*tbl_AufmassLos1[[#This Row],[Reinigungs-tageJahr]],"")</f>
        <v>17285.760000000002</v>
      </c>
      <c r="R55" s="160">
        <f>IFERROR(VLOOKUP(tbl_AufmassLos1[[#This Row],[Reinigungs-gruppe]]&amp;tbl_AufmassLos1[[#This Row],[Reinigungs-tageJahr]],tbl_BasisLos1[],7,FALSE),"")</f>
        <v>0</v>
      </c>
      <c r="S55" s="166" t="str">
        <f>IFERROR(tbl_AufmassLos1[[#This Row],[Fläche_qm_Jahr]]/tbl_AufmassLos1[[#This Row],[qm Leistung pro Stunde]],"")</f>
        <v/>
      </c>
      <c r="T55" s="167">
        <f>IFERROR(VLOOKUP(tbl_AufmassLos1[[#This Row],[Reinigungs-gruppe]]&amp;tbl_AufmassLos1[[#This Row],[Reinigungs-tageJahr]],tbl_BasisLos1[],8,FALSE),"")</f>
        <v>0</v>
      </c>
      <c r="U55" s="168" t="str">
        <f>IFERROR(tbl_AufmassLos1[[#This Row],[StundenJahr]]*tbl_AufmassLos1[[#This Row],[SVS]],"")</f>
        <v/>
      </c>
      <c r="V55" s="169" t="str">
        <f>IFERROR(tbl_AufmassLos1[[#This Row],[PreisJahr]]/12,"")</f>
        <v/>
      </c>
    </row>
    <row r="56" spans="1:22" x14ac:dyDescent="0.2">
      <c r="A56" s="285" t="s">
        <v>1548</v>
      </c>
      <c r="B56" s="286">
        <v>708420001</v>
      </c>
      <c r="C56" s="285" t="s">
        <v>1549</v>
      </c>
      <c r="D56" s="287" t="s">
        <v>249</v>
      </c>
      <c r="E56" s="651" t="s">
        <v>729</v>
      </c>
      <c r="F56" s="292" t="s">
        <v>730</v>
      </c>
      <c r="G56" s="288" t="s">
        <v>661</v>
      </c>
      <c r="H56" s="285"/>
      <c r="I56" s="285" t="s">
        <v>389</v>
      </c>
      <c r="J56" s="289">
        <v>49.95</v>
      </c>
      <c r="K56" s="286" t="s">
        <v>434</v>
      </c>
      <c r="L56" s="286" t="s">
        <v>163</v>
      </c>
      <c r="M56" s="286" t="s">
        <v>430</v>
      </c>
      <c r="N56" s="290">
        <v>192</v>
      </c>
      <c r="O56" s="291">
        <v>13.4</v>
      </c>
      <c r="P56" s="291">
        <v>2.2000000000000002</v>
      </c>
      <c r="Q56" s="649">
        <f>IFERROR(tbl_AufmassLos1[[#This Row],[Fläche_qm]]*tbl_AufmassLos1[[#This Row],[Reinigungs-tageJahr]],"")</f>
        <v>9590.4000000000015</v>
      </c>
      <c r="R56" s="160">
        <f>IFERROR(VLOOKUP(tbl_AufmassLos1[[#This Row],[Reinigungs-gruppe]]&amp;tbl_AufmassLos1[[#This Row],[Reinigungs-tageJahr]],tbl_BasisLos1[],7,FALSE),"")</f>
        <v>0</v>
      </c>
      <c r="S56" s="166" t="str">
        <f>IFERROR(tbl_AufmassLos1[[#This Row],[Fläche_qm_Jahr]]/tbl_AufmassLos1[[#This Row],[qm Leistung pro Stunde]],"")</f>
        <v/>
      </c>
      <c r="T56" s="167">
        <f>IFERROR(VLOOKUP(tbl_AufmassLos1[[#This Row],[Reinigungs-gruppe]]&amp;tbl_AufmassLos1[[#This Row],[Reinigungs-tageJahr]],tbl_BasisLos1[],8,FALSE),"")</f>
        <v>0</v>
      </c>
      <c r="U56" s="168" t="str">
        <f>IFERROR(tbl_AufmassLos1[[#This Row],[StundenJahr]]*tbl_AufmassLos1[[#This Row],[SVS]],"")</f>
        <v/>
      </c>
      <c r="V56" s="169" t="str">
        <f>IFERROR(tbl_AufmassLos1[[#This Row],[PreisJahr]]/12,"")</f>
        <v/>
      </c>
    </row>
    <row r="57" spans="1:22" x14ac:dyDescent="0.2">
      <c r="A57" s="285" t="s">
        <v>1548</v>
      </c>
      <c r="B57" s="286">
        <v>708420001</v>
      </c>
      <c r="C57" s="285" t="s">
        <v>1549</v>
      </c>
      <c r="D57" s="287" t="s">
        <v>249</v>
      </c>
      <c r="E57" s="651" t="s">
        <v>731</v>
      </c>
      <c r="F57" s="292" t="s">
        <v>381</v>
      </c>
      <c r="G57" s="288" t="s">
        <v>661</v>
      </c>
      <c r="H57" s="285"/>
      <c r="I57" s="285" t="s">
        <v>389</v>
      </c>
      <c r="J57" s="289">
        <v>15.54</v>
      </c>
      <c r="K57" s="286" t="s">
        <v>406</v>
      </c>
      <c r="L57" s="286" t="s">
        <v>163</v>
      </c>
      <c r="M57" s="286" t="s">
        <v>429</v>
      </c>
      <c r="N57" s="290">
        <v>12</v>
      </c>
      <c r="O57" s="291">
        <v>3.3</v>
      </c>
      <c r="P57" s="291"/>
      <c r="Q57" s="649">
        <f>IFERROR(tbl_AufmassLos1[[#This Row],[Fläche_qm]]*tbl_AufmassLos1[[#This Row],[Reinigungs-tageJahr]],"")</f>
        <v>186.48</v>
      </c>
      <c r="R57" s="160">
        <f>IFERROR(VLOOKUP(tbl_AufmassLos1[[#This Row],[Reinigungs-gruppe]]&amp;tbl_AufmassLos1[[#This Row],[Reinigungs-tageJahr]],tbl_BasisLos1[],7,FALSE),"")</f>
        <v>0</v>
      </c>
      <c r="S57" s="166" t="str">
        <f>IFERROR(tbl_AufmassLos1[[#This Row],[Fläche_qm_Jahr]]/tbl_AufmassLos1[[#This Row],[qm Leistung pro Stunde]],"")</f>
        <v/>
      </c>
      <c r="T57" s="167">
        <f>IFERROR(VLOOKUP(tbl_AufmassLos1[[#This Row],[Reinigungs-gruppe]]&amp;tbl_AufmassLos1[[#This Row],[Reinigungs-tageJahr]],tbl_BasisLos1[],8,FALSE),"")</f>
        <v>0</v>
      </c>
      <c r="U57" s="168" t="str">
        <f>IFERROR(tbl_AufmassLos1[[#This Row],[StundenJahr]]*tbl_AufmassLos1[[#This Row],[SVS]],"")</f>
        <v/>
      </c>
      <c r="V57" s="169" t="str">
        <f>IFERROR(tbl_AufmassLos1[[#This Row],[PreisJahr]]/12,"")</f>
        <v/>
      </c>
    </row>
    <row r="58" spans="1:22" x14ac:dyDescent="0.2">
      <c r="A58" s="285" t="s">
        <v>1548</v>
      </c>
      <c r="B58" s="286">
        <v>708420001</v>
      </c>
      <c r="C58" s="285" t="s">
        <v>1549</v>
      </c>
      <c r="D58" s="287" t="s">
        <v>249</v>
      </c>
      <c r="E58" s="651" t="s">
        <v>732</v>
      </c>
      <c r="F58" s="292" t="s">
        <v>733</v>
      </c>
      <c r="G58" s="288" t="s">
        <v>661</v>
      </c>
      <c r="H58" s="285"/>
      <c r="I58" s="285" t="s">
        <v>389</v>
      </c>
      <c r="J58" s="289">
        <v>21.46</v>
      </c>
      <c r="K58" s="286" t="s">
        <v>434</v>
      </c>
      <c r="L58" s="286" t="s">
        <v>163</v>
      </c>
      <c r="M58" s="286" t="s">
        <v>430</v>
      </c>
      <c r="N58" s="290">
        <v>192</v>
      </c>
      <c r="O58" s="291">
        <v>2</v>
      </c>
      <c r="P58" s="291"/>
      <c r="Q58" s="649">
        <f>IFERROR(tbl_AufmassLos1[[#This Row],[Fläche_qm]]*tbl_AufmassLos1[[#This Row],[Reinigungs-tageJahr]],"")</f>
        <v>4120.32</v>
      </c>
      <c r="R58" s="160">
        <f>IFERROR(VLOOKUP(tbl_AufmassLos1[[#This Row],[Reinigungs-gruppe]]&amp;tbl_AufmassLos1[[#This Row],[Reinigungs-tageJahr]],tbl_BasisLos1[],7,FALSE),"")</f>
        <v>0</v>
      </c>
      <c r="S58" s="166" t="str">
        <f>IFERROR(tbl_AufmassLos1[[#This Row],[Fläche_qm_Jahr]]/tbl_AufmassLos1[[#This Row],[qm Leistung pro Stunde]],"")</f>
        <v/>
      </c>
      <c r="T58" s="167">
        <f>IFERROR(VLOOKUP(tbl_AufmassLos1[[#This Row],[Reinigungs-gruppe]]&amp;tbl_AufmassLos1[[#This Row],[Reinigungs-tageJahr]],tbl_BasisLos1[],8,FALSE),"")</f>
        <v>0</v>
      </c>
      <c r="U58" s="168" t="str">
        <f>IFERROR(tbl_AufmassLos1[[#This Row],[StundenJahr]]*tbl_AufmassLos1[[#This Row],[SVS]],"")</f>
        <v/>
      </c>
      <c r="V58" s="169" t="str">
        <f>IFERROR(tbl_AufmassLos1[[#This Row],[PreisJahr]]/12,"")</f>
        <v/>
      </c>
    </row>
    <row r="59" spans="1:22" x14ac:dyDescent="0.2">
      <c r="A59" s="285" t="s">
        <v>1548</v>
      </c>
      <c r="B59" s="286">
        <v>708420001</v>
      </c>
      <c r="C59" s="285" t="s">
        <v>1549</v>
      </c>
      <c r="D59" s="287" t="s">
        <v>249</v>
      </c>
      <c r="E59" s="651" t="s">
        <v>734</v>
      </c>
      <c r="F59" s="292" t="s">
        <v>735</v>
      </c>
      <c r="G59" s="288" t="s">
        <v>661</v>
      </c>
      <c r="H59" s="285"/>
      <c r="I59" s="285" t="s">
        <v>396</v>
      </c>
      <c r="J59" s="289">
        <v>49.95</v>
      </c>
      <c r="K59" s="286" t="s">
        <v>434</v>
      </c>
      <c r="L59" s="286" t="s">
        <v>163</v>
      </c>
      <c r="M59" s="286" t="s">
        <v>430</v>
      </c>
      <c r="N59" s="290">
        <v>192</v>
      </c>
      <c r="O59" s="291">
        <v>13.4</v>
      </c>
      <c r="P59" s="291"/>
      <c r="Q59" s="649">
        <f>IFERROR(tbl_AufmassLos1[[#This Row],[Fläche_qm]]*tbl_AufmassLos1[[#This Row],[Reinigungs-tageJahr]],"")</f>
        <v>9590.4000000000015</v>
      </c>
      <c r="R59" s="160">
        <f>IFERROR(VLOOKUP(tbl_AufmassLos1[[#This Row],[Reinigungs-gruppe]]&amp;tbl_AufmassLos1[[#This Row],[Reinigungs-tageJahr]],tbl_BasisLos1[],7,FALSE),"")</f>
        <v>0</v>
      </c>
      <c r="S59" s="166" t="str">
        <f>IFERROR(tbl_AufmassLos1[[#This Row],[Fläche_qm_Jahr]]/tbl_AufmassLos1[[#This Row],[qm Leistung pro Stunde]],"")</f>
        <v/>
      </c>
      <c r="T59" s="167">
        <f>IFERROR(VLOOKUP(tbl_AufmassLos1[[#This Row],[Reinigungs-gruppe]]&amp;tbl_AufmassLos1[[#This Row],[Reinigungs-tageJahr]],tbl_BasisLos1[],8,FALSE),"")</f>
        <v>0</v>
      </c>
      <c r="U59" s="168" t="str">
        <f>IFERROR(tbl_AufmassLos1[[#This Row],[StundenJahr]]*tbl_AufmassLos1[[#This Row],[SVS]],"")</f>
        <v/>
      </c>
      <c r="V59" s="169" t="str">
        <f>IFERROR(tbl_AufmassLos1[[#This Row],[PreisJahr]]/12,"")</f>
        <v/>
      </c>
    </row>
    <row r="60" spans="1:22" x14ac:dyDescent="0.2">
      <c r="A60" s="285" t="s">
        <v>1548</v>
      </c>
      <c r="B60" s="286">
        <v>708420001</v>
      </c>
      <c r="C60" s="285" t="s">
        <v>1549</v>
      </c>
      <c r="D60" s="287" t="s">
        <v>250</v>
      </c>
      <c r="E60" s="651" t="s">
        <v>736</v>
      </c>
      <c r="F60" s="292" t="s">
        <v>717</v>
      </c>
      <c r="G60" s="288" t="s">
        <v>661</v>
      </c>
      <c r="H60" s="285"/>
      <c r="I60" s="285" t="s">
        <v>391</v>
      </c>
      <c r="J60" s="289">
        <v>7</v>
      </c>
      <c r="K60" s="286" t="s">
        <v>439</v>
      </c>
      <c r="L60" s="286" t="s">
        <v>163</v>
      </c>
      <c r="M60" s="286" t="s">
        <v>520</v>
      </c>
      <c r="N60" s="290">
        <v>384</v>
      </c>
      <c r="O60" s="291">
        <v>0.5</v>
      </c>
      <c r="P60" s="291"/>
      <c r="Q60" s="649">
        <f>IFERROR(tbl_AufmassLos1[[#This Row],[Fläche_qm]]*tbl_AufmassLos1[[#This Row],[Reinigungs-tageJahr]],"")</f>
        <v>2688</v>
      </c>
      <c r="R60" s="160">
        <f>IFERROR(VLOOKUP(tbl_AufmassLos1[[#This Row],[Reinigungs-gruppe]]&amp;tbl_AufmassLos1[[#This Row],[Reinigungs-tageJahr]],tbl_BasisLos1[],7,FALSE),"")</f>
        <v>0</v>
      </c>
      <c r="S60" s="166" t="str">
        <f>IFERROR(tbl_AufmassLos1[[#This Row],[Fläche_qm_Jahr]]/tbl_AufmassLos1[[#This Row],[qm Leistung pro Stunde]],"")</f>
        <v/>
      </c>
      <c r="T60" s="167">
        <f>IFERROR(VLOOKUP(tbl_AufmassLos1[[#This Row],[Reinigungs-gruppe]]&amp;tbl_AufmassLos1[[#This Row],[Reinigungs-tageJahr]],tbl_BasisLos1[],8,FALSE),"")</f>
        <v>0</v>
      </c>
      <c r="U60" s="168" t="str">
        <f>IFERROR(tbl_AufmassLos1[[#This Row],[StundenJahr]]*tbl_AufmassLos1[[#This Row],[SVS]],"")</f>
        <v/>
      </c>
      <c r="V60" s="169" t="str">
        <f>IFERROR(tbl_AufmassLos1[[#This Row],[PreisJahr]]/12,"")</f>
        <v/>
      </c>
    </row>
    <row r="61" spans="1:22" x14ac:dyDescent="0.2">
      <c r="A61" s="285" t="s">
        <v>1548</v>
      </c>
      <c r="B61" s="286">
        <v>708420001</v>
      </c>
      <c r="C61" s="285" t="s">
        <v>1549</v>
      </c>
      <c r="D61" s="287" t="s">
        <v>250</v>
      </c>
      <c r="E61" s="651" t="s">
        <v>737</v>
      </c>
      <c r="F61" s="292" t="s">
        <v>716</v>
      </c>
      <c r="G61" s="288" t="s">
        <v>661</v>
      </c>
      <c r="H61" s="285"/>
      <c r="I61" s="285" t="s">
        <v>391</v>
      </c>
      <c r="J61" s="289">
        <v>7</v>
      </c>
      <c r="K61" s="286" t="s">
        <v>439</v>
      </c>
      <c r="L61" s="286" t="s">
        <v>163</v>
      </c>
      <c r="M61" s="286" t="s">
        <v>520</v>
      </c>
      <c r="N61" s="290">
        <v>384</v>
      </c>
      <c r="O61" s="291">
        <v>0.5</v>
      </c>
      <c r="P61" s="291"/>
      <c r="Q61" s="649">
        <f>IFERROR(tbl_AufmassLos1[[#This Row],[Fläche_qm]]*tbl_AufmassLos1[[#This Row],[Reinigungs-tageJahr]],"")</f>
        <v>2688</v>
      </c>
      <c r="R61" s="160">
        <f>IFERROR(VLOOKUP(tbl_AufmassLos1[[#This Row],[Reinigungs-gruppe]]&amp;tbl_AufmassLos1[[#This Row],[Reinigungs-tageJahr]],tbl_BasisLos1[],7,FALSE),"")</f>
        <v>0</v>
      </c>
      <c r="S61" s="166" t="str">
        <f>IFERROR(tbl_AufmassLos1[[#This Row],[Fläche_qm_Jahr]]/tbl_AufmassLos1[[#This Row],[qm Leistung pro Stunde]],"")</f>
        <v/>
      </c>
      <c r="T61" s="167">
        <f>IFERROR(VLOOKUP(tbl_AufmassLos1[[#This Row],[Reinigungs-gruppe]]&amp;tbl_AufmassLos1[[#This Row],[Reinigungs-tageJahr]],tbl_BasisLos1[],8,FALSE),"")</f>
        <v>0</v>
      </c>
      <c r="U61" s="168" t="str">
        <f>IFERROR(tbl_AufmassLos1[[#This Row],[StundenJahr]]*tbl_AufmassLos1[[#This Row],[SVS]],"")</f>
        <v/>
      </c>
      <c r="V61" s="169" t="str">
        <f>IFERROR(tbl_AufmassLos1[[#This Row],[PreisJahr]]/12,"")</f>
        <v/>
      </c>
    </row>
    <row r="62" spans="1:22" x14ac:dyDescent="0.2">
      <c r="A62" s="285" t="s">
        <v>1548</v>
      </c>
      <c r="B62" s="286">
        <v>708420001</v>
      </c>
      <c r="C62" s="285" t="s">
        <v>1549</v>
      </c>
      <c r="D62" s="287" t="s">
        <v>250</v>
      </c>
      <c r="E62" s="651" t="s">
        <v>738</v>
      </c>
      <c r="F62" s="292" t="s">
        <v>376</v>
      </c>
      <c r="G62" s="288" t="s">
        <v>661</v>
      </c>
      <c r="H62" s="285"/>
      <c r="I62" s="285" t="s">
        <v>391</v>
      </c>
      <c r="J62" s="289">
        <v>67.87</v>
      </c>
      <c r="K62" s="286" t="s">
        <v>415</v>
      </c>
      <c r="L62" s="286" t="s">
        <v>163</v>
      </c>
      <c r="M62" s="286" t="s">
        <v>433</v>
      </c>
      <c r="N62" s="290">
        <v>96</v>
      </c>
      <c r="O62" s="291">
        <v>9.9</v>
      </c>
      <c r="P62" s="291">
        <v>5.5</v>
      </c>
      <c r="Q62" s="649">
        <f>IFERROR(tbl_AufmassLos1[[#This Row],[Fläche_qm]]*tbl_AufmassLos1[[#This Row],[Reinigungs-tageJahr]],"")</f>
        <v>6515.52</v>
      </c>
      <c r="R62" s="160">
        <f>IFERROR(VLOOKUP(tbl_AufmassLos1[[#This Row],[Reinigungs-gruppe]]&amp;tbl_AufmassLos1[[#This Row],[Reinigungs-tageJahr]],tbl_BasisLos1[],7,FALSE),"")</f>
        <v>0</v>
      </c>
      <c r="S62" s="166" t="str">
        <f>IFERROR(tbl_AufmassLos1[[#This Row],[Fläche_qm_Jahr]]/tbl_AufmassLos1[[#This Row],[qm Leistung pro Stunde]],"")</f>
        <v/>
      </c>
      <c r="T62" s="167">
        <f>IFERROR(VLOOKUP(tbl_AufmassLos1[[#This Row],[Reinigungs-gruppe]]&amp;tbl_AufmassLos1[[#This Row],[Reinigungs-tageJahr]],tbl_BasisLos1[],8,FALSE),"")</f>
        <v>0</v>
      </c>
      <c r="U62" s="168" t="str">
        <f>IFERROR(tbl_AufmassLos1[[#This Row],[StundenJahr]]*tbl_AufmassLos1[[#This Row],[SVS]],"")</f>
        <v/>
      </c>
      <c r="V62" s="169" t="str">
        <f>IFERROR(tbl_AufmassLos1[[#This Row],[PreisJahr]]/12,"")</f>
        <v/>
      </c>
    </row>
    <row r="63" spans="1:22" x14ac:dyDescent="0.2">
      <c r="A63" s="285" t="s">
        <v>1548</v>
      </c>
      <c r="B63" s="286">
        <v>708420001</v>
      </c>
      <c r="C63" s="285" t="s">
        <v>1549</v>
      </c>
      <c r="D63" s="287" t="s">
        <v>250</v>
      </c>
      <c r="E63" s="651" t="s">
        <v>739</v>
      </c>
      <c r="F63" s="292" t="s">
        <v>740</v>
      </c>
      <c r="G63" s="288" t="s">
        <v>661</v>
      </c>
      <c r="H63" s="285"/>
      <c r="I63" s="285" t="s">
        <v>389</v>
      </c>
      <c r="J63" s="289">
        <v>48.7</v>
      </c>
      <c r="K63" s="286" t="s">
        <v>411</v>
      </c>
      <c r="L63" s="286" t="s">
        <v>163</v>
      </c>
      <c r="M63" s="286" t="s">
        <v>433</v>
      </c>
      <c r="N63" s="290">
        <v>96</v>
      </c>
      <c r="O63" s="291">
        <v>6</v>
      </c>
      <c r="P63" s="291"/>
      <c r="Q63" s="649">
        <f>IFERROR(tbl_AufmassLos1[[#This Row],[Fläche_qm]]*tbl_AufmassLos1[[#This Row],[Reinigungs-tageJahr]],"")</f>
        <v>4675.2000000000007</v>
      </c>
      <c r="R63" s="160">
        <f>IFERROR(VLOOKUP(tbl_AufmassLos1[[#This Row],[Reinigungs-gruppe]]&amp;tbl_AufmassLos1[[#This Row],[Reinigungs-tageJahr]],tbl_BasisLos1[],7,FALSE),"")</f>
        <v>0</v>
      </c>
      <c r="S63" s="166" t="str">
        <f>IFERROR(tbl_AufmassLos1[[#This Row],[Fläche_qm_Jahr]]/tbl_AufmassLos1[[#This Row],[qm Leistung pro Stunde]],"")</f>
        <v/>
      </c>
      <c r="T63" s="167">
        <f>IFERROR(VLOOKUP(tbl_AufmassLos1[[#This Row],[Reinigungs-gruppe]]&amp;tbl_AufmassLos1[[#This Row],[Reinigungs-tageJahr]],tbl_BasisLos1[],8,FALSE),"")</f>
        <v>0</v>
      </c>
      <c r="U63" s="168" t="str">
        <f>IFERROR(tbl_AufmassLos1[[#This Row],[StundenJahr]]*tbl_AufmassLos1[[#This Row],[SVS]],"")</f>
        <v/>
      </c>
      <c r="V63" s="169" t="str">
        <f>IFERROR(tbl_AufmassLos1[[#This Row],[PreisJahr]]/12,"")</f>
        <v/>
      </c>
    </row>
    <row r="64" spans="1:22" x14ac:dyDescent="0.2">
      <c r="A64" s="285" t="s">
        <v>1548</v>
      </c>
      <c r="B64" s="286">
        <v>708420001</v>
      </c>
      <c r="C64" s="285" t="s">
        <v>1549</v>
      </c>
      <c r="D64" s="287" t="s">
        <v>249</v>
      </c>
      <c r="E64" s="651" t="s">
        <v>741</v>
      </c>
      <c r="F64" s="292" t="s">
        <v>742</v>
      </c>
      <c r="G64" s="288" t="s">
        <v>661</v>
      </c>
      <c r="H64" s="285"/>
      <c r="I64" s="285" t="s">
        <v>391</v>
      </c>
      <c r="J64" s="289">
        <v>16.03</v>
      </c>
      <c r="K64" s="286" t="s">
        <v>401</v>
      </c>
      <c r="L64" s="286" t="s">
        <v>163</v>
      </c>
      <c r="M64" s="286" t="s">
        <v>433</v>
      </c>
      <c r="N64" s="290">
        <v>96</v>
      </c>
      <c r="O64" s="291">
        <v>0</v>
      </c>
      <c r="P64" s="291"/>
      <c r="Q64" s="649">
        <f>IFERROR(tbl_AufmassLos1[[#This Row],[Fläche_qm]]*tbl_AufmassLos1[[#This Row],[Reinigungs-tageJahr]],"")</f>
        <v>1538.88</v>
      </c>
      <c r="R64" s="160">
        <f>IFERROR(VLOOKUP(tbl_AufmassLos1[[#This Row],[Reinigungs-gruppe]]&amp;tbl_AufmassLos1[[#This Row],[Reinigungs-tageJahr]],tbl_BasisLos1[],7,FALSE),"")</f>
        <v>0</v>
      </c>
      <c r="S64" s="166" t="str">
        <f>IFERROR(tbl_AufmassLos1[[#This Row],[Fläche_qm_Jahr]]/tbl_AufmassLos1[[#This Row],[qm Leistung pro Stunde]],"")</f>
        <v/>
      </c>
      <c r="T64" s="167">
        <f>IFERROR(VLOOKUP(tbl_AufmassLos1[[#This Row],[Reinigungs-gruppe]]&amp;tbl_AufmassLos1[[#This Row],[Reinigungs-tageJahr]],tbl_BasisLos1[],8,FALSE),"")</f>
        <v>0</v>
      </c>
      <c r="U64" s="168" t="str">
        <f>IFERROR(tbl_AufmassLos1[[#This Row],[StundenJahr]]*tbl_AufmassLos1[[#This Row],[SVS]],"")</f>
        <v/>
      </c>
      <c r="V64" s="169" t="str">
        <f>IFERROR(tbl_AufmassLos1[[#This Row],[PreisJahr]]/12,"")</f>
        <v/>
      </c>
    </row>
    <row r="65" spans="1:22" x14ac:dyDescent="0.2">
      <c r="A65" s="285" t="s">
        <v>1548</v>
      </c>
      <c r="B65" s="286">
        <v>708420001</v>
      </c>
      <c r="C65" s="285" t="s">
        <v>1549</v>
      </c>
      <c r="D65" s="287" t="s">
        <v>250</v>
      </c>
      <c r="E65" s="651" t="s">
        <v>743</v>
      </c>
      <c r="F65" s="292" t="s">
        <v>325</v>
      </c>
      <c r="G65" s="288" t="s">
        <v>662</v>
      </c>
      <c r="H65" s="285"/>
      <c r="I65" s="285" t="s">
        <v>389</v>
      </c>
      <c r="J65" s="289">
        <v>25.71</v>
      </c>
      <c r="K65" s="286" t="s">
        <v>434</v>
      </c>
      <c r="L65" s="286" t="s">
        <v>163</v>
      </c>
      <c r="M65" s="286" t="s">
        <v>430</v>
      </c>
      <c r="N65" s="290">
        <v>192</v>
      </c>
      <c r="O65" s="291">
        <v>2.2000000000000002</v>
      </c>
      <c r="P65" s="291"/>
      <c r="Q65" s="649">
        <f>IFERROR(tbl_AufmassLos1[[#This Row],[Fläche_qm]]*tbl_AufmassLos1[[#This Row],[Reinigungs-tageJahr]],"")</f>
        <v>4936.32</v>
      </c>
      <c r="R65" s="160">
        <f>IFERROR(VLOOKUP(tbl_AufmassLos1[[#This Row],[Reinigungs-gruppe]]&amp;tbl_AufmassLos1[[#This Row],[Reinigungs-tageJahr]],tbl_BasisLos1[],7,FALSE),"")</f>
        <v>0</v>
      </c>
      <c r="S65" s="166" t="str">
        <f>IFERROR(tbl_AufmassLos1[[#This Row],[Fläche_qm_Jahr]]/tbl_AufmassLos1[[#This Row],[qm Leistung pro Stunde]],"")</f>
        <v/>
      </c>
      <c r="T65" s="167">
        <f>IFERROR(VLOOKUP(tbl_AufmassLos1[[#This Row],[Reinigungs-gruppe]]&amp;tbl_AufmassLos1[[#This Row],[Reinigungs-tageJahr]],tbl_BasisLos1[],8,FALSE),"")</f>
        <v>0</v>
      </c>
      <c r="U65" s="168" t="str">
        <f>IFERROR(tbl_AufmassLos1[[#This Row],[StundenJahr]]*tbl_AufmassLos1[[#This Row],[SVS]],"")</f>
        <v/>
      </c>
      <c r="V65" s="169" t="str">
        <f>IFERROR(tbl_AufmassLos1[[#This Row],[PreisJahr]]/12,"")</f>
        <v/>
      </c>
    </row>
    <row r="66" spans="1:22" x14ac:dyDescent="0.2">
      <c r="A66" s="285" t="s">
        <v>1548</v>
      </c>
      <c r="B66" s="286">
        <v>708420001</v>
      </c>
      <c r="C66" s="285" t="s">
        <v>1549</v>
      </c>
      <c r="D66" s="287" t="s">
        <v>250</v>
      </c>
      <c r="E66" s="651" t="s">
        <v>744</v>
      </c>
      <c r="F66" s="292" t="s">
        <v>325</v>
      </c>
      <c r="G66" s="288" t="s">
        <v>662</v>
      </c>
      <c r="H66" s="285"/>
      <c r="I66" s="285" t="s">
        <v>389</v>
      </c>
      <c r="J66" s="289">
        <v>20</v>
      </c>
      <c r="K66" s="286" t="s">
        <v>434</v>
      </c>
      <c r="L66" s="286" t="s">
        <v>163</v>
      </c>
      <c r="M66" s="286" t="s">
        <v>430</v>
      </c>
      <c r="N66" s="290">
        <v>192</v>
      </c>
      <c r="O66" s="291">
        <v>6.4</v>
      </c>
      <c r="P66" s="291"/>
      <c r="Q66" s="649">
        <f>IFERROR(tbl_AufmassLos1[[#This Row],[Fläche_qm]]*tbl_AufmassLos1[[#This Row],[Reinigungs-tageJahr]],"")</f>
        <v>3840</v>
      </c>
      <c r="R66" s="160">
        <f>IFERROR(VLOOKUP(tbl_AufmassLos1[[#This Row],[Reinigungs-gruppe]]&amp;tbl_AufmassLos1[[#This Row],[Reinigungs-tageJahr]],tbl_BasisLos1[],7,FALSE),"")</f>
        <v>0</v>
      </c>
      <c r="S66" s="166" t="str">
        <f>IFERROR(tbl_AufmassLos1[[#This Row],[Fläche_qm_Jahr]]/tbl_AufmassLos1[[#This Row],[qm Leistung pro Stunde]],"")</f>
        <v/>
      </c>
      <c r="T66" s="167">
        <f>IFERROR(VLOOKUP(tbl_AufmassLos1[[#This Row],[Reinigungs-gruppe]]&amp;tbl_AufmassLos1[[#This Row],[Reinigungs-tageJahr]],tbl_BasisLos1[],8,FALSE),"")</f>
        <v>0</v>
      </c>
      <c r="U66" s="168" t="str">
        <f>IFERROR(tbl_AufmassLos1[[#This Row],[StundenJahr]]*tbl_AufmassLos1[[#This Row],[SVS]],"")</f>
        <v/>
      </c>
      <c r="V66" s="169" t="str">
        <f>IFERROR(tbl_AufmassLos1[[#This Row],[PreisJahr]]/12,"")</f>
        <v/>
      </c>
    </row>
    <row r="67" spans="1:22" x14ac:dyDescent="0.2">
      <c r="A67" s="285" t="s">
        <v>1548</v>
      </c>
      <c r="B67" s="286">
        <v>708420001</v>
      </c>
      <c r="C67" s="285" t="s">
        <v>1549</v>
      </c>
      <c r="D67" s="287" t="s">
        <v>250</v>
      </c>
      <c r="E67" s="651" t="s">
        <v>745</v>
      </c>
      <c r="F67" s="292" t="s">
        <v>325</v>
      </c>
      <c r="G67" s="288" t="s">
        <v>662</v>
      </c>
      <c r="H67" s="285"/>
      <c r="I67" s="285" t="s">
        <v>389</v>
      </c>
      <c r="J67" s="289">
        <v>31.18</v>
      </c>
      <c r="K67" s="286" t="s">
        <v>434</v>
      </c>
      <c r="L67" s="286" t="s">
        <v>163</v>
      </c>
      <c r="M67" s="286" t="s">
        <v>430</v>
      </c>
      <c r="N67" s="290">
        <v>192</v>
      </c>
      <c r="O67" s="291">
        <v>4.4000000000000004</v>
      </c>
      <c r="P67" s="291"/>
      <c r="Q67" s="649">
        <f>IFERROR(tbl_AufmassLos1[[#This Row],[Fläche_qm]]*tbl_AufmassLos1[[#This Row],[Reinigungs-tageJahr]],"")</f>
        <v>5986.5599999999995</v>
      </c>
      <c r="R67" s="160">
        <f>IFERROR(VLOOKUP(tbl_AufmassLos1[[#This Row],[Reinigungs-gruppe]]&amp;tbl_AufmassLos1[[#This Row],[Reinigungs-tageJahr]],tbl_BasisLos1[],7,FALSE),"")</f>
        <v>0</v>
      </c>
      <c r="S67" s="166" t="str">
        <f>IFERROR(tbl_AufmassLos1[[#This Row],[Fläche_qm_Jahr]]/tbl_AufmassLos1[[#This Row],[qm Leistung pro Stunde]],"")</f>
        <v/>
      </c>
      <c r="T67" s="167">
        <f>IFERROR(VLOOKUP(tbl_AufmassLos1[[#This Row],[Reinigungs-gruppe]]&amp;tbl_AufmassLos1[[#This Row],[Reinigungs-tageJahr]],tbl_BasisLos1[],8,FALSE),"")</f>
        <v>0</v>
      </c>
      <c r="U67" s="168" t="str">
        <f>IFERROR(tbl_AufmassLos1[[#This Row],[StundenJahr]]*tbl_AufmassLos1[[#This Row],[SVS]],"")</f>
        <v/>
      </c>
      <c r="V67" s="169" t="str">
        <f>IFERROR(tbl_AufmassLos1[[#This Row],[PreisJahr]]/12,"")</f>
        <v/>
      </c>
    </row>
    <row r="68" spans="1:22" x14ac:dyDescent="0.2">
      <c r="A68" s="285" t="s">
        <v>1548</v>
      </c>
      <c r="B68" s="286">
        <v>708420001</v>
      </c>
      <c r="C68" s="285" t="s">
        <v>1549</v>
      </c>
      <c r="D68" s="287" t="s">
        <v>250</v>
      </c>
      <c r="E68" s="651" t="s">
        <v>746</v>
      </c>
      <c r="F68" s="292" t="s">
        <v>334</v>
      </c>
      <c r="G68" s="288" t="s">
        <v>662</v>
      </c>
      <c r="H68" s="285"/>
      <c r="I68" s="285" t="s">
        <v>391</v>
      </c>
      <c r="J68" s="289">
        <v>81.400000000000006</v>
      </c>
      <c r="K68" s="286" t="s">
        <v>401</v>
      </c>
      <c r="L68" s="286" t="s">
        <v>163</v>
      </c>
      <c r="M68" s="286" t="s">
        <v>433</v>
      </c>
      <c r="N68" s="290">
        <v>96</v>
      </c>
      <c r="O68" s="291">
        <v>0</v>
      </c>
      <c r="P68" s="291"/>
      <c r="Q68" s="649">
        <f>IFERROR(tbl_AufmassLos1[[#This Row],[Fläche_qm]]*tbl_AufmassLos1[[#This Row],[Reinigungs-tageJahr]],"")</f>
        <v>7814.4000000000005</v>
      </c>
      <c r="R68" s="160">
        <f>IFERROR(VLOOKUP(tbl_AufmassLos1[[#This Row],[Reinigungs-gruppe]]&amp;tbl_AufmassLos1[[#This Row],[Reinigungs-tageJahr]],tbl_BasisLos1[],7,FALSE),"")</f>
        <v>0</v>
      </c>
      <c r="S68" s="166" t="str">
        <f>IFERROR(tbl_AufmassLos1[[#This Row],[Fläche_qm_Jahr]]/tbl_AufmassLos1[[#This Row],[qm Leistung pro Stunde]],"")</f>
        <v/>
      </c>
      <c r="T68" s="167">
        <f>IFERROR(VLOOKUP(tbl_AufmassLos1[[#This Row],[Reinigungs-gruppe]]&amp;tbl_AufmassLos1[[#This Row],[Reinigungs-tageJahr]],tbl_BasisLos1[],8,FALSE),"")</f>
        <v>0</v>
      </c>
      <c r="U68" s="168" t="str">
        <f>IFERROR(tbl_AufmassLos1[[#This Row],[StundenJahr]]*tbl_AufmassLos1[[#This Row],[SVS]],"")</f>
        <v/>
      </c>
      <c r="V68" s="169" t="str">
        <f>IFERROR(tbl_AufmassLos1[[#This Row],[PreisJahr]]/12,"")</f>
        <v/>
      </c>
    </row>
    <row r="69" spans="1:22" x14ac:dyDescent="0.2">
      <c r="A69" s="285" t="s">
        <v>1548</v>
      </c>
      <c r="B69" s="286">
        <v>708420001</v>
      </c>
      <c r="C69" s="285" t="s">
        <v>1549</v>
      </c>
      <c r="D69" s="287" t="s">
        <v>250</v>
      </c>
      <c r="E69" s="651" t="s">
        <v>747</v>
      </c>
      <c r="F69" s="292" t="s">
        <v>748</v>
      </c>
      <c r="G69" s="288" t="s">
        <v>662</v>
      </c>
      <c r="H69" s="285"/>
      <c r="I69" s="285" t="s">
        <v>389</v>
      </c>
      <c r="J69" s="289">
        <v>68.08</v>
      </c>
      <c r="K69" s="286" t="s">
        <v>434</v>
      </c>
      <c r="L69" s="286" t="s">
        <v>163</v>
      </c>
      <c r="M69" s="286" t="s">
        <v>430</v>
      </c>
      <c r="N69" s="290">
        <v>192</v>
      </c>
      <c r="O69" s="291">
        <v>16.5</v>
      </c>
      <c r="P69" s="291"/>
      <c r="Q69" s="649">
        <f>IFERROR(tbl_AufmassLos1[[#This Row],[Fläche_qm]]*tbl_AufmassLos1[[#This Row],[Reinigungs-tageJahr]],"")</f>
        <v>13071.36</v>
      </c>
      <c r="R69" s="160">
        <f>IFERROR(VLOOKUP(tbl_AufmassLos1[[#This Row],[Reinigungs-gruppe]]&amp;tbl_AufmassLos1[[#This Row],[Reinigungs-tageJahr]],tbl_BasisLos1[],7,FALSE),"")</f>
        <v>0</v>
      </c>
      <c r="S69" s="166" t="str">
        <f>IFERROR(tbl_AufmassLos1[[#This Row],[Fläche_qm_Jahr]]/tbl_AufmassLos1[[#This Row],[qm Leistung pro Stunde]],"")</f>
        <v/>
      </c>
      <c r="T69" s="167">
        <f>IFERROR(VLOOKUP(tbl_AufmassLos1[[#This Row],[Reinigungs-gruppe]]&amp;tbl_AufmassLos1[[#This Row],[Reinigungs-tageJahr]],tbl_BasisLos1[],8,FALSE),"")</f>
        <v>0</v>
      </c>
      <c r="U69" s="168" t="str">
        <f>IFERROR(tbl_AufmassLos1[[#This Row],[StundenJahr]]*tbl_AufmassLos1[[#This Row],[SVS]],"")</f>
        <v/>
      </c>
      <c r="V69" s="169" t="str">
        <f>IFERROR(tbl_AufmassLos1[[#This Row],[PreisJahr]]/12,"")</f>
        <v/>
      </c>
    </row>
    <row r="70" spans="1:22" x14ac:dyDescent="0.2">
      <c r="A70" s="285" t="s">
        <v>1548</v>
      </c>
      <c r="B70" s="286">
        <v>708420001</v>
      </c>
      <c r="C70" s="285" t="s">
        <v>1549</v>
      </c>
      <c r="D70" s="287" t="s">
        <v>250</v>
      </c>
      <c r="E70" s="651" t="s">
        <v>747</v>
      </c>
      <c r="F70" s="292" t="s">
        <v>749</v>
      </c>
      <c r="G70" s="288" t="s">
        <v>662</v>
      </c>
      <c r="H70" s="285"/>
      <c r="I70" s="285" t="s">
        <v>389</v>
      </c>
      <c r="J70" s="289">
        <v>20.39</v>
      </c>
      <c r="K70" s="286" t="s">
        <v>434</v>
      </c>
      <c r="L70" s="286" t="s">
        <v>163</v>
      </c>
      <c r="M70" s="286" t="s">
        <v>430</v>
      </c>
      <c r="N70" s="290">
        <v>192</v>
      </c>
      <c r="O70" s="291">
        <v>2.5</v>
      </c>
      <c r="P70" s="291"/>
      <c r="Q70" s="649">
        <f>IFERROR(tbl_AufmassLos1[[#This Row],[Fläche_qm]]*tbl_AufmassLos1[[#This Row],[Reinigungs-tageJahr]],"")</f>
        <v>3914.88</v>
      </c>
      <c r="R70" s="160">
        <f>IFERROR(VLOOKUP(tbl_AufmassLos1[[#This Row],[Reinigungs-gruppe]]&amp;tbl_AufmassLos1[[#This Row],[Reinigungs-tageJahr]],tbl_BasisLos1[],7,FALSE),"")</f>
        <v>0</v>
      </c>
      <c r="S70" s="166" t="str">
        <f>IFERROR(tbl_AufmassLos1[[#This Row],[Fläche_qm_Jahr]]/tbl_AufmassLos1[[#This Row],[qm Leistung pro Stunde]],"")</f>
        <v/>
      </c>
      <c r="T70" s="167">
        <f>IFERROR(VLOOKUP(tbl_AufmassLos1[[#This Row],[Reinigungs-gruppe]]&amp;tbl_AufmassLos1[[#This Row],[Reinigungs-tageJahr]],tbl_BasisLos1[],8,FALSE),"")</f>
        <v>0</v>
      </c>
      <c r="U70" s="168" t="str">
        <f>IFERROR(tbl_AufmassLos1[[#This Row],[StundenJahr]]*tbl_AufmassLos1[[#This Row],[SVS]],"")</f>
        <v/>
      </c>
      <c r="V70" s="169" t="str">
        <f>IFERROR(tbl_AufmassLos1[[#This Row],[PreisJahr]]/12,"")</f>
        <v/>
      </c>
    </row>
    <row r="71" spans="1:22" x14ac:dyDescent="0.2">
      <c r="A71" s="285" t="s">
        <v>1548</v>
      </c>
      <c r="B71" s="286">
        <v>708420001</v>
      </c>
      <c r="C71" s="285" t="s">
        <v>1549</v>
      </c>
      <c r="D71" s="287" t="s">
        <v>250</v>
      </c>
      <c r="E71" s="651" t="s">
        <v>750</v>
      </c>
      <c r="F71" s="292" t="s">
        <v>751</v>
      </c>
      <c r="G71" s="288" t="s">
        <v>662</v>
      </c>
      <c r="H71" s="285"/>
      <c r="I71" s="285" t="s">
        <v>389</v>
      </c>
      <c r="J71" s="289">
        <v>48.09</v>
      </c>
      <c r="K71" s="286" t="s">
        <v>434</v>
      </c>
      <c r="L71" s="286" t="s">
        <v>163</v>
      </c>
      <c r="M71" s="286" t="s">
        <v>430</v>
      </c>
      <c r="N71" s="290">
        <v>192</v>
      </c>
      <c r="O71" s="291">
        <v>13.2</v>
      </c>
      <c r="P71" s="291"/>
      <c r="Q71" s="649">
        <f>IFERROR(tbl_AufmassLos1[[#This Row],[Fläche_qm]]*tbl_AufmassLos1[[#This Row],[Reinigungs-tageJahr]],"")</f>
        <v>9233.2800000000007</v>
      </c>
      <c r="R71" s="160">
        <f>IFERROR(VLOOKUP(tbl_AufmassLos1[[#This Row],[Reinigungs-gruppe]]&amp;tbl_AufmassLos1[[#This Row],[Reinigungs-tageJahr]],tbl_BasisLos1[],7,FALSE),"")</f>
        <v>0</v>
      </c>
      <c r="S71" s="166" t="str">
        <f>IFERROR(tbl_AufmassLos1[[#This Row],[Fläche_qm_Jahr]]/tbl_AufmassLos1[[#This Row],[qm Leistung pro Stunde]],"")</f>
        <v/>
      </c>
      <c r="T71" s="167">
        <f>IFERROR(VLOOKUP(tbl_AufmassLos1[[#This Row],[Reinigungs-gruppe]]&amp;tbl_AufmassLos1[[#This Row],[Reinigungs-tageJahr]],tbl_BasisLos1[],8,FALSE),"")</f>
        <v>0</v>
      </c>
      <c r="U71" s="168" t="str">
        <f>IFERROR(tbl_AufmassLos1[[#This Row],[StundenJahr]]*tbl_AufmassLos1[[#This Row],[SVS]],"")</f>
        <v/>
      </c>
      <c r="V71" s="169" t="str">
        <f>IFERROR(tbl_AufmassLos1[[#This Row],[PreisJahr]]/12,"")</f>
        <v/>
      </c>
    </row>
    <row r="72" spans="1:22" x14ac:dyDescent="0.2">
      <c r="A72" s="285" t="s">
        <v>1548</v>
      </c>
      <c r="B72" s="286">
        <v>708420001</v>
      </c>
      <c r="C72" s="285" t="s">
        <v>1549</v>
      </c>
      <c r="D72" s="287" t="s">
        <v>250</v>
      </c>
      <c r="E72" s="651" t="s">
        <v>752</v>
      </c>
      <c r="F72" s="292" t="s">
        <v>753</v>
      </c>
      <c r="G72" s="288" t="s">
        <v>662</v>
      </c>
      <c r="H72" s="285"/>
      <c r="I72" s="285" t="s">
        <v>389</v>
      </c>
      <c r="J72" s="289">
        <v>13.22</v>
      </c>
      <c r="K72" s="286" t="s">
        <v>401</v>
      </c>
      <c r="L72" s="286" t="s">
        <v>163</v>
      </c>
      <c r="M72" s="286" t="s">
        <v>433</v>
      </c>
      <c r="N72" s="290">
        <v>96</v>
      </c>
      <c r="O72" s="291">
        <v>4.3</v>
      </c>
      <c r="P72" s="291"/>
      <c r="Q72" s="649">
        <f>IFERROR(tbl_AufmassLos1[[#This Row],[Fläche_qm]]*tbl_AufmassLos1[[#This Row],[Reinigungs-tageJahr]],"")</f>
        <v>1269.1200000000001</v>
      </c>
      <c r="R72" s="160">
        <f>IFERROR(VLOOKUP(tbl_AufmassLos1[[#This Row],[Reinigungs-gruppe]]&amp;tbl_AufmassLos1[[#This Row],[Reinigungs-tageJahr]],tbl_BasisLos1[],7,FALSE),"")</f>
        <v>0</v>
      </c>
      <c r="S72" s="166" t="str">
        <f>IFERROR(tbl_AufmassLos1[[#This Row],[Fläche_qm_Jahr]]/tbl_AufmassLos1[[#This Row],[qm Leistung pro Stunde]],"")</f>
        <v/>
      </c>
      <c r="T72" s="167">
        <f>IFERROR(VLOOKUP(tbl_AufmassLos1[[#This Row],[Reinigungs-gruppe]]&amp;tbl_AufmassLos1[[#This Row],[Reinigungs-tageJahr]],tbl_BasisLos1[],8,FALSE),"")</f>
        <v>0</v>
      </c>
      <c r="U72" s="168" t="str">
        <f>IFERROR(tbl_AufmassLos1[[#This Row],[StundenJahr]]*tbl_AufmassLos1[[#This Row],[SVS]],"")</f>
        <v/>
      </c>
      <c r="V72" s="169" t="str">
        <f>IFERROR(tbl_AufmassLos1[[#This Row],[PreisJahr]]/12,"")</f>
        <v/>
      </c>
    </row>
    <row r="73" spans="1:22" x14ac:dyDescent="0.2">
      <c r="A73" s="285" t="s">
        <v>1548</v>
      </c>
      <c r="B73" s="286">
        <v>708420001</v>
      </c>
      <c r="C73" s="285" t="s">
        <v>1549</v>
      </c>
      <c r="D73" s="287" t="s">
        <v>250</v>
      </c>
      <c r="E73" s="651" t="s">
        <v>754</v>
      </c>
      <c r="F73" s="292" t="s">
        <v>749</v>
      </c>
      <c r="G73" s="288" t="s">
        <v>662</v>
      </c>
      <c r="H73" s="285"/>
      <c r="I73" s="285" t="s">
        <v>389</v>
      </c>
      <c r="J73" s="289">
        <v>14.45</v>
      </c>
      <c r="K73" s="286" t="s">
        <v>434</v>
      </c>
      <c r="L73" s="286" t="s">
        <v>163</v>
      </c>
      <c r="M73" s="286" t="s">
        <v>430</v>
      </c>
      <c r="N73" s="290">
        <v>192</v>
      </c>
      <c r="O73" s="291">
        <v>0</v>
      </c>
      <c r="P73" s="291"/>
      <c r="Q73" s="649">
        <f>IFERROR(tbl_AufmassLos1[[#This Row],[Fläche_qm]]*tbl_AufmassLos1[[#This Row],[Reinigungs-tageJahr]],"")</f>
        <v>2774.3999999999996</v>
      </c>
      <c r="R73" s="160">
        <f>IFERROR(VLOOKUP(tbl_AufmassLos1[[#This Row],[Reinigungs-gruppe]]&amp;tbl_AufmassLos1[[#This Row],[Reinigungs-tageJahr]],tbl_BasisLos1[],7,FALSE),"")</f>
        <v>0</v>
      </c>
      <c r="S73" s="166" t="str">
        <f>IFERROR(tbl_AufmassLos1[[#This Row],[Fläche_qm_Jahr]]/tbl_AufmassLos1[[#This Row],[qm Leistung pro Stunde]],"")</f>
        <v/>
      </c>
      <c r="T73" s="167">
        <f>IFERROR(VLOOKUP(tbl_AufmassLos1[[#This Row],[Reinigungs-gruppe]]&amp;tbl_AufmassLos1[[#This Row],[Reinigungs-tageJahr]],tbl_BasisLos1[],8,FALSE),"")</f>
        <v>0</v>
      </c>
      <c r="U73" s="168" t="str">
        <f>IFERROR(tbl_AufmassLos1[[#This Row],[StundenJahr]]*tbl_AufmassLos1[[#This Row],[SVS]],"")</f>
        <v/>
      </c>
      <c r="V73" s="169" t="str">
        <f>IFERROR(tbl_AufmassLos1[[#This Row],[PreisJahr]]/12,"")</f>
        <v/>
      </c>
    </row>
    <row r="74" spans="1:22" x14ac:dyDescent="0.2">
      <c r="A74" s="285" t="s">
        <v>1548</v>
      </c>
      <c r="B74" s="286">
        <v>708420001</v>
      </c>
      <c r="C74" s="285" t="s">
        <v>1549</v>
      </c>
      <c r="D74" s="287" t="s">
        <v>250</v>
      </c>
      <c r="E74" s="651" t="s">
        <v>755</v>
      </c>
      <c r="F74" s="292" t="s">
        <v>748</v>
      </c>
      <c r="G74" s="288" t="s">
        <v>662</v>
      </c>
      <c r="H74" s="285"/>
      <c r="I74" s="285" t="s">
        <v>389</v>
      </c>
      <c r="J74" s="289">
        <v>49.47</v>
      </c>
      <c r="K74" s="286" t="s">
        <v>434</v>
      </c>
      <c r="L74" s="286" t="s">
        <v>163</v>
      </c>
      <c r="M74" s="286" t="s">
        <v>430</v>
      </c>
      <c r="N74" s="290">
        <v>192</v>
      </c>
      <c r="O74" s="291">
        <v>13.2</v>
      </c>
      <c r="P74" s="291"/>
      <c r="Q74" s="649">
        <f>IFERROR(tbl_AufmassLos1[[#This Row],[Fläche_qm]]*tbl_AufmassLos1[[#This Row],[Reinigungs-tageJahr]],"")</f>
        <v>9498.24</v>
      </c>
      <c r="R74" s="160">
        <f>IFERROR(VLOOKUP(tbl_AufmassLos1[[#This Row],[Reinigungs-gruppe]]&amp;tbl_AufmassLos1[[#This Row],[Reinigungs-tageJahr]],tbl_BasisLos1[],7,FALSE),"")</f>
        <v>0</v>
      </c>
      <c r="S74" s="166" t="str">
        <f>IFERROR(tbl_AufmassLos1[[#This Row],[Fläche_qm_Jahr]]/tbl_AufmassLos1[[#This Row],[qm Leistung pro Stunde]],"")</f>
        <v/>
      </c>
      <c r="T74" s="167">
        <f>IFERROR(VLOOKUP(tbl_AufmassLos1[[#This Row],[Reinigungs-gruppe]]&amp;tbl_AufmassLos1[[#This Row],[Reinigungs-tageJahr]],tbl_BasisLos1[],8,FALSE),"")</f>
        <v>0</v>
      </c>
      <c r="U74" s="168" t="str">
        <f>IFERROR(tbl_AufmassLos1[[#This Row],[StundenJahr]]*tbl_AufmassLos1[[#This Row],[SVS]],"")</f>
        <v/>
      </c>
      <c r="V74" s="169" t="str">
        <f>IFERROR(tbl_AufmassLos1[[#This Row],[PreisJahr]]/12,"")</f>
        <v/>
      </c>
    </row>
    <row r="75" spans="1:22" x14ac:dyDescent="0.2">
      <c r="A75" s="285" t="s">
        <v>1548</v>
      </c>
      <c r="B75" s="286">
        <v>708420001</v>
      </c>
      <c r="C75" s="285" t="s">
        <v>1549</v>
      </c>
      <c r="D75" s="287" t="s">
        <v>250</v>
      </c>
      <c r="E75" s="651" t="s">
        <v>756</v>
      </c>
      <c r="F75" s="292" t="s">
        <v>749</v>
      </c>
      <c r="G75" s="288" t="s">
        <v>662</v>
      </c>
      <c r="H75" s="285"/>
      <c r="I75" s="285" t="s">
        <v>389</v>
      </c>
      <c r="J75" s="289">
        <v>14</v>
      </c>
      <c r="K75" s="286" t="s">
        <v>434</v>
      </c>
      <c r="L75" s="286" t="s">
        <v>163</v>
      </c>
      <c r="M75" s="286" t="s">
        <v>430</v>
      </c>
      <c r="N75" s="290">
        <v>192</v>
      </c>
      <c r="O75" s="291">
        <v>0</v>
      </c>
      <c r="P75" s="291">
        <v>4.4000000000000004</v>
      </c>
      <c r="Q75" s="649">
        <f>IFERROR(tbl_AufmassLos1[[#This Row],[Fläche_qm]]*tbl_AufmassLos1[[#This Row],[Reinigungs-tageJahr]],"")</f>
        <v>2688</v>
      </c>
      <c r="R75" s="160">
        <f>IFERROR(VLOOKUP(tbl_AufmassLos1[[#This Row],[Reinigungs-gruppe]]&amp;tbl_AufmassLos1[[#This Row],[Reinigungs-tageJahr]],tbl_BasisLos1[],7,FALSE),"")</f>
        <v>0</v>
      </c>
      <c r="S75" s="166" t="str">
        <f>IFERROR(tbl_AufmassLos1[[#This Row],[Fläche_qm_Jahr]]/tbl_AufmassLos1[[#This Row],[qm Leistung pro Stunde]],"")</f>
        <v/>
      </c>
      <c r="T75" s="167">
        <f>IFERROR(VLOOKUP(tbl_AufmassLos1[[#This Row],[Reinigungs-gruppe]]&amp;tbl_AufmassLos1[[#This Row],[Reinigungs-tageJahr]],tbl_BasisLos1[],8,FALSE),"")</f>
        <v>0</v>
      </c>
      <c r="U75" s="168" t="str">
        <f>IFERROR(tbl_AufmassLos1[[#This Row],[StundenJahr]]*tbl_AufmassLos1[[#This Row],[SVS]],"")</f>
        <v/>
      </c>
      <c r="V75" s="169" t="str">
        <f>IFERROR(tbl_AufmassLos1[[#This Row],[PreisJahr]]/12,"")</f>
        <v/>
      </c>
    </row>
    <row r="76" spans="1:22" x14ac:dyDescent="0.2">
      <c r="A76" s="285" t="s">
        <v>1548</v>
      </c>
      <c r="B76" s="286">
        <v>708420001</v>
      </c>
      <c r="C76" s="285" t="s">
        <v>1549</v>
      </c>
      <c r="D76" s="287" t="s">
        <v>250</v>
      </c>
      <c r="E76" s="651" t="s">
        <v>757</v>
      </c>
      <c r="F76" s="292" t="s">
        <v>748</v>
      </c>
      <c r="G76" s="288" t="s">
        <v>662</v>
      </c>
      <c r="H76" s="285"/>
      <c r="I76" s="285" t="s">
        <v>389</v>
      </c>
      <c r="J76" s="289">
        <v>41.37</v>
      </c>
      <c r="K76" s="286" t="s">
        <v>434</v>
      </c>
      <c r="L76" s="286" t="s">
        <v>163</v>
      </c>
      <c r="M76" s="286" t="s">
        <v>430</v>
      </c>
      <c r="N76" s="290">
        <v>192</v>
      </c>
      <c r="O76" s="291">
        <v>13.2</v>
      </c>
      <c r="P76" s="291"/>
      <c r="Q76" s="649">
        <f>IFERROR(tbl_AufmassLos1[[#This Row],[Fläche_qm]]*tbl_AufmassLos1[[#This Row],[Reinigungs-tageJahr]],"")</f>
        <v>7943.0399999999991</v>
      </c>
      <c r="R76" s="160">
        <f>IFERROR(VLOOKUP(tbl_AufmassLos1[[#This Row],[Reinigungs-gruppe]]&amp;tbl_AufmassLos1[[#This Row],[Reinigungs-tageJahr]],tbl_BasisLos1[],7,FALSE),"")</f>
        <v>0</v>
      </c>
      <c r="S76" s="166" t="str">
        <f>IFERROR(tbl_AufmassLos1[[#This Row],[Fläche_qm_Jahr]]/tbl_AufmassLos1[[#This Row],[qm Leistung pro Stunde]],"")</f>
        <v/>
      </c>
      <c r="T76" s="167">
        <f>IFERROR(VLOOKUP(tbl_AufmassLos1[[#This Row],[Reinigungs-gruppe]]&amp;tbl_AufmassLos1[[#This Row],[Reinigungs-tageJahr]],tbl_BasisLos1[],8,FALSE),"")</f>
        <v>0</v>
      </c>
      <c r="U76" s="168" t="str">
        <f>IFERROR(tbl_AufmassLos1[[#This Row],[StundenJahr]]*tbl_AufmassLos1[[#This Row],[SVS]],"")</f>
        <v/>
      </c>
      <c r="V76" s="169" t="str">
        <f>IFERROR(tbl_AufmassLos1[[#This Row],[PreisJahr]]/12,"")</f>
        <v/>
      </c>
    </row>
    <row r="77" spans="1:22" x14ac:dyDescent="0.2">
      <c r="A77" s="285" t="s">
        <v>1548</v>
      </c>
      <c r="B77" s="286">
        <v>708420001</v>
      </c>
      <c r="C77" s="285" t="s">
        <v>1549</v>
      </c>
      <c r="D77" s="287" t="s">
        <v>250</v>
      </c>
      <c r="E77" s="651" t="s">
        <v>758</v>
      </c>
      <c r="F77" s="292" t="s">
        <v>360</v>
      </c>
      <c r="G77" s="288" t="s">
        <v>662</v>
      </c>
      <c r="H77" s="285"/>
      <c r="I77" s="285" t="s">
        <v>389</v>
      </c>
      <c r="J77" s="289">
        <v>7</v>
      </c>
      <c r="K77" s="286" t="s">
        <v>49</v>
      </c>
      <c r="L77" s="286" t="s">
        <v>163</v>
      </c>
      <c r="M77" s="286" t="s">
        <v>249</v>
      </c>
      <c r="N77" s="290">
        <v>0</v>
      </c>
      <c r="O77" s="291">
        <v>0</v>
      </c>
      <c r="P77" s="291"/>
      <c r="Q77" s="649">
        <f>IFERROR(tbl_AufmassLos1[[#This Row],[Fläche_qm]]*tbl_AufmassLos1[[#This Row],[Reinigungs-tageJahr]],"")</f>
        <v>0</v>
      </c>
      <c r="R77" s="160">
        <f>IFERROR(VLOOKUP(tbl_AufmassLos1[[#This Row],[Reinigungs-gruppe]]&amp;tbl_AufmassLos1[[#This Row],[Reinigungs-tageJahr]],tbl_BasisLos1[],7,FALSE),"")</f>
        <v>0</v>
      </c>
      <c r="S77" s="166" t="str">
        <f>IFERROR(tbl_AufmassLos1[[#This Row],[Fläche_qm_Jahr]]/tbl_AufmassLos1[[#This Row],[qm Leistung pro Stunde]],"")</f>
        <v/>
      </c>
      <c r="T77" s="167">
        <f>IFERROR(VLOOKUP(tbl_AufmassLos1[[#This Row],[Reinigungs-gruppe]]&amp;tbl_AufmassLos1[[#This Row],[Reinigungs-tageJahr]],tbl_BasisLos1[],8,FALSE),"")</f>
        <v>0</v>
      </c>
      <c r="U77" s="168" t="str">
        <f>IFERROR(tbl_AufmassLos1[[#This Row],[StundenJahr]]*tbl_AufmassLos1[[#This Row],[SVS]],"")</f>
        <v/>
      </c>
      <c r="V77" s="169" t="str">
        <f>IFERROR(tbl_AufmassLos1[[#This Row],[PreisJahr]]/12,"")</f>
        <v/>
      </c>
    </row>
    <row r="78" spans="1:22" x14ac:dyDescent="0.2">
      <c r="A78" s="285" t="s">
        <v>1548</v>
      </c>
      <c r="B78" s="286">
        <v>708420001</v>
      </c>
      <c r="C78" s="285" t="s">
        <v>1549</v>
      </c>
      <c r="D78" s="287" t="s">
        <v>250</v>
      </c>
      <c r="E78" s="651" t="s">
        <v>759</v>
      </c>
      <c r="F78" s="292" t="s">
        <v>362</v>
      </c>
      <c r="G78" s="288" t="s">
        <v>662</v>
      </c>
      <c r="H78" s="285"/>
      <c r="I78" s="285" t="s">
        <v>391</v>
      </c>
      <c r="J78" s="289">
        <v>12.5</v>
      </c>
      <c r="K78" s="286" t="s">
        <v>406</v>
      </c>
      <c r="L78" s="286" t="s">
        <v>163</v>
      </c>
      <c r="M78" s="286" t="s">
        <v>429</v>
      </c>
      <c r="N78" s="290">
        <v>12</v>
      </c>
      <c r="O78" s="291">
        <v>2.2000000000000002</v>
      </c>
      <c r="P78" s="291"/>
      <c r="Q78" s="649">
        <f>IFERROR(tbl_AufmassLos1[[#This Row],[Fläche_qm]]*tbl_AufmassLos1[[#This Row],[Reinigungs-tageJahr]],"")</f>
        <v>150</v>
      </c>
      <c r="R78" s="160">
        <f>IFERROR(VLOOKUP(tbl_AufmassLos1[[#This Row],[Reinigungs-gruppe]]&amp;tbl_AufmassLos1[[#This Row],[Reinigungs-tageJahr]],tbl_BasisLos1[],7,FALSE),"")</f>
        <v>0</v>
      </c>
      <c r="S78" s="166" t="str">
        <f>IFERROR(tbl_AufmassLos1[[#This Row],[Fläche_qm_Jahr]]/tbl_AufmassLos1[[#This Row],[qm Leistung pro Stunde]],"")</f>
        <v/>
      </c>
      <c r="T78" s="167">
        <f>IFERROR(VLOOKUP(tbl_AufmassLos1[[#This Row],[Reinigungs-gruppe]]&amp;tbl_AufmassLos1[[#This Row],[Reinigungs-tageJahr]],tbl_BasisLos1[],8,FALSE),"")</f>
        <v>0</v>
      </c>
      <c r="U78" s="168" t="str">
        <f>IFERROR(tbl_AufmassLos1[[#This Row],[StundenJahr]]*tbl_AufmassLos1[[#This Row],[SVS]],"")</f>
        <v/>
      </c>
      <c r="V78" s="169" t="str">
        <f>IFERROR(tbl_AufmassLos1[[#This Row],[PreisJahr]]/12,"")</f>
        <v/>
      </c>
    </row>
    <row r="79" spans="1:22" x14ac:dyDescent="0.2">
      <c r="A79" s="285" t="s">
        <v>1548</v>
      </c>
      <c r="B79" s="286">
        <v>708420001</v>
      </c>
      <c r="C79" s="285" t="s">
        <v>1549</v>
      </c>
      <c r="D79" s="287" t="s">
        <v>250</v>
      </c>
      <c r="E79" s="651" t="s">
        <v>760</v>
      </c>
      <c r="F79" s="292" t="s">
        <v>343</v>
      </c>
      <c r="G79" s="288" t="s">
        <v>662</v>
      </c>
      <c r="H79" s="285"/>
      <c r="I79" s="285" t="s">
        <v>389</v>
      </c>
      <c r="J79" s="289">
        <v>26.97</v>
      </c>
      <c r="K79" s="286" t="s">
        <v>233</v>
      </c>
      <c r="L79" s="286" t="s">
        <v>163</v>
      </c>
      <c r="M79" s="286" t="s">
        <v>428</v>
      </c>
      <c r="N79" s="290">
        <v>38.4</v>
      </c>
      <c r="O79" s="291">
        <v>2.2000000000000002</v>
      </c>
      <c r="P79" s="291"/>
      <c r="Q79" s="649">
        <f>IFERROR(tbl_AufmassLos1[[#This Row],[Fläche_qm]]*tbl_AufmassLos1[[#This Row],[Reinigungs-tageJahr]],"")</f>
        <v>1035.6479999999999</v>
      </c>
      <c r="R79" s="160">
        <f>IFERROR(VLOOKUP(tbl_AufmassLos1[[#This Row],[Reinigungs-gruppe]]&amp;tbl_AufmassLos1[[#This Row],[Reinigungs-tageJahr]],tbl_BasisLos1[],7,FALSE),"")</f>
        <v>0</v>
      </c>
      <c r="S79" s="166" t="str">
        <f>IFERROR(tbl_AufmassLos1[[#This Row],[Fläche_qm_Jahr]]/tbl_AufmassLos1[[#This Row],[qm Leistung pro Stunde]],"")</f>
        <v/>
      </c>
      <c r="T79" s="167">
        <f>IFERROR(VLOOKUP(tbl_AufmassLos1[[#This Row],[Reinigungs-gruppe]]&amp;tbl_AufmassLos1[[#This Row],[Reinigungs-tageJahr]],tbl_BasisLos1[],8,FALSE),"")</f>
        <v>0</v>
      </c>
      <c r="U79" s="168" t="str">
        <f>IFERROR(tbl_AufmassLos1[[#This Row],[StundenJahr]]*tbl_AufmassLos1[[#This Row],[SVS]],"")</f>
        <v/>
      </c>
      <c r="V79" s="169" t="str">
        <f>IFERROR(tbl_AufmassLos1[[#This Row],[PreisJahr]]/12,"")</f>
        <v/>
      </c>
    </row>
    <row r="80" spans="1:22" x14ac:dyDescent="0.2">
      <c r="A80" s="285" t="s">
        <v>1548</v>
      </c>
      <c r="B80" s="286">
        <v>708420001</v>
      </c>
      <c r="C80" s="285" t="s">
        <v>1549</v>
      </c>
      <c r="D80" s="287" t="s">
        <v>250</v>
      </c>
      <c r="E80" s="651" t="s">
        <v>761</v>
      </c>
      <c r="F80" s="292" t="s">
        <v>331</v>
      </c>
      <c r="G80" s="288" t="s">
        <v>662</v>
      </c>
      <c r="H80" s="285"/>
      <c r="I80" s="285" t="s">
        <v>389</v>
      </c>
      <c r="J80" s="289">
        <v>3.66</v>
      </c>
      <c r="K80" s="286" t="s">
        <v>263</v>
      </c>
      <c r="L80" s="286" t="s">
        <v>163</v>
      </c>
      <c r="M80" s="286" t="s">
        <v>433</v>
      </c>
      <c r="N80" s="290">
        <v>96</v>
      </c>
      <c r="O80" s="291">
        <v>9.9</v>
      </c>
      <c r="P80" s="291"/>
      <c r="Q80" s="649">
        <f>IFERROR(tbl_AufmassLos1[[#This Row],[Fläche_qm]]*tbl_AufmassLos1[[#This Row],[Reinigungs-tageJahr]],"")</f>
        <v>351.36</v>
      </c>
      <c r="R80" s="160">
        <f>IFERROR(VLOOKUP(tbl_AufmassLos1[[#This Row],[Reinigungs-gruppe]]&amp;tbl_AufmassLos1[[#This Row],[Reinigungs-tageJahr]],tbl_BasisLos1[],7,FALSE),"")</f>
        <v>0</v>
      </c>
      <c r="S80" s="166" t="str">
        <f>IFERROR(tbl_AufmassLos1[[#This Row],[Fläche_qm_Jahr]]/tbl_AufmassLos1[[#This Row],[qm Leistung pro Stunde]],"")</f>
        <v/>
      </c>
      <c r="T80" s="167">
        <f>IFERROR(VLOOKUP(tbl_AufmassLos1[[#This Row],[Reinigungs-gruppe]]&amp;tbl_AufmassLos1[[#This Row],[Reinigungs-tageJahr]],tbl_BasisLos1[],8,FALSE),"")</f>
        <v>0</v>
      </c>
      <c r="U80" s="168" t="str">
        <f>IFERROR(tbl_AufmassLos1[[#This Row],[StundenJahr]]*tbl_AufmassLos1[[#This Row],[SVS]],"")</f>
        <v/>
      </c>
      <c r="V80" s="169" t="str">
        <f>IFERROR(tbl_AufmassLos1[[#This Row],[PreisJahr]]/12,"")</f>
        <v/>
      </c>
    </row>
    <row r="81" spans="1:22" x14ac:dyDescent="0.2">
      <c r="A81" s="285" t="s">
        <v>1548</v>
      </c>
      <c r="B81" s="286">
        <v>708420001</v>
      </c>
      <c r="C81" s="285" t="s">
        <v>1549</v>
      </c>
      <c r="D81" s="287" t="s">
        <v>250</v>
      </c>
      <c r="E81" s="651" t="s">
        <v>762</v>
      </c>
      <c r="F81" s="292" t="s">
        <v>763</v>
      </c>
      <c r="G81" s="288" t="s">
        <v>662</v>
      </c>
      <c r="H81" s="285"/>
      <c r="I81" s="285" t="s">
        <v>389</v>
      </c>
      <c r="J81" s="289">
        <v>17.14</v>
      </c>
      <c r="K81" s="286" t="s">
        <v>434</v>
      </c>
      <c r="L81" s="286" t="s">
        <v>163</v>
      </c>
      <c r="M81" s="286" t="s">
        <v>430</v>
      </c>
      <c r="N81" s="290">
        <v>192</v>
      </c>
      <c r="O81" s="291">
        <v>6.6</v>
      </c>
      <c r="P81" s="291"/>
      <c r="Q81" s="649">
        <f>IFERROR(tbl_AufmassLos1[[#This Row],[Fläche_qm]]*tbl_AufmassLos1[[#This Row],[Reinigungs-tageJahr]],"")</f>
        <v>3290.88</v>
      </c>
      <c r="R81" s="160">
        <f>IFERROR(VLOOKUP(tbl_AufmassLos1[[#This Row],[Reinigungs-gruppe]]&amp;tbl_AufmassLos1[[#This Row],[Reinigungs-tageJahr]],tbl_BasisLos1[],7,FALSE),"")</f>
        <v>0</v>
      </c>
      <c r="S81" s="166" t="str">
        <f>IFERROR(tbl_AufmassLos1[[#This Row],[Fläche_qm_Jahr]]/tbl_AufmassLos1[[#This Row],[qm Leistung pro Stunde]],"")</f>
        <v/>
      </c>
      <c r="T81" s="167">
        <f>IFERROR(VLOOKUP(tbl_AufmassLos1[[#This Row],[Reinigungs-gruppe]]&amp;tbl_AufmassLos1[[#This Row],[Reinigungs-tageJahr]],tbl_BasisLos1[],8,FALSE),"")</f>
        <v>0</v>
      </c>
      <c r="U81" s="168" t="str">
        <f>IFERROR(tbl_AufmassLos1[[#This Row],[StundenJahr]]*tbl_AufmassLos1[[#This Row],[SVS]],"")</f>
        <v/>
      </c>
      <c r="V81" s="169" t="str">
        <f>IFERROR(tbl_AufmassLos1[[#This Row],[PreisJahr]]/12,"")</f>
        <v/>
      </c>
    </row>
    <row r="82" spans="1:22" x14ac:dyDescent="0.2">
      <c r="A82" s="285" t="s">
        <v>1548</v>
      </c>
      <c r="B82" s="286">
        <v>708420001</v>
      </c>
      <c r="C82" s="285" t="s">
        <v>1549</v>
      </c>
      <c r="D82" s="287" t="s">
        <v>249</v>
      </c>
      <c r="E82" s="651" t="s">
        <v>764</v>
      </c>
      <c r="F82" s="292" t="s">
        <v>765</v>
      </c>
      <c r="G82" s="288" t="s">
        <v>662</v>
      </c>
      <c r="H82" s="285"/>
      <c r="I82" s="285" t="s">
        <v>389</v>
      </c>
      <c r="J82" s="289">
        <v>40.51</v>
      </c>
      <c r="K82" s="286" t="s">
        <v>434</v>
      </c>
      <c r="L82" s="286" t="s">
        <v>163</v>
      </c>
      <c r="M82" s="286" t="s">
        <v>430</v>
      </c>
      <c r="N82" s="290">
        <v>192</v>
      </c>
      <c r="O82" s="291">
        <v>6.6</v>
      </c>
      <c r="P82" s="291"/>
      <c r="Q82" s="649">
        <f>IFERROR(tbl_AufmassLos1[[#This Row],[Fläche_qm]]*tbl_AufmassLos1[[#This Row],[Reinigungs-tageJahr]],"")</f>
        <v>7777.92</v>
      </c>
      <c r="R82" s="160">
        <f>IFERROR(VLOOKUP(tbl_AufmassLos1[[#This Row],[Reinigungs-gruppe]]&amp;tbl_AufmassLos1[[#This Row],[Reinigungs-tageJahr]],tbl_BasisLos1[],7,FALSE),"")</f>
        <v>0</v>
      </c>
      <c r="S82" s="166" t="str">
        <f>IFERROR(tbl_AufmassLos1[[#This Row],[Fläche_qm_Jahr]]/tbl_AufmassLos1[[#This Row],[qm Leistung pro Stunde]],"")</f>
        <v/>
      </c>
      <c r="T82" s="167">
        <f>IFERROR(VLOOKUP(tbl_AufmassLos1[[#This Row],[Reinigungs-gruppe]]&amp;tbl_AufmassLos1[[#This Row],[Reinigungs-tageJahr]],tbl_BasisLos1[],8,FALSE),"")</f>
        <v>0</v>
      </c>
      <c r="U82" s="168" t="str">
        <f>IFERROR(tbl_AufmassLos1[[#This Row],[StundenJahr]]*tbl_AufmassLos1[[#This Row],[SVS]],"")</f>
        <v/>
      </c>
      <c r="V82" s="169" t="str">
        <f>IFERROR(tbl_AufmassLos1[[#This Row],[PreisJahr]]/12,"")</f>
        <v/>
      </c>
    </row>
    <row r="83" spans="1:22" x14ac:dyDescent="0.2">
      <c r="A83" s="285" t="s">
        <v>1548</v>
      </c>
      <c r="B83" s="286">
        <v>708420001</v>
      </c>
      <c r="C83" s="285" t="s">
        <v>1549</v>
      </c>
      <c r="D83" s="287" t="s">
        <v>249</v>
      </c>
      <c r="E83" s="651" t="s">
        <v>766</v>
      </c>
      <c r="F83" s="292" t="s">
        <v>383</v>
      </c>
      <c r="G83" s="288" t="s">
        <v>662</v>
      </c>
      <c r="H83" s="285"/>
      <c r="I83" s="285" t="s">
        <v>391</v>
      </c>
      <c r="J83" s="289">
        <v>379.29</v>
      </c>
      <c r="K83" s="286" t="s">
        <v>49</v>
      </c>
      <c r="L83" s="286" t="s">
        <v>163</v>
      </c>
      <c r="M83" s="286" t="s">
        <v>249</v>
      </c>
      <c r="N83" s="290">
        <v>0</v>
      </c>
      <c r="O83" s="291">
        <v>0</v>
      </c>
      <c r="P83" s="291"/>
      <c r="Q83" s="649">
        <f>IFERROR(tbl_AufmassLos1[[#This Row],[Fläche_qm]]*tbl_AufmassLos1[[#This Row],[Reinigungs-tageJahr]],"")</f>
        <v>0</v>
      </c>
      <c r="R83" s="160">
        <f>IFERROR(VLOOKUP(tbl_AufmassLos1[[#This Row],[Reinigungs-gruppe]]&amp;tbl_AufmassLos1[[#This Row],[Reinigungs-tageJahr]],tbl_BasisLos1[],7,FALSE),"")</f>
        <v>0</v>
      </c>
      <c r="S83" s="166" t="str">
        <f>IFERROR(tbl_AufmassLos1[[#This Row],[Fläche_qm_Jahr]]/tbl_AufmassLos1[[#This Row],[qm Leistung pro Stunde]],"")</f>
        <v/>
      </c>
      <c r="T83" s="167">
        <f>IFERROR(VLOOKUP(tbl_AufmassLos1[[#This Row],[Reinigungs-gruppe]]&amp;tbl_AufmassLos1[[#This Row],[Reinigungs-tageJahr]],tbl_BasisLos1[],8,FALSE),"")</f>
        <v>0</v>
      </c>
      <c r="U83" s="168" t="str">
        <f>IFERROR(tbl_AufmassLos1[[#This Row],[StundenJahr]]*tbl_AufmassLos1[[#This Row],[SVS]],"")</f>
        <v/>
      </c>
      <c r="V83" s="169" t="str">
        <f>IFERROR(tbl_AufmassLos1[[#This Row],[PreisJahr]]/12,"")</f>
        <v/>
      </c>
    </row>
    <row r="84" spans="1:22" x14ac:dyDescent="0.2">
      <c r="A84" s="285" t="s">
        <v>1548</v>
      </c>
      <c r="B84" s="286">
        <v>708420001</v>
      </c>
      <c r="C84" s="285" t="s">
        <v>1549</v>
      </c>
      <c r="D84" s="287" t="s">
        <v>249</v>
      </c>
      <c r="E84" s="651" t="s">
        <v>767</v>
      </c>
      <c r="F84" s="292" t="s">
        <v>336</v>
      </c>
      <c r="G84" s="288" t="s">
        <v>663</v>
      </c>
      <c r="H84" s="285"/>
      <c r="I84" s="285" t="s">
        <v>391</v>
      </c>
      <c r="J84" s="289">
        <v>9.5</v>
      </c>
      <c r="K84" s="286" t="s">
        <v>439</v>
      </c>
      <c r="L84" s="286" t="s">
        <v>163</v>
      </c>
      <c r="M84" s="286" t="s">
        <v>520</v>
      </c>
      <c r="N84" s="290">
        <v>384</v>
      </c>
      <c r="O84" s="291">
        <v>1</v>
      </c>
      <c r="P84" s="291"/>
      <c r="Q84" s="649">
        <f>IFERROR(tbl_AufmassLos1[[#This Row],[Fläche_qm]]*tbl_AufmassLos1[[#This Row],[Reinigungs-tageJahr]],"")</f>
        <v>3648</v>
      </c>
      <c r="R84" s="160">
        <f>IFERROR(VLOOKUP(tbl_AufmassLos1[[#This Row],[Reinigungs-gruppe]]&amp;tbl_AufmassLos1[[#This Row],[Reinigungs-tageJahr]],tbl_BasisLos1[],7,FALSE),"")</f>
        <v>0</v>
      </c>
      <c r="S84" s="166" t="str">
        <f>IFERROR(tbl_AufmassLos1[[#This Row],[Fläche_qm_Jahr]]/tbl_AufmassLos1[[#This Row],[qm Leistung pro Stunde]],"")</f>
        <v/>
      </c>
      <c r="T84" s="167">
        <f>IFERROR(VLOOKUP(tbl_AufmassLos1[[#This Row],[Reinigungs-gruppe]]&amp;tbl_AufmassLos1[[#This Row],[Reinigungs-tageJahr]],tbl_BasisLos1[],8,FALSE),"")</f>
        <v>0</v>
      </c>
      <c r="U84" s="168" t="str">
        <f>IFERROR(tbl_AufmassLos1[[#This Row],[StundenJahr]]*tbl_AufmassLos1[[#This Row],[SVS]],"")</f>
        <v/>
      </c>
      <c r="V84" s="169" t="str">
        <f>IFERROR(tbl_AufmassLos1[[#This Row],[PreisJahr]]/12,"")</f>
        <v/>
      </c>
    </row>
    <row r="85" spans="1:22" x14ac:dyDescent="0.2">
      <c r="A85" s="285" t="s">
        <v>1548</v>
      </c>
      <c r="B85" s="286">
        <v>708420001</v>
      </c>
      <c r="C85" s="285" t="s">
        <v>1549</v>
      </c>
      <c r="D85" s="287" t="s">
        <v>249</v>
      </c>
      <c r="E85" s="651" t="s">
        <v>233</v>
      </c>
      <c r="F85" s="292" t="s">
        <v>768</v>
      </c>
      <c r="G85" s="288" t="s">
        <v>663</v>
      </c>
      <c r="H85" s="285"/>
      <c r="I85" s="285" t="s">
        <v>391</v>
      </c>
      <c r="J85" s="289">
        <v>1.5</v>
      </c>
      <c r="K85" s="286" t="s">
        <v>406</v>
      </c>
      <c r="L85" s="286" t="s">
        <v>163</v>
      </c>
      <c r="M85" s="286" t="s">
        <v>429</v>
      </c>
      <c r="N85" s="290">
        <v>12</v>
      </c>
      <c r="O85" s="291">
        <v>0</v>
      </c>
      <c r="P85" s="291"/>
      <c r="Q85" s="649">
        <f>IFERROR(tbl_AufmassLos1[[#This Row],[Fläche_qm]]*tbl_AufmassLos1[[#This Row],[Reinigungs-tageJahr]],"")</f>
        <v>18</v>
      </c>
      <c r="R85" s="160">
        <f>IFERROR(VLOOKUP(tbl_AufmassLos1[[#This Row],[Reinigungs-gruppe]]&amp;tbl_AufmassLos1[[#This Row],[Reinigungs-tageJahr]],tbl_BasisLos1[],7,FALSE),"")</f>
        <v>0</v>
      </c>
      <c r="S85" s="166" t="str">
        <f>IFERROR(tbl_AufmassLos1[[#This Row],[Fläche_qm_Jahr]]/tbl_AufmassLos1[[#This Row],[qm Leistung pro Stunde]],"")</f>
        <v/>
      </c>
      <c r="T85" s="167">
        <f>IFERROR(VLOOKUP(tbl_AufmassLos1[[#This Row],[Reinigungs-gruppe]]&amp;tbl_AufmassLos1[[#This Row],[Reinigungs-tageJahr]],tbl_BasisLos1[],8,FALSE),"")</f>
        <v>0</v>
      </c>
      <c r="U85" s="168" t="str">
        <f>IFERROR(tbl_AufmassLos1[[#This Row],[StundenJahr]]*tbl_AufmassLos1[[#This Row],[SVS]],"")</f>
        <v/>
      </c>
      <c r="V85" s="169" t="str">
        <f>IFERROR(tbl_AufmassLos1[[#This Row],[PreisJahr]]/12,"")</f>
        <v/>
      </c>
    </row>
    <row r="86" spans="1:22" x14ac:dyDescent="0.2">
      <c r="A86" s="285" t="s">
        <v>1548</v>
      </c>
      <c r="B86" s="286">
        <v>708420001</v>
      </c>
      <c r="C86" s="285" t="s">
        <v>1549</v>
      </c>
      <c r="D86" s="287" t="s">
        <v>249</v>
      </c>
      <c r="E86" s="651" t="s">
        <v>769</v>
      </c>
      <c r="F86" s="292" t="s">
        <v>353</v>
      </c>
      <c r="G86" s="288" t="s">
        <v>663</v>
      </c>
      <c r="H86" s="285"/>
      <c r="I86" s="285" t="s">
        <v>391</v>
      </c>
      <c r="J86" s="289">
        <v>24.32</v>
      </c>
      <c r="K86" s="286" t="s">
        <v>235</v>
      </c>
      <c r="L86" s="286" t="s">
        <v>163</v>
      </c>
      <c r="M86" s="286" t="s">
        <v>430</v>
      </c>
      <c r="N86" s="290">
        <v>192</v>
      </c>
      <c r="O86" s="291">
        <v>7</v>
      </c>
      <c r="P86" s="291"/>
      <c r="Q86" s="649">
        <f>IFERROR(tbl_AufmassLos1[[#This Row],[Fläche_qm]]*tbl_AufmassLos1[[#This Row],[Reinigungs-tageJahr]],"")</f>
        <v>4669.4400000000005</v>
      </c>
      <c r="R86" s="160">
        <f>IFERROR(VLOOKUP(tbl_AufmassLos1[[#This Row],[Reinigungs-gruppe]]&amp;tbl_AufmassLos1[[#This Row],[Reinigungs-tageJahr]],tbl_BasisLos1[],7,FALSE),"")</f>
        <v>0</v>
      </c>
      <c r="S86" s="166" t="str">
        <f>IFERROR(tbl_AufmassLos1[[#This Row],[Fläche_qm_Jahr]]/tbl_AufmassLos1[[#This Row],[qm Leistung pro Stunde]],"")</f>
        <v/>
      </c>
      <c r="T86" s="167">
        <f>IFERROR(VLOOKUP(tbl_AufmassLos1[[#This Row],[Reinigungs-gruppe]]&amp;tbl_AufmassLos1[[#This Row],[Reinigungs-tageJahr]],tbl_BasisLos1[],8,FALSE),"")</f>
        <v>0</v>
      </c>
      <c r="U86" s="168" t="str">
        <f>IFERROR(tbl_AufmassLos1[[#This Row],[StundenJahr]]*tbl_AufmassLos1[[#This Row],[SVS]],"")</f>
        <v/>
      </c>
      <c r="V86" s="169" t="str">
        <f>IFERROR(tbl_AufmassLos1[[#This Row],[PreisJahr]]/12,"")</f>
        <v/>
      </c>
    </row>
    <row r="87" spans="1:22" x14ac:dyDescent="0.2">
      <c r="A87" s="285" t="s">
        <v>1548</v>
      </c>
      <c r="B87" s="286">
        <v>708420001</v>
      </c>
      <c r="C87" s="285" t="s">
        <v>1549</v>
      </c>
      <c r="D87" s="287" t="s">
        <v>249</v>
      </c>
      <c r="E87" s="651" t="s">
        <v>399</v>
      </c>
      <c r="F87" s="292" t="s">
        <v>716</v>
      </c>
      <c r="G87" s="288" t="s">
        <v>663</v>
      </c>
      <c r="H87" s="285"/>
      <c r="I87" s="285" t="s">
        <v>391</v>
      </c>
      <c r="J87" s="289">
        <v>8.8000000000000007</v>
      </c>
      <c r="K87" s="286" t="s">
        <v>439</v>
      </c>
      <c r="L87" s="286" t="s">
        <v>163</v>
      </c>
      <c r="M87" s="286" t="s">
        <v>520</v>
      </c>
      <c r="N87" s="290">
        <v>384</v>
      </c>
      <c r="O87" s="291">
        <v>0.5</v>
      </c>
      <c r="P87" s="291"/>
      <c r="Q87" s="649">
        <f>IFERROR(tbl_AufmassLos1[[#This Row],[Fläche_qm]]*tbl_AufmassLos1[[#This Row],[Reinigungs-tageJahr]],"")</f>
        <v>3379.2000000000003</v>
      </c>
      <c r="R87" s="160">
        <f>IFERROR(VLOOKUP(tbl_AufmassLos1[[#This Row],[Reinigungs-gruppe]]&amp;tbl_AufmassLos1[[#This Row],[Reinigungs-tageJahr]],tbl_BasisLos1[],7,FALSE),"")</f>
        <v>0</v>
      </c>
      <c r="S87" s="166" t="str">
        <f>IFERROR(tbl_AufmassLos1[[#This Row],[Fläche_qm_Jahr]]/tbl_AufmassLos1[[#This Row],[qm Leistung pro Stunde]],"")</f>
        <v/>
      </c>
      <c r="T87" s="167">
        <f>IFERROR(VLOOKUP(tbl_AufmassLos1[[#This Row],[Reinigungs-gruppe]]&amp;tbl_AufmassLos1[[#This Row],[Reinigungs-tageJahr]],tbl_BasisLos1[],8,FALSE),"")</f>
        <v>0</v>
      </c>
      <c r="U87" s="168" t="str">
        <f>IFERROR(tbl_AufmassLos1[[#This Row],[StundenJahr]]*tbl_AufmassLos1[[#This Row],[SVS]],"")</f>
        <v/>
      </c>
      <c r="V87" s="169" t="str">
        <f>IFERROR(tbl_AufmassLos1[[#This Row],[PreisJahr]]/12,"")</f>
        <v/>
      </c>
    </row>
    <row r="88" spans="1:22" x14ac:dyDescent="0.2">
      <c r="A88" s="285" t="s">
        <v>1548</v>
      </c>
      <c r="B88" s="286">
        <v>708420001</v>
      </c>
      <c r="C88" s="285" t="s">
        <v>1549</v>
      </c>
      <c r="D88" s="287" t="s">
        <v>249</v>
      </c>
      <c r="E88" s="651" t="s">
        <v>770</v>
      </c>
      <c r="F88" s="292" t="s">
        <v>717</v>
      </c>
      <c r="G88" s="288" t="s">
        <v>663</v>
      </c>
      <c r="H88" s="285"/>
      <c r="I88" s="285" t="s">
        <v>391</v>
      </c>
      <c r="J88" s="289">
        <v>6</v>
      </c>
      <c r="K88" s="286" t="s">
        <v>439</v>
      </c>
      <c r="L88" s="286" t="s">
        <v>163</v>
      </c>
      <c r="M88" s="286" t="s">
        <v>520</v>
      </c>
      <c r="N88" s="290">
        <v>384</v>
      </c>
      <c r="O88" s="291">
        <v>0.5</v>
      </c>
      <c r="P88" s="291"/>
      <c r="Q88" s="649">
        <f>IFERROR(tbl_AufmassLos1[[#This Row],[Fläche_qm]]*tbl_AufmassLos1[[#This Row],[Reinigungs-tageJahr]],"")</f>
        <v>2304</v>
      </c>
      <c r="R88" s="160">
        <f>IFERROR(VLOOKUP(tbl_AufmassLos1[[#This Row],[Reinigungs-gruppe]]&amp;tbl_AufmassLos1[[#This Row],[Reinigungs-tageJahr]],tbl_BasisLos1[],7,FALSE),"")</f>
        <v>0</v>
      </c>
      <c r="S88" s="166" t="str">
        <f>IFERROR(tbl_AufmassLos1[[#This Row],[Fläche_qm_Jahr]]/tbl_AufmassLos1[[#This Row],[qm Leistung pro Stunde]],"")</f>
        <v/>
      </c>
      <c r="T88" s="167">
        <f>IFERROR(VLOOKUP(tbl_AufmassLos1[[#This Row],[Reinigungs-gruppe]]&amp;tbl_AufmassLos1[[#This Row],[Reinigungs-tageJahr]],tbl_BasisLos1[],8,FALSE),"")</f>
        <v>0</v>
      </c>
      <c r="U88" s="168" t="str">
        <f>IFERROR(tbl_AufmassLos1[[#This Row],[StundenJahr]]*tbl_AufmassLos1[[#This Row],[SVS]],"")</f>
        <v/>
      </c>
      <c r="V88" s="169" t="str">
        <f>IFERROR(tbl_AufmassLos1[[#This Row],[PreisJahr]]/12,"")</f>
        <v/>
      </c>
    </row>
    <row r="89" spans="1:22" x14ac:dyDescent="0.2">
      <c r="A89" s="285" t="s">
        <v>1548</v>
      </c>
      <c r="B89" s="286">
        <v>708420001</v>
      </c>
      <c r="C89" s="285" t="s">
        <v>1549</v>
      </c>
      <c r="D89" s="287" t="s">
        <v>249</v>
      </c>
      <c r="E89" s="651" t="s">
        <v>771</v>
      </c>
      <c r="F89" s="292" t="s">
        <v>334</v>
      </c>
      <c r="G89" s="288" t="s">
        <v>663</v>
      </c>
      <c r="H89" s="285"/>
      <c r="I89" s="285" t="s">
        <v>389</v>
      </c>
      <c r="J89" s="289">
        <v>50.7</v>
      </c>
      <c r="K89" s="286" t="s">
        <v>262</v>
      </c>
      <c r="L89" s="286" t="s">
        <v>163</v>
      </c>
      <c r="M89" s="286" t="s">
        <v>430</v>
      </c>
      <c r="N89" s="290">
        <v>192</v>
      </c>
      <c r="O89" s="291">
        <v>2.5</v>
      </c>
      <c r="P89" s="291"/>
      <c r="Q89" s="649">
        <f>IFERROR(tbl_AufmassLos1[[#This Row],[Fläche_qm]]*tbl_AufmassLos1[[#This Row],[Reinigungs-tageJahr]],"")</f>
        <v>9734.4000000000015</v>
      </c>
      <c r="R89" s="160">
        <f>IFERROR(VLOOKUP(tbl_AufmassLos1[[#This Row],[Reinigungs-gruppe]]&amp;tbl_AufmassLos1[[#This Row],[Reinigungs-tageJahr]],tbl_BasisLos1[],7,FALSE),"")</f>
        <v>0</v>
      </c>
      <c r="S89" s="166" t="str">
        <f>IFERROR(tbl_AufmassLos1[[#This Row],[Fläche_qm_Jahr]]/tbl_AufmassLos1[[#This Row],[qm Leistung pro Stunde]],"")</f>
        <v/>
      </c>
      <c r="T89" s="167">
        <f>IFERROR(VLOOKUP(tbl_AufmassLos1[[#This Row],[Reinigungs-gruppe]]&amp;tbl_AufmassLos1[[#This Row],[Reinigungs-tageJahr]],tbl_BasisLos1[],8,FALSE),"")</f>
        <v>0</v>
      </c>
      <c r="U89" s="168" t="str">
        <f>IFERROR(tbl_AufmassLos1[[#This Row],[StundenJahr]]*tbl_AufmassLos1[[#This Row],[SVS]],"")</f>
        <v/>
      </c>
      <c r="V89" s="169" t="str">
        <f>IFERROR(tbl_AufmassLos1[[#This Row],[PreisJahr]]/12,"")</f>
        <v/>
      </c>
    </row>
    <row r="90" spans="1:22" x14ac:dyDescent="0.2">
      <c r="A90" s="285" t="s">
        <v>1548</v>
      </c>
      <c r="B90" s="286">
        <v>708420001</v>
      </c>
      <c r="C90" s="285" t="s">
        <v>1549</v>
      </c>
      <c r="D90" s="287" t="s">
        <v>249</v>
      </c>
      <c r="E90" s="651" t="s">
        <v>772</v>
      </c>
      <c r="F90" s="292" t="s">
        <v>765</v>
      </c>
      <c r="G90" s="288" t="s">
        <v>663</v>
      </c>
      <c r="H90" s="285"/>
      <c r="I90" s="285" t="s">
        <v>389</v>
      </c>
      <c r="J90" s="289">
        <v>52.69</v>
      </c>
      <c r="K90" s="286" t="s">
        <v>434</v>
      </c>
      <c r="L90" s="286" t="s">
        <v>163</v>
      </c>
      <c r="M90" s="286" t="s">
        <v>430</v>
      </c>
      <c r="N90" s="290">
        <v>192</v>
      </c>
      <c r="O90" s="291">
        <v>0.8</v>
      </c>
      <c r="P90" s="291"/>
      <c r="Q90" s="649">
        <f>IFERROR(tbl_AufmassLos1[[#This Row],[Fläche_qm]]*tbl_AufmassLos1[[#This Row],[Reinigungs-tageJahr]],"")</f>
        <v>10116.48</v>
      </c>
      <c r="R90" s="160">
        <f>IFERROR(VLOOKUP(tbl_AufmassLos1[[#This Row],[Reinigungs-gruppe]]&amp;tbl_AufmassLos1[[#This Row],[Reinigungs-tageJahr]],tbl_BasisLos1[],7,FALSE),"")</f>
        <v>0</v>
      </c>
      <c r="S90" s="166" t="str">
        <f>IFERROR(tbl_AufmassLos1[[#This Row],[Fläche_qm_Jahr]]/tbl_AufmassLos1[[#This Row],[qm Leistung pro Stunde]],"")</f>
        <v/>
      </c>
      <c r="T90" s="167">
        <f>IFERROR(VLOOKUP(tbl_AufmassLos1[[#This Row],[Reinigungs-gruppe]]&amp;tbl_AufmassLos1[[#This Row],[Reinigungs-tageJahr]],tbl_BasisLos1[],8,FALSE),"")</f>
        <v>0</v>
      </c>
      <c r="U90" s="168" t="str">
        <f>IFERROR(tbl_AufmassLos1[[#This Row],[StundenJahr]]*tbl_AufmassLos1[[#This Row],[SVS]],"")</f>
        <v/>
      </c>
      <c r="V90" s="169" t="str">
        <f>IFERROR(tbl_AufmassLos1[[#This Row],[PreisJahr]]/12,"")</f>
        <v/>
      </c>
    </row>
    <row r="91" spans="1:22" x14ac:dyDescent="0.2">
      <c r="A91" s="285" t="s">
        <v>1548</v>
      </c>
      <c r="B91" s="286">
        <v>708420001</v>
      </c>
      <c r="C91" s="285" t="s">
        <v>1549</v>
      </c>
      <c r="D91" s="287" t="s">
        <v>249</v>
      </c>
      <c r="E91" s="651" t="s">
        <v>771</v>
      </c>
      <c r="F91" s="292" t="s">
        <v>749</v>
      </c>
      <c r="G91" s="288" t="s">
        <v>663</v>
      </c>
      <c r="H91" s="285"/>
      <c r="I91" s="285" t="s">
        <v>389</v>
      </c>
      <c r="J91" s="289">
        <v>10.11</v>
      </c>
      <c r="K91" s="286" t="s">
        <v>434</v>
      </c>
      <c r="L91" s="286" t="s">
        <v>163</v>
      </c>
      <c r="M91" s="286" t="s">
        <v>430</v>
      </c>
      <c r="N91" s="290">
        <v>192</v>
      </c>
      <c r="O91" s="291">
        <v>10.8</v>
      </c>
      <c r="P91" s="291"/>
      <c r="Q91" s="649">
        <f>IFERROR(tbl_AufmassLos1[[#This Row],[Fläche_qm]]*tbl_AufmassLos1[[#This Row],[Reinigungs-tageJahr]],"")</f>
        <v>1941.12</v>
      </c>
      <c r="R91" s="160">
        <f>IFERROR(VLOOKUP(tbl_AufmassLos1[[#This Row],[Reinigungs-gruppe]]&amp;tbl_AufmassLos1[[#This Row],[Reinigungs-tageJahr]],tbl_BasisLos1[],7,FALSE),"")</f>
        <v>0</v>
      </c>
      <c r="S91" s="166" t="str">
        <f>IFERROR(tbl_AufmassLos1[[#This Row],[Fläche_qm_Jahr]]/tbl_AufmassLos1[[#This Row],[qm Leistung pro Stunde]],"")</f>
        <v/>
      </c>
      <c r="T91" s="167">
        <f>IFERROR(VLOOKUP(tbl_AufmassLos1[[#This Row],[Reinigungs-gruppe]]&amp;tbl_AufmassLos1[[#This Row],[Reinigungs-tageJahr]],tbl_BasisLos1[],8,FALSE),"")</f>
        <v>0</v>
      </c>
      <c r="U91" s="168" t="str">
        <f>IFERROR(tbl_AufmassLos1[[#This Row],[StundenJahr]]*tbl_AufmassLos1[[#This Row],[SVS]],"")</f>
        <v/>
      </c>
      <c r="V91" s="169" t="str">
        <f>IFERROR(tbl_AufmassLos1[[#This Row],[PreisJahr]]/12,"")</f>
        <v/>
      </c>
    </row>
    <row r="92" spans="1:22" x14ac:dyDescent="0.2">
      <c r="A92" s="285" t="s">
        <v>1548</v>
      </c>
      <c r="B92" s="286">
        <v>708420001</v>
      </c>
      <c r="C92" s="285" t="s">
        <v>1549</v>
      </c>
      <c r="D92" s="287" t="s">
        <v>249</v>
      </c>
      <c r="E92" s="651" t="s">
        <v>773</v>
      </c>
      <c r="F92" s="292" t="s">
        <v>765</v>
      </c>
      <c r="G92" s="288" t="s">
        <v>663</v>
      </c>
      <c r="H92" s="285"/>
      <c r="I92" s="285" t="s">
        <v>389</v>
      </c>
      <c r="J92" s="289">
        <v>65.78</v>
      </c>
      <c r="K92" s="286" t="s">
        <v>434</v>
      </c>
      <c r="L92" s="286" t="s">
        <v>163</v>
      </c>
      <c r="M92" s="286" t="s">
        <v>430</v>
      </c>
      <c r="N92" s="290">
        <v>192</v>
      </c>
      <c r="O92" s="291">
        <v>2.2000000000000002</v>
      </c>
      <c r="P92" s="291"/>
      <c r="Q92" s="649">
        <f>IFERROR(tbl_AufmassLos1[[#This Row],[Fläche_qm]]*tbl_AufmassLos1[[#This Row],[Reinigungs-tageJahr]],"")</f>
        <v>12629.76</v>
      </c>
      <c r="R92" s="160">
        <f>IFERROR(VLOOKUP(tbl_AufmassLos1[[#This Row],[Reinigungs-gruppe]]&amp;tbl_AufmassLos1[[#This Row],[Reinigungs-tageJahr]],tbl_BasisLos1[],7,FALSE),"")</f>
        <v>0</v>
      </c>
      <c r="S92" s="166" t="str">
        <f>IFERROR(tbl_AufmassLos1[[#This Row],[Fläche_qm_Jahr]]/tbl_AufmassLos1[[#This Row],[qm Leistung pro Stunde]],"")</f>
        <v/>
      </c>
      <c r="T92" s="167">
        <f>IFERROR(VLOOKUP(tbl_AufmassLos1[[#This Row],[Reinigungs-gruppe]]&amp;tbl_AufmassLos1[[#This Row],[Reinigungs-tageJahr]],tbl_BasisLos1[],8,FALSE),"")</f>
        <v>0</v>
      </c>
      <c r="U92" s="168" t="str">
        <f>IFERROR(tbl_AufmassLos1[[#This Row],[StundenJahr]]*tbl_AufmassLos1[[#This Row],[SVS]],"")</f>
        <v/>
      </c>
      <c r="V92" s="169" t="str">
        <f>IFERROR(tbl_AufmassLos1[[#This Row],[PreisJahr]]/12,"")</f>
        <v/>
      </c>
    </row>
    <row r="93" spans="1:22" x14ac:dyDescent="0.2">
      <c r="A93" s="285" t="s">
        <v>1548</v>
      </c>
      <c r="B93" s="286">
        <v>708420001</v>
      </c>
      <c r="C93" s="285" t="s">
        <v>1549</v>
      </c>
      <c r="D93" s="287" t="s">
        <v>249</v>
      </c>
      <c r="E93" s="651" t="s">
        <v>774</v>
      </c>
      <c r="F93" s="292" t="s">
        <v>765</v>
      </c>
      <c r="G93" s="288" t="s">
        <v>663</v>
      </c>
      <c r="H93" s="285"/>
      <c r="I93" s="285" t="s">
        <v>389</v>
      </c>
      <c r="J93" s="289">
        <v>20.69</v>
      </c>
      <c r="K93" s="286" t="s">
        <v>434</v>
      </c>
      <c r="L93" s="286" t="s">
        <v>163</v>
      </c>
      <c r="M93" s="286" t="s">
        <v>430</v>
      </c>
      <c r="N93" s="290">
        <v>192</v>
      </c>
      <c r="O93" s="291">
        <v>14.1</v>
      </c>
      <c r="P93" s="291">
        <v>8.1999999999999993</v>
      </c>
      <c r="Q93" s="649">
        <f>IFERROR(tbl_AufmassLos1[[#This Row],[Fläche_qm]]*tbl_AufmassLos1[[#This Row],[Reinigungs-tageJahr]],"")</f>
        <v>3972.4800000000005</v>
      </c>
      <c r="R93" s="160">
        <f>IFERROR(VLOOKUP(tbl_AufmassLos1[[#This Row],[Reinigungs-gruppe]]&amp;tbl_AufmassLos1[[#This Row],[Reinigungs-tageJahr]],tbl_BasisLos1[],7,FALSE),"")</f>
        <v>0</v>
      </c>
      <c r="S93" s="166" t="str">
        <f>IFERROR(tbl_AufmassLos1[[#This Row],[Fläche_qm_Jahr]]/tbl_AufmassLos1[[#This Row],[qm Leistung pro Stunde]],"")</f>
        <v/>
      </c>
      <c r="T93" s="167">
        <f>IFERROR(VLOOKUP(tbl_AufmassLos1[[#This Row],[Reinigungs-gruppe]]&amp;tbl_AufmassLos1[[#This Row],[Reinigungs-tageJahr]],tbl_BasisLos1[],8,FALSE),"")</f>
        <v>0</v>
      </c>
      <c r="U93" s="168" t="str">
        <f>IFERROR(tbl_AufmassLos1[[#This Row],[StundenJahr]]*tbl_AufmassLos1[[#This Row],[SVS]],"")</f>
        <v/>
      </c>
      <c r="V93" s="169" t="str">
        <f>IFERROR(tbl_AufmassLos1[[#This Row],[PreisJahr]]/12,"")</f>
        <v/>
      </c>
    </row>
    <row r="94" spans="1:22" x14ac:dyDescent="0.2">
      <c r="A94" s="285" t="s">
        <v>1548</v>
      </c>
      <c r="B94" s="286">
        <v>708420001</v>
      </c>
      <c r="C94" s="285" t="s">
        <v>1549</v>
      </c>
      <c r="D94" s="287" t="s">
        <v>252</v>
      </c>
      <c r="E94" s="651" t="s">
        <v>775</v>
      </c>
      <c r="F94" s="292" t="s">
        <v>776</v>
      </c>
      <c r="G94" s="288" t="s">
        <v>664</v>
      </c>
      <c r="H94" s="285"/>
      <c r="I94" s="285" t="s">
        <v>397</v>
      </c>
      <c r="J94" s="289">
        <v>62.43</v>
      </c>
      <c r="K94" s="286" t="s">
        <v>434</v>
      </c>
      <c r="L94" s="286" t="s">
        <v>163</v>
      </c>
      <c r="M94" s="286" t="s">
        <v>430</v>
      </c>
      <c r="N94" s="290">
        <v>192</v>
      </c>
      <c r="O94" s="291">
        <v>0</v>
      </c>
      <c r="P94" s="291"/>
      <c r="Q94" s="649">
        <f>IFERROR(tbl_AufmassLos1[[#This Row],[Fläche_qm]]*tbl_AufmassLos1[[#This Row],[Reinigungs-tageJahr]],"")</f>
        <v>11986.56</v>
      </c>
      <c r="R94" s="160">
        <f>IFERROR(VLOOKUP(tbl_AufmassLos1[[#This Row],[Reinigungs-gruppe]]&amp;tbl_AufmassLos1[[#This Row],[Reinigungs-tageJahr]],tbl_BasisLos1[],7,FALSE),"")</f>
        <v>0</v>
      </c>
      <c r="S94" s="166" t="str">
        <f>IFERROR(tbl_AufmassLos1[[#This Row],[Fläche_qm_Jahr]]/tbl_AufmassLos1[[#This Row],[qm Leistung pro Stunde]],"")</f>
        <v/>
      </c>
      <c r="T94" s="167">
        <f>IFERROR(VLOOKUP(tbl_AufmassLos1[[#This Row],[Reinigungs-gruppe]]&amp;tbl_AufmassLos1[[#This Row],[Reinigungs-tageJahr]],tbl_BasisLos1[],8,FALSE),"")</f>
        <v>0</v>
      </c>
      <c r="U94" s="168" t="str">
        <f>IFERROR(tbl_AufmassLos1[[#This Row],[StundenJahr]]*tbl_AufmassLos1[[#This Row],[SVS]],"")</f>
        <v/>
      </c>
      <c r="V94" s="169" t="str">
        <f>IFERROR(tbl_AufmassLos1[[#This Row],[PreisJahr]]/12,"")</f>
        <v/>
      </c>
    </row>
    <row r="95" spans="1:22" x14ac:dyDescent="0.2">
      <c r="A95" s="285" t="s">
        <v>1548</v>
      </c>
      <c r="B95" s="286">
        <v>708420001</v>
      </c>
      <c r="C95" s="285" t="s">
        <v>1549</v>
      </c>
      <c r="D95" s="287" t="s">
        <v>249</v>
      </c>
      <c r="E95" s="651" t="s">
        <v>775</v>
      </c>
      <c r="F95" s="292" t="s">
        <v>777</v>
      </c>
      <c r="G95" s="288" t="s">
        <v>664</v>
      </c>
      <c r="H95" s="285"/>
      <c r="I95" s="285" t="s">
        <v>391</v>
      </c>
      <c r="J95" s="289">
        <v>1.5</v>
      </c>
      <c r="K95" s="286" t="s">
        <v>406</v>
      </c>
      <c r="L95" s="286" t="s">
        <v>163</v>
      </c>
      <c r="M95" s="286" t="s">
        <v>429</v>
      </c>
      <c r="N95" s="290">
        <v>12</v>
      </c>
      <c r="O95" s="291">
        <v>0.2</v>
      </c>
      <c r="P95" s="291"/>
      <c r="Q95" s="649">
        <f>IFERROR(tbl_AufmassLos1[[#This Row],[Fläche_qm]]*tbl_AufmassLos1[[#This Row],[Reinigungs-tageJahr]],"")</f>
        <v>18</v>
      </c>
      <c r="R95" s="160">
        <f>IFERROR(VLOOKUP(tbl_AufmassLos1[[#This Row],[Reinigungs-gruppe]]&amp;tbl_AufmassLos1[[#This Row],[Reinigungs-tageJahr]],tbl_BasisLos1[],7,FALSE),"")</f>
        <v>0</v>
      </c>
      <c r="S95" s="166" t="str">
        <f>IFERROR(tbl_AufmassLos1[[#This Row],[Fläche_qm_Jahr]]/tbl_AufmassLos1[[#This Row],[qm Leistung pro Stunde]],"")</f>
        <v/>
      </c>
      <c r="T95" s="167">
        <f>IFERROR(VLOOKUP(tbl_AufmassLos1[[#This Row],[Reinigungs-gruppe]]&amp;tbl_AufmassLos1[[#This Row],[Reinigungs-tageJahr]],tbl_BasisLos1[],8,FALSE),"")</f>
        <v>0</v>
      </c>
      <c r="U95" s="168" t="str">
        <f>IFERROR(tbl_AufmassLos1[[#This Row],[StundenJahr]]*tbl_AufmassLos1[[#This Row],[SVS]],"")</f>
        <v/>
      </c>
      <c r="V95" s="169" t="str">
        <f>IFERROR(tbl_AufmassLos1[[#This Row],[PreisJahr]]/12,"")</f>
        <v/>
      </c>
    </row>
    <row r="96" spans="1:22" x14ac:dyDescent="0.2">
      <c r="A96" s="285" t="s">
        <v>1548</v>
      </c>
      <c r="B96" s="286">
        <v>708420001</v>
      </c>
      <c r="C96" s="285" t="s">
        <v>1549</v>
      </c>
      <c r="D96" s="287" t="s">
        <v>249</v>
      </c>
      <c r="E96" s="651" t="s">
        <v>778</v>
      </c>
      <c r="F96" s="292" t="s">
        <v>353</v>
      </c>
      <c r="G96" s="288" t="s">
        <v>664</v>
      </c>
      <c r="H96" s="285"/>
      <c r="I96" s="285" t="s">
        <v>391</v>
      </c>
      <c r="J96" s="289">
        <v>28.5</v>
      </c>
      <c r="K96" s="286" t="s">
        <v>235</v>
      </c>
      <c r="L96" s="286" t="s">
        <v>163</v>
      </c>
      <c r="M96" s="286" t="s">
        <v>430</v>
      </c>
      <c r="N96" s="290">
        <v>192</v>
      </c>
      <c r="O96" s="291">
        <v>7</v>
      </c>
      <c r="P96" s="291"/>
      <c r="Q96" s="649">
        <f>IFERROR(tbl_AufmassLos1[[#This Row],[Fläche_qm]]*tbl_AufmassLos1[[#This Row],[Reinigungs-tageJahr]],"")</f>
        <v>5472</v>
      </c>
      <c r="R96" s="160">
        <f>IFERROR(VLOOKUP(tbl_AufmassLos1[[#This Row],[Reinigungs-gruppe]]&amp;tbl_AufmassLos1[[#This Row],[Reinigungs-tageJahr]],tbl_BasisLos1[],7,FALSE),"")</f>
        <v>0</v>
      </c>
      <c r="S96" s="166" t="str">
        <f>IFERROR(tbl_AufmassLos1[[#This Row],[Fläche_qm_Jahr]]/tbl_AufmassLos1[[#This Row],[qm Leistung pro Stunde]],"")</f>
        <v/>
      </c>
      <c r="T96" s="167">
        <f>IFERROR(VLOOKUP(tbl_AufmassLos1[[#This Row],[Reinigungs-gruppe]]&amp;tbl_AufmassLos1[[#This Row],[Reinigungs-tageJahr]],tbl_BasisLos1[],8,FALSE),"")</f>
        <v>0</v>
      </c>
      <c r="U96" s="168" t="str">
        <f>IFERROR(tbl_AufmassLos1[[#This Row],[StundenJahr]]*tbl_AufmassLos1[[#This Row],[SVS]],"")</f>
        <v/>
      </c>
      <c r="V96" s="169" t="str">
        <f>IFERROR(tbl_AufmassLos1[[#This Row],[PreisJahr]]/12,"")</f>
        <v/>
      </c>
    </row>
    <row r="97" spans="1:22" x14ac:dyDescent="0.2">
      <c r="A97" s="285" t="s">
        <v>1548</v>
      </c>
      <c r="B97" s="286">
        <v>708420001</v>
      </c>
      <c r="C97" s="285" t="s">
        <v>1549</v>
      </c>
      <c r="D97" s="287" t="s">
        <v>249</v>
      </c>
      <c r="E97" s="651" t="s">
        <v>779</v>
      </c>
      <c r="F97" s="292" t="s">
        <v>336</v>
      </c>
      <c r="G97" s="288" t="s">
        <v>664</v>
      </c>
      <c r="H97" s="285"/>
      <c r="I97" s="285" t="s">
        <v>391</v>
      </c>
      <c r="J97" s="289">
        <v>12</v>
      </c>
      <c r="K97" s="286" t="s">
        <v>439</v>
      </c>
      <c r="L97" s="286" t="s">
        <v>163</v>
      </c>
      <c r="M97" s="286" t="s">
        <v>520</v>
      </c>
      <c r="N97" s="290">
        <v>384</v>
      </c>
      <c r="O97" s="291">
        <v>1</v>
      </c>
      <c r="P97" s="291"/>
      <c r="Q97" s="649">
        <f>IFERROR(tbl_AufmassLos1[[#This Row],[Fläche_qm]]*tbl_AufmassLos1[[#This Row],[Reinigungs-tageJahr]],"")</f>
        <v>4608</v>
      </c>
      <c r="R97" s="160">
        <f>IFERROR(VLOOKUP(tbl_AufmassLos1[[#This Row],[Reinigungs-gruppe]]&amp;tbl_AufmassLos1[[#This Row],[Reinigungs-tageJahr]],tbl_BasisLos1[],7,FALSE),"")</f>
        <v>0</v>
      </c>
      <c r="S97" s="166" t="str">
        <f>IFERROR(tbl_AufmassLos1[[#This Row],[Fläche_qm_Jahr]]/tbl_AufmassLos1[[#This Row],[qm Leistung pro Stunde]],"")</f>
        <v/>
      </c>
      <c r="T97" s="167">
        <f>IFERROR(VLOOKUP(tbl_AufmassLos1[[#This Row],[Reinigungs-gruppe]]&amp;tbl_AufmassLos1[[#This Row],[Reinigungs-tageJahr]],tbl_BasisLos1[],8,FALSE),"")</f>
        <v>0</v>
      </c>
      <c r="U97" s="168" t="str">
        <f>IFERROR(tbl_AufmassLos1[[#This Row],[StundenJahr]]*tbl_AufmassLos1[[#This Row],[SVS]],"")</f>
        <v/>
      </c>
      <c r="V97" s="169" t="str">
        <f>IFERROR(tbl_AufmassLos1[[#This Row],[PreisJahr]]/12,"")</f>
        <v/>
      </c>
    </row>
    <row r="98" spans="1:22" x14ac:dyDescent="0.2">
      <c r="A98" s="285" t="s">
        <v>1548</v>
      </c>
      <c r="B98" s="286">
        <v>708420001</v>
      </c>
      <c r="C98" s="285" t="s">
        <v>1549</v>
      </c>
      <c r="D98" s="287" t="s">
        <v>249</v>
      </c>
      <c r="E98" s="651" t="s">
        <v>427</v>
      </c>
      <c r="F98" s="292" t="s">
        <v>382</v>
      </c>
      <c r="G98" s="288" t="s">
        <v>664</v>
      </c>
      <c r="H98" s="285"/>
      <c r="I98" s="285" t="s">
        <v>391</v>
      </c>
      <c r="J98" s="289">
        <v>6</v>
      </c>
      <c r="K98" s="286" t="s">
        <v>439</v>
      </c>
      <c r="L98" s="286" t="s">
        <v>163</v>
      </c>
      <c r="M98" s="286" t="s">
        <v>520</v>
      </c>
      <c r="N98" s="290">
        <v>384</v>
      </c>
      <c r="O98" s="291">
        <v>0.5</v>
      </c>
      <c r="P98" s="291"/>
      <c r="Q98" s="649">
        <f>IFERROR(tbl_AufmassLos1[[#This Row],[Fläche_qm]]*tbl_AufmassLos1[[#This Row],[Reinigungs-tageJahr]],"")</f>
        <v>2304</v>
      </c>
      <c r="R98" s="160">
        <f>IFERROR(VLOOKUP(tbl_AufmassLos1[[#This Row],[Reinigungs-gruppe]]&amp;tbl_AufmassLos1[[#This Row],[Reinigungs-tageJahr]],tbl_BasisLos1[],7,FALSE),"")</f>
        <v>0</v>
      </c>
      <c r="S98" s="166" t="str">
        <f>IFERROR(tbl_AufmassLos1[[#This Row],[Fläche_qm_Jahr]]/tbl_AufmassLos1[[#This Row],[qm Leistung pro Stunde]],"")</f>
        <v/>
      </c>
      <c r="T98" s="167">
        <f>IFERROR(VLOOKUP(tbl_AufmassLos1[[#This Row],[Reinigungs-gruppe]]&amp;tbl_AufmassLos1[[#This Row],[Reinigungs-tageJahr]],tbl_BasisLos1[],8,FALSE),"")</f>
        <v>0</v>
      </c>
      <c r="U98" s="168" t="str">
        <f>IFERROR(tbl_AufmassLos1[[#This Row],[StundenJahr]]*tbl_AufmassLos1[[#This Row],[SVS]],"")</f>
        <v/>
      </c>
      <c r="V98" s="169" t="str">
        <f>IFERROR(tbl_AufmassLos1[[#This Row],[PreisJahr]]/12,"")</f>
        <v/>
      </c>
    </row>
    <row r="99" spans="1:22" x14ac:dyDescent="0.2">
      <c r="A99" s="285" t="s">
        <v>1548</v>
      </c>
      <c r="B99" s="286">
        <v>708420001</v>
      </c>
      <c r="C99" s="285" t="s">
        <v>1549</v>
      </c>
      <c r="D99" s="287" t="s">
        <v>249</v>
      </c>
      <c r="E99" s="651" t="s">
        <v>780</v>
      </c>
      <c r="F99" s="292" t="s">
        <v>358</v>
      </c>
      <c r="G99" s="288" t="s">
        <v>664</v>
      </c>
      <c r="H99" s="285"/>
      <c r="I99" s="285" t="s">
        <v>391</v>
      </c>
      <c r="J99" s="289">
        <v>10</v>
      </c>
      <c r="K99" s="286" t="s">
        <v>439</v>
      </c>
      <c r="L99" s="286" t="s">
        <v>163</v>
      </c>
      <c r="M99" s="286" t="s">
        <v>520</v>
      </c>
      <c r="N99" s="290">
        <v>384</v>
      </c>
      <c r="O99" s="291">
        <v>1</v>
      </c>
      <c r="P99" s="291"/>
      <c r="Q99" s="649">
        <f>IFERROR(tbl_AufmassLos1[[#This Row],[Fläche_qm]]*tbl_AufmassLos1[[#This Row],[Reinigungs-tageJahr]],"")</f>
        <v>3840</v>
      </c>
      <c r="R99" s="160">
        <f>IFERROR(VLOOKUP(tbl_AufmassLos1[[#This Row],[Reinigungs-gruppe]]&amp;tbl_AufmassLos1[[#This Row],[Reinigungs-tageJahr]],tbl_BasisLos1[],7,FALSE),"")</f>
        <v>0</v>
      </c>
      <c r="S99" s="166" t="str">
        <f>IFERROR(tbl_AufmassLos1[[#This Row],[Fläche_qm_Jahr]]/tbl_AufmassLos1[[#This Row],[qm Leistung pro Stunde]],"")</f>
        <v/>
      </c>
      <c r="T99" s="167">
        <f>IFERROR(VLOOKUP(tbl_AufmassLos1[[#This Row],[Reinigungs-gruppe]]&amp;tbl_AufmassLos1[[#This Row],[Reinigungs-tageJahr]],tbl_BasisLos1[],8,FALSE),"")</f>
        <v>0</v>
      </c>
      <c r="U99" s="168" t="str">
        <f>IFERROR(tbl_AufmassLos1[[#This Row],[StundenJahr]]*tbl_AufmassLos1[[#This Row],[SVS]],"")</f>
        <v/>
      </c>
      <c r="V99" s="169" t="str">
        <f>IFERROR(tbl_AufmassLos1[[#This Row],[PreisJahr]]/12,"")</f>
        <v/>
      </c>
    </row>
    <row r="100" spans="1:22" x14ac:dyDescent="0.2">
      <c r="A100" s="285" t="s">
        <v>1548</v>
      </c>
      <c r="B100" s="286">
        <v>708420001</v>
      </c>
      <c r="C100" s="285" t="s">
        <v>1549</v>
      </c>
      <c r="D100" s="287" t="s">
        <v>249</v>
      </c>
      <c r="E100" s="651" t="s">
        <v>781</v>
      </c>
      <c r="F100" s="292" t="s">
        <v>334</v>
      </c>
      <c r="G100" s="288" t="s">
        <v>664</v>
      </c>
      <c r="H100" s="285"/>
      <c r="I100" s="285" t="s">
        <v>389</v>
      </c>
      <c r="J100" s="289">
        <v>49.78</v>
      </c>
      <c r="K100" s="286" t="s">
        <v>262</v>
      </c>
      <c r="L100" s="286" t="s">
        <v>163</v>
      </c>
      <c r="M100" s="286" t="s">
        <v>430</v>
      </c>
      <c r="N100" s="290">
        <v>192</v>
      </c>
      <c r="O100" s="291">
        <v>8.4</v>
      </c>
      <c r="P100" s="291"/>
      <c r="Q100" s="649">
        <f>IFERROR(tbl_AufmassLos1[[#This Row],[Fläche_qm]]*tbl_AufmassLos1[[#This Row],[Reinigungs-tageJahr]],"")</f>
        <v>9557.76</v>
      </c>
      <c r="R100" s="160">
        <f>IFERROR(VLOOKUP(tbl_AufmassLos1[[#This Row],[Reinigungs-gruppe]]&amp;tbl_AufmassLos1[[#This Row],[Reinigungs-tageJahr]],tbl_BasisLos1[],7,FALSE),"")</f>
        <v>0</v>
      </c>
      <c r="S100" s="166" t="str">
        <f>IFERROR(tbl_AufmassLos1[[#This Row],[Fläche_qm_Jahr]]/tbl_AufmassLos1[[#This Row],[qm Leistung pro Stunde]],"")</f>
        <v/>
      </c>
      <c r="T100" s="167">
        <f>IFERROR(VLOOKUP(tbl_AufmassLos1[[#This Row],[Reinigungs-gruppe]]&amp;tbl_AufmassLos1[[#This Row],[Reinigungs-tageJahr]],tbl_BasisLos1[],8,FALSE),"")</f>
        <v>0</v>
      </c>
      <c r="U100" s="168" t="str">
        <f>IFERROR(tbl_AufmassLos1[[#This Row],[StundenJahr]]*tbl_AufmassLos1[[#This Row],[SVS]],"")</f>
        <v/>
      </c>
      <c r="V100" s="169" t="str">
        <f>IFERROR(tbl_AufmassLos1[[#This Row],[PreisJahr]]/12,"")</f>
        <v/>
      </c>
    </row>
    <row r="101" spans="1:22" x14ac:dyDescent="0.2">
      <c r="A101" s="285" t="s">
        <v>1548</v>
      </c>
      <c r="B101" s="286">
        <v>708420001</v>
      </c>
      <c r="C101" s="285" t="s">
        <v>1549</v>
      </c>
      <c r="D101" s="287" t="s">
        <v>249</v>
      </c>
      <c r="E101" s="651" t="s">
        <v>782</v>
      </c>
      <c r="F101" s="292" t="s">
        <v>765</v>
      </c>
      <c r="G101" s="288" t="s">
        <v>664</v>
      </c>
      <c r="H101" s="285"/>
      <c r="I101" s="285" t="s">
        <v>389</v>
      </c>
      <c r="J101" s="289">
        <v>66.23</v>
      </c>
      <c r="K101" s="286" t="s">
        <v>434</v>
      </c>
      <c r="L101" s="286" t="s">
        <v>163</v>
      </c>
      <c r="M101" s="286" t="s">
        <v>430</v>
      </c>
      <c r="N101" s="290">
        <v>192</v>
      </c>
      <c r="O101" s="291">
        <v>16.5</v>
      </c>
      <c r="P101" s="291"/>
      <c r="Q101" s="649">
        <f>IFERROR(tbl_AufmassLos1[[#This Row],[Fläche_qm]]*tbl_AufmassLos1[[#This Row],[Reinigungs-tageJahr]],"")</f>
        <v>12716.16</v>
      </c>
      <c r="R101" s="160">
        <f>IFERROR(VLOOKUP(tbl_AufmassLos1[[#This Row],[Reinigungs-gruppe]]&amp;tbl_AufmassLos1[[#This Row],[Reinigungs-tageJahr]],tbl_BasisLos1[],7,FALSE),"")</f>
        <v>0</v>
      </c>
      <c r="S101" s="166" t="str">
        <f>IFERROR(tbl_AufmassLos1[[#This Row],[Fläche_qm_Jahr]]/tbl_AufmassLos1[[#This Row],[qm Leistung pro Stunde]],"")</f>
        <v/>
      </c>
      <c r="T101" s="167">
        <f>IFERROR(VLOOKUP(tbl_AufmassLos1[[#This Row],[Reinigungs-gruppe]]&amp;tbl_AufmassLos1[[#This Row],[Reinigungs-tageJahr]],tbl_BasisLos1[],8,FALSE),"")</f>
        <v>0</v>
      </c>
      <c r="U101" s="168" t="str">
        <f>IFERROR(tbl_AufmassLos1[[#This Row],[StundenJahr]]*tbl_AufmassLos1[[#This Row],[SVS]],"")</f>
        <v/>
      </c>
      <c r="V101" s="169" t="str">
        <f>IFERROR(tbl_AufmassLos1[[#This Row],[PreisJahr]]/12,"")</f>
        <v/>
      </c>
    </row>
    <row r="102" spans="1:22" x14ac:dyDescent="0.2">
      <c r="A102" s="285" t="s">
        <v>1548</v>
      </c>
      <c r="B102" s="286">
        <v>708420001</v>
      </c>
      <c r="C102" s="285" t="s">
        <v>1549</v>
      </c>
      <c r="D102" s="287" t="s">
        <v>249</v>
      </c>
      <c r="E102" s="651" t="s">
        <v>781</v>
      </c>
      <c r="F102" s="292" t="s">
        <v>749</v>
      </c>
      <c r="G102" s="288" t="s">
        <v>664</v>
      </c>
      <c r="H102" s="285"/>
      <c r="I102" s="285" t="s">
        <v>389</v>
      </c>
      <c r="J102" s="289">
        <v>20.09</v>
      </c>
      <c r="K102" s="286" t="s">
        <v>434</v>
      </c>
      <c r="L102" s="286" t="s">
        <v>163</v>
      </c>
      <c r="M102" s="286" t="s">
        <v>430</v>
      </c>
      <c r="N102" s="290">
        <v>192</v>
      </c>
      <c r="O102" s="291">
        <v>3.6</v>
      </c>
      <c r="P102" s="291">
        <v>6.9</v>
      </c>
      <c r="Q102" s="649">
        <f>IFERROR(tbl_AufmassLos1[[#This Row],[Fläche_qm]]*tbl_AufmassLos1[[#This Row],[Reinigungs-tageJahr]],"")</f>
        <v>3857.2799999999997</v>
      </c>
      <c r="R102" s="160">
        <f>IFERROR(VLOOKUP(tbl_AufmassLos1[[#This Row],[Reinigungs-gruppe]]&amp;tbl_AufmassLos1[[#This Row],[Reinigungs-tageJahr]],tbl_BasisLos1[],7,FALSE),"")</f>
        <v>0</v>
      </c>
      <c r="S102" s="166" t="str">
        <f>IFERROR(tbl_AufmassLos1[[#This Row],[Fläche_qm_Jahr]]/tbl_AufmassLos1[[#This Row],[qm Leistung pro Stunde]],"")</f>
        <v/>
      </c>
      <c r="T102" s="167">
        <f>IFERROR(VLOOKUP(tbl_AufmassLos1[[#This Row],[Reinigungs-gruppe]]&amp;tbl_AufmassLos1[[#This Row],[Reinigungs-tageJahr]],tbl_BasisLos1[],8,FALSE),"")</f>
        <v>0</v>
      </c>
      <c r="U102" s="168" t="str">
        <f>IFERROR(tbl_AufmassLos1[[#This Row],[StundenJahr]]*tbl_AufmassLos1[[#This Row],[SVS]],"")</f>
        <v/>
      </c>
      <c r="V102" s="169" t="str">
        <f>IFERROR(tbl_AufmassLos1[[#This Row],[PreisJahr]]/12,"")</f>
        <v/>
      </c>
    </row>
    <row r="103" spans="1:22" x14ac:dyDescent="0.2">
      <c r="A103" s="285" t="s">
        <v>1548</v>
      </c>
      <c r="B103" s="286">
        <v>708420001</v>
      </c>
      <c r="C103" s="285" t="s">
        <v>1549</v>
      </c>
      <c r="D103" s="287" t="s">
        <v>249</v>
      </c>
      <c r="E103" s="651" t="s">
        <v>783</v>
      </c>
      <c r="F103" s="292" t="s">
        <v>765</v>
      </c>
      <c r="G103" s="288" t="s">
        <v>664</v>
      </c>
      <c r="H103" s="285"/>
      <c r="I103" s="285" t="s">
        <v>389</v>
      </c>
      <c r="J103" s="289">
        <v>65.78</v>
      </c>
      <c r="K103" s="286" t="s">
        <v>434</v>
      </c>
      <c r="L103" s="286" t="s">
        <v>163</v>
      </c>
      <c r="M103" s="286" t="s">
        <v>430</v>
      </c>
      <c r="N103" s="290">
        <v>192</v>
      </c>
      <c r="O103" s="291">
        <v>6.6</v>
      </c>
      <c r="P103" s="291"/>
      <c r="Q103" s="649">
        <f>IFERROR(tbl_AufmassLos1[[#This Row],[Fläche_qm]]*tbl_AufmassLos1[[#This Row],[Reinigungs-tageJahr]],"")</f>
        <v>12629.76</v>
      </c>
      <c r="R103" s="160">
        <f>IFERROR(VLOOKUP(tbl_AufmassLos1[[#This Row],[Reinigungs-gruppe]]&amp;tbl_AufmassLos1[[#This Row],[Reinigungs-tageJahr]],tbl_BasisLos1[],7,FALSE),"")</f>
        <v>0</v>
      </c>
      <c r="S103" s="166" t="str">
        <f>IFERROR(tbl_AufmassLos1[[#This Row],[Fläche_qm_Jahr]]/tbl_AufmassLos1[[#This Row],[qm Leistung pro Stunde]],"")</f>
        <v/>
      </c>
      <c r="T103" s="167">
        <f>IFERROR(VLOOKUP(tbl_AufmassLos1[[#This Row],[Reinigungs-gruppe]]&amp;tbl_AufmassLos1[[#This Row],[Reinigungs-tageJahr]],tbl_BasisLos1[],8,FALSE),"")</f>
        <v>0</v>
      </c>
      <c r="U103" s="168" t="str">
        <f>IFERROR(tbl_AufmassLos1[[#This Row],[StundenJahr]]*tbl_AufmassLos1[[#This Row],[SVS]],"")</f>
        <v/>
      </c>
      <c r="V103" s="169" t="str">
        <f>IFERROR(tbl_AufmassLos1[[#This Row],[PreisJahr]]/12,"")</f>
        <v/>
      </c>
    </row>
    <row r="104" spans="1:22" x14ac:dyDescent="0.2">
      <c r="A104" s="285" t="s">
        <v>1548</v>
      </c>
      <c r="B104" s="286">
        <v>708420001</v>
      </c>
      <c r="C104" s="285" t="s">
        <v>1549</v>
      </c>
      <c r="D104" s="287" t="s">
        <v>249</v>
      </c>
      <c r="E104" s="651" t="s">
        <v>784</v>
      </c>
      <c r="F104" s="292" t="s">
        <v>749</v>
      </c>
      <c r="G104" s="288" t="s">
        <v>664</v>
      </c>
      <c r="H104" s="285"/>
      <c r="I104" s="285" t="s">
        <v>389</v>
      </c>
      <c r="J104" s="289">
        <v>26.64</v>
      </c>
      <c r="K104" s="286" t="s">
        <v>434</v>
      </c>
      <c r="L104" s="286" t="s">
        <v>163</v>
      </c>
      <c r="M104" s="286" t="s">
        <v>430</v>
      </c>
      <c r="N104" s="290">
        <v>192</v>
      </c>
      <c r="O104" s="291">
        <v>4.4000000000000004</v>
      </c>
      <c r="P104" s="291"/>
      <c r="Q104" s="649">
        <f>IFERROR(tbl_AufmassLos1[[#This Row],[Fläche_qm]]*tbl_AufmassLos1[[#This Row],[Reinigungs-tageJahr]],"")</f>
        <v>5114.88</v>
      </c>
      <c r="R104" s="160">
        <f>IFERROR(VLOOKUP(tbl_AufmassLos1[[#This Row],[Reinigungs-gruppe]]&amp;tbl_AufmassLos1[[#This Row],[Reinigungs-tageJahr]],tbl_BasisLos1[],7,FALSE),"")</f>
        <v>0</v>
      </c>
      <c r="S104" s="166" t="str">
        <f>IFERROR(tbl_AufmassLos1[[#This Row],[Fläche_qm_Jahr]]/tbl_AufmassLos1[[#This Row],[qm Leistung pro Stunde]],"")</f>
        <v/>
      </c>
      <c r="T104" s="167">
        <f>IFERROR(VLOOKUP(tbl_AufmassLos1[[#This Row],[Reinigungs-gruppe]]&amp;tbl_AufmassLos1[[#This Row],[Reinigungs-tageJahr]],tbl_BasisLos1[],8,FALSE),"")</f>
        <v>0</v>
      </c>
      <c r="U104" s="168" t="str">
        <f>IFERROR(tbl_AufmassLos1[[#This Row],[StundenJahr]]*tbl_AufmassLos1[[#This Row],[SVS]],"")</f>
        <v/>
      </c>
      <c r="V104" s="169" t="str">
        <f>IFERROR(tbl_AufmassLos1[[#This Row],[PreisJahr]]/12,"")</f>
        <v/>
      </c>
    </row>
    <row r="105" spans="1:22" x14ac:dyDescent="0.2">
      <c r="A105" s="285" t="s">
        <v>1548</v>
      </c>
      <c r="B105" s="286">
        <v>708420001</v>
      </c>
      <c r="C105" s="285" t="s">
        <v>1549</v>
      </c>
      <c r="D105" s="287" t="s">
        <v>249</v>
      </c>
      <c r="E105" s="651" t="s">
        <v>261</v>
      </c>
      <c r="F105" s="292" t="s">
        <v>336</v>
      </c>
      <c r="G105" s="288" t="s">
        <v>665</v>
      </c>
      <c r="H105" s="285"/>
      <c r="I105" s="285" t="s">
        <v>391</v>
      </c>
      <c r="J105" s="289">
        <v>12.4</v>
      </c>
      <c r="K105" s="286" t="s">
        <v>439</v>
      </c>
      <c r="L105" s="286" t="s">
        <v>163</v>
      </c>
      <c r="M105" s="286" t="s">
        <v>520</v>
      </c>
      <c r="N105" s="290">
        <v>384</v>
      </c>
      <c r="O105" s="291">
        <v>1</v>
      </c>
      <c r="P105" s="291"/>
      <c r="Q105" s="649">
        <f>IFERROR(tbl_AufmassLos1[[#This Row],[Fläche_qm]]*tbl_AufmassLos1[[#This Row],[Reinigungs-tageJahr]],"")</f>
        <v>4761.6000000000004</v>
      </c>
      <c r="R105" s="160">
        <f>IFERROR(VLOOKUP(tbl_AufmassLos1[[#This Row],[Reinigungs-gruppe]]&amp;tbl_AufmassLos1[[#This Row],[Reinigungs-tageJahr]],tbl_BasisLos1[],7,FALSE),"")</f>
        <v>0</v>
      </c>
      <c r="S105" s="166" t="str">
        <f>IFERROR(tbl_AufmassLos1[[#This Row],[Fläche_qm_Jahr]]/tbl_AufmassLos1[[#This Row],[qm Leistung pro Stunde]],"")</f>
        <v/>
      </c>
      <c r="T105" s="167">
        <f>IFERROR(VLOOKUP(tbl_AufmassLos1[[#This Row],[Reinigungs-gruppe]]&amp;tbl_AufmassLos1[[#This Row],[Reinigungs-tageJahr]],tbl_BasisLos1[],8,FALSE),"")</f>
        <v>0</v>
      </c>
      <c r="U105" s="168" t="str">
        <f>IFERROR(tbl_AufmassLos1[[#This Row],[StundenJahr]]*tbl_AufmassLos1[[#This Row],[SVS]],"")</f>
        <v/>
      </c>
      <c r="V105" s="169" t="str">
        <f>IFERROR(tbl_AufmassLos1[[#This Row],[PreisJahr]]/12,"")</f>
        <v/>
      </c>
    </row>
    <row r="106" spans="1:22" x14ac:dyDescent="0.2">
      <c r="A106" s="285" t="s">
        <v>1548</v>
      </c>
      <c r="B106" s="286">
        <v>708420001</v>
      </c>
      <c r="C106" s="285" t="s">
        <v>1549</v>
      </c>
      <c r="D106" s="287" t="s">
        <v>249</v>
      </c>
      <c r="E106" s="651" t="s">
        <v>263</v>
      </c>
      <c r="F106" s="292" t="s">
        <v>341</v>
      </c>
      <c r="G106" s="288" t="s">
        <v>665</v>
      </c>
      <c r="H106" s="285"/>
      <c r="I106" s="285" t="s">
        <v>391</v>
      </c>
      <c r="J106" s="289">
        <v>5</v>
      </c>
      <c r="K106" s="286" t="s">
        <v>49</v>
      </c>
      <c r="L106" s="286" t="s">
        <v>163</v>
      </c>
      <c r="M106" s="286" t="s">
        <v>249</v>
      </c>
      <c r="N106" s="290">
        <v>0</v>
      </c>
      <c r="O106" s="291">
        <v>1</v>
      </c>
      <c r="P106" s="291"/>
      <c r="Q106" s="649">
        <f>IFERROR(tbl_AufmassLos1[[#This Row],[Fläche_qm]]*tbl_AufmassLos1[[#This Row],[Reinigungs-tageJahr]],"")</f>
        <v>0</v>
      </c>
      <c r="R106" s="160">
        <f>IFERROR(VLOOKUP(tbl_AufmassLos1[[#This Row],[Reinigungs-gruppe]]&amp;tbl_AufmassLos1[[#This Row],[Reinigungs-tageJahr]],tbl_BasisLos1[],7,FALSE),"")</f>
        <v>0</v>
      </c>
      <c r="S106" s="166" t="str">
        <f>IFERROR(tbl_AufmassLos1[[#This Row],[Fläche_qm_Jahr]]/tbl_AufmassLos1[[#This Row],[qm Leistung pro Stunde]],"")</f>
        <v/>
      </c>
      <c r="T106" s="167">
        <f>IFERROR(VLOOKUP(tbl_AufmassLos1[[#This Row],[Reinigungs-gruppe]]&amp;tbl_AufmassLos1[[#This Row],[Reinigungs-tageJahr]],tbl_BasisLos1[],8,FALSE),"")</f>
        <v>0</v>
      </c>
      <c r="U106" s="168" t="str">
        <f>IFERROR(tbl_AufmassLos1[[#This Row],[StundenJahr]]*tbl_AufmassLos1[[#This Row],[SVS]],"")</f>
        <v/>
      </c>
      <c r="V106" s="169" t="str">
        <f>IFERROR(tbl_AufmassLos1[[#This Row],[PreisJahr]]/12,"")</f>
        <v/>
      </c>
    </row>
    <row r="107" spans="1:22" x14ac:dyDescent="0.2">
      <c r="A107" s="285" t="s">
        <v>1548</v>
      </c>
      <c r="B107" s="286">
        <v>708420001</v>
      </c>
      <c r="C107" s="285" t="s">
        <v>1549</v>
      </c>
      <c r="D107" s="287" t="s">
        <v>249</v>
      </c>
      <c r="E107" s="651" t="s">
        <v>235</v>
      </c>
      <c r="F107" s="292" t="s">
        <v>342</v>
      </c>
      <c r="G107" s="288" t="s">
        <v>665</v>
      </c>
      <c r="H107" s="285"/>
      <c r="I107" s="285" t="s">
        <v>391</v>
      </c>
      <c r="J107" s="289">
        <v>1.5</v>
      </c>
      <c r="K107" s="286" t="s">
        <v>49</v>
      </c>
      <c r="L107" s="286" t="s">
        <v>163</v>
      </c>
      <c r="M107" s="286" t="s">
        <v>249</v>
      </c>
      <c r="N107" s="290">
        <v>0</v>
      </c>
      <c r="O107" s="291">
        <v>0</v>
      </c>
      <c r="P107" s="291"/>
      <c r="Q107" s="649">
        <f>IFERROR(tbl_AufmassLos1[[#This Row],[Fläche_qm]]*tbl_AufmassLos1[[#This Row],[Reinigungs-tageJahr]],"")</f>
        <v>0</v>
      </c>
      <c r="R107" s="160">
        <f>IFERROR(VLOOKUP(tbl_AufmassLos1[[#This Row],[Reinigungs-gruppe]]&amp;tbl_AufmassLos1[[#This Row],[Reinigungs-tageJahr]],tbl_BasisLos1[],7,FALSE),"")</f>
        <v>0</v>
      </c>
      <c r="S107" s="166" t="str">
        <f>IFERROR(tbl_AufmassLos1[[#This Row],[Fläche_qm_Jahr]]/tbl_AufmassLos1[[#This Row],[qm Leistung pro Stunde]],"")</f>
        <v/>
      </c>
      <c r="T107" s="167">
        <f>IFERROR(VLOOKUP(tbl_AufmassLos1[[#This Row],[Reinigungs-gruppe]]&amp;tbl_AufmassLos1[[#This Row],[Reinigungs-tageJahr]],tbl_BasisLos1[],8,FALSE),"")</f>
        <v>0</v>
      </c>
      <c r="U107" s="168" t="str">
        <f>IFERROR(tbl_AufmassLos1[[#This Row],[StundenJahr]]*tbl_AufmassLos1[[#This Row],[SVS]],"")</f>
        <v/>
      </c>
      <c r="V107" s="169" t="str">
        <f>IFERROR(tbl_AufmassLos1[[#This Row],[PreisJahr]]/12,"")</f>
        <v/>
      </c>
    </row>
    <row r="108" spans="1:22" x14ac:dyDescent="0.2">
      <c r="A108" s="285" t="s">
        <v>1548</v>
      </c>
      <c r="B108" s="286">
        <v>708420001</v>
      </c>
      <c r="C108" s="285" t="s">
        <v>1549</v>
      </c>
      <c r="D108" s="287" t="s">
        <v>249</v>
      </c>
      <c r="E108" s="651" t="s">
        <v>785</v>
      </c>
      <c r="F108" s="292" t="s">
        <v>330</v>
      </c>
      <c r="G108" s="288" t="s">
        <v>665</v>
      </c>
      <c r="H108" s="285"/>
      <c r="I108" s="285" t="s">
        <v>391</v>
      </c>
      <c r="J108" s="289">
        <v>7.78</v>
      </c>
      <c r="K108" s="286" t="s">
        <v>235</v>
      </c>
      <c r="L108" s="286" t="s">
        <v>163</v>
      </c>
      <c r="M108" s="286" t="s">
        <v>430</v>
      </c>
      <c r="N108" s="290">
        <v>192</v>
      </c>
      <c r="O108" s="291">
        <v>4.5</v>
      </c>
      <c r="P108" s="291"/>
      <c r="Q108" s="649">
        <f>IFERROR(tbl_AufmassLos1[[#This Row],[Fläche_qm]]*tbl_AufmassLos1[[#This Row],[Reinigungs-tageJahr]],"")</f>
        <v>1493.76</v>
      </c>
      <c r="R108" s="160">
        <f>IFERROR(VLOOKUP(tbl_AufmassLos1[[#This Row],[Reinigungs-gruppe]]&amp;tbl_AufmassLos1[[#This Row],[Reinigungs-tageJahr]],tbl_BasisLos1[],7,FALSE),"")</f>
        <v>0</v>
      </c>
      <c r="S108" s="166" t="str">
        <f>IFERROR(tbl_AufmassLos1[[#This Row],[Fläche_qm_Jahr]]/tbl_AufmassLos1[[#This Row],[qm Leistung pro Stunde]],"")</f>
        <v/>
      </c>
      <c r="T108" s="167">
        <f>IFERROR(VLOOKUP(tbl_AufmassLos1[[#This Row],[Reinigungs-gruppe]]&amp;tbl_AufmassLos1[[#This Row],[Reinigungs-tageJahr]],tbl_BasisLos1[],8,FALSE),"")</f>
        <v>0</v>
      </c>
      <c r="U108" s="168" t="str">
        <f>IFERROR(tbl_AufmassLos1[[#This Row],[StundenJahr]]*tbl_AufmassLos1[[#This Row],[SVS]],"")</f>
        <v/>
      </c>
      <c r="V108" s="169" t="str">
        <f>IFERROR(tbl_AufmassLos1[[#This Row],[PreisJahr]]/12,"")</f>
        <v/>
      </c>
    </row>
    <row r="109" spans="1:22" x14ac:dyDescent="0.2">
      <c r="A109" s="285" t="s">
        <v>1548</v>
      </c>
      <c r="B109" s="286">
        <v>708420001</v>
      </c>
      <c r="C109" s="285" t="s">
        <v>1549</v>
      </c>
      <c r="D109" s="287" t="s">
        <v>249</v>
      </c>
      <c r="E109" s="651" t="s">
        <v>786</v>
      </c>
      <c r="F109" s="292" t="s">
        <v>331</v>
      </c>
      <c r="G109" s="288" t="s">
        <v>665</v>
      </c>
      <c r="H109" s="285"/>
      <c r="I109" s="285" t="s">
        <v>391</v>
      </c>
      <c r="J109" s="289">
        <v>17.02</v>
      </c>
      <c r="K109" s="286" t="s">
        <v>263</v>
      </c>
      <c r="L109" s="286" t="s">
        <v>163</v>
      </c>
      <c r="M109" s="286" t="s">
        <v>433</v>
      </c>
      <c r="N109" s="290">
        <v>96</v>
      </c>
      <c r="O109" s="291">
        <v>0.3</v>
      </c>
      <c r="P109" s="291"/>
      <c r="Q109" s="649">
        <f>IFERROR(tbl_AufmassLos1[[#This Row],[Fläche_qm]]*tbl_AufmassLos1[[#This Row],[Reinigungs-tageJahr]],"")</f>
        <v>1633.92</v>
      </c>
      <c r="R109" s="160">
        <f>IFERROR(VLOOKUP(tbl_AufmassLos1[[#This Row],[Reinigungs-gruppe]]&amp;tbl_AufmassLos1[[#This Row],[Reinigungs-tageJahr]],tbl_BasisLos1[],7,FALSE),"")</f>
        <v>0</v>
      </c>
      <c r="S109" s="166" t="str">
        <f>IFERROR(tbl_AufmassLos1[[#This Row],[Fläche_qm_Jahr]]/tbl_AufmassLos1[[#This Row],[qm Leistung pro Stunde]],"")</f>
        <v/>
      </c>
      <c r="T109" s="167">
        <f>IFERROR(VLOOKUP(tbl_AufmassLos1[[#This Row],[Reinigungs-gruppe]]&amp;tbl_AufmassLos1[[#This Row],[Reinigungs-tageJahr]],tbl_BasisLos1[],8,FALSE),"")</f>
        <v>0</v>
      </c>
      <c r="U109" s="168" t="str">
        <f>IFERROR(tbl_AufmassLos1[[#This Row],[StundenJahr]]*tbl_AufmassLos1[[#This Row],[SVS]],"")</f>
        <v/>
      </c>
      <c r="V109" s="169" t="str">
        <f>IFERROR(tbl_AufmassLos1[[#This Row],[PreisJahr]]/12,"")</f>
        <v/>
      </c>
    </row>
    <row r="110" spans="1:22" x14ac:dyDescent="0.2">
      <c r="A110" s="285" t="s">
        <v>1548</v>
      </c>
      <c r="B110" s="286">
        <v>708420001</v>
      </c>
      <c r="C110" s="285" t="s">
        <v>1549</v>
      </c>
      <c r="D110" s="287" t="s">
        <v>249</v>
      </c>
      <c r="E110" s="651" t="s">
        <v>787</v>
      </c>
      <c r="F110" s="292" t="s">
        <v>788</v>
      </c>
      <c r="G110" s="288" t="s">
        <v>665</v>
      </c>
      <c r="H110" s="285"/>
      <c r="I110" s="285" t="s">
        <v>391</v>
      </c>
      <c r="J110" s="289">
        <v>3.8</v>
      </c>
      <c r="K110" s="286" t="s">
        <v>439</v>
      </c>
      <c r="L110" s="286" t="s">
        <v>163</v>
      </c>
      <c r="M110" s="286" t="s">
        <v>520</v>
      </c>
      <c r="N110" s="290">
        <v>384</v>
      </c>
      <c r="O110" s="291">
        <v>0</v>
      </c>
      <c r="P110" s="291"/>
      <c r="Q110" s="649">
        <f>IFERROR(tbl_AufmassLos1[[#This Row],[Fläche_qm]]*tbl_AufmassLos1[[#This Row],[Reinigungs-tageJahr]],"")</f>
        <v>1459.1999999999998</v>
      </c>
      <c r="R110" s="160">
        <f>IFERROR(VLOOKUP(tbl_AufmassLos1[[#This Row],[Reinigungs-gruppe]]&amp;tbl_AufmassLos1[[#This Row],[Reinigungs-tageJahr]],tbl_BasisLos1[],7,FALSE),"")</f>
        <v>0</v>
      </c>
      <c r="S110" s="166" t="str">
        <f>IFERROR(tbl_AufmassLos1[[#This Row],[Fläche_qm_Jahr]]/tbl_AufmassLos1[[#This Row],[qm Leistung pro Stunde]],"")</f>
        <v/>
      </c>
      <c r="T110" s="167">
        <f>IFERROR(VLOOKUP(tbl_AufmassLos1[[#This Row],[Reinigungs-gruppe]]&amp;tbl_AufmassLos1[[#This Row],[Reinigungs-tageJahr]],tbl_BasisLos1[],8,FALSE),"")</f>
        <v>0</v>
      </c>
      <c r="U110" s="168" t="str">
        <f>IFERROR(tbl_AufmassLos1[[#This Row],[StundenJahr]]*tbl_AufmassLos1[[#This Row],[SVS]],"")</f>
        <v/>
      </c>
      <c r="V110" s="169" t="str">
        <f>IFERROR(tbl_AufmassLos1[[#This Row],[PreisJahr]]/12,"")</f>
        <v/>
      </c>
    </row>
    <row r="111" spans="1:22" x14ac:dyDescent="0.2">
      <c r="A111" s="285" t="s">
        <v>1548</v>
      </c>
      <c r="B111" s="286">
        <v>708420001</v>
      </c>
      <c r="C111" s="285" t="s">
        <v>1549</v>
      </c>
      <c r="D111" s="287" t="s">
        <v>249</v>
      </c>
      <c r="E111" s="651" t="s">
        <v>789</v>
      </c>
      <c r="F111" s="292" t="s">
        <v>382</v>
      </c>
      <c r="G111" s="288" t="s">
        <v>665</v>
      </c>
      <c r="H111" s="285"/>
      <c r="I111" s="285" t="s">
        <v>391</v>
      </c>
      <c r="J111" s="289">
        <v>7.7</v>
      </c>
      <c r="K111" s="286" t="s">
        <v>439</v>
      </c>
      <c r="L111" s="286" t="s">
        <v>163</v>
      </c>
      <c r="M111" s="286" t="s">
        <v>520</v>
      </c>
      <c r="N111" s="290">
        <v>384</v>
      </c>
      <c r="O111" s="291">
        <v>0.5</v>
      </c>
      <c r="P111" s="291"/>
      <c r="Q111" s="649">
        <f>IFERROR(tbl_AufmassLos1[[#This Row],[Fläche_qm]]*tbl_AufmassLos1[[#This Row],[Reinigungs-tageJahr]],"")</f>
        <v>2956.8</v>
      </c>
      <c r="R111" s="160">
        <f>IFERROR(VLOOKUP(tbl_AufmassLos1[[#This Row],[Reinigungs-gruppe]]&amp;tbl_AufmassLos1[[#This Row],[Reinigungs-tageJahr]],tbl_BasisLos1[],7,FALSE),"")</f>
        <v>0</v>
      </c>
      <c r="S111" s="166" t="str">
        <f>IFERROR(tbl_AufmassLos1[[#This Row],[Fläche_qm_Jahr]]/tbl_AufmassLos1[[#This Row],[qm Leistung pro Stunde]],"")</f>
        <v/>
      </c>
      <c r="T111" s="167">
        <f>IFERROR(VLOOKUP(tbl_AufmassLos1[[#This Row],[Reinigungs-gruppe]]&amp;tbl_AufmassLos1[[#This Row],[Reinigungs-tageJahr]],tbl_BasisLos1[],8,FALSE),"")</f>
        <v>0</v>
      </c>
      <c r="U111" s="168" t="str">
        <f>IFERROR(tbl_AufmassLos1[[#This Row],[StundenJahr]]*tbl_AufmassLos1[[#This Row],[SVS]],"")</f>
        <v/>
      </c>
      <c r="V111" s="169" t="str">
        <f>IFERROR(tbl_AufmassLos1[[#This Row],[PreisJahr]]/12,"")</f>
        <v/>
      </c>
    </row>
    <row r="112" spans="1:22" x14ac:dyDescent="0.2">
      <c r="A112" s="285" t="s">
        <v>1548</v>
      </c>
      <c r="B112" s="286">
        <v>708420001</v>
      </c>
      <c r="C112" s="285" t="s">
        <v>1549</v>
      </c>
      <c r="D112" s="287" t="s">
        <v>249</v>
      </c>
      <c r="E112" s="651" t="s">
        <v>790</v>
      </c>
      <c r="F112" s="292" t="s">
        <v>791</v>
      </c>
      <c r="G112" s="288" t="s">
        <v>665</v>
      </c>
      <c r="H112" s="285"/>
      <c r="I112" s="285" t="s">
        <v>391</v>
      </c>
      <c r="J112" s="289">
        <v>3.9</v>
      </c>
      <c r="K112" s="286" t="s">
        <v>439</v>
      </c>
      <c r="L112" s="286" t="s">
        <v>163</v>
      </c>
      <c r="M112" s="286" t="s">
        <v>520</v>
      </c>
      <c r="N112" s="290">
        <v>384</v>
      </c>
      <c r="O112" s="291">
        <v>0</v>
      </c>
      <c r="P112" s="291"/>
      <c r="Q112" s="649">
        <f>IFERROR(tbl_AufmassLos1[[#This Row],[Fläche_qm]]*tbl_AufmassLos1[[#This Row],[Reinigungs-tageJahr]],"")</f>
        <v>1497.6</v>
      </c>
      <c r="R112" s="160">
        <f>IFERROR(VLOOKUP(tbl_AufmassLos1[[#This Row],[Reinigungs-gruppe]]&amp;tbl_AufmassLos1[[#This Row],[Reinigungs-tageJahr]],tbl_BasisLos1[],7,FALSE),"")</f>
        <v>0</v>
      </c>
      <c r="S112" s="166" t="str">
        <f>IFERROR(tbl_AufmassLos1[[#This Row],[Fläche_qm_Jahr]]/tbl_AufmassLos1[[#This Row],[qm Leistung pro Stunde]],"")</f>
        <v/>
      </c>
      <c r="T112" s="167">
        <f>IFERROR(VLOOKUP(tbl_AufmassLos1[[#This Row],[Reinigungs-gruppe]]&amp;tbl_AufmassLos1[[#This Row],[Reinigungs-tageJahr]],tbl_BasisLos1[],8,FALSE),"")</f>
        <v>0</v>
      </c>
      <c r="U112" s="168" t="str">
        <f>IFERROR(tbl_AufmassLos1[[#This Row],[StundenJahr]]*tbl_AufmassLos1[[#This Row],[SVS]],"")</f>
        <v/>
      </c>
      <c r="V112" s="169" t="str">
        <f>IFERROR(tbl_AufmassLos1[[#This Row],[PreisJahr]]/12,"")</f>
        <v/>
      </c>
    </row>
    <row r="113" spans="1:22" x14ac:dyDescent="0.2">
      <c r="A113" s="285" t="s">
        <v>1548</v>
      </c>
      <c r="B113" s="286">
        <v>708420001</v>
      </c>
      <c r="C113" s="285" t="s">
        <v>1549</v>
      </c>
      <c r="D113" s="287" t="s">
        <v>249</v>
      </c>
      <c r="E113" s="651" t="s">
        <v>792</v>
      </c>
      <c r="F113" s="292" t="s">
        <v>358</v>
      </c>
      <c r="G113" s="288" t="s">
        <v>665</v>
      </c>
      <c r="H113" s="285"/>
      <c r="I113" s="285" t="s">
        <v>391</v>
      </c>
      <c r="J113" s="289">
        <v>9.1</v>
      </c>
      <c r="K113" s="286" t="s">
        <v>439</v>
      </c>
      <c r="L113" s="286" t="s">
        <v>163</v>
      </c>
      <c r="M113" s="286" t="s">
        <v>520</v>
      </c>
      <c r="N113" s="290">
        <v>384</v>
      </c>
      <c r="O113" s="291">
        <v>0.5</v>
      </c>
      <c r="P113" s="291"/>
      <c r="Q113" s="649">
        <f>IFERROR(tbl_AufmassLos1[[#This Row],[Fläche_qm]]*tbl_AufmassLos1[[#This Row],[Reinigungs-tageJahr]],"")</f>
        <v>3494.3999999999996</v>
      </c>
      <c r="R113" s="160">
        <f>IFERROR(VLOOKUP(tbl_AufmassLos1[[#This Row],[Reinigungs-gruppe]]&amp;tbl_AufmassLos1[[#This Row],[Reinigungs-tageJahr]],tbl_BasisLos1[],7,FALSE),"")</f>
        <v>0</v>
      </c>
      <c r="S113" s="166" t="str">
        <f>IFERROR(tbl_AufmassLos1[[#This Row],[Fläche_qm_Jahr]]/tbl_AufmassLos1[[#This Row],[qm Leistung pro Stunde]],"")</f>
        <v/>
      </c>
      <c r="T113" s="167">
        <f>IFERROR(VLOOKUP(tbl_AufmassLos1[[#This Row],[Reinigungs-gruppe]]&amp;tbl_AufmassLos1[[#This Row],[Reinigungs-tageJahr]],tbl_BasisLos1[],8,FALSE),"")</f>
        <v>0</v>
      </c>
      <c r="U113" s="168" t="str">
        <f>IFERROR(tbl_AufmassLos1[[#This Row],[StundenJahr]]*tbl_AufmassLos1[[#This Row],[SVS]],"")</f>
        <v/>
      </c>
      <c r="V113" s="169" t="str">
        <f>IFERROR(tbl_AufmassLos1[[#This Row],[PreisJahr]]/12,"")</f>
        <v/>
      </c>
    </row>
    <row r="114" spans="1:22" x14ac:dyDescent="0.2">
      <c r="A114" s="285" t="s">
        <v>1548</v>
      </c>
      <c r="B114" s="286">
        <v>708420001</v>
      </c>
      <c r="C114" s="285" t="s">
        <v>1549</v>
      </c>
      <c r="D114" s="287" t="s">
        <v>249</v>
      </c>
      <c r="E114" s="651" t="s">
        <v>793</v>
      </c>
      <c r="F114" s="292" t="s">
        <v>334</v>
      </c>
      <c r="G114" s="288" t="s">
        <v>665</v>
      </c>
      <c r="H114" s="285"/>
      <c r="I114" s="285" t="s">
        <v>391</v>
      </c>
      <c r="J114" s="289">
        <v>50.7</v>
      </c>
      <c r="K114" s="286" t="s">
        <v>262</v>
      </c>
      <c r="L114" s="286" t="s">
        <v>163</v>
      </c>
      <c r="M114" s="286" t="s">
        <v>430</v>
      </c>
      <c r="N114" s="290">
        <v>192</v>
      </c>
      <c r="O114" s="291">
        <v>7.4</v>
      </c>
      <c r="P114" s="291"/>
      <c r="Q114" s="649">
        <f>IFERROR(tbl_AufmassLos1[[#This Row],[Fläche_qm]]*tbl_AufmassLos1[[#This Row],[Reinigungs-tageJahr]],"")</f>
        <v>9734.4000000000015</v>
      </c>
      <c r="R114" s="160">
        <f>IFERROR(VLOOKUP(tbl_AufmassLos1[[#This Row],[Reinigungs-gruppe]]&amp;tbl_AufmassLos1[[#This Row],[Reinigungs-tageJahr]],tbl_BasisLos1[],7,FALSE),"")</f>
        <v>0</v>
      </c>
      <c r="S114" s="166" t="str">
        <f>IFERROR(tbl_AufmassLos1[[#This Row],[Fläche_qm_Jahr]]/tbl_AufmassLos1[[#This Row],[qm Leistung pro Stunde]],"")</f>
        <v/>
      </c>
      <c r="T114" s="167">
        <f>IFERROR(VLOOKUP(tbl_AufmassLos1[[#This Row],[Reinigungs-gruppe]]&amp;tbl_AufmassLos1[[#This Row],[Reinigungs-tageJahr]],tbl_BasisLos1[],8,FALSE),"")</f>
        <v>0</v>
      </c>
      <c r="U114" s="168" t="str">
        <f>IFERROR(tbl_AufmassLos1[[#This Row],[StundenJahr]]*tbl_AufmassLos1[[#This Row],[SVS]],"")</f>
        <v/>
      </c>
      <c r="V114" s="169" t="str">
        <f>IFERROR(tbl_AufmassLos1[[#This Row],[PreisJahr]]/12,"")</f>
        <v/>
      </c>
    </row>
    <row r="115" spans="1:22" x14ac:dyDescent="0.2">
      <c r="A115" s="285" t="s">
        <v>1548</v>
      </c>
      <c r="B115" s="286">
        <v>708420001</v>
      </c>
      <c r="C115" s="285" t="s">
        <v>1549</v>
      </c>
      <c r="D115" s="287" t="s">
        <v>249</v>
      </c>
      <c r="E115" s="651" t="s">
        <v>258</v>
      </c>
      <c r="F115" s="292" t="s">
        <v>765</v>
      </c>
      <c r="G115" s="288" t="s">
        <v>665</v>
      </c>
      <c r="H115" s="285"/>
      <c r="I115" s="285" t="s">
        <v>391</v>
      </c>
      <c r="J115" s="289">
        <v>65.7</v>
      </c>
      <c r="K115" s="286" t="s">
        <v>434</v>
      </c>
      <c r="L115" s="286" t="s">
        <v>163</v>
      </c>
      <c r="M115" s="286" t="s">
        <v>430</v>
      </c>
      <c r="N115" s="290">
        <v>192</v>
      </c>
      <c r="O115" s="291">
        <v>17.399999999999999</v>
      </c>
      <c r="P115" s="291">
        <v>8.6</v>
      </c>
      <c r="Q115" s="649">
        <f>IFERROR(tbl_AufmassLos1[[#This Row],[Fläche_qm]]*tbl_AufmassLos1[[#This Row],[Reinigungs-tageJahr]],"")</f>
        <v>12614.400000000001</v>
      </c>
      <c r="R115" s="160">
        <f>IFERROR(VLOOKUP(tbl_AufmassLos1[[#This Row],[Reinigungs-gruppe]]&amp;tbl_AufmassLos1[[#This Row],[Reinigungs-tageJahr]],tbl_BasisLos1[],7,FALSE),"")</f>
        <v>0</v>
      </c>
      <c r="S115" s="166" t="str">
        <f>IFERROR(tbl_AufmassLos1[[#This Row],[Fläche_qm_Jahr]]/tbl_AufmassLos1[[#This Row],[qm Leistung pro Stunde]],"")</f>
        <v/>
      </c>
      <c r="T115" s="167">
        <f>IFERROR(VLOOKUP(tbl_AufmassLos1[[#This Row],[Reinigungs-gruppe]]&amp;tbl_AufmassLos1[[#This Row],[Reinigungs-tageJahr]],tbl_BasisLos1[],8,FALSE),"")</f>
        <v>0</v>
      </c>
      <c r="U115" s="168" t="str">
        <f>IFERROR(tbl_AufmassLos1[[#This Row],[StundenJahr]]*tbl_AufmassLos1[[#This Row],[SVS]],"")</f>
        <v/>
      </c>
      <c r="V115" s="169" t="str">
        <f>IFERROR(tbl_AufmassLos1[[#This Row],[PreisJahr]]/12,"")</f>
        <v/>
      </c>
    </row>
    <row r="116" spans="1:22" x14ac:dyDescent="0.2">
      <c r="A116" s="285" t="s">
        <v>1548</v>
      </c>
      <c r="B116" s="286">
        <v>708420001</v>
      </c>
      <c r="C116" s="285" t="s">
        <v>1549</v>
      </c>
      <c r="D116" s="287" t="s">
        <v>249</v>
      </c>
      <c r="E116" s="651" t="s">
        <v>793</v>
      </c>
      <c r="F116" s="292" t="s">
        <v>749</v>
      </c>
      <c r="G116" s="288" t="s">
        <v>665</v>
      </c>
      <c r="H116" s="285"/>
      <c r="I116" s="285" t="s">
        <v>391</v>
      </c>
      <c r="J116" s="289">
        <v>19.600000000000001</v>
      </c>
      <c r="K116" s="286" t="s">
        <v>434</v>
      </c>
      <c r="L116" s="286" t="s">
        <v>163</v>
      </c>
      <c r="M116" s="286" t="s">
        <v>430</v>
      </c>
      <c r="N116" s="290">
        <v>192</v>
      </c>
      <c r="O116" s="291">
        <v>3.6</v>
      </c>
      <c r="P116" s="291"/>
      <c r="Q116" s="649">
        <f>IFERROR(tbl_AufmassLos1[[#This Row],[Fläche_qm]]*tbl_AufmassLos1[[#This Row],[Reinigungs-tageJahr]],"")</f>
        <v>3763.2000000000003</v>
      </c>
      <c r="R116" s="160">
        <f>IFERROR(VLOOKUP(tbl_AufmassLos1[[#This Row],[Reinigungs-gruppe]]&amp;tbl_AufmassLos1[[#This Row],[Reinigungs-tageJahr]],tbl_BasisLos1[],7,FALSE),"")</f>
        <v>0</v>
      </c>
      <c r="S116" s="166" t="str">
        <f>IFERROR(tbl_AufmassLos1[[#This Row],[Fläche_qm_Jahr]]/tbl_AufmassLos1[[#This Row],[qm Leistung pro Stunde]],"")</f>
        <v/>
      </c>
      <c r="T116" s="167">
        <f>IFERROR(VLOOKUP(tbl_AufmassLos1[[#This Row],[Reinigungs-gruppe]]&amp;tbl_AufmassLos1[[#This Row],[Reinigungs-tageJahr]],tbl_BasisLos1[],8,FALSE),"")</f>
        <v>0</v>
      </c>
      <c r="U116" s="168" t="str">
        <f>IFERROR(tbl_AufmassLos1[[#This Row],[StundenJahr]]*tbl_AufmassLos1[[#This Row],[SVS]],"")</f>
        <v/>
      </c>
      <c r="V116" s="169" t="str">
        <f>IFERROR(tbl_AufmassLos1[[#This Row],[PreisJahr]]/12,"")</f>
        <v/>
      </c>
    </row>
    <row r="117" spans="1:22" x14ac:dyDescent="0.2">
      <c r="A117" s="285" t="s">
        <v>1548</v>
      </c>
      <c r="B117" s="286">
        <v>708420001</v>
      </c>
      <c r="C117" s="285" t="s">
        <v>1549</v>
      </c>
      <c r="D117" s="287" t="s">
        <v>249</v>
      </c>
      <c r="E117" s="651" t="s">
        <v>259</v>
      </c>
      <c r="F117" s="292" t="s">
        <v>765</v>
      </c>
      <c r="G117" s="288" t="s">
        <v>665</v>
      </c>
      <c r="H117" s="285"/>
      <c r="I117" s="285" t="s">
        <v>391</v>
      </c>
      <c r="J117" s="289">
        <v>63.67</v>
      </c>
      <c r="K117" s="286" t="s">
        <v>434</v>
      </c>
      <c r="L117" s="286" t="s">
        <v>163</v>
      </c>
      <c r="M117" s="286" t="s">
        <v>430</v>
      </c>
      <c r="N117" s="290">
        <v>192</v>
      </c>
      <c r="O117" s="291">
        <v>13.4</v>
      </c>
      <c r="P117" s="291"/>
      <c r="Q117" s="649">
        <f>IFERROR(tbl_AufmassLos1[[#This Row],[Fläche_qm]]*tbl_AufmassLos1[[#This Row],[Reinigungs-tageJahr]],"")</f>
        <v>12224.64</v>
      </c>
      <c r="R117" s="160">
        <f>IFERROR(VLOOKUP(tbl_AufmassLos1[[#This Row],[Reinigungs-gruppe]]&amp;tbl_AufmassLos1[[#This Row],[Reinigungs-tageJahr]],tbl_BasisLos1[],7,FALSE),"")</f>
        <v>0</v>
      </c>
      <c r="S117" s="166" t="str">
        <f>IFERROR(tbl_AufmassLos1[[#This Row],[Fläche_qm_Jahr]]/tbl_AufmassLos1[[#This Row],[qm Leistung pro Stunde]],"")</f>
        <v/>
      </c>
      <c r="T117" s="167">
        <f>IFERROR(VLOOKUP(tbl_AufmassLos1[[#This Row],[Reinigungs-gruppe]]&amp;tbl_AufmassLos1[[#This Row],[Reinigungs-tageJahr]],tbl_BasisLos1[],8,FALSE),"")</f>
        <v>0</v>
      </c>
      <c r="U117" s="168" t="str">
        <f>IFERROR(tbl_AufmassLos1[[#This Row],[StundenJahr]]*tbl_AufmassLos1[[#This Row],[SVS]],"")</f>
        <v/>
      </c>
      <c r="V117" s="169" t="str">
        <f>IFERROR(tbl_AufmassLos1[[#This Row],[PreisJahr]]/12,"")</f>
        <v/>
      </c>
    </row>
    <row r="118" spans="1:22" x14ac:dyDescent="0.2">
      <c r="A118" s="285" t="s">
        <v>1548</v>
      </c>
      <c r="B118" s="286">
        <v>708420001</v>
      </c>
      <c r="C118" s="285" t="s">
        <v>1549</v>
      </c>
      <c r="D118" s="287" t="s">
        <v>249</v>
      </c>
      <c r="E118" s="651" t="s">
        <v>260</v>
      </c>
      <c r="F118" s="292" t="s">
        <v>749</v>
      </c>
      <c r="G118" s="288" t="s">
        <v>665</v>
      </c>
      <c r="H118" s="285"/>
      <c r="I118" s="285" t="s">
        <v>391</v>
      </c>
      <c r="J118" s="289">
        <v>26.28</v>
      </c>
      <c r="K118" s="286" t="s">
        <v>434</v>
      </c>
      <c r="L118" s="286" t="s">
        <v>163</v>
      </c>
      <c r="M118" s="286" t="s">
        <v>430</v>
      </c>
      <c r="N118" s="290">
        <v>192</v>
      </c>
      <c r="O118" s="291">
        <v>6.6</v>
      </c>
      <c r="P118" s="291"/>
      <c r="Q118" s="649">
        <f>IFERROR(tbl_AufmassLos1[[#This Row],[Fläche_qm]]*tbl_AufmassLos1[[#This Row],[Reinigungs-tageJahr]],"")</f>
        <v>5045.76</v>
      </c>
      <c r="R118" s="160">
        <f>IFERROR(VLOOKUP(tbl_AufmassLos1[[#This Row],[Reinigungs-gruppe]]&amp;tbl_AufmassLos1[[#This Row],[Reinigungs-tageJahr]],tbl_BasisLos1[],7,FALSE),"")</f>
        <v>0</v>
      </c>
      <c r="S118" s="166" t="str">
        <f>IFERROR(tbl_AufmassLos1[[#This Row],[Fläche_qm_Jahr]]/tbl_AufmassLos1[[#This Row],[qm Leistung pro Stunde]],"")</f>
        <v/>
      </c>
      <c r="T118" s="167">
        <f>IFERROR(VLOOKUP(tbl_AufmassLos1[[#This Row],[Reinigungs-gruppe]]&amp;tbl_AufmassLos1[[#This Row],[Reinigungs-tageJahr]],tbl_BasisLos1[],8,FALSE),"")</f>
        <v>0</v>
      </c>
      <c r="U118" s="168" t="str">
        <f>IFERROR(tbl_AufmassLos1[[#This Row],[StundenJahr]]*tbl_AufmassLos1[[#This Row],[SVS]],"")</f>
        <v/>
      </c>
      <c r="V118" s="169" t="str">
        <f>IFERROR(tbl_AufmassLos1[[#This Row],[PreisJahr]]/12,"")</f>
        <v/>
      </c>
    </row>
    <row r="119" spans="1:22" x14ac:dyDescent="0.2">
      <c r="A119" s="285" t="s">
        <v>1548</v>
      </c>
      <c r="B119" s="286">
        <v>708420001</v>
      </c>
      <c r="C119" s="285" t="s">
        <v>1549</v>
      </c>
      <c r="D119" s="287" t="s">
        <v>249</v>
      </c>
      <c r="E119" s="651" t="s">
        <v>794</v>
      </c>
      <c r="F119" s="292" t="s">
        <v>333</v>
      </c>
      <c r="G119" s="288" t="s">
        <v>666</v>
      </c>
      <c r="H119" s="285"/>
      <c r="I119" s="285" t="s">
        <v>391</v>
      </c>
      <c r="J119" s="289">
        <v>6</v>
      </c>
      <c r="K119" s="286" t="s">
        <v>262</v>
      </c>
      <c r="L119" s="286" t="s">
        <v>163</v>
      </c>
      <c r="M119" s="286" t="s">
        <v>430</v>
      </c>
      <c r="N119" s="290">
        <v>192</v>
      </c>
      <c r="O119" s="291">
        <v>4.8</v>
      </c>
      <c r="P119" s="291"/>
      <c r="Q119" s="649">
        <f>IFERROR(tbl_AufmassLos1[[#This Row],[Fläche_qm]]*tbl_AufmassLos1[[#This Row],[Reinigungs-tageJahr]],"")</f>
        <v>1152</v>
      </c>
      <c r="R119" s="160">
        <f>IFERROR(VLOOKUP(tbl_AufmassLos1[[#This Row],[Reinigungs-gruppe]]&amp;tbl_AufmassLos1[[#This Row],[Reinigungs-tageJahr]],tbl_BasisLos1[],7,FALSE),"")</f>
        <v>0</v>
      </c>
      <c r="S119" s="166" t="str">
        <f>IFERROR(tbl_AufmassLos1[[#This Row],[Fläche_qm_Jahr]]/tbl_AufmassLos1[[#This Row],[qm Leistung pro Stunde]],"")</f>
        <v/>
      </c>
      <c r="T119" s="167">
        <f>IFERROR(VLOOKUP(tbl_AufmassLos1[[#This Row],[Reinigungs-gruppe]]&amp;tbl_AufmassLos1[[#This Row],[Reinigungs-tageJahr]],tbl_BasisLos1[],8,FALSE),"")</f>
        <v>0</v>
      </c>
      <c r="U119" s="168" t="str">
        <f>IFERROR(tbl_AufmassLos1[[#This Row],[StundenJahr]]*tbl_AufmassLos1[[#This Row],[SVS]],"")</f>
        <v/>
      </c>
      <c r="V119" s="169" t="str">
        <f>IFERROR(tbl_AufmassLos1[[#This Row],[PreisJahr]]/12,"")</f>
        <v/>
      </c>
    </row>
    <row r="120" spans="1:22" x14ac:dyDescent="0.2">
      <c r="A120" s="285" t="s">
        <v>1548</v>
      </c>
      <c r="B120" s="286">
        <v>708420001</v>
      </c>
      <c r="C120" s="285" t="s">
        <v>1549</v>
      </c>
      <c r="D120" s="287" t="s">
        <v>249</v>
      </c>
      <c r="E120" s="651" t="s">
        <v>795</v>
      </c>
      <c r="F120" s="292" t="s">
        <v>365</v>
      </c>
      <c r="G120" s="288" t="s">
        <v>666</v>
      </c>
      <c r="H120" s="285"/>
      <c r="I120" s="285" t="s">
        <v>391</v>
      </c>
      <c r="J120" s="289">
        <v>68.81</v>
      </c>
      <c r="K120" s="286" t="s">
        <v>235</v>
      </c>
      <c r="L120" s="286" t="s">
        <v>163</v>
      </c>
      <c r="M120" s="286" t="s">
        <v>430</v>
      </c>
      <c r="N120" s="290">
        <v>192</v>
      </c>
      <c r="O120" s="291">
        <v>0</v>
      </c>
      <c r="P120" s="291">
        <v>10.4</v>
      </c>
      <c r="Q120" s="649">
        <f>IFERROR(tbl_AufmassLos1[[#This Row],[Fläche_qm]]*tbl_AufmassLos1[[#This Row],[Reinigungs-tageJahr]],"")</f>
        <v>13211.52</v>
      </c>
      <c r="R120" s="160">
        <f>IFERROR(VLOOKUP(tbl_AufmassLos1[[#This Row],[Reinigungs-gruppe]]&amp;tbl_AufmassLos1[[#This Row],[Reinigungs-tageJahr]],tbl_BasisLos1[],7,FALSE),"")</f>
        <v>0</v>
      </c>
      <c r="S120" s="166" t="str">
        <f>IFERROR(tbl_AufmassLos1[[#This Row],[Fläche_qm_Jahr]]/tbl_AufmassLos1[[#This Row],[qm Leistung pro Stunde]],"")</f>
        <v/>
      </c>
      <c r="T120" s="167">
        <f>IFERROR(VLOOKUP(tbl_AufmassLos1[[#This Row],[Reinigungs-gruppe]]&amp;tbl_AufmassLos1[[#This Row],[Reinigungs-tageJahr]],tbl_BasisLos1[],8,FALSE),"")</f>
        <v>0</v>
      </c>
      <c r="U120" s="168" t="str">
        <f>IFERROR(tbl_AufmassLos1[[#This Row],[StundenJahr]]*tbl_AufmassLos1[[#This Row],[SVS]],"")</f>
        <v/>
      </c>
      <c r="V120" s="169" t="str">
        <f>IFERROR(tbl_AufmassLos1[[#This Row],[PreisJahr]]/12,"")</f>
        <v/>
      </c>
    </row>
    <row r="121" spans="1:22" x14ac:dyDescent="0.2">
      <c r="A121" s="285" t="s">
        <v>1548</v>
      </c>
      <c r="B121" s="286">
        <v>708420001</v>
      </c>
      <c r="C121" s="285" t="s">
        <v>1549</v>
      </c>
      <c r="D121" s="287" t="s">
        <v>249</v>
      </c>
      <c r="E121" s="651" t="s">
        <v>796</v>
      </c>
      <c r="F121" s="292" t="s">
        <v>748</v>
      </c>
      <c r="G121" s="288" t="s">
        <v>666</v>
      </c>
      <c r="H121" s="285"/>
      <c r="I121" s="285" t="s">
        <v>384</v>
      </c>
      <c r="J121" s="289">
        <v>54.92</v>
      </c>
      <c r="K121" s="286" t="s">
        <v>434</v>
      </c>
      <c r="L121" s="286" t="s">
        <v>163</v>
      </c>
      <c r="M121" s="286" t="s">
        <v>430</v>
      </c>
      <c r="N121" s="290">
        <v>192</v>
      </c>
      <c r="O121" s="291">
        <v>9.9</v>
      </c>
      <c r="P121" s="291"/>
      <c r="Q121" s="649">
        <f>IFERROR(tbl_AufmassLos1[[#This Row],[Fläche_qm]]*tbl_AufmassLos1[[#This Row],[Reinigungs-tageJahr]],"")</f>
        <v>10544.64</v>
      </c>
      <c r="R121" s="160">
        <f>IFERROR(VLOOKUP(tbl_AufmassLos1[[#This Row],[Reinigungs-gruppe]]&amp;tbl_AufmassLos1[[#This Row],[Reinigungs-tageJahr]],tbl_BasisLos1[],7,FALSE),"")</f>
        <v>0</v>
      </c>
      <c r="S121" s="166" t="str">
        <f>IFERROR(tbl_AufmassLos1[[#This Row],[Fläche_qm_Jahr]]/tbl_AufmassLos1[[#This Row],[qm Leistung pro Stunde]],"")</f>
        <v/>
      </c>
      <c r="T121" s="167">
        <f>IFERROR(VLOOKUP(tbl_AufmassLos1[[#This Row],[Reinigungs-gruppe]]&amp;tbl_AufmassLos1[[#This Row],[Reinigungs-tageJahr]],tbl_BasisLos1[],8,FALSE),"")</f>
        <v>0</v>
      </c>
      <c r="U121" s="168" t="str">
        <f>IFERROR(tbl_AufmassLos1[[#This Row],[StundenJahr]]*tbl_AufmassLos1[[#This Row],[SVS]],"")</f>
        <v/>
      </c>
      <c r="V121" s="169" t="str">
        <f>IFERROR(tbl_AufmassLos1[[#This Row],[PreisJahr]]/12,"")</f>
        <v/>
      </c>
    </row>
    <row r="122" spans="1:22" x14ac:dyDescent="0.2">
      <c r="A122" s="285" t="s">
        <v>1548</v>
      </c>
      <c r="B122" s="286">
        <v>708420001</v>
      </c>
      <c r="C122" s="285" t="s">
        <v>1549</v>
      </c>
      <c r="D122" s="287" t="s">
        <v>249</v>
      </c>
      <c r="E122" s="651" t="s">
        <v>797</v>
      </c>
      <c r="F122" s="292" t="s">
        <v>798</v>
      </c>
      <c r="G122" s="288" t="s">
        <v>666</v>
      </c>
      <c r="H122" s="285"/>
      <c r="I122" s="285" t="s">
        <v>384</v>
      </c>
      <c r="J122" s="289">
        <v>20.190000000000001</v>
      </c>
      <c r="K122" s="286" t="s">
        <v>434</v>
      </c>
      <c r="L122" s="286" t="s">
        <v>163</v>
      </c>
      <c r="M122" s="286" t="s">
        <v>430</v>
      </c>
      <c r="N122" s="290">
        <v>192</v>
      </c>
      <c r="O122" s="291">
        <v>3.3</v>
      </c>
      <c r="P122" s="291"/>
      <c r="Q122" s="649">
        <f>IFERROR(tbl_AufmassLos1[[#This Row],[Fläche_qm]]*tbl_AufmassLos1[[#This Row],[Reinigungs-tageJahr]],"")</f>
        <v>3876.4800000000005</v>
      </c>
      <c r="R122" s="160">
        <f>IFERROR(VLOOKUP(tbl_AufmassLos1[[#This Row],[Reinigungs-gruppe]]&amp;tbl_AufmassLos1[[#This Row],[Reinigungs-tageJahr]],tbl_BasisLos1[],7,FALSE),"")</f>
        <v>0</v>
      </c>
      <c r="S122" s="166" t="str">
        <f>IFERROR(tbl_AufmassLos1[[#This Row],[Fläche_qm_Jahr]]/tbl_AufmassLos1[[#This Row],[qm Leistung pro Stunde]],"")</f>
        <v/>
      </c>
      <c r="T122" s="167">
        <f>IFERROR(VLOOKUP(tbl_AufmassLos1[[#This Row],[Reinigungs-gruppe]]&amp;tbl_AufmassLos1[[#This Row],[Reinigungs-tageJahr]],tbl_BasisLos1[],8,FALSE),"")</f>
        <v>0</v>
      </c>
      <c r="U122" s="168" t="str">
        <f>IFERROR(tbl_AufmassLos1[[#This Row],[StundenJahr]]*tbl_AufmassLos1[[#This Row],[SVS]],"")</f>
        <v/>
      </c>
      <c r="V122" s="169" t="str">
        <f>IFERROR(tbl_AufmassLos1[[#This Row],[PreisJahr]]/12,"")</f>
        <v/>
      </c>
    </row>
    <row r="123" spans="1:22" x14ac:dyDescent="0.2">
      <c r="A123" s="285" t="s">
        <v>1548</v>
      </c>
      <c r="B123" s="286">
        <v>708420001</v>
      </c>
      <c r="C123" s="285" t="s">
        <v>1549</v>
      </c>
      <c r="D123" s="287" t="s">
        <v>249</v>
      </c>
      <c r="E123" s="651" t="s">
        <v>799</v>
      </c>
      <c r="F123" s="292" t="s">
        <v>748</v>
      </c>
      <c r="G123" s="288" t="s">
        <v>666</v>
      </c>
      <c r="H123" s="285"/>
      <c r="I123" s="285" t="s">
        <v>384</v>
      </c>
      <c r="J123" s="289">
        <v>58.03</v>
      </c>
      <c r="K123" s="286" t="s">
        <v>434</v>
      </c>
      <c r="L123" s="286" t="s">
        <v>163</v>
      </c>
      <c r="M123" s="286" t="s">
        <v>430</v>
      </c>
      <c r="N123" s="290">
        <v>192</v>
      </c>
      <c r="O123" s="291">
        <v>13.2</v>
      </c>
      <c r="P123" s="291"/>
      <c r="Q123" s="649">
        <f>IFERROR(tbl_AufmassLos1[[#This Row],[Fläche_qm]]*tbl_AufmassLos1[[#This Row],[Reinigungs-tageJahr]],"")</f>
        <v>11141.76</v>
      </c>
      <c r="R123" s="160">
        <f>IFERROR(VLOOKUP(tbl_AufmassLos1[[#This Row],[Reinigungs-gruppe]]&amp;tbl_AufmassLos1[[#This Row],[Reinigungs-tageJahr]],tbl_BasisLos1[],7,FALSE),"")</f>
        <v>0</v>
      </c>
      <c r="S123" s="166" t="str">
        <f>IFERROR(tbl_AufmassLos1[[#This Row],[Fläche_qm_Jahr]]/tbl_AufmassLos1[[#This Row],[qm Leistung pro Stunde]],"")</f>
        <v/>
      </c>
      <c r="T123" s="167">
        <f>IFERROR(VLOOKUP(tbl_AufmassLos1[[#This Row],[Reinigungs-gruppe]]&amp;tbl_AufmassLos1[[#This Row],[Reinigungs-tageJahr]],tbl_BasisLos1[],8,FALSE),"")</f>
        <v>0</v>
      </c>
      <c r="U123" s="168" t="str">
        <f>IFERROR(tbl_AufmassLos1[[#This Row],[StundenJahr]]*tbl_AufmassLos1[[#This Row],[SVS]],"")</f>
        <v/>
      </c>
      <c r="V123" s="169" t="str">
        <f>IFERROR(tbl_AufmassLos1[[#This Row],[PreisJahr]]/12,"")</f>
        <v/>
      </c>
    </row>
    <row r="124" spans="1:22" x14ac:dyDescent="0.2">
      <c r="A124" s="285" t="s">
        <v>1548</v>
      </c>
      <c r="B124" s="286">
        <v>708420001</v>
      </c>
      <c r="C124" s="285" t="s">
        <v>1549</v>
      </c>
      <c r="D124" s="287" t="s">
        <v>249</v>
      </c>
      <c r="E124" s="651" t="s">
        <v>800</v>
      </c>
      <c r="F124" s="292" t="s">
        <v>798</v>
      </c>
      <c r="G124" s="288" t="s">
        <v>666</v>
      </c>
      <c r="H124" s="285"/>
      <c r="I124" s="285" t="s">
        <v>384</v>
      </c>
      <c r="J124" s="289">
        <v>21.03</v>
      </c>
      <c r="K124" s="286" t="s">
        <v>434</v>
      </c>
      <c r="L124" s="286" t="s">
        <v>163</v>
      </c>
      <c r="M124" s="286" t="s">
        <v>430</v>
      </c>
      <c r="N124" s="290">
        <v>192</v>
      </c>
      <c r="O124" s="291">
        <v>5.4</v>
      </c>
      <c r="P124" s="291"/>
      <c r="Q124" s="649">
        <f>IFERROR(tbl_AufmassLos1[[#This Row],[Fläche_qm]]*tbl_AufmassLos1[[#This Row],[Reinigungs-tageJahr]],"")</f>
        <v>4037.76</v>
      </c>
      <c r="R124" s="160">
        <f>IFERROR(VLOOKUP(tbl_AufmassLos1[[#This Row],[Reinigungs-gruppe]]&amp;tbl_AufmassLos1[[#This Row],[Reinigungs-tageJahr]],tbl_BasisLos1[],7,FALSE),"")</f>
        <v>0</v>
      </c>
      <c r="S124" s="166" t="str">
        <f>IFERROR(tbl_AufmassLos1[[#This Row],[Fläche_qm_Jahr]]/tbl_AufmassLos1[[#This Row],[qm Leistung pro Stunde]],"")</f>
        <v/>
      </c>
      <c r="T124" s="167">
        <f>IFERROR(VLOOKUP(tbl_AufmassLos1[[#This Row],[Reinigungs-gruppe]]&amp;tbl_AufmassLos1[[#This Row],[Reinigungs-tageJahr]],tbl_BasisLos1[],8,FALSE),"")</f>
        <v>0</v>
      </c>
      <c r="U124" s="168" t="str">
        <f>IFERROR(tbl_AufmassLos1[[#This Row],[StundenJahr]]*tbl_AufmassLos1[[#This Row],[SVS]],"")</f>
        <v/>
      </c>
      <c r="V124" s="169" t="str">
        <f>IFERROR(tbl_AufmassLos1[[#This Row],[PreisJahr]]/12,"")</f>
        <v/>
      </c>
    </row>
    <row r="125" spans="1:22" x14ac:dyDescent="0.2">
      <c r="A125" s="285" t="s">
        <v>1548</v>
      </c>
      <c r="B125" s="286">
        <v>708420001</v>
      </c>
      <c r="C125" s="285" t="s">
        <v>1549</v>
      </c>
      <c r="D125" s="287" t="s">
        <v>249</v>
      </c>
      <c r="E125" s="651" t="s">
        <v>801</v>
      </c>
      <c r="F125" s="292" t="s">
        <v>802</v>
      </c>
      <c r="G125" s="288" t="s">
        <v>666</v>
      </c>
      <c r="H125" s="285"/>
      <c r="I125" s="285" t="s">
        <v>391</v>
      </c>
      <c r="J125" s="289">
        <v>24</v>
      </c>
      <c r="K125" s="286" t="s">
        <v>264</v>
      </c>
      <c r="L125" s="286" t="s">
        <v>163</v>
      </c>
      <c r="M125" s="286" t="s">
        <v>430</v>
      </c>
      <c r="N125" s="290">
        <v>192</v>
      </c>
      <c r="O125" s="291">
        <v>20.399999999999999</v>
      </c>
      <c r="P125" s="291"/>
      <c r="Q125" s="649">
        <f>IFERROR(tbl_AufmassLos1[[#This Row],[Fläche_qm]]*tbl_AufmassLos1[[#This Row],[Reinigungs-tageJahr]],"")</f>
        <v>4608</v>
      </c>
      <c r="R125" s="160">
        <f>IFERROR(VLOOKUP(tbl_AufmassLos1[[#This Row],[Reinigungs-gruppe]]&amp;tbl_AufmassLos1[[#This Row],[Reinigungs-tageJahr]],tbl_BasisLos1[],7,FALSE),"")</f>
        <v>0</v>
      </c>
      <c r="S125" s="166" t="str">
        <f>IFERROR(tbl_AufmassLos1[[#This Row],[Fläche_qm_Jahr]]/tbl_AufmassLos1[[#This Row],[qm Leistung pro Stunde]],"")</f>
        <v/>
      </c>
      <c r="T125" s="167">
        <f>IFERROR(VLOOKUP(tbl_AufmassLos1[[#This Row],[Reinigungs-gruppe]]&amp;tbl_AufmassLos1[[#This Row],[Reinigungs-tageJahr]],tbl_BasisLos1[],8,FALSE),"")</f>
        <v>0</v>
      </c>
      <c r="U125" s="168" t="str">
        <f>IFERROR(tbl_AufmassLos1[[#This Row],[StundenJahr]]*tbl_AufmassLos1[[#This Row],[SVS]],"")</f>
        <v/>
      </c>
      <c r="V125" s="169" t="str">
        <f>IFERROR(tbl_AufmassLos1[[#This Row],[PreisJahr]]/12,"")</f>
        <v/>
      </c>
    </row>
    <row r="126" spans="1:22" x14ac:dyDescent="0.2">
      <c r="A126" s="285" t="s">
        <v>1548</v>
      </c>
      <c r="B126" s="286">
        <v>708420001</v>
      </c>
      <c r="C126" s="285" t="s">
        <v>1549</v>
      </c>
      <c r="D126" s="287" t="s">
        <v>250</v>
      </c>
      <c r="E126" s="651" t="s">
        <v>803</v>
      </c>
      <c r="F126" s="292" t="s">
        <v>334</v>
      </c>
      <c r="G126" s="288" t="s">
        <v>666</v>
      </c>
      <c r="H126" s="285"/>
      <c r="I126" s="285" t="s">
        <v>391</v>
      </c>
      <c r="J126" s="289">
        <v>30.86</v>
      </c>
      <c r="K126" s="286" t="s">
        <v>401</v>
      </c>
      <c r="L126" s="286" t="s">
        <v>163</v>
      </c>
      <c r="M126" s="286" t="s">
        <v>433</v>
      </c>
      <c r="N126" s="290">
        <v>96</v>
      </c>
      <c r="O126" s="291">
        <v>0</v>
      </c>
      <c r="P126" s="291">
        <v>10.199999999999999</v>
      </c>
      <c r="Q126" s="649">
        <f>IFERROR(tbl_AufmassLos1[[#This Row],[Fläche_qm]]*tbl_AufmassLos1[[#This Row],[Reinigungs-tageJahr]],"")</f>
        <v>2962.56</v>
      </c>
      <c r="R126" s="160">
        <f>IFERROR(VLOOKUP(tbl_AufmassLos1[[#This Row],[Reinigungs-gruppe]]&amp;tbl_AufmassLos1[[#This Row],[Reinigungs-tageJahr]],tbl_BasisLos1[],7,FALSE),"")</f>
        <v>0</v>
      </c>
      <c r="S126" s="166" t="str">
        <f>IFERROR(tbl_AufmassLos1[[#This Row],[Fläche_qm_Jahr]]/tbl_AufmassLos1[[#This Row],[qm Leistung pro Stunde]],"")</f>
        <v/>
      </c>
      <c r="T126" s="167">
        <f>IFERROR(VLOOKUP(tbl_AufmassLos1[[#This Row],[Reinigungs-gruppe]]&amp;tbl_AufmassLos1[[#This Row],[Reinigungs-tageJahr]],tbl_BasisLos1[],8,FALSE),"")</f>
        <v>0</v>
      </c>
      <c r="U126" s="168" t="str">
        <f>IFERROR(tbl_AufmassLos1[[#This Row],[StundenJahr]]*tbl_AufmassLos1[[#This Row],[SVS]],"")</f>
        <v/>
      </c>
      <c r="V126" s="169" t="str">
        <f>IFERROR(tbl_AufmassLos1[[#This Row],[PreisJahr]]/12,"")</f>
        <v/>
      </c>
    </row>
    <row r="127" spans="1:22" x14ac:dyDescent="0.2">
      <c r="A127" s="285" t="s">
        <v>1548</v>
      </c>
      <c r="B127" s="286">
        <v>708420001</v>
      </c>
      <c r="C127" s="285" t="s">
        <v>1549</v>
      </c>
      <c r="D127" s="287" t="s">
        <v>250</v>
      </c>
      <c r="E127" s="651" t="s">
        <v>804</v>
      </c>
      <c r="F127" s="292" t="s">
        <v>805</v>
      </c>
      <c r="G127" s="288" t="s">
        <v>666</v>
      </c>
      <c r="H127" s="285"/>
      <c r="I127" s="285" t="s">
        <v>384</v>
      </c>
      <c r="J127" s="289">
        <v>19.3</v>
      </c>
      <c r="K127" s="286" t="s">
        <v>409</v>
      </c>
      <c r="L127" s="286" t="s">
        <v>163</v>
      </c>
      <c r="M127" s="286" t="s">
        <v>428</v>
      </c>
      <c r="N127" s="290">
        <v>38.4</v>
      </c>
      <c r="O127" s="291">
        <v>5</v>
      </c>
      <c r="P127" s="291"/>
      <c r="Q127" s="649">
        <f>IFERROR(tbl_AufmassLos1[[#This Row],[Fläche_qm]]*tbl_AufmassLos1[[#This Row],[Reinigungs-tageJahr]],"")</f>
        <v>741.12</v>
      </c>
      <c r="R127" s="160">
        <f>IFERROR(VLOOKUP(tbl_AufmassLos1[[#This Row],[Reinigungs-gruppe]]&amp;tbl_AufmassLos1[[#This Row],[Reinigungs-tageJahr]],tbl_BasisLos1[],7,FALSE),"")</f>
        <v>0</v>
      </c>
      <c r="S127" s="166" t="str">
        <f>IFERROR(tbl_AufmassLos1[[#This Row],[Fläche_qm_Jahr]]/tbl_AufmassLos1[[#This Row],[qm Leistung pro Stunde]],"")</f>
        <v/>
      </c>
      <c r="T127" s="167">
        <f>IFERROR(VLOOKUP(tbl_AufmassLos1[[#This Row],[Reinigungs-gruppe]]&amp;tbl_AufmassLos1[[#This Row],[Reinigungs-tageJahr]],tbl_BasisLos1[],8,FALSE),"")</f>
        <v>0</v>
      </c>
      <c r="U127" s="168" t="str">
        <f>IFERROR(tbl_AufmassLos1[[#This Row],[StundenJahr]]*tbl_AufmassLos1[[#This Row],[SVS]],"")</f>
        <v/>
      </c>
      <c r="V127" s="169" t="str">
        <f>IFERROR(tbl_AufmassLos1[[#This Row],[PreisJahr]]/12,"")</f>
        <v/>
      </c>
    </row>
    <row r="128" spans="1:22" x14ac:dyDescent="0.2">
      <c r="A128" s="285" t="s">
        <v>1548</v>
      </c>
      <c r="B128" s="286">
        <v>708420001</v>
      </c>
      <c r="C128" s="285" t="s">
        <v>1549</v>
      </c>
      <c r="D128" s="287" t="s">
        <v>250</v>
      </c>
      <c r="E128" s="651" t="s">
        <v>806</v>
      </c>
      <c r="F128" s="292" t="s">
        <v>748</v>
      </c>
      <c r="G128" s="288" t="s">
        <v>666</v>
      </c>
      <c r="H128" s="285"/>
      <c r="I128" s="285" t="s">
        <v>384</v>
      </c>
      <c r="J128" s="289">
        <v>55.53</v>
      </c>
      <c r="K128" s="286" t="s">
        <v>434</v>
      </c>
      <c r="L128" s="286" t="s">
        <v>163</v>
      </c>
      <c r="M128" s="286" t="s">
        <v>430</v>
      </c>
      <c r="N128" s="290">
        <v>192</v>
      </c>
      <c r="O128" s="291">
        <v>9.9</v>
      </c>
      <c r="P128" s="291"/>
      <c r="Q128" s="649">
        <f>IFERROR(tbl_AufmassLos1[[#This Row],[Fläche_qm]]*tbl_AufmassLos1[[#This Row],[Reinigungs-tageJahr]],"")</f>
        <v>10661.76</v>
      </c>
      <c r="R128" s="160">
        <f>IFERROR(VLOOKUP(tbl_AufmassLos1[[#This Row],[Reinigungs-gruppe]]&amp;tbl_AufmassLos1[[#This Row],[Reinigungs-tageJahr]],tbl_BasisLos1[],7,FALSE),"")</f>
        <v>0</v>
      </c>
      <c r="S128" s="166" t="str">
        <f>IFERROR(tbl_AufmassLos1[[#This Row],[Fläche_qm_Jahr]]/tbl_AufmassLos1[[#This Row],[qm Leistung pro Stunde]],"")</f>
        <v/>
      </c>
      <c r="T128" s="167">
        <f>IFERROR(VLOOKUP(tbl_AufmassLos1[[#This Row],[Reinigungs-gruppe]]&amp;tbl_AufmassLos1[[#This Row],[Reinigungs-tageJahr]],tbl_BasisLos1[],8,FALSE),"")</f>
        <v>0</v>
      </c>
      <c r="U128" s="168" t="str">
        <f>IFERROR(tbl_AufmassLos1[[#This Row],[StundenJahr]]*tbl_AufmassLos1[[#This Row],[SVS]],"")</f>
        <v/>
      </c>
      <c r="V128" s="169" t="str">
        <f>IFERROR(tbl_AufmassLos1[[#This Row],[PreisJahr]]/12,"")</f>
        <v/>
      </c>
    </row>
    <row r="129" spans="1:22" x14ac:dyDescent="0.2">
      <c r="A129" s="285" t="s">
        <v>1548</v>
      </c>
      <c r="B129" s="286">
        <v>708420001</v>
      </c>
      <c r="C129" s="285" t="s">
        <v>1549</v>
      </c>
      <c r="D129" s="287" t="s">
        <v>250</v>
      </c>
      <c r="E129" s="651" t="s">
        <v>807</v>
      </c>
      <c r="F129" s="292" t="s">
        <v>798</v>
      </c>
      <c r="G129" s="288" t="s">
        <v>666</v>
      </c>
      <c r="H129" s="285"/>
      <c r="I129" s="285" t="s">
        <v>384</v>
      </c>
      <c r="J129" s="289">
        <v>20.64</v>
      </c>
      <c r="K129" s="286" t="s">
        <v>434</v>
      </c>
      <c r="L129" s="286" t="s">
        <v>163</v>
      </c>
      <c r="M129" s="286" t="s">
        <v>430</v>
      </c>
      <c r="N129" s="290">
        <v>192</v>
      </c>
      <c r="O129" s="291">
        <v>3.3</v>
      </c>
      <c r="P129" s="291"/>
      <c r="Q129" s="649">
        <f>IFERROR(tbl_AufmassLos1[[#This Row],[Fläche_qm]]*tbl_AufmassLos1[[#This Row],[Reinigungs-tageJahr]],"")</f>
        <v>3962.88</v>
      </c>
      <c r="R129" s="160">
        <f>IFERROR(VLOOKUP(tbl_AufmassLos1[[#This Row],[Reinigungs-gruppe]]&amp;tbl_AufmassLos1[[#This Row],[Reinigungs-tageJahr]],tbl_BasisLos1[],7,FALSE),"")</f>
        <v>0</v>
      </c>
      <c r="S129" s="166" t="str">
        <f>IFERROR(tbl_AufmassLos1[[#This Row],[Fläche_qm_Jahr]]/tbl_AufmassLos1[[#This Row],[qm Leistung pro Stunde]],"")</f>
        <v/>
      </c>
      <c r="T129" s="167">
        <f>IFERROR(VLOOKUP(tbl_AufmassLos1[[#This Row],[Reinigungs-gruppe]]&amp;tbl_AufmassLos1[[#This Row],[Reinigungs-tageJahr]],tbl_BasisLos1[],8,FALSE),"")</f>
        <v>0</v>
      </c>
      <c r="U129" s="168" t="str">
        <f>IFERROR(tbl_AufmassLos1[[#This Row],[StundenJahr]]*tbl_AufmassLos1[[#This Row],[SVS]],"")</f>
        <v/>
      </c>
      <c r="V129" s="169" t="str">
        <f>IFERROR(tbl_AufmassLos1[[#This Row],[PreisJahr]]/12,"")</f>
        <v/>
      </c>
    </row>
    <row r="130" spans="1:22" x14ac:dyDescent="0.2">
      <c r="A130" s="285" t="s">
        <v>1548</v>
      </c>
      <c r="B130" s="286">
        <v>708420001</v>
      </c>
      <c r="C130" s="285" t="s">
        <v>1549</v>
      </c>
      <c r="D130" s="287" t="s">
        <v>250</v>
      </c>
      <c r="E130" s="651" t="s">
        <v>808</v>
      </c>
      <c r="F130" s="292" t="s">
        <v>748</v>
      </c>
      <c r="G130" s="288" t="s">
        <v>666</v>
      </c>
      <c r="H130" s="285"/>
      <c r="I130" s="285" t="s">
        <v>384</v>
      </c>
      <c r="J130" s="289">
        <v>48.87</v>
      </c>
      <c r="K130" s="286" t="s">
        <v>434</v>
      </c>
      <c r="L130" s="286" t="s">
        <v>163</v>
      </c>
      <c r="M130" s="286" t="s">
        <v>430</v>
      </c>
      <c r="N130" s="290">
        <v>192</v>
      </c>
      <c r="O130" s="291">
        <v>13.2</v>
      </c>
      <c r="P130" s="291"/>
      <c r="Q130" s="649">
        <f>IFERROR(tbl_AufmassLos1[[#This Row],[Fläche_qm]]*tbl_AufmassLos1[[#This Row],[Reinigungs-tageJahr]],"")</f>
        <v>9383.0399999999991</v>
      </c>
      <c r="R130" s="160">
        <f>IFERROR(VLOOKUP(tbl_AufmassLos1[[#This Row],[Reinigungs-gruppe]]&amp;tbl_AufmassLos1[[#This Row],[Reinigungs-tageJahr]],tbl_BasisLos1[],7,FALSE),"")</f>
        <v>0</v>
      </c>
      <c r="S130" s="166" t="str">
        <f>IFERROR(tbl_AufmassLos1[[#This Row],[Fläche_qm_Jahr]]/tbl_AufmassLos1[[#This Row],[qm Leistung pro Stunde]],"")</f>
        <v/>
      </c>
      <c r="T130" s="167">
        <f>IFERROR(VLOOKUP(tbl_AufmassLos1[[#This Row],[Reinigungs-gruppe]]&amp;tbl_AufmassLos1[[#This Row],[Reinigungs-tageJahr]],tbl_BasisLos1[],8,FALSE),"")</f>
        <v>0</v>
      </c>
      <c r="U130" s="168" t="str">
        <f>IFERROR(tbl_AufmassLos1[[#This Row],[StundenJahr]]*tbl_AufmassLos1[[#This Row],[SVS]],"")</f>
        <v/>
      </c>
      <c r="V130" s="169" t="str">
        <f>IFERROR(tbl_AufmassLos1[[#This Row],[PreisJahr]]/12,"")</f>
        <v/>
      </c>
    </row>
    <row r="131" spans="1:22" x14ac:dyDescent="0.2">
      <c r="A131" s="285" t="s">
        <v>1548</v>
      </c>
      <c r="B131" s="286">
        <v>708420001</v>
      </c>
      <c r="C131" s="285" t="s">
        <v>1549</v>
      </c>
      <c r="D131" s="287">
        <v>1</v>
      </c>
      <c r="E131" s="651" t="s">
        <v>809</v>
      </c>
      <c r="F131" s="292" t="s">
        <v>343</v>
      </c>
      <c r="G131" s="288" t="s">
        <v>666</v>
      </c>
      <c r="H131" s="285"/>
      <c r="I131" s="285" t="s">
        <v>384</v>
      </c>
      <c r="J131" s="289">
        <v>48.55</v>
      </c>
      <c r="K131" s="286" t="s">
        <v>233</v>
      </c>
      <c r="L131" s="286" t="s">
        <v>163</v>
      </c>
      <c r="M131" s="286" t="s">
        <v>428</v>
      </c>
      <c r="N131" s="290">
        <v>38.4</v>
      </c>
      <c r="O131" s="291">
        <v>0</v>
      </c>
      <c r="P131" s="291"/>
      <c r="Q131" s="649">
        <f>IFERROR(tbl_AufmassLos1[[#This Row],[Fläche_qm]]*tbl_AufmassLos1[[#This Row],[Reinigungs-tageJahr]],"")</f>
        <v>1864.3199999999997</v>
      </c>
      <c r="R131" s="160">
        <f>IFERROR(VLOOKUP(tbl_AufmassLos1[[#This Row],[Reinigungs-gruppe]]&amp;tbl_AufmassLos1[[#This Row],[Reinigungs-tageJahr]],tbl_BasisLos1[],7,FALSE),"")</f>
        <v>0</v>
      </c>
      <c r="S131" s="166" t="str">
        <f>IFERROR(tbl_AufmassLos1[[#This Row],[Fläche_qm_Jahr]]/tbl_AufmassLos1[[#This Row],[qm Leistung pro Stunde]],"")</f>
        <v/>
      </c>
      <c r="T131" s="167">
        <f>IFERROR(VLOOKUP(tbl_AufmassLos1[[#This Row],[Reinigungs-gruppe]]&amp;tbl_AufmassLos1[[#This Row],[Reinigungs-tageJahr]],tbl_BasisLos1[],8,FALSE),"")</f>
        <v>0</v>
      </c>
      <c r="U131" s="168" t="str">
        <f>IFERROR(tbl_AufmassLos1[[#This Row],[StundenJahr]]*tbl_AufmassLos1[[#This Row],[SVS]],"")</f>
        <v/>
      </c>
      <c r="V131" s="169" t="str">
        <f>IFERROR(tbl_AufmassLos1[[#This Row],[PreisJahr]]/12,"")</f>
        <v/>
      </c>
    </row>
    <row r="132" spans="1:22" x14ac:dyDescent="0.2">
      <c r="A132" s="285" t="s">
        <v>1548</v>
      </c>
      <c r="B132" s="286">
        <v>708420001</v>
      </c>
      <c r="C132" s="285" t="s">
        <v>1549</v>
      </c>
      <c r="D132" s="287" t="s">
        <v>250</v>
      </c>
      <c r="E132" s="651" t="s">
        <v>810</v>
      </c>
      <c r="F132" s="292" t="s">
        <v>798</v>
      </c>
      <c r="G132" s="288" t="s">
        <v>666</v>
      </c>
      <c r="H132" s="285"/>
      <c r="I132" s="285" t="s">
        <v>384</v>
      </c>
      <c r="J132" s="289">
        <v>19.850000000000001</v>
      </c>
      <c r="K132" s="286" t="s">
        <v>434</v>
      </c>
      <c r="L132" s="286" t="s">
        <v>163</v>
      </c>
      <c r="M132" s="286" t="s">
        <v>430</v>
      </c>
      <c r="N132" s="290">
        <v>192</v>
      </c>
      <c r="O132" s="291">
        <v>4.9000000000000004</v>
      </c>
      <c r="P132" s="291"/>
      <c r="Q132" s="649">
        <f>IFERROR(tbl_AufmassLos1[[#This Row],[Fläche_qm]]*tbl_AufmassLos1[[#This Row],[Reinigungs-tageJahr]],"")</f>
        <v>3811.2000000000003</v>
      </c>
      <c r="R132" s="160">
        <f>IFERROR(VLOOKUP(tbl_AufmassLos1[[#This Row],[Reinigungs-gruppe]]&amp;tbl_AufmassLos1[[#This Row],[Reinigungs-tageJahr]],tbl_BasisLos1[],7,FALSE),"")</f>
        <v>0</v>
      </c>
      <c r="S132" s="166" t="str">
        <f>IFERROR(tbl_AufmassLos1[[#This Row],[Fläche_qm_Jahr]]/tbl_AufmassLos1[[#This Row],[qm Leistung pro Stunde]],"")</f>
        <v/>
      </c>
      <c r="T132" s="167">
        <f>IFERROR(VLOOKUP(tbl_AufmassLos1[[#This Row],[Reinigungs-gruppe]]&amp;tbl_AufmassLos1[[#This Row],[Reinigungs-tageJahr]],tbl_BasisLos1[],8,FALSE),"")</f>
        <v>0</v>
      </c>
      <c r="U132" s="168" t="str">
        <f>IFERROR(tbl_AufmassLos1[[#This Row],[StundenJahr]]*tbl_AufmassLos1[[#This Row],[SVS]],"")</f>
        <v/>
      </c>
      <c r="V132" s="169" t="str">
        <f>IFERROR(tbl_AufmassLos1[[#This Row],[PreisJahr]]/12,"")</f>
        <v/>
      </c>
    </row>
    <row r="133" spans="1:22" x14ac:dyDescent="0.2">
      <c r="A133" s="285" t="s">
        <v>1548</v>
      </c>
      <c r="B133" s="286">
        <v>708420001</v>
      </c>
      <c r="C133" s="285" t="s">
        <v>1549</v>
      </c>
      <c r="D133" s="287" t="s">
        <v>250</v>
      </c>
      <c r="E133" s="651" t="s">
        <v>811</v>
      </c>
      <c r="F133" s="292" t="s">
        <v>812</v>
      </c>
      <c r="G133" s="288" t="s">
        <v>666</v>
      </c>
      <c r="H133" s="285"/>
      <c r="I133" s="285" t="s">
        <v>391</v>
      </c>
      <c r="J133" s="289">
        <v>24</v>
      </c>
      <c r="K133" s="286" t="s">
        <v>415</v>
      </c>
      <c r="L133" s="286" t="s">
        <v>163</v>
      </c>
      <c r="M133" s="286" t="s">
        <v>433</v>
      </c>
      <c r="N133" s="290">
        <v>96</v>
      </c>
      <c r="O133" s="291">
        <v>11.4</v>
      </c>
      <c r="P133" s="291"/>
      <c r="Q133" s="649">
        <f>IFERROR(tbl_AufmassLos1[[#This Row],[Fläche_qm]]*tbl_AufmassLos1[[#This Row],[Reinigungs-tageJahr]],"")</f>
        <v>2304</v>
      </c>
      <c r="R133" s="160">
        <f>IFERROR(VLOOKUP(tbl_AufmassLos1[[#This Row],[Reinigungs-gruppe]]&amp;tbl_AufmassLos1[[#This Row],[Reinigungs-tageJahr]],tbl_BasisLos1[],7,FALSE),"")</f>
        <v>0</v>
      </c>
      <c r="S133" s="166" t="str">
        <f>IFERROR(tbl_AufmassLos1[[#This Row],[Fläche_qm_Jahr]]/tbl_AufmassLos1[[#This Row],[qm Leistung pro Stunde]],"")</f>
        <v/>
      </c>
      <c r="T133" s="167">
        <f>IFERROR(VLOOKUP(tbl_AufmassLos1[[#This Row],[Reinigungs-gruppe]]&amp;tbl_AufmassLos1[[#This Row],[Reinigungs-tageJahr]],tbl_BasisLos1[],8,FALSE),"")</f>
        <v>0</v>
      </c>
      <c r="U133" s="168" t="str">
        <f>IFERROR(tbl_AufmassLos1[[#This Row],[StundenJahr]]*tbl_AufmassLos1[[#This Row],[SVS]],"")</f>
        <v/>
      </c>
      <c r="V133" s="169" t="str">
        <f>IFERROR(tbl_AufmassLos1[[#This Row],[PreisJahr]]/12,"")</f>
        <v/>
      </c>
    </row>
    <row r="134" spans="1:22" x14ac:dyDescent="0.2">
      <c r="A134" s="285" t="s">
        <v>1548</v>
      </c>
      <c r="B134" s="286">
        <v>708420001</v>
      </c>
      <c r="C134" s="285" t="s">
        <v>1549</v>
      </c>
      <c r="D134" s="287" t="s">
        <v>251</v>
      </c>
      <c r="E134" s="651" t="s">
        <v>813</v>
      </c>
      <c r="F134" s="292" t="s">
        <v>334</v>
      </c>
      <c r="G134" s="288" t="s">
        <v>666</v>
      </c>
      <c r="H134" s="285"/>
      <c r="I134" s="285" t="s">
        <v>391</v>
      </c>
      <c r="J134" s="289">
        <v>32.74</v>
      </c>
      <c r="K134" s="286" t="s">
        <v>401</v>
      </c>
      <c r="L134" s="286" t="s">
        <v>163</v>
      </c>
      <c r="M134" s="286" t="s">
        <v>433</v>
      </c>
      <c r="N134" s="290">
        <v>96</v>
      </c>
      <c r="O134" s="291">
        <v>1</v>
      </c>
      <c r="P134" s="291">
        <v>8.9</v>
      </c>
      <c r="Q134" s="649">
        <f>IFERROR(tbl_AufmassLos1[[#This Row],[Fläche_qm]]*tbl_AufmassLos1[[#This Row],[Reinigungs-tageJahr]],"")</f>
        <v>3143.04</v>
      </c>
      <c r="R134" s="160">
        <f>IFERROR(VLOOKUP(tbl_AufmassLos1[[#This Row],[Reinigungs-gruppe]]&amp;tbl_AufmassLos1[[#This Row],[Reinigungs-tageJahr]],tbl_BasisLos1[],7,FALSE),"")</f>
        <v>0</v>
      </c>
      <c r="S134" s="166" t="str">
        <f>IFERROR(tbl_AufmassLos1[[#This Row],[Fläche_qm_Jahr]]/tbl_AufmassLos1[[#This Row],[qm Leistung pro Stunde]],"")</f>
        <v/>
      </c>
      <c r="T134" s="167">
        <f>IFERROR(VLOOKUP(tbl_AufmassLos1[[#This Row],[Reinigungs-gruppe]]&amp;tbl_AufmassLos1[[#This Row],[Reinigungs-tageJahr]],tbl_BasisLos1[],8,FALSE),"")</f>
        <v>0</v>
      </c>
      <c r="U134" s="168" t="str">
        <f>IFERROR(tbl_AufmassLos1[[#This Row],[StundenJahr]]*tbl_AufmassLos1[[#This Row],[SVS]],"")</f>
        <v/>
      </c>
      <c r="V134" s="169" t="str">
        <f>IFERROR(tbl_AufmassLos1[[#This Row],[PreisJahr]]/12,"")</f>
        <v/>
      </c>
    </row>
    <row r="135" spans="1:22" x14ac:dyDescent="0.2">
      <c r="A135" s="285" t="s">
        <v>1548</v>
      </c>
      <c r="B135" s="286">
        <v>708420001</v>
      </c>
      <c r="C135" s="285" t="s">
        <v>1549</v>
      </c>
      <c r="D135" s="287" t="s">
        <v>251</v>
      </c>
      <c r="E135" s="651" t="s">
        <v>814</v>
      </c>
      <c r="F135" s="292" t="s">
        <v>815</v>
      </c>
      <c r="G135" s="288" t="s">
        <v>666</v>
      </c>
      <c r="H135" s="285"/>
      <c r="I135" s="285" t="s">
        <v>384</v>
      </c>
      <c r="J135" s="289">
        <v>23.94</v>
      </c>
      <c r="K135" s="286" t="s">
        <v>233</v>
      </c>
      <c r="L135" s="286" t="s">
        <v>163</v>
      </c>
      <c r="M135" s="286" t="s">
        <v>428</v>
      </c>
      <c r="N135" s="290">
        <v>38.4</v>
      </c>
      <c r="O135" s="291">
        <v>4.4000000000000004</v>
      </c>
      <c r="P135" s="291"/>
      <c r="Q135" s="649">
        <f>IFERROR(tbl_AufmassLos1[[#This Row],[Fläche_qm]]*tbl_AufmassLos1[[#This Row],[Reinigungs-tageJahr]],"")</f>
        <v>919.29600000000005</v>
      </c>
      <c r="R135" s="160">
        <f>IFERROR(VLOOKUP(tbl_AufmassLos1[[#This Row],[Reinigungs-gruppe]]&amp;tbl_AufmassLos1[[#This Row],[Reinigungs-tageJahr]],tbl_BasisLos1[],7,FALSE),"")</f>
        <v>0</v>
      </c>
      <c r="S135" s="166" t="str">
        <f>IFERROR(tbl_AufmassLos1[[#This Row],[Fläche_qm_Jahr]]/tbl_AufmassLos1[[#This Row],[qm Leistung pro Stunde]],"")</f>
        <v/>
      </c>
      <c r="T135" s="167">
        <f>IFERROR(VLOOKUP(tbl_AufmassLos1[[#This Row],[Reinigungs-gruppe]]&amp;tbl_AufmassLos1[[#This Row],[Reinigungs-tageJahr]],tbl_BasisLos1[],8,FALSE),"")</f>
        <v>0</v>
      </c>
      <c r="U135" s="168" t="str">
        <f>IFERROR(tbl_AufmassLos1[[#This Row],[StundenJahr]]*tbl_AufmassLos1[[#This Row],[SVS]],"")</f>
        <v/>
      </c>
      <c r="V135" s="169" t="str">
        <f>IFERROR(tbl_AufmassLos1[[#This Row],[PreisJahr]]/12,"")</f>
        <v/>
      </c>
    </row>
    <row r="136" spans="1:22" x14ac:dyDescent="0.2">
      <c r="A136" s="285" t="s">
        <v>1548</v>
      </c>
      <c r="B136" s="286">
        <v>708420001</v>
      </c>
      <c r="C136" s="285" t="s">
        <v>1549</v>
      </c>
      <c r="D136" s="287" t="s">
        <v>251</v>
      </c>
      <c r="E136" s="651" t="s">
        <v>816</v>
      </c>
      <c r="F136" s="292" t="s">
        <v>351</v>
      </c>
      <c r="G136" s="288" t="s">
        <v>666</v>
      </c>
      <c r="H136" s="285"/>
      <c r="I136" s="285" t="s">
        <v>384</v>
      </c>
      <c r="J136" s="289">
        <v>49</v>
      </c>
      <c r="K136" s="286" t="s">
        <v>399</v>
      </c>
      <c r="L136" s="286" t="s">
        <v>163</v>
      </c>
      <c r="M136" s="286" t="s">
        <v>433</v>
      </c>
      <c r="N136" s="290">
        <v>96</v>
      </c>
      <c r="O136" s="291">
        <v>6.6</v>
      </c>
      <c r="P136" s="291"/>
      <c r="Q136" s="649">
        <f>IFERROR(tbl_AufmassLos1[[#This Row],[Fläche_qm]]*tbl_AufmassLos1[[#This Row],[Reinigungs-tageJahr]],"")</f>
        <v>4704</v>
      </c>
      <c r="R136" s="160">
        <f>IFERROR(VLOOKUP(tbl_AufmassLos1[[#This Row],[Reinigungs-gruppe]]&amp;tbl_AufmassLos1[[#This Row],[Reinigungs-tageJahr]],tbl_BasisLos1[],7,FALSE),"")</f>
        <v>0</v>
      </c>
      <c r="S136" s="166" t="str">
        <f>IFERROR(tbl_AufmassLos1[[#This Row],[Fläche_qm_Jahr]]/tbl_AufmassLos1[[#This Row],[qm Leistung pro Stunde]],"")</f>
        <v/>
      </c>
      <c r="T136" s="167">
        <f>IFERROR(VLOOKUP(tbl_AufmassLos1[[#This Row],[Reinigungs-gruppe]]&amp;tbl_AufmassLos1[[#This Row],[Reinigungs-tageJahr]],tbl_BasisLos1[],8,FALSE),"")</f>
        <v>0</v>
      </c>
      <c r="U136" s="168" t="str">
        <f>IFERROR(tbl_AufmassLos1[[#This Row],[StundenJahr]]*tbl_AufmassLos1[[#This Row],[SVS]],"")</f>
        <v/>
      </c>
      <c r="V136" s="169" t="str">
        <f>IFERROR(tbl_AufmassLos1[[#This Row],[PreisJahr]]/12,"")</f>
        <v/>
      </c>
    </row>
    <row r="137" spans="1:22" x14ac:dyDescent="0.2">
      <c r="A137" s="285" t="s">
        <v>1548</v>
      </c>
      <c r="B137" s="286">
        <v>708420001</v>
      </c>
      <c r="C137" s="285" t="s">
        <v>1549</v>
      </c>
      <c r="D137" s="287" t="s">
        <v>251</v>
      </c>
      <c r="E137" s="651" t="s">
        <v>817</v>
      </c>
      <c r="F137" s="292" t="s">
        <v>818</v>
      </c>
      <c r="G137" s="288" t="s">
        <v>666</v>
      </c>
      <c r="H137" s="285"/>
      <c r="I137" s="285" t="s">
        <v>391</v>
      </c>
      <c r="J137" s="289">
        <v>6</v>
      </c>
      <c r="K137" s="286" t="s">
        <v>400</v>
      </c>
      <c r="L137" s="286" t="s">
        <v>163</v>
      </c>
      <c r="M137" s="286" t="s">
        <v>430</v>
      </c>
      <c r="N137" s="290">
        <v>192</v>
      </c>
      <c r="O137" s="291">
        <v>0.7</v>
      </c>
      <c r="P137" s="291"/>
      <c r="Q137" s="649">
        <f>IFERROR(tbl_AufmassLos1[[#This Row],[Fläche_qm]]*tbl_AufmassLos1[[#This Row],[Reinigungs-tageJahr]],"")</f>
        <v>1152</v>
      </c>
      <c r="R137" s="160">
        <f>IFERROR(VLOOKUP(tbl_AufmassLos1[[#This Row],[Reinigungs-gruppe]]&amp;tbl_AufmassLos1[[#This Row],[Reinigungs-tageJahr]],tbl_BasisLos1[],7,FALSE),"")</f>
        <v>0</v>
      </c>
      <c r="S137" s="166" t="str">
        <f>IFERROR(tbl_AufmassLos1[[#This Row],[Fläche_qm_Jahr]]/tbl_AufmassLos1[[#This Row],[qm Leistung pro Stunde]],"")</f>
        <v/>
      </c>
      <c r="T137" s="167">
        <f>IFERROR(VLOOKUP(tbl_AufmassLos1[[#This Row],[Reinigungs-gruppe]]&amp;tbl_AufmassLos1[[#This Row],[Reinigungs-tageJahr]],tbl_BasisLos1[],8,FALSE),"")</f>
        <v>0</v>
      </c>
      <c r="U137" s="168" t="str">
        <f>IFERROR(tbl_AufmassLos1[[#This Row],[StundenJahr]]*tbl_AufmassLos1[[#This Row],[SVS]],"")</f>
        <v/>
      </c>
      <c r="V137" s="169" t="str">
        <f>IFERROR(tbl_AufmassLos1[[#This Row],[PreisJahr]]/12,"")</f>
        <v/>
      </c>
    </row>
    <row r="138" spans="1:22" x14ac:dyDescent="0.2">
      <c r="A138" s="285" t="s">
        <v>1548</v>
      </c>
      <c r="B138" s="286">
        <v>708420001</v>
      </c>
      <c r="C138" s="285" t="s">
        <v>1549</v>
      </c>
      <c r="D138" s="287" t="s">
        <v>251</v>
      </c>
      <c r="E138" s="651" t="s">
        <v>819</v>
      </c>
      <c r="F138" s="292" t="s">
        <v>820</v>
      </c>
      <c r="G138" s="288" t="s">
        <v>666</v>
      </c>
      <c r="H138" s="285"/>
      <c r="I138" s="285" t="s">
        <v>391</v>
      </c>
      <c r="J138" s="289">
        <v>6</v>
      </c>
      <c r="K138" s="286" t="s">
        <v>400</v>
      </c>
      <c r="L138" s="286" t="s">
        <v>163</v>
      </c>
      <c r="M138" s="286" t="s">
        <v>430</v>
      </c>
      <c r="N138" s="290">
        <v>192</v>
      </c>
      <c r="O138" s="291">
        <v>0.7</v>
      </c>
      <c r="P138" s="291"/>
      <c r="Q138" s="649">
        <f>IFERROR(tbl_AufmassLos1[[#This Row],[Fläche_qm]]*tbl_AufmassLos1[[#This Row],[Reinigungs-tageJahr]],"")</f>
        <v>1152</v>
      </c>
      <c r="R138" s="160">
        <f>IFERROR(VLOOKUP(tbl_AufmassLos1[[#This Row],[Reinigungs-gruppe]]&amp;tbl_AufmassLos1[[#This Row],[Reinigungs-tageJahr]],tbl_BasisLos1[],7,FALSE),"")</f>
        <v>0</v>
      </c>
      <c r="S138" s="166" t="str">
        <f>IFERROR(tbl_AufmassLos1[[#This Row],[Fläche_qm_Jahr]]/tbl_AufmassLos1[[#This Row],[qm Leistung pro Stunde]],"")</f>
        <v/>
      </c>
      <c r="T138" s="167">
        <f>IFERROR(VLOOKUP(tbl_AufmassLos1[[#This Row],[Reinigungs-gruppe]]&amp;tbl_AufmassLos1[[#This Row],[Reinigungs-tageJahr]],tbl_BasisLos1[],8,FALSE),"")</f>
        <v>0</v>
      </c>
      <c r="U138" s="168" t="str">
        <f>IFERROR(tbl_AufmassLos1[[#This Row],[StundenJahr]]*tbl_AufmassLos1[[#This Row],[SVS]],"")</f>
        <v/>
      </c>
      <c r="V138" s="169" t="str">
        <f>IFERROR(tbl_AufmassLos1[[#This Row],[PreisJahr]]/12,"")</f>
        <v/>
      </c>
    </row>
    <row r="139" spans="1:22" x14ac:dyDescent="0.2">
      <c r="A139" s="285" t="s">
        <v>1548</v>
      </c>
      <c r="B139" s="286">
        <v>708420001</v>
      </c>
      <c r="C139" s="285" t="s">
        <v>1549</v>
      </c>
      <c r="D139" s="287" t="s">
        <v>251</v>
      </c>
      <c r="E139" s="651" t="s">
        <v>821</v>
      </c>
      <c r="F139" s="292" t="s">
        <v>822</v>
      </c>
      <c r="G139" s="288" t="s">
        <v>666</v>
      </c>
      <c r="H139" s="285"/>
      <c r="I139" s="285" t="s">
        <v>384</v>
      </c>
      <c r="J139" s="289">
        <v>33.75</v>
      </c>
      <c r="K139" s="286" t="s">
        <v>233</v>
      </c>
      <c r="L139" s="286" t="s">
        <v>163</v>
      </c>
      <c r="M139" s="286" t="s">
        <v>428</v>
      </c>
      <c r="N139" s="290">
        <v>38.4</v>
      </c>
      <c r="O139" s="291">
        <v>4.4000000000000004</v>
      </c>
      <c r="P139" s="291"/>
      <c r="Q139" s="649">
        <f>IFERROR(tbl_AufmassLos1[[#This Row],[Fläche_qm]]*tbl_AufmassLos1[[#This Row],[Reinigungs-tageJahr]],"")</f>
        <v>1296</v>
      </c>
      <c r="R139" s="160">
        <f>IFERROR(VLOOKUP(tbl_AufmassLos1[[#This Row],[Reinigungs-gruppe]]&amp;tbl_AufmassLos1[[#This Row],[Reinigungs-tageJahr]],tbl_BasisLos1[],7,FALSE),"")</f>
        <v>0</v>
      </c>
      <c r="S139" s="166" t="str">
        <f>IFERROR(tbl_AufmassLos1[[#This Row],[Fläche_qm_Jahr]]/tbl_AufmassLos1[[#This Row],[qm Leistung pro Stunde]],"")</f>
        <v/>
      </c>
      <c r="T139" s="167">
        <f>IFERROR(VLOOKUP(tbl_AufmassLos1[[#This Row],[Reinigungs-gruppe]]&amp;tbl_AufmassLos1[[#This Row],[Reinigungs-tageJahr]],tbl_BasisLos1[],8,FALSE),"")</f>
        <v>0</v>
      </c>
      <c r="U139" s="168" t="str">
        <f>IFERROR(tbl_AufmassLos1[[#This Row],[StundenJahr]]*tbl_AufmassLos1[[#This Row],[SVS]],"")</f>
        <v/>
      </c>
      <c r="V139" s="169" t="str">
        <f>IFERROR(tbl_AufmassLos1[[#This Row],[PreisJahr]]/12,"")</f>
        <v/>
      </c>
    </row>
    <row r="140" spans="1:22" x14ac:dyDescent="0.2">
      <c r="A140" s="285" t="s">
        <v>1548</v>
      </c>
      <c r="B140" s="286">
        <v>708420001</v>
      </c>
      <c r="C140" s="285" t="s">
        <v>1549</v>
      </c>
      <c r="D140" s="287" t="s">
        <v>251</v>
      </c>
      <c r="E140" s="651" t="s">
        <v>823</v>
      </c>
      <c r="F140" s="292" t="s">
        <v>350</v>
      </c>
      <c r="G140" s="288" t="s">
        <v>666</v>
      </c>
      <c r="H140" s="285"/>
      <c r="I140" s="285" t="s">
        <v>384</v>
      </c>
      <c r="J140" s="289">
        <v>20.09</v>
      </c>
      <c r="K140" s="286" t="s">
        <v>399</v>
      </c>
      <c r="L140" s="286" t="s">
        <v>163</v>
      </c>
      <c r="M140" s="286" t="s">
        <v>433</v>
      </c>
      <c r="N140" s="290">
        <v>96</v>
      </c>
      <c r="O140" s="291">
        <v>4.4000000000000004</v>
      </c>
      <c r="P140" s="291"/>
      <c r="Q140" s="649">
        <f>IFERROR(tbl_AufmassLos1[[#This Row],[Fläche_qm]]*tbl_AufmassLos1[[#This Row],[Reinigungs-tageJahr]],"")</f>
        <v>1928.6399999999999</v>
      </c>
      <c r="R140" s="160">
        <f>IFERROR(VLOOKUP(tbl_AufmassLos1[[#This Row],[Reinigungs-gruppe]]&amp;tbl_AufmassLos1[[#This Row],[Reinigungs-tageJahr]],tbl_BasisLos1[],7,FALSE),"")</f>
        <v>0</v>
      </c>
      <c r="S140" s="166" t="str">
        <f>IFERROR(tbl_AufmassLos1[[#This Row],[Fläche_qm_Jahr]]/tbl_AufmassLos1[[#This Row],[qm Leistung pro Stunde]],"")</f>
        <v/>
      </c>
      <c r="T140" s="167">
        <f>IFERROR(VLOOKUP(tbl_AufmassLos1[[#This Row],[Reinigungs-gruppe]]&amp;tbl_AufmassLos1[[#This Row],[Reinigungs-tageJahr]],tbl_BasisLos1[],8,FALSE),"")</f>
        <v>0</v>
      </c>
      <c r="U140" s="168" t="str">
        <f>IFERROR(tbl_AufmassLos1[[#This Row],[StundenJahr]]*tbl_AufmassLos1[[#This Row],[SVS]],"")</f>
        <v/>
      </c>
      <c r="V140" s="169" t="str">
        <f>IFERROR(tbl_AufmassLos1[[#This Row],[PreisJahr]]/12,"")</f>
        <v/>
      </c>
    </row>
    <row r="141" spans="1:22" x14ac:dyDescent="0.2">
      <c r="A141" s="285" t="s">
        <v>1548</v>
      </c>
      <c r="B141" s="286">
        <v>708420001</v>
      </c>
      <c r="C141" s="285" t="s">
        <v>1549</v>
      </c>
      <c r="D141" s="287" t="s">
        <v>251</v>
      </c>
      <c r="E141" s="651" t="s">
        <v>824</v>
      </c>
      <c r="F141" s="292" t="s">
        <v>369</v>
      </c>
      <c r="G141" s="288" t="s">
        <v>666</v>
      </c>
      <c r="H141" s="285"/>
      <c r="I141" s="285" t="s">
        <v>384</v>
      </c>
      <c r="J141" s="289">
        <v>24.32</v>
      </c>
      <c r="K141" s="286" t="s">
        <v>399</v>
      </c>
      <c r="L141" s="286" t="s">
        <v>163</v>
      </c>
      <c r="M141" s="286" t="s">
        <v>433</v>
      </c>
      <c r="N141" s="290">
        <v>96</v>
      </c>
      <c r="O141" s="291">
        <v>6.1</v>
      </c>
      <c r="P141" s="291">
        <v>6.1</v>
      </c>
      <c r="Q141" s="649">
        <f>IFERROR(tbl_AufmassLos1[[#This Row],[Fläche_qm]]*tbl_AufmassLos1[[#This Row],[Reinigungs-tageJahr]],"")</f>
        <v>2334.7200000000003</v>
      </c>
      <c r="R141" s="160">
        <f>IFERROR(VLOOKUP(tbl_AufmassLos1[[#This Row],[Reinigungs-gruppe]]&amp;tbl_AufmassLos1[[#This Row],[Reinigungs-tageJahr]],tbl_BasisLos1[],7,FALSE),"")</f>
        <v>0</v>
      </c>
      <c r="S141" s="166" t="str">
        <f>IFERROR(tbl_AufmassLos1[[#This Row],[Fläche_qm_Jahr]]/tbl_AufmassLos1[[#This Row],[qm Leistung pro Stunde]],"")</f>
        <v/>
      </c>
      <c r="T141" s="167">
        <f>IFERROR(VLOOKUP(tbl_AufmassLos1[[#This Row],[Reinigungs-gruppe]]&amp;tbl_AufmassLos1[[#This Row],[Reinigungs-tageJahr]],tbl_BasisLos1[],8,FALSE),"")</f>
        <v>0</v>
      </c>
      <c r="U141" s="168" t="str">
        <f>IFERROR(tbl_AufmassLos1[[#This Row],[StundenJahr]]*tbl_AufmassLos1[[#This Row],[SVS]],"")</f>
        <v/>
      </c>
      <c r="V141" s="169" t="str">
        <f>IFERROR(tbl_AufmassLos1[[#This Row],[PreisJahr]]/12,"")</f>
        <v/>
      </c>
    </row>
    <row r="142" spans="1:22" x14ac:dyDescent="0.2">
      <c r="A142" s="285" t="s">
        <v>1548</v>
      </c>
      <c r="B142" s="286">
        <v>708420001</v>
      </c>
      <c r="C142" s="285" t="s">
        <v>1549</v>
      </c>
      <c r="D142" s="287" t="s">
        <v>249</v>
      </c>
      <c r="E142" s="651" t="s">
        <v>825</v>
      </c>
      <c r="F142" s="292" t="s">
        <v>826</v>
      </c>
      <c r="G142" s="288" t="s">
        <v>667</v>
      </c>
      <c r="H142" s="285"/>
      <c r="I142" s="285" t="s">
        <v>391</v>
      </c>
      <c r="J142" s="289">
        <v>11.63</v>
      </c>
      <c r="K142" s="286" t="s">
        <v>235</v>
      </c>
      <c r="L142" s="286" t="s">
        <v>163</v>
      </c>
      <c r="M142" s="286" t="s">
        <v>430</v>
      </c>
      <c r="N142" s="290">
        <v>192</v>
      </c>
      <c r="O142" s="291">
        <v>5.53</v>
      </c>
      <c r="P142" s="291"/>
      <c r="Q142" s="649">
        <f>IFERROR(tbl_AufmassLos1[[#This Row],[Fläche_qm]]*tbl_AufmassLos1[[#This Row],[Reinigungs-tageJahr]],"")</f>
        <v>2232.96</v>
      </c>
      <c r="R142" s="160">
        <f>IFERROR(VLOOKUP(tbl_AufmassLos1[[#This Row],[Reinigungs-gruppe]]&amp;tbl_AufmassLos1[[#This Row],[Reinigungs-tageJahr]],tbl_BasisLos1[],7,FALSE),"")</f>
        <v>0</v>
      </c>
      <c r="S142" s="166" t="str">
        <f>IFERROR(tbl_AufmassLos1[[#This Row],[Fläche_qm_Jahr]]/tbl_AufmassLos1[[#This Row],[qm Leistung pro Stunde]],"")</f>
        <v/>
      </c>
      <c r="T142" s="167">
        <f>IFERROR(VLOOKUP(tbl_AufmassLos1[[#This Row],[Reinigungs-gruppe]]&amp;tbl_AufmassLos1[[#This Row],[Reinigungs-tageJahr]],tbl_BasisLos1[],8,FALSE),"")</f>
        <v>0</v>
      </c>
      <c r="U142" s="168" t="str">
        <f>IFERROR(tbl_AufmassLos1[[#This Row],[StundenJahr]]*tbl_AufmassLos1[[#This Row],[SVS]],"")</f>
        <v/>
      </c>
      <c r="V142" s="169" t="str">
        <f>IFERROR(tbl_AufmassLos1[[#This Row],[PreisJahr]]/12,"")</f>
        <v/>
      </c>
    </row>
    <row r="143" spans="1:22" x14ac:dyDescent="0.2">
      <c r="A143" s="285" t="s">
        <v>1548</v>
      </c>
      <c r="B143" s="286">
        <v>708420001</v>
      </c>
      <c r="C143" s="285" t="s">
        <v>1549</v>
      </c>
      <c r="D143" s="287" t="s">
        <v>249</v>
      </c>
      <c r="E143" s="651" t="s">
        <v>827</v>
      </c>
      <c r="F143" s="292" t="s">
        <v>828</v>
      </c>
      <c r="G143" s="288" t="s">
        <v>667</v>
      </c>
      <c r="H143" s="285"/>
      <c r="I143" s="285" t="s">
        <v>391</v>
      </c>
      <c r="J143" s="289">
        <v>6</v>
      </c>
      <c r="K143" s="286" t="s">
        <v>49</v>
      </c>
      <c r="L143" s="286" t="s">
        <v>163</v>
      </c>
      <c r="M143" s="286">
        <v>0</v>
      </c>
      <c r="N143" s="290">
        <v>0</v>
      </c>
      <c r="O143" s="291">
        <v>9.9700000000000006</v>
      </c>
      <c r="P143" s="291"/>
      <c r="Q143" s="649">
        <f>IFERROR(tbl_AufmassLos1[[#This Row],[Fläche_qm]]*tbl_AufmassLos1[[#This Row],[Reinigungs-tageJahr]],"")</f>
        <v>0</v>
      </c>
      <c r="R143" s="160">
        <f>IFERROR(VLOOKUP(tbl_AufmassLos1[[#This Row],[Reinigungs-gruppe]]&amp;tbl_AufmassLos1[[#This Row],[Reinigungs-tageJahr]],tbl_BasisLos1[],7,FALSE),"")</f>
        <v>0</v>
      </c>
      <c r="S143" s="166" t="str">
        <f>IFERROR(tbl_AufmassLos1[[#This Row],[Fläche_qm_Jahr]]/tbl_AufmassLos1[[#This Row],[qm Leistung pro Stunde]],"")</f>
        <v/>
      </c>
      <c r="T143" s="167">
        <f>IFERROR(VLOOKUP(tbl_AufmassLos1[[#This Row],[Reinigungs-gruppe]]&amp;tbl_AufmassLos1[[#This Row],[Reinigungs-tageJahr]],tbl_BasisLos1[],8,FALSE),"")</f>
        <v>0</v>
      </c>
      <c r="U143" s="168" t="str">
        <f>IFERROR(tbl_AufmassLos1[[#This Row],[StundenJahr]]*tbl_AufmassLos1[[#This Row],[SVS]],"")</f>
        <v/>
      </c>
      <c r="V143" s="169" t="str">
        <f>IFERROR(tbl_AufmassLos1[[#This Row],[PreisJahr]]/12,"")</f>
        <v/>
      </c>
    </row>
    <row r="144" spans="1:22" x14ac:dyDescent="0.2">
      <c r="A144" s="285" t="s">
        <v>1548</v>
      </c>
      <c r="B144" s="286">
        <v>708420001</v>
      </c>
      <c r="C144" s="285" t="s">
        <v>1549</v>
      </c>
      <c r="D144" s="287" t="s">
        <v>249</v>
      </c>
      <c r="E144" s="651" t="s">
        <v>400</v>
      </c>
      <c r="F144" s="292" t="s">
        <v>829</v>
      </c>
      <c r="G144" s="288" t="s">
        <v>667</v>
      </c>
      <c r="H144" s="285"/>
      <c r="I144" s="285" t="s">
        <v>384</v>
      </c>
      <c r="J144" s="289">
        <v>11.6</v>
      </c>
      <c r="K144" s="286" t="s">
        <v>434</v>
      </c>
      <c r="L144" s="286" t="s">
        <v>163</v>
      </c>
      <c r="M144" s="286" t="s">
        <v>430</v>
      </c>
      <c r="N144" s="290">
        <v>192</v>
      </c>
      <c r="O144" s="291">
        <v>5.53</v>
      </c>
      <c r="P144" s="291"/>
      <c r="Q144" s="649">
        <f>IFERROR(tbl_AufmassLos1[[#This Row],[Fläche_qm]]*tbl_AufmassLos1[[#This Row],[Reinigungs-tageJahr]],"")</f>
        <v>2227.1999999999998</v>
      </c>
      <c r="R144" s="160">
        <f>IFERROR(VLOOKUP(tbl_AufmassLos1[[#This Row],[Reinigungs-gruppe]]&amp;tbl_AufmassLos1[[#This Row],[Reinigungs-tageJahr]],tbl_BasisLos1[],7,FALSE),"")</f>
        <v>0</v>
      </c>
      <c r="S144" s="166" t="str">
        <f>IFERROR(tbl_AufmassLos1[[#This Row],[Fläche_qm_Jahr]]/tbl_AufmassLos1[[#This Row],[qm Leistung pro Stunde]],"")</f>
        <v/>
      </c>
      <c r="T144" s="167">
        <f>IFERROR(VLOOKUP(tbl_AufmassLos1[[#This Row],[Reinigungs-gruppe]]&amp;tbl_AufmassLos1[[#This Row],[Reinigungs-tageJahr]],tbl_BasisLos1[],8,FALSE),"")</f>
        <v>0</v>
      </c>
      <c r="U144" s="168" t="str">
        <f>IFERROR(tbl_AufmassLos1[[#This Row],[StundenJahr]]*tbl_AufmassLos1[[#This Row],[SVS]],"")</f>
        <v/>
      </c>
      <c r="V144" s="169" t="str">
        <f>IFERROR(tbl_AufmassLos1[[#This Row],[PreisJahr]]/12,"")</f>
        <v/>
      </c>
    </row>
    <row r="145" spans="1:22" x14ac:dyDescent="0.2">
      <c r="A145" s="285" t="s">
        <v>1548</v>
      </c>
      <c r="B145" s="286">
        <v>708420001</v>
      </c>
      <c r="C145" s="285" t="s">
        <v>1549</v>
      </c>
      <c r="D145" s="287" t="s">
        <v>249</v>
      </c>
      <c r="E145" s="651" t="s">
        <v>402</v>
      </c>
      <c r="F145" s="292" t="s">
        <v>829</v>
      </c>
      <c r="G145" s="288" t="s">
        <v>667</v>
      </c>
      <c r="H145" s="285"/>
      <c r="I145" s="285" t="s">
        <v>384</v>
      </c>
      <c r="J145" s="289">
        <v>17.100000000000001</v>
      </c>
      <c r="K145" s="286" t="s">
        <v>434</v>
      </c>
      <c r="L145" s="286" t="s">
        <v>163</v>
      </c>
      <c r="M145" s="286" t="s">
        <v>430</v>
      </c>
      <c r="N145" s="290">
        <v>192</v>
      </c>
      <c r="O145" s="291">
        <v>8.1</v>
      </c>
      <c r="P145" s="291"/>
      <c r="Q145" s="649">
        <f>IFERROR(tbl_AufmassLos1[[#This Row],[Fläche_qm]]*tbl_AufmassLos1[[#This Row],[Reinigungs-tageJahr]],"")</f>
        <v>3283.2000000000003</v>
      </c>
      <c r="R145" s="160">
        <f>IFERROR(VLOOKUP(tbl_AufmassLos1[[#This Row],[Reinigungs-gruppe]]&amp;tbl_AufmassLos1[[#This Row],[Reinigungs-tageJahr]],tbl_BasisLos1[],7,FALSE),"")</f>
        <v>0</v>
      </c>
      <c r="S145" s="166" t="str">
        <f>IFERROR(tbl_AufmassLos1[[#This Row],[Fläche_qm_Jahr]]/tbl_AufmassLos1[[#This Row],[qm Leistung pro Stunde]],"")</f>
        <v/>
      </c>
      <c r="T145" s="167">
        <f>IFERROR(VLOOKUP(tbl_AufmassLos1[[#This Row],[Reinigungs-gruppe]]&amp;tbl_AufmassLos1[[#This Row],[Reinigungs-tageJahr]],tbl_BasisLos1[],8,FALSE),"")</f>
        <v>0</v>
      </c>
      <c r="U145" s="168" t="str">
        <f>IFERROR(tbl_AufmassLos1[[#This Row],[StundenJahr]]*tbl_AufmassLos1[[#This Row],[SVS]],"")</f>
        <v/>
      </c>
      <c r="V145" s="169" t="str">
        <f>IFERROR(tbl_AufmassLos1[[#This Row],[PreisJahr]]/12,"")</f>
        <v/>
      </c>
    </row>
    <row r="146" spans="1:22" x14ac:dyDescent="0.2">
      <c r="A146" s="285" t="s">
        <v>1548</v>
      </c>
      <c r="B146" s="286">
        <v>708420001</v>
      </c>
      <c r="C146" s="285" t="s">
        <v>1549</v>
      </c>
      <c r="D146" s="287" t="s">
        <v>249</v>
      </c>
      <c r="E146" s="651" t="s">
        <v>830</v>
      </c>
      <c r="F146" s="292" t="s">
        <v>829</v>
      </c>
      <c r="G146" s="288" t="s">
        <v>667</v>
      </c>
      <c r="H146" s="285"/>
      <c r="I146" s="285" t="s">
        <v>384</v>
      </c>
      <c r="J146" s="289">
        <v>17.100000000000001</v>
      </c>
      <c r="K146" s="286" t="s">
        <v>434</v>
      </c>
      <c r="L146" s="286" t="s">
        <v>163</v>
      </c>
      <c r="M146" s="286" t="s">
        <v>430</v>
      </c>
      <c r="N146" s="290">
        <v>192</v>
      </c>
      <c r="O146" s="291">
        <v>3.74</v>
      </c>
      <c r="P146" s="291"/>
      <c r="Q146" s="649">
        <f>IFERROR(tbl_AufmassLos1[[#This Row],[Fläche_qm]]*tbl_AufmassLos1[[#This Row],[Reinigungs-tageJahr]],"")</f>
        <v>3283.2000000000003</v>
      </c>
      <c r="R146" s="160">
        <f>IFERROR(VLOOKUP(tbl_AufmassLos1[[#This Row],[Reinigungs-gruppe]]&amp;tbl_AufmassLos1[[#This Row],[Reinigungs-tageJahr]],tbl_BasisLos1[],7,FALSE),"")</f>
        <v>0</v>
      </c>
      <c r="S146" s="166" t="str">
        <f>IFERROR(tbl_AufmassLos1[[#This Row],[Fläche_qm_Jahr]]/tbl_AufmassLos1[[#This Row],[qm Leistung pro Stunde]],"")</f>
        <v/>
      </c>
      <c r="T146" s="167">
        <f>IFERROR(VLOOKUP(tbl_AufmassLos1[[#This Row],[Reinigungs-gruppe]]&amp;tbl_AufmassLos1[[#This Row],[Reinigungs-tageJahr]],tbl_BasisLos1[],8,FALSE),"")</f>
        <v>0</v>
      </c>
      <c r="U146" s="168" t="str">
        <f>IFERROR(tbl_AufmassLos1[[#This Row],[StundenJahr]]*tbl_AufmassLos1[[#This Row],[SVS]],"")</f>
        <v/>
      </c>
      <c r="V146" s="169" t="str">
        <f>IFERROR(tbl_AufmassLos1[[#This Row],[PreisJahr]]/12,"")</f>
        <v/>
      </c>
    </row>
    <row r="147" spans="1:22" x14ac:dyDescent="0.2">
      <c r="A147" s="285" t="s">
        <v>1548</v>
      </c>
      <c r="B147" s="286">
        <v>708420001</v>
      </c>
      <c r="C147" s="285" t="s">
        <v>1549</v>
      </c>
      <c r="D147" s="287" t="s">
        <v>249</v>
      </c>
      <c r="E147" s="651" t="s">
        <v>831</v>
      </c>
      <c r="F147" s="292" t="s">
        <v>829</v>
      </c>
      <c r="G147" s="288" t="s">
        <v>667</v>
      </c>
      <c r="H147" s="285"/>
      <c r="I147" s="285" t="s">
        <v>384</v>
      </c>
      <c r="J147" s="289">
        <v>12.54</v>
      </c>
      <c r="K147" s="286" t="s">
        <v>434</v>
      </c>
      <c r="L147" s="286" t="s">
        <v>163</v>
      </c>
      <c r="M147" s="286" t="s">
        <v>430</v>
      </c>
      <c r="N147" s="290">
        <v>192</v>
      </c>
      <c r="O147" s="291">
        <v>9.9700000000000006</v>
      </c>
      <c r="P147" s="291"/>
      <c r="Q147" s="649">
        <f>IFERROR(tbl_AufmassLos1[[#This Row],[Fläche_qm]]*tbl_AufmassLos1[[#This Row],[Reinigungs-tageJahr]],"")</f>
        <v>2407.6799999999998</v>
      </c>
      <c r="R147" s="160">
        <f>IFERROR(VLOOKUP(tbl_AufmassLos1[[#This Row],[Reinigungs-gruppe]]&amp;tbl_AufmassLos1[[#This Row],[Reinigungs-tageJahr]],tbl_BasisLos1[],7,FALSE),"")</f>
        <v>0</v>
      </c>
      <c r="S147" s="166" t="str">
        <f>IFERROR(tbl_AufmassLos1[[#This Row],[Fläche_qm_Jahr]]/tbl_AufmassLos1[[#This Row],[qm Leistung pro Stunde]],"")</f>
        <v/>
      </c>
      <c r="T147" s="167">
        <f>IFERROR(VLOOKUP(tbl_AufmassLos1[[#This Row],[Reinigungs-gruppe]]&amp;tbl_AufmassLos1[[#This Row],[Reinigungs-tageJahr]],tbl_BasisLos1[],8,FALSE),"")</f>
        <v>0</v>
      </c>
      <c r="U147" s="168" t="str">
        <f>IFERROR(tbl_AufmassLos1[[#This Row],[StundenJahr]]*tbl_AufmassLos1[[#This Row],[SVS]],"")</f>
        <v/>
      </c>
      <c r="V147" s="169" t="str">
        <f>IFERROR(tbl_AufmassLos1[[#This Row],[PreisJahr]]/12,"")</f>
        <v/>
      </c>
    </row>
    <row r="148" spans="1:22" x14ac:dyDescent="0.2">
      <c r="A148" s="285" t="s">
        <v>1548</v>
      </c>
      <c r="B148" s="286">
        <v>708420001</v>
      </c>
      <c r="C148" s="285" t="s">
        <v>1549</v>
      </c>
      <c r="D148" s="287" t="s">
        <v>249</v>
      </c>
      <c r="E148" s="651" t="s">
        <v>832</v>
      </c>
      <c r="F148" s="292" t="s">
        <v>833</v>
      </c>
      <c r="G148" s="288" t="s">
        <v>667</v>
      </c>
      <c r="H148" s="285"/>
      <c r="I148" s="285" t="s">
        <v>391</v>
      </c>
      <c r="J148" s="289">
        <v>5.8</v>
      </c>
      <c r="K148" s="286" t="s">
        <v>400</v>
      </c>
      <c r="L148" s="286" t="s">
        <v>163</v>
      </c>
      <c r="M148" s="286" t="s">
        <v>430</v>
      </c>
      <c r="N148" s="290">
        <v>192</v>
      </c>
      <c r="O148" s="291">
        <v>1.87</v>
      </c>
      <c r="P148" s="291"/>
      <c r="Q148" s="649">
        <f>IFERROR(tbl_AufmassLos1[[#This Row],[Fläche_qm]]*tbl_AufmassLos1[[#This Row],[Reinigungs-tageJahr]],"")</f>
        <v>1113.5999999999999</v>
      </c>
      <c r="R148" s="160">
        <f>IFERROR(VLOOKUP(tbl_AufmassLos1[[#This Row],[Reinigungs-gruppe]]&amp;tbl_AufmassLos1[[#This Row],[Reinigungs-tageJahr]],tbl_BasisLos1[],7,FALSE),"")</f>
        <v>0</v>
      </c>
      <c r="S148" s="166" t="str">
        <f>IFERROR(tbl_AufmassLos1[[#This Row],[Fläche_qm_Jahr]]/tbl_AufmassLos1[[#This Row],[qm Leistung pro Stunde]],"")</f>
        <v/>
      </c>
      <c r="T148" s="167">
        <f>IFERROR(VLOOKUP(tbl_AufmassLos1[[#This Row],[Reinigungs-gruppe]]&amp;tbl_AufmassLos1[[#This Row],[Reinigungs-tageJahr]],tbl_BasisLos1[],8,FALSE),"")</f>
        <v>0</v>
      </c>
      <c r="U148" s="168" t="str">
        <f>IFERROR(tbl_AufmassLos1[[#This Row],[StundenJahr]]*tbl_AufmassLos1[[#This Row],[SVS]],"")</f>
        <v/>
      </c>
      <c r="V148" s="169" t="str">
        <f>IFERROR(tbl_AufmassLos1[[#This Row],[PreisJahr]]/12,"")</f>
        <v/>
      </c>
    </row>
    <row r="149" spans="1:22" x14ac:dyDescent="0.2">
      <c r="A149" s="285" t="s">
        <v>1528</v>
      </c>
      <c r="B149" s="286">
        <v>701600280</v>
      </c>
      <c r="C149" s="285" t="s">
        <v>1529</v>
      </c>
      <c r="D149" s="287" t="s">
        <v>249</v>
      </c>
      <c r="E149" s="651">
        <v>8</v>
      </c>
      <c r="F149" s="292" t="s">
        <v>834</v>
      </c>
      <c r="G149" s="288" t="s">
        <v>668</v>
      </c>
      <c r="H149" s="285"/>
      <c r="I149" s="285" t="s">
        <v>391</v>
      </c>
      <c r="J149" s="289">
        <v>44</v>
      </c>
      <c r="K149" s="286" t="s">
        <v>235</v>
      </c>
      <c r="L149" s="286" t="s">
        <v>163</v>
      </c>
      <c r="M149" s="286" t="s">
        <v>430</v>
      </c>
      <c r="N149" s="290">
        <v>192</v>
      </c>
      <c r="O149" s="291">
        <v>32.799999999999997</v>
      </c>
      <c r="P149" s="291">
        <v>6.5</v>
      </c>
      <c r="Q149" s="649">
        <f>IFERROR(tbl_AufmassLos1[[#This Row],[Fläche_qm]]*tbl_AufmassLos1[[#This Row],[Reinigungs-tageJahr]],"")</f>
        <v>8448</v>
      </c>
      <c r="R149" s="160">
        <f>IFERROR(VLOOKUP(tbl_AufmassLos1[[#This Row],[Reinigungs-gruppe]]&amp;tbl_AufmassLos1[[#This Row],[Reinigungs-tageJahr]],tbl_BasisLos1[],7,FALSE),"")</f>
        <v>0</v>
      </c>
      <c r="S149" s="166" t="str">
        <f>IFERROR(tbl_AufmassLos1[[#This Row],[Fläche_qm_Jahr]]/tbl_AufmassLos1[[#This Row],[qm Leistung pro Stunde]],"")</f>
        <v/>
      </c>
      <c r="T149" s="167">
        <f>IFERROR(VLOOKUP(tbl_AufmassLos1[[#This Row],[Reinigungs-gruppe]]&amp;tbl_AufmassLos1[[#This Row],[Reinigungs-tageJahr]],tbl_BasisLos1[],8,FALSE),"")</f>
        <v>0</v>
      </c>
      <c r="U149" s="168" t="str">
        <f>IFERROR(tbl_AufmassLos1[[#This Row],[StundenJahr]]*tbl_AufmassLos1[[#This Row],[SVS]],"")</f>
        <v/>
      </c>
      <c r="V149" s="169" t="str">
        <f>IFERROR(tbl_AufmassLos1[[#This Row],[PreisJahr]]/12,"")</f>
        <v/>
      </c>
    </row>
    <row r="150" spans="1:22" x14ac:dyDescent="0.2">
      <c r="A150" s="285" t="s">
        <v>1528</v>
      </c>
      <c r="B150" s="286">
        <v>701600280</v>
      </c>
      <c r="C150" s="285" t="s">
        <v>1529</v>
      </c>
      <c r="D150" s="287" t="s">
        <v>249</v>
      </c>
      <c r="E150" s="651">
        <v>9</v>
      </c>
      <c r="F150" s="292" t="s">
        <v>334</v>
      </c>
      <c r="G150" s="288" t="s">
        <v>668</v>
      </c>
      <c r="H150" s="285"/>
      <c r="I150" s="285" t="s">
        <v>391</v>
      </c>
      <c r="J150" s="289">
        <v>72.900000000000006</v>
      </c>
      <c r="K150" s="286" t="s">
        <v>262</v>
      </c>
      <c r="L150" s="286" t="s">
        <v>163</v>
      </c>
      <c r="M150" s="286" t="s">
        <v>430</v>
      </c>
      <c r="N150" s="290">
        <v>192</v>
      </c>
      <c r="O150" s="291">
        <v>6.4</v>
      </c>
      <c r="P150" s="291"/>
      <c r="Q150" s="649">
        <f>IFERROR(tbl_AufmassLos1[[#This Row],[Fläche_qm]]*tbl_AufmassLos1[[#This Row],[Reinigungs-tageJahr]],"")</f>
        <v>13996.800000000001</v>
      </c>
      <c r="R150" s="160">
        <f>IFERROR(VLOOKUP(tbl_AufmassLos1[[#This Row],[Reinigungs-gruppe]]&amp;tbl_AufmassLos1[[#This Row],[Reinigungs-tageJahr]],tbl_BasisLos1[],7,FALSE),"")</f>
        <v>0</v>
      </c>
      <c r="S150" s="166" t="str">
        <f>IFERROR(tbl_AufmassLos1[[#This Row],[Fläche_qm_Jahr]]/tbl_AufmassLos1[[#This Row],[qm Leistung pro Stunde]],"")</f>
        <v/>
      </c>
      <c r="T150" s="167">
        <f>IFERROR(VLOOKUP(tbl_AufmassLos1[[#This Row],[Reinigungs-gruppe]]&amp;tbl_AufmassLos1[[#This Row],[Reinigungs-tageJahr]],tbl_BasisLos1[],8,FALSE),"")</f>
        <v>0</v>
      </c>
      <c r="U150" s="168" t="str">
        <f>IFERROR(tbl_AufmassLos1[[#This Row],[StundenJahr]]*tbl_AufmassLos1[[#This Row],[SVS]],"")</f>
        <v/>
      </c>
      <c r="V150" s="169" t="str">
        <f>IFERROR(tbl_AufmassLos1[[#This Row],[PreisJahr]]/12,"")</f>
        <v/>
      </c>
    </row>
    <row r="151" spans="1:22" x14ac:dyDescent="0.2">
      <c r="A151" s="285" t="s">
        <v>1528</v>
      </c>
      <c r="B151" s="286">
        <v>701600280</v>
      </c>
      <c r="C151" s="285" t="s">
        <v>1529</v>
      </c>
      <c r="D151" s="287" t="s">
        <v>249</v>
      </c>
      <c r="E151" s="651">
        <v>10</v>
      </c>
      <c r="F151" s="292" t="s">
        <v>835</v>
      </c>
      <c r="G151" s="288" t="s">
        <v>668</v>
      </c>
      <c r="H151" s="285"/>
      <c r="I151" s="285" t="s">
        <v>389</v>
      </c>
      <c r="J151" s="289">
        <v>170.8</v>
      </c>
      <c r="K151" s="286" t="s">
        <v>404</v>
      </c>
      <c r="L151" s="286" t="s">
        <v>163</v>
      </c>
      <c r="M151" s="286" t="s">
        <v>430</v>
      </c>
      <c r="N151" s="290">
        <v>192</v>
      </c>
      <c r="O151" s="291">
        <v>83</v>
      </c>
      <c r="P151" s="291"/>
      <c r="Q151" s="649">
        <f>IFERROR(tbl_AufmassLos1[[#This Row],[Fläche_qm]]*tbl_AufmassLos1[[#This Row],[Reinigungs-tageJahr]],"")</f>
        <v>32793.600000000006</v>
      </c>
      <c r="R151" s="160">
        <f>IFERROR(VLOOKUP(tbl_AufmassLos1[[#This Row],[Reinigungs-gruppe]]&amp;tbl_AufmassLos1[[#This Row],[Reinigungs-tageJahr]],tbl_BasisLos1[],7,FALSE),"")</f>
        <v>0</v>
      </c>
      <c r="S151" s="166" t="str">
        <f>IFERROR(tbl_AufmassLos1[[#This Row],[Fläche_qm_Jahr]]/tbl_AufmassLos1[[#This Row],[qm Leistung pro Stunde]],"")</f>
        <v/>
      </c>
      <c r="T151" s="167">
        <f>IFERROR(VLOOKUP(tbl_AufmassLos1[[#This Row],[Reinigungs-gruppe]]&amp;tbl_AufmassLos1[[#This Row],[Reinigungs-tageJahr]],tbl_BasisLos1[],8,FALSE),"")</f>
        <v>0</v>
      </c>
      <c r="U151" s="168" t="str">
        <f>IFERROR(tbl_AufmassLos1[[#This Row],[StundenJahr]]*tbl_AufmassLos1[[#This Row],[SVS]],"")</f>
        <v/>
      </c>
      <c r="V151" s="169" t="str">
        <f>IFERROR(tbl_AufmassLos1[[#This Row],[PreisJahr]]/12,"")</f>
        <v/>
      </c>
    </row>
    <row r="152" spans="1:22" x14ac:dyDescent="0.2">
      <c r="A152" s="285" t="s">
        <v>1528</v>
      </c>
      <c r="B152" s="286">
        <v>701600280</v>
      </c>
      <c r="C152" s="285" t="s">
        <v>1529</v>
      </c>
      <c r="D152" s="287" t="s">
        <v>249</v>
      </c>
      <c r="E152" s="651">
        <v>12</v>
      </c>
      <c r="F152" s="292" t="s">
        <v>836</v>
      </c>
      <c r="G152" s="288" t="s">
        <v>668</v>
      </c>
      <c r="H152" s="285"/>
      <c r="I152" s="285" t="s">
        <v>391</v>
      </c>
      <c r="J152" s="289">
        <v>7.25</v>
      </c>
      <c r="K152" s="286" t="s">
        <v>439</v>
      </c>
      <c r="L152" s="286" t="s">
        <v>163</v>
      </c>
      <c r="M152" s="286" t="s">
        <v>520</v>
      </c>
      <c r="N152" s="290">
        <v>384</v>
      </c>
      <c r="O152" s="291">
        <v>11</v>
      </c>
      <c r="P152" s="291">
        <v>0.2</v>
      </c>
      <c r="Q152" s="649">
        <f>IFERROR(tbl_AufmassLos1[[#This Row],[Fläche_qm]]*tbl_AufmassLos1[[#This Row],[Reinigungs-tageJahr]],"")</f>
        <v>2784</v>
      </c>
      <c r="R152" s="160">
        <f>IFERROR(VLOOKUP(tbl_AufmassLos1[[#This Row],[Reinigungs-gruppe]]&amp;tbl_AufmassLos1[[#This Row],[Reinigungs-tageJahr]],tbl_BasisLos1[],7,FALSE),"")</f>
        <v>0</v>
      </c>
      <c r="S152" s="166" t="str">
        <f>IFERROR(tbl_AufmassLos1[[#This Row],[Fläche_qm_Jahr]]/tbl_AufmassLos1[[#This Row],[qm Leistung pro Stunde]],"")</f>
        <v/>
      </c>
      <c r="T152" s="167">
        <f>IFERROR(VLOOKUP(tbl_AufmassLos1[[#This Row],[Reinigungs-gruppe]]&amp;tbl_AufmassLos1[[#This Row],[Reinigungs-tageJahr]],tbl_BasisLos1[],8,FALSE),"")</f>
        <v>0</v>
      </c>
      <c r="U152" s="168" t="str">
        <f>IFERROR(tbl_AufmassLos1[[#This Row],[StundenJahr]]*tbl_AufmassLos1[[#This Row],[SVS]],"")</f>
        <v/>
      </c>
      <c r="V152" s="169" t="str">
        <f>IFERROR(tbl_AufmassLos1[[#This Row],[PreisJahr]]/12,"")</f>
        <v/>
      </c>
    </row>
    <row r="153" spans="1:22" x14ac:dyDescent="0.2">
      <c r="A153" s="285" t="s">
        <v>1528</v>
      </c>
      <c r="B153" s="286">
        <v>701600280</v>
      </c>
      <c r="C153" s="285" t="s">
        <v>1529</v>
      </c>
      <c r="D153" s="287" t="s">
        <v>249</v>
      </c>
      <c r="E153" s="651">
        <v>13</v>
      </c>
      <c r="F153" s="292" t="s">
        <v>360</v>
      </c>
      <c r="G153" s="288" t="s">
        <v>668</v>
      </c>
      <c r="H153" s="285"/>
      <c r="I153" s="285" t="s">
        <v>391</v>
      </c>
      <c r="J153" s="289">
        <v>2.5</v>
      </c>
      <c r="K153" s="286" t="s">
        <v>49</v>
      </c>
      <c r="L153" s="286" t="s">
        <v>163</v>
      </c>
      <c r="M153" s="286" t="s">
        <v>249</v>
      </c>
      <c r="N153" s="290">
        <v>0</v>
      </c>
      <c r="O153" s="291"/>
      <c r="P153" s="291"/>
      <c r="Q153" s="649">
        <f>IFERROR(tbl_AufmassLos1[[#This Row],[Fläche_qm]]*tbl_AufmassLos1[[#This Row],[Reinigungs-tageJahr]],"")</f>
        <v>0</v>
      </c>
      <c r="R153" s="160">
        <f>IFERROR(VLOOKUP(tbl_AufmassLos1[[#This Row],[Reinigungs-gruppe]]&amp;tbl_AufmassLos1[[#This Row],[Reinigungs-tageJahr]],tbl_BasisLos1[],7,FALSE),"")</f>
        <v>0</v>
      </c>
      <c r="S153" s="166" t="str">
        <f>IFERROR(tbl_AufmassLos1[[#This Row],[Fläche_qm_Jahr]]/tbl_AufmassLos1[[#This Row],[qm Leistung pro Stunde]],"")</f>
        <v/>
      </c>
      <c r="T153" s="167">
        <f>IFERROR(VLOOKUP(tbl_AufmassLos1[[#This Row],[Reinigungs-gruppe]]&amp;tbl_AufmassLos1[[#This Row],[Reinigungs-tageJahr]],tbl_BasisLos1[],8,FALSE),"")</f>
        <v>0</v>
      </c>
      <c r="U153" s="168" t="str">
        <f>IFERROR(tbl_AufmassLos1[[#This Row],[StundenJahr]]*tbl_AufmassLos1[[#This Row],[SVS]],"")</f>
        <v/>
      </c>
      <c r="V153" s="169" t="str">
        <f>IFERROR(tbl_AufmassLos1[[#This Row],[PreisJahr]]/12,"")</f>
        <v/>
      </c>
    </row>
    <row r="154" spans="1:22" x14ac:dyDescent="0.2">
      <c r="A154" s="285" t="s">
        <v>1528</v>
      </c>
      <c r="B154" s="286">
        <v>701600280</v>
      </c>
      <c r="C154" s="285" t="s">
        <v>1529</v>
      </c>
      <c r="D154" s="287" t="s">
        <v>249</v>
      </c>
      <c r="E154" s="651">
        <v>14</v>
      </c>
      <c r="F154" s="292" t="s">
        <v>382</v>
      </c>
      <c r="G154" s="288" t="s">
        <v>668</v>
      </c>
      <c r="H154" s="285"/>
      <c r="I154" s="285" t="s">
        <v>391</v>
      </c>
      <c r="J154" s="289">
        <v>7.25</v>
      </c>
      <c r="K154" s="286" t="s">
        <v>439</v>
      </c>
      <c r="L154" s="286" t="s">
        <v>163</v>
      </c>
      <c r="M154" s="286" t="s">
        <v>520</v>
      </c>
      <c r="N154" s="290">
        <v>384</v>
      </c>
      <c r="O154" s="291">
        <v>1.2</v>
      </c>
      <c r="P154" s="291">
        <v>0.2</v>
      </c>
      <c r="Q154" s="649">
        <f>IFERROR(tbl_AufmassLos1[[#This Row],[Fläche_qm]]*tbl_AufmassLos1[[#This Row],[Reinigungs-tageJahr]],"")</f>
        <v>2784</v>
      </c>
      <c r="R154" s="160">
        <f>IFERROR(VLOOKUP(tbl_AufmassLos1[[#This Row],[Reinigungs-gruppe]]&amp;tbl_AufmassLos1[[#This Row],[Reinigungs-tageJahr]],tbl_BasisLos1[],7,FALSE),"")</f>
        <v>0</v>
      </c>
      <c r="S154" s="166" t="str">
        <f>IFERROR(tbl_AufmassLos1[[#This Row],[Fläche_qm_Jahr]]/tbl_AufmassLos1[[#This Row],[qm Leistung pro Stunde]],"")</f>
        <v/>
      </c>
      <c r="T154" s="167">
        <f>IFERROR(VLOOKUP(tbl_AufmassLos1[[#This Row],[Reinigungs-gruppe]]&amp;tbl_AufmassLos1[[#This Row],[Reinigungs-tageJahr]],tbl_BasisLos1[],8,FALSE),"")</f>
        <v>0</v>
      </c>
      <c r="U154" s="168" t="str">
        <f>IFERROR(tbl_AufmassLos1[[#This Row],[StundenJahr]]*tbl_AufmassLos1[[#This Row],[SVS]],"")</f>
        <v/>
      </c>
      <c r="V154" s="169" t="str">
        <f>IFERROR(tbl_AufmassLos1[[#This Row],[PreisJahr]]/12,"")</f>
        <v/>
      </c>
    </row>
    <row r="155" spans="1:22" x14ac:dyDescent="0.2">
      <c r="A155" s="285" t="s">
        <v>1528</v>
      </c>
      <c r="B155" s="286">
        <v>701600280</v>
      </c>
      <c r="C155" s="285" t="s">
        <v>1529</v>
      </c>
      <c r="D155" s="287" t="s">
        <v>249</v>
      </c>
      <c r="E155" s="651">
        <v>16</v>
      </c>
      <c r="F155" s="292" t="s">
        <v>350</v>
      </c>
      <c r="G155" s="288" t="s">
        <v>668</v>
      </c>
      <c r="H155" s="285"/>
      <c r="I155" s="285" t="s">
        <v>389</v>
      </c>
      <c r="J155" s="289">
        <v>15.6</v>
      </c>
      <c r="K155" s="286" t="s">
        <v>399</v>
      </c>
      <c r="L155" s="286" t="s">
        <v>163</v>
      </c>
      <c r="M155" s="286" t="s">
        <v>433</v>
      </c>
      <c r="N155" s="290">
        <v>96</v>
      </c>
      <c r="O155" s="291">
        <v>2.4</v>
      </c>
      <c r="P155" s="291"/>
      <c r="Q155" s="649">
        <f>IFERROR(tbl_AufmassLos1[[#This Row],[Fläche_qm]]*tbl_AufmassLos1[[#This Row],[Reinigungs-tageJahr]],"")</f>
        <v>1497.6</v>
      </c>
      <c r="R155" s="160">
        <f>IFERROR(VLOOKUP(tbl_AufmassLos1[[#This Row],[Reinigungs-gruppe]]&amp;tbl_AufmassLos1[[#This Row],[Reinigungs-tageJahr]],tbl_BasisLos1[],7,FALSE),"")</f>
        <v>0</v>
      </c>
      <c r="S155" s="166" t="str">
        <f>IFERROR(tbl_AufmassLos1[[#This Row],[Fläche_qm_Jahr]]/tbl_AufmassLos1[[#This Row],[qm Leistung pro Stunde]],"")</f>
        <v/>
      </c>
      <c r="T155" s="167">
        <f>IFERROR(VLOOKUP(tbl_AufmassLos1[[#This Row],[Reinigungs-gruppe]]&amp;tbl_AufmassLos1[[#This Row],[Reinigungs-tageJahr]],tbl_BasisLos1[],8,FALSE),"")</f>
        <v>0</v>
      </c>
      <c r="U155" s="168" t="str">
        <f>IFERROR(tbl_AufmassLos1[[#This Row],[StundenJahr]]*tbl_AufmassLos1[[#This Row],[SVS]],"")</f>
        <v/>
      </c>
      <c r="V155" s="169" t="str">
        <f>IFERROR(tbl_AufmassLos1[[#This Row],[PreisJahr]]/12,"")</f>
        <v/>
      </c>
    </row>
    <row r="156" spans="1:22" x14ac:dyDescent="0.2">
      <c r="A156" s="285" t="s">
        <v>1528</v>
      </c>
      <c r="B156" s="286">
        <v>701600280</v>
      </c>
      <c r="C156" s="285" t="s">
        <v>1529</v>
      </c>
      <c r="D156" s="287" t="s">
        <v>249</v>
      </c>
      <c r="E156" s="651">
        <v>17</v>
      </c>
      <c r="F156" s="292" t="s">
        <v>837</v>
      </c>
      <c r="G156" s="288" t="s">
        <v>668</v>
      </c>
      <c r="H156" s="285"/>
      <c r="I156" s="285" t="s">
        <v>389</v>
      </c>
      <c r="J156" s="289">
        <v>13.69</v>
      </c>
      <c r="K156" s="286" t="s">
        <v>233</v>
      </c>
      <c r="L156" s="286" t="s">
        <v>163</v>
      </c>
      <c r="M156" s="286" t="s">
        <v>428</v>
      </c>
      <c r="N156" s="290">
        <v>38.4</v>
      </c>
      <c r="O156" s="291">
        <v>2.4</v>
      </c>
      <c r="P156" s="291"/>
      <c r="Q156" s="649">
        <f>IFERROR(tbl_AufmassLos1[[#This Row],[Fläche_qm]]*tbl_AufmassLos1[[#This Row],[Reinigungs-tageJahr]],"")</f>
        <v>525.69599999999991</v>
      </c>
      <c r="R156" s="160">
        <f>IFERROR(VLOOKUP(tbl_AufmassLos1[[#This Row],[Reinigungs-gruppe]]&amp;tbl_AufmassLos1[[#This Row],[Reinigungs-tageJahr]],tbl_BasisLos1[],7,FALSE),"")</f>
        <v>0</v>
      </c>
      <c r="S156" s="166" t="str">
        <f>IFERROR(tbl_AufmassLos1[[#This Row],[Fläche_qm_Jahr]]/tbl_AufmassLos1[[#This Row],[qm Leistung pro Stunde]],"")</f>
        <v/>
      </c>
      <c r="T156" s="167">
        <f>IFERROR(VLOOKUP(tbl_AufmassLos1[[#This Row],[Reinigungs-gruppe]]&amp;tbl_AufmassLos1[[#This Row],[Reinigungs-tageJahr]],tbl_BasisLos1[],8,FALSE),"")</f>
        <v>0</v>
      </c>
      <c r="U156" s="168" t="str">
        <f>IFERROR(tbl_AufmassLos1[[#This Row],[StundenJahr]]*tbl_AufmassLos1[[#This Row],[SVS]],"")</f>
        <v/>
      </c>
      <c r="V156" s="169" t="str">
        <f>IFERROR(tbl_AufmassLos1[[#This Row],[PreisJahr]]/12,"")</f>
        <v/>
      </c>
    </row>
    <row r="157" spans="1:22" x14ac:dyDescent="0.2">
      <c r="A157" s="285" t="s">
        <v>1528</v>
      </c>
      <c r="B157" s="286">
        <v>701600280</v>
      </c>
      <c r="C157" s="285" t="s">
        <v>1529</v>
      </c>
      <c r="D157" s="287" t="s">
        <v>249</v>
      </c>
      <c r="E157" s="651">
        <v>18</v>
      </c>
      <c r="F157" s="292" t="s">
        <v>838</v>
      </c>
      <c r="G157" s="288" t="s">
        <v>668</v>
      </c>
      <c r="H157" s="285"/>
      <c r="I157" s="285" t="s">
        <v>389</v>
      </c>
      <c r="J157" s="289">
        <v>16.260000000000002</v>
      </c>
      <c r="K157" s="286" t="s">
        <v>233</v>
      </c>
      <c r="L157" s="286" t="s">
        <v>163</v>
      </c>
      <c r="M157" s="286" t="s">
        <v>428</v>
      </c>
      <c r="N157" s="290">
        <v>38.4</v>
      </c>
      <c r="O157" s="291">
        <v>2.4</v>
      </c>
      <c r="P157" s="291"/>
      <c r="Q157" s="649">
        <f>IFERROR(tbl_AufmassLos1[[#This Row],[Fläche_qm]]*tbl_AufmassLos1[[#This Row],[Reinigungs-tageJahr]],"")</f>
        <v>624.38400000000001</v>
      </c>
      <c r="R157" s="160">
        <f>IFERROR(VLOOKUP(tbl_AufmassLos1[[#This Row],[Reinigungs-gruppe]]&amp;tbl_AufmassLos1[[#This Row],[Reinigungs-tageJahr]],tbl_BasisLos1[],7,FALSE),"")</f>
        <v>0</v>
      </c>
      <c r="S157" s="166" t="str">
        <f>IFERROR(tbl_AufmassLos1[[#This Row],[Fläche_qm_Jahr]]/tbl_AufmassLos1[[#This Row],[qm Leistung pro Stunde]],"")</f>
        <v/>
      </c>
      <c r="T157" s="167">
        <f>IFERROR(VLOOKUP(tbl_AufmassLos1[[#This Row],[Reinigungs-gruppe]]&amp;tbl_AufmassLos1[[#This Row],[Reinigungs-tageJahr]],tbl_BasisLos1[],8,FALSE),"")</f>
        <v>0</v>
      </c>
      <c r="U157" s="168" t="str">
        <f>IFERROR(tbl_AufmassLos1[[#This Row],[StundenJahr]]*tbl_AufmassLos1[[#This Row],[SVS]],"")</f>
        <v/>
      </c>
      <c r="V157" s="169" t="str">
        <f>IFERROR(tbl_AufmassLos1[[#This Row],[PreisJahr]]/12,"")</f>
        <v/>
      </c>
    </row>
    <row r="158" spans="1:22" x14ac:dyDescent="0.2">
      <c r="A158" s="285" t="s">
        <v>1528</v>
      </c>
      <c r="B158" s="286">
        <v>701600280</v>
      </c>
      <c r="C158" s="285" t="s">
        <v>1529</v>
      </c>
      <c r="D158" s="287" t="s">
        <v>249</v>
      </c>
      <c r="E158" s="651">
        <v>22</v>
      </c>
      <c r="F158" s="292" t="s">
        <v>346</v>
      </c>
      <c r="G158" s="288" t="s">
        <v>668</v>
      </c>
      <c r="H158" s="285"/>
      <c r="I158" s="285" t="s">
        <v>389</v>
      </c>
      <c r="J158" s="289">
        <v>14</v>
      </c>
      <c r="K158" s="286" t="s">
        <v>403</v>
      </c>
      <c r="L158" s="286" t="s">
        <v>163</v>
      </c>
      <c r="M158" s="286" t="s">
        <v>430</v>
      </c>
      <c r="N158" s="290">
        <v>192</v>
      </c>
      <c r="O158" s="291">
        <v>2.4</v>
      </c>
      <c r="P158" s="291"/>
      <c r="Q158" s="649">
        <f>IFERROR(tbl_AufmassLos1[[#This Row],[Fläche_qm]]*tbl_AufmassLos1[[#This Row],[Reinigungs-tageJahr]],"")</f>
        <v>2688</v>
      </c>
      <c r="R158" s="160">
        <f>IFERROR(VLOOKUP(tbl_AufmassLos1[[#This Row],[Reinigungs-gruppe]]&amp;tbl_AufmassLos1[[#This Row],[Reinigungs-tageJahr]],tbl_BasisLos1[],7,FALSE),"")</f>
        <v>0</v>
      </c>
      <c r="S158" s="166" t="str">
        <f>IFERROR(tbl_AufmassLos1[[#This Row],[Fläche_qm_Jahr]]/tbl_AufmassLos1[[#This Row],[qm Leistung pro Stunde]],"")</f>
        <v/>
      </c>
      <c r="T158" s="167">
        <f>IFERROR(VLOOKUP(tbl_AufmassLos1[[#This Row],[Reinigungs-gruppe]]&amp;tbl_AufmassLos1[[#This Row],[Reinigungs-tageJahr]],tbl_BasisLos1[],8,FALSE),"")</f>
        <v>0</v>
      </c>
      <c r="U158" s="168" t="str">
        <f>IFERROR(tbl_AufmassLos1[[#This Row],[StundenJahr]]*tbl_AufmassLos1[[#This Row],[SVS]],"")</f>
        <v/>
      </c>
      <c r="V158" s="169" t="str">
        <f>IFERROR(tbl_AufmassLos1[[#This Row],[PreisJahr]]/12,"")</f>
        <v/>
      </c>
    </row>
    <row r="159" spans="1:22" x14ac:dyDescent="0.2">
      <c r="A159" s="285" t="s">
        <v>1528</v>
      </c>
      <c r="B159" s="286">
        <v>701600280</v>
      </c>
      <c r="C159" s="285" t="s">
        <v>1529</v>
      </c>
      <c r="D159" s="287" t="s">
        <v>249</v>
      </c>
      <c r="E159" s="651">
        <v>21</v>
      </c>
      <c r="F159" s="292" t="s">
        <v>839</v>
      </c>
      <c r="G159" s="288" t="s">
        <v>668</v>
      </c>
      <c r="H159" s="285"/>
      <c r="I159" s="285" t="s">
        <v>389</v>
      </c>
      <c r="J159" s="289">
        <v>15.4</v>
      </c>
      <c r="K159" s="286" t="s">
        <v>434</v>
      </c>
      <c r="L159" s="286" t="s">
        <v>163</v>
      </c>
      <c r="M159" s="286" t="s">
        <v>430</v>
      </c>
      <c r="N159" s="290">
        <v>192</v>
      </c>
      <c r="O159" s="291">
        <v>1.2</v>
      </c>
      <c r="P159" s="291"/>
      <c r="Q159" s="649">
        <f>IFERROR(tbl_AufmassLos1[[#This Row],[Fläche_qm]]*tbl_AufmassLos1[[#This Row],[Reinigungs-tageJahr]],"")</f>
        <v>2956.8</v>
      </c>
      <c r="R159" s="160">
        <f>IFERROR(VLOOKUP(tbl_AufmassLos1[[#This Row],[Reinigungs-gruppe]]&amp;tbl_AufmassLos1[[#This Row],[Reinigungs-tageJahr]],tbl_BasisLos1[],7,FALSE),"")</f>
        <v>0</v>
      </c>
      <c r="S159" s="166" t="str">
        <f>IFERROR(tbl_AufmassLos1[[#This Row],[Fläche_qm_Jahr]]/tbl_AufmassLos1[[#This Row],[qm Leistung pro Stunde]],"")</f>
        <v/>
      </c>
      <c r="T159" s="167">
        <f>IFERROR(VLOOKUP(tbl_AufmassLos1[[#This Row],[Reinigungs-gruppe]]&amp;tbl_AufmassLos1[[#This Row],[Reinigungs-tageJahr]],tbl_BasisLos1[],8,FALSE),"")</f>
        <v>0</v>
      </c>
      <c r="U159" s="168" t="str">
        <f>IFERROR(tbl_AufmassLos1[[#This Row],[StundenJahr]]*tbl_AufmassLos1[[#This Row],[SVS]],"")</f>
        <v/>
      </c>
      <c r="V159" s="169" t="str">
        <f>IFERROR(tbl_AufmassLos1[[#This Row],[PreisJahr]]/12,"")</f>
        <v/>
      </c>
    </row>
    <row r="160" spans="1:22" x14ac:dyDescent="0.2">
      <c r="A160" s="285" t="s">
        <v>1528</v>
      </c>
      <c r="B160" s="286">
        <v>701600280</v>
      </c>
      <c r="C160" s="285" t="s">
        <v>1529</v>
      </c>
      <c r="D160" s="287" t="s">
        <v>249</v>
      </c>
      <c r="E160" s="651">
        <v>23</v>
      </c>
      <c r="F160" s="292" t="s">
        <v>840</v>
      </c>
      <c r="G160" s="288" t="s">
        <v>668</v>
      </c>
      <c r="H160" s="285"/>
      <c r="I160" s="285" t="s">
        <v>390</v>
      </c>
      <c r="J160" s="289">
        <v>75</v>
      </c>
      <c r="K160" s="286" t="s">
        <v>399</v>
      </c>
      <c r="L160" s="286" t="s">
        <v>163</v>
      </c>
      <c r="M160" s="286" t="s">
        <v>433</v>
      </c>
      <c r="N160" s="290">
        <v>96</v>
      </c>
      <c r="O160" s="291">
        <v>13.6</v>
      </c>
      <c r="P160" s="291"/>
      <c r="Q160" s="649">
        <f>IFERROR(tbl_AufmassLos1[[#This Row],[Fläche_qm]]*tbl_AufmassLos1[[#This Row],[Reinigungs-tageJahr]],"")</f>
        <v>7200</v>
      </c>
      <c r="R160" s="160">
        <f>IFERROR(VLOOKUP(tbl_AufmassLos1[[#This Row],[Reinigungs-gruppe]]&amp;tbl_AufmassLos1[[#This Row],[Reinigungs-tageJahr]],tbl_BasisLos1[],7,FALSE),"")</f>
        <v>0</v>
      </c>
      <c r="S160" s="166" t="str">
        <f>IFERROR(tbl_AufmassLos1[[#This Row],[Fläche_qm_Jahr]]/tbl_AufmassLos1[[#This Row],[qm Leistung pro Stunde]],"")</f>
        <v/>
      </c>
      <c r="T160" s="167">
        <f>IFERROR(VLOOKUP(tbl_AufmassLos1[[#This Row],[Reinigungs-gruppe]]&amp;tbl_AufmassLos1[[#This Row],[Reinigungs-tageJahr]],tbl_BasisLos1[],8,FALSE),"")</f>
        <v>0</v>
      </c>
      <c r="U160" s="168" t="str">
        <f>IFERROR(tbl_AufmassLos1[[#This Row],[StundenJahr]]*tbl_AufmassLos1[[#This Row],[SVS]],"")</f>
        <v/>
      </c>
      <c r="V160" s="169" t="str">
        <f>IFERROR(tbl_AufmassLos1[[#This Row],[PreisJahr]]/12,"")</f>
        <v/>
      </c>
    </row>
    <row r="161" spans="1:22" x14ac:dyDescent="0.2">
      <c r="A161" s="285" t="s">
        <v>1528</v>
      </c>
      <c r="B161" s="286">
        <v>701600280</v>
      </c>
      <c r="C161" s="285" t="s">
        <v>1529</v>
      </c>
      <c r="D161" s="287" t="s">
        <v>249</v>
      </c>
      <c r="E161" s="651">
        <v>19</v>
      </c>
      <c r="F161" s="292" t="s">
        <v>841</v>
      </c>
      <c r="G161" s="288" t="s">
        <v>668</v>
      </c>
      <c r="H161" s="285"/>
      <c r="I161" s="285" t="s">
        <v>389</v>
      </c>
      <c r="J161" s="289">
        <v>66.739999999999995</v>
      </c>
      <c r="K161" s="286" t="s">
        <v>434</v>
      </c>
      <c r="L161" s="286" t="s">
        <v>163</v>
      </c>
      <c r="M161" s="286" t="s">
        <v>430</v>
      </c>
      <c r="N161" s="290">
        <v>192</v>
      </c>
      <c r="O161" s="291">
        <v>24.9</v>
      </c>
      <c r="P161" s="291">
        <v>2.4</v>
      </c>
      <c r="Q161" s="649">
        <f>IFERROR(tbl_AufmassLos1[[#This Row],[Fläche_qm]]*tbl_AufmassLos1[[#This Row],[Reinigungs-tageJahr]],"")</f>
        <v>12814.079999999998</v>
      </c>
      <c r="R161" s="160">
        <f>IFERROR(VLOOKUP(tbl_AufmassLos1[[#This Row],[Reinigungs-gruppe]]&amp;tbl_AufmassLos1[[#This Row],[Reinigungs-tageJahr]],tbl_BasisLos1[],7,FALSE),"")</f>
        <v>0</v>
      </c>
      <c r="S161" s="166" t="str">
        <f>IFERROR(tbl_AufmassLos1[[#This Row],[Fläche_qm_Jahr]]/tbl_AufmassLos1[[#This Row],[qm Leistung pro Stunde]],"")</f>
        <v/>
      </c>
      <c r="T161" s="167">
        <f>IFERROR(VLOOKUP(tbl_AufmassLos1[[#This Row],[Reinigungs-gruppe]]&amp;tbl_AufmassLos1[[#This Row],[Reinigungs-tageJahr]],tbl_BasisLos1[],8,FALSE),"")</f>
        <v>0</v>
      </c>
      <c r="U161" s="168" t="str">
        <f>IFERROR(tbl_AufmassLos1[[#This Row],[StundenJahr]]*tbl_AufmassLos1[[#This Row],[SVS]],"")</f>
        <v/>
      </c>
      <c r="V161" s="169" t="str">
        <f>IFERROR(tbl_AufmassLos1[[#This Row],[PreisJahr]]/12,"")</f>
        <v/>
      </c>
    </row>
    <row r="162" spans="1:22" x14ac:dyDescent="0.2">
      <c r="A162" s="285" t="s">
        <v>1528</v>
      </c>
      <c r="B162" s="286">
        <v>701600280</v>
      </c>
      <c r="C162" s="285" t="s">
        <v>1529</v>
      </c>
      <c r="D162" s="287" t="s">
        <v>249</v>
      </c>
      <c r="E162" s="651">
        <v>15</v>
      </c>
      <c r="F162" s="292" t="s">
        <v>338</v>
      </c>
      <c r="G162" s="288" t="s">
        <v>668</v>
      </c>
      <c r="H162" s="285"/>
      <c r="I162" s="285" t="s">
        <v>385</v>
      </c>
      <c r="J162" s="289">
        <v>44.02</v>
      </c>
      <c r="K162" s="286" t="s">
        <v>197</v>
      </c>
      <c r="L162" s="286" t="s">
        <v>163</v>
      </c>
      <c r="M162" s="286" t="s">
        <v>430</v>
      </c>
      <c r="N162" s="290">
        <v>192</v>
      </c>
      <c r="O162" s="291">
        <v>16.600000000000001</v>
      </c>
      <c r="P162" s="291">
        <v>0.8</v>
      </c>
      <c r="Q162" s="649">
        <f>IFERROR(tbl_AufmassLos1[[#This Row],[Fläche_qm]]*tbl_AufmassLos1[[#This Row],[Reinigungs-tageJahr]],"")</f>
        <v>8451.84</v>
      </c>
      <c r="R162" s="160">
        <f>IFERROR(VLOOKUP(tbl_AufmassLos1[[#This Row],[Reinigungs-gruppe]]&amp;tbl_AufmassLos1[[#This Row],[Reinigungs-tageJahr]],tbl_BasisLos1[],7,FALSE),"")</f>
        <v>0</v>
      </c>
      <c r="S162" s="166" t="str">
        <f>IFERROR(tbl_AufmassLos1[[#This Row],[Fläche_qm_Jahr]]/tbl_AufmassLos1[[#This Row],[qm Leistung pro Stunde]],"")</f>
        <v/>
      </c>
      <c r="T162" s="167">
        <f>IFERROR(VLOOKUP(tbl_AufmassLos1[[#This Row],[Reinigungs-gruppe]]&amp;tbl_AufmassLos1[[#This Row],[Reinigungs-tageJahr]],tbl_BasisLos1[],8,FALSE),"")</f>
        <v>0</v>
      </c>
      <c r="U162" s="168" t="str">
        <f>IFERROR(tbl_AufmassLos1[[#This Row],[StundenJahr]]*tbl_AufmassLos1[[#This Row],[SVS]],"")</f>
        <v/>
      </c>
      <c r="V162" s="169" t="str">
        <f>IFERROR(tbl_AufmassLos1[[#This Row],[PreisJahr]]/12,"")</f>
        <v/>
      </c>
    </row>
    <row r="163" spans="1:22" x14ac:dyDescent="0.2">
      <c r="A163" s="285" t="s">
        <v>1528</v>
      </c>
      <c r="B163" s="286">
        <v>701600280</v>
      </c>
      <c r="C163" s="285" t="s">
        <v>1529</v>
      </c>
      <c r="D163" s="287" t="s">
        <v>249</v>
      </c>
      <c r="E163" s="651" t="s">
        <v>842</v>
      </c>
      <c r="F163" s="292" t="s">
        <v>329</v>
      </c>
      <c r="G163" s="288" t="s">
        <v>668</v>
      </c>
      <c r="H163" s="285"/>
      <c r="I163" s="285" t="s">
        <v>389</v>
      </c>
      <c r="J163" s="289">
        <v>21.95</v>
      </c>
      <c r="K163" s="286" t="s">
        <v>399</v>
      </c>
      <c r="L163" s="286" t="s">
        <v>163</v>
      </c>
      <c r="M163" s="286" t="s">
        <v>433</v>
      </c>
      <c r="N163" s="290">
        <v>96</v>
      </c>
      <c r="O163" s="291">
        <v>8.3000000000000007</v>
      </c>
      <c r="P163" s="291">
        <v>0.8</v>
      </c>
      <c r="Q163" s="649">
        <f>IFERROR(tbl_AufmassLos1[[#This Row],[Fläche_qm]]*tbl_AufmassLos1[[#This Row],[Reinigungs-tageJahr]],"")</f>
        <v>2107.1999999999998</v>
      </c>
      <c r="R163" s="160">
        <f>IFERROR(VLOOKUP(tbl_AufmassLos1[[#This Row],[Reinigungs-gruppe]]&amp;tbl_AufmassLos1[[#This Row],[Reinigungs-tageJahr]],tbl_BasisLos1[],7,FALSE),"")</f>
        <v>0</v>
      </c>
      <c r="S163" s="166" t="str">
        <f>IFERROR(tbl_AufmassLos1[[#This Row],[Fläche_qm_Jahr]]/tbl_AufmassLos1[[#This Row],[qm Leistung pro Stunde]],"")</f>
        <v/>
      </c>
      <c r="T163" s="167">
        <f>IFERROR(VLOOKUP(tbl_AufmassLos1[[#This Row],[Reinigungs-gruppe]]&amp;tbl_AufmassLos1[[#This Row],[Reinigungs-tageJahr]],tbl_BasisLos1[],8,FALSE),"")</f>
        <v>0</v>
      </c>
      <c r="U163" s="168" t="str">
        <f>IFERROR(tbl_AufmassLos1[[#This Row],[StundenJahr]]*tbl_AufmassLos1[[#This Row],[SVS]],"")</f>
        <v/>
      </c>
      <c r="V163" s="169" t="str">
        <f>IFERROR(tbl_AufmassLos1[[#This Row],[PreisJahr]]/12,"")</f>
        <v/>
      </c>
    </row>
    <row r="164" spans="1:22" x14ac:dyDescent="0.2">
      <c r="A164" s="285" t="s">
        <v>1528</v>
      </c>
      <c r="B164" s="286">
        <v>701600280</v>
      </c>
      <c r="C164" s="285" t="s">
        <v>1529</v>
      </c>
      <c r="D164" s="287" t="s">
        <v>249</v>
      </c>
      <c r="E164" s="651">
        <v>20</v>
      </c>
      <c r="F164" s="292" t="s">
        <v>841</v>
      </c>
      <c r="G164" s="288" t="s">
        <v>668</v>
      </c>
      <c r="H164" s="285"/>
      <c r="I164" s="285" t="s">
        <v>389</v>
      </c>
      <c r="J164" s="289">
        <v>23.08</v>
      </c>
      <c r="K164" s="286" t="s">
        <v>434</v>
      </c>
      <c r="L164" s="286" t="s">
        <v>163</v>
      </c>
      <c r="M164" s="286" t="s">
        <v>430</v>
      </c>
      <c r="N164" s="290">
        <v>192</v>
      </c>
      <c r="O164" s="291">
        <v>8.3000000000000007</v>
      </c>
      <c r="P164" s="291"/>
      <c r="Q164" s="649">
        <f>IFERROR(tbl_AufmassLos1[[#This Row],[Fläche_qm]]*tbl_AufmassLos1[[#This Row],[Reinigungs-tageJahr]],"")</f>
        <v>4431.3599999999997</v>
      </c>
      <c r="R164" s="160">
        <f>IFERROR(VLOOKUP(tbl_AufmassLos1[[#This Row],[Reinigungs-gruppe]]&amp;tbl_AufmassLos1[[#This Row],[Reinigungs-tageJahr]],tbl_BasisLos1[],7,FALSE),"")</f>
        <v>0</v>
      </c>
      <c r="S164" s="166" t="str">
        <f>IFERROR(tbl_AufmassLos1[[#This Row],[Fläche_qm_Jahr]]/tbl_AufmassLos1[[#This Row],[qm Leistung pro Stunde]],"")</f>
        <v/>
      </c>
      <c r="T164" s="167">
        <f>IFERROR(VLOOKUP(tbl_AufmassLos1[[#This Row],[Reinigungs-gruppe]]&amp;tbl_AufmassLos1[[#This Row],[Reinigungs-tageJahr]],tbl_BasisLos1[],8,FALSE),"")</f>
        <v>0</v>
      </c>
      <c r="U164" s="168" t="str">
        <f>IFERROR(tbl_AufmassLos1[[#This Row],[StundenJahr]]*tbl_AufmassLos1[[#This Row],[SVS]],"")</f>
        <v/>
      </c>
      <c r="V164" s="169" t="str">
        <f>IFERROR(tbl_AufmassLos1[[#This Row],[PreisJahr]]/12,"")</f>
        <v/>
      </c>
    </row>
    <row r="165" spans="1:22" x14ac:dyDescent="0.2">
      <c r="A165" s="285" t="s">
        <v>1528</v>
      </c>
      <c r="B165" s="286">
        <v>701600280</v>
      </c>
      <c r="C165" s="285" t="s">
        <v>1529</v>
      </c>
      <c r="D165" s="287" t="s">
        <v>249</v>
      </c>
      <c r="E165" s="651">
        <v>24</v>
      </c>
      <c r="F165" s="292" t="s">
        <v>361</v>
      </c>
      <c r="G165" s="288" t="s">
        <v>668</v>
      </c>
      <c r="H165" s="285"/>
      <c r="I165" s="285" t="s">
        <v>389</v>
      </c>
      <c r="J165" s="289">
        <v>9.24</v>
      </c>
      <c r="K165" s="286" t="s">
        <v>406</v>
      </c>
      <c r="L165" s="286" t="s">
        <v>163</v>
      </c>
      <c r="M165" s="286" t="s">
        <v>429</v>
      </c>
      <c r="N165" s="290">
        <v>12</v>
      </c>
      <c r="O165" s="291"/>
      <c r="P165" s="291"/>
      <c r="Q165" s="649">
        <f>IFERROR(tbl_AufmassLos1[[#This Row],[Fläche_qm]]*tbl_AufmassLos1[[#This Row],[Reinigungs-tageJahr]],"")</f>
        <v>110.88</v>
      </c>
      <c r="R165" s="160">
        <f>IFERROR(VLOOKUP(tbl_AufmassLos1[[#This Row],[Reinigungs-gruppe]]&amp;tbl_AufmassLos1[[#This Row],[Reinigungs-tageJahr]],tbl_BasisLos1[],7,FALSE),"")</f>
        <v>0</v>
      </c>
      <c r="S165" s="166" t="str">
        <f>IFERROR(tbl_AufmassLos1[[#This Row],[Fläche_qm_Jahr]]/tbl_AufmassLos1[[#This Row],[qm Leistung pro Stunde]],"")</f>
        <v/>
      </c>
      <c r="T165" s="167">
        <f>IFERROR(VLOOKUP(tbl_AufmassLos1[[#This Row],[Reinigungs-gruppe]]&amp;tbl_AufmassLos1[[#This Row],[Reinigungs-tageJahr]],tbl_BasisLos1[],8,FALSE),"")</f>
        <v>0</v>
      </c>
      <c r="U165" s="168" t="str">
        <f>IFERROR(tbl_AufmassLos1[[#This Row],[StundenJahr]]*tbl_AufmassLos1[[#This Row],[SVS]],"")</f>
        <v/>
      </c>
      <c r="V165" s="169" t="str">
        <f>IFERROR(tbl_AufmassLos1[[#This Row],[PreisJahr]]/12,"")</f>
        <v/>
      </c>
    </row>
    <row r="166" spans="1:22" x14ac:dyDescent="0.2">
      <c r="A166" s="285" t="s">
        <v>1528</v>
      </c>
      <c r="B166" s="286">
        <v>701600280</v>
      </c>
      <c r="C166" s="285" t="s">
        <v>1529</v>
      </c>
      <c r="D166" s="287" t="s">
        <v>249</v>
      </c>
      <c r="E166" s="651">
        <v>28</v>
      </c>
      <c r="F166" s="292" t="s">
        <v>834</v>
      </c>
      <c r="G166" s="288" t="s">
        <v>669</v>
      </c>
      <c r="H166" s="285"/>
      <c r="I166" s="285" t="s">
        <v>391</v>
      </c>
      <c r="J166" s="289">
        <v>18.190000000000001</v>
      </c>
      <c r="K166" s="286" t="s">
        <v>235</v>
      </c>
      <c r="L166" s="286" t="s">
        <v>163</v>
      </c>
      <c r="M166" s="286" t="s">
        <v>430</v>
      </c>
      <c r="N166" s="290">
        <v>192</v>
      </c>
      <c r="O166" s="291">
        <v>1.3</v>
      </c>
      <c r="P166" s="291">
        <v>1.3</v>
      </c>
      <c r="Q166" s="649">
        <f>IFERROR(tbl_AufmassLos1[[#This Row],[Fläche_qm]]*tbl_AufmassLos1[[#This Row],[Reinigungs-tageJahr]],"")</f>
        <v>3492.4800000000005</v>
      </c>
      <c r="R166" s="160">
        <f>IFERROR(VLOOKUP(tbl_AufmassLos1[[#This Row],[Reinigungs-gruppe]]&amp;tbl_AufmassLos1[[#This Row],[Reinigungs-tageJahr]],tbl_BasisLos1[],7,FALSE),"")</f>
        <v>0</v>
      </c>
      <c r="S166" s="166" t="str">
        <f>IFERROR(tbl_AufmassLos1[[#This Row],[Fläche_qm_Jahr]]/tbl_AufmassLos1[[#This Row],[qm Leistung pro Stunde]],"")</f>
        <v/>
      </c>
      <c r="T166" s="167">
        <f>IFERROR(VLOOKUP(tbl_AufmassLos1[[#This Row],[Reinigungs-gruppe]]&amp;tbl_AufmassLos1[[#This Row],[Reinigungs-tageJahr]],tbl_BasisLos1[],8,FALSE),"")</f>
        <v>0</v>
      </c>
      <c r="U166" s="168" t="str">
        <f>IFERROR(tbl_AufmassLos1[[#This Row],[StundenJahr]]*tbl_AufmassLos1[[#This Row],[SVS]],"")</f>
        <v/>
      </c>
      <c r="V166" s="169" t="str">
        <f>IFERROR(tbl_AufmassLos1[[#This Row],[PreisJahr]]/12,"")</f>
        <v/>
      </c>
    </row>
    <row r="167" spans="1:22" x14ac:dyDescent="0.2">
      <c r="A167" s="285" t="s">
        <v>1528</v>
      </c>
      <c r="B167" s="286">
        <v>701600280</v>
      </c>
      <c r="C167" s="285" t="s">
        <v>1529</v>
      </c>
      <c r="D167" s="287" t="s">
        <v>249</v>
      </c>
      <c r="E167" s="651">
        <v>26</v>
      </c>
      <c r="F167" s="292" t="s">
        <v>360</v>
      </c>
      <c r="G167" s="288" t="s">
        <v>669</v>
      </c>
      <c r="H167" s="285"/>
      <c r="I167" s="285" t="s">
        <v>391</v>
      </c>
      <c r="J167" s="289">
        <v>3.88</v>
      </c>
      <c r="K167" s="286" t="s">
        <v>49</v>
      </c>
      <c r="L167" s="286" t="s">
        <v>163</v>
      </c>
      <c r="M167" s="286" t="s">
        <v>249</v>
      </c>
      <c r="N167" s="290">
        <v>0</v>
      </c>
      <c r="O167" s="291"/>
      <c r="P167" s="291"/>
      <c r="Q167" s="649">
        <f>IFERROR(tbl_AufmassLos1[[#This Row],[Fläche_qm]]*tbl_AufmassLos1[[#This Row],[Reinigungs-tageJahr]],"")</f>
        <v>0</v>
      </c>
      <c r="R167" s="160">
        <f>IFERROR(VLOOKUP(tbl_AufmassLos1[[#This Row],[Reinigungs-gruppe]]&amp;tbl_AufmassLos1[[#This Row],[Reinigungs-tageJahr]],tbl_BasisLos1[],7,FALSE),"")</f>
        <v>0</v>
      </c>
      <c r="S167" s="166" t="str">
        <f>IFERROR(tbl_AufmassLos1[[#This Row],[Fläche_qm_Jahr]]/tbl_AufmassLos1[[#This Row],[qm Leistung pro Stunde]],"")</f>
        <v/>
      </c>
      <c r="T167" s="167">
        <f>IFERROR(VLOOKUP(tbl_AufmassLos1[[#This Row],[Reinigungs-gruppe]]&amp;tbl_AufmassLos1[[#This Row],[Reinigungs-tageJahr]],tbl_BasisLos1[],8,FALSE),"")</f>
        <v>0</v>
      </c>
      <c r="U167" s="168" t="str">
        <f>IFERROR(tbl_AufmassLos1[[#This Row],[StundenJahr]]*tbl_AufmassLos1[[#This Row],[SVS]],"")</f>
        <v/>
      </c>
      <c r="V167" s="169" t="str">
        <f>IFERROR(tbl_AufmassLos1[[#This Row],[PreisJahr]]/12,"")</f>
        <v/>
      </c>
    </row>
    <row r="168" spans="1:22" x14ac:dyDescent="0.2">
      <c r="A168" s="285" t="s">
        <v>1528</v>
      </c>
      <c r="B168" s="286">
        <v>701600280</v>
      </c>
      <c r="C168" s="285" t="s">
        <v>1529</v>
      </c>
      <c r="D168" s="287" t="s">
        <v>249</v>
      </c>
      <c r="E168" s="651">
        <v>25</v>
      </c>
      <c r="F168" s="292" t="s">
        <v>382</v>
      </c>
      <c r="G168" s="288" t="s">
        <v>669</v>
      </c>
      <c r="H168" s="285"/>
      <c r="I168" s="285" t="s">
        <v>391</v>
      </c>
      <c r="J168" s="289">
        <v>15.36</v>
      </c>
      <c r="K168" s="286" t="s">
        <v>439</v>
      </c>
      <c r="L168" s="286" t="s">
        <v>163</v>
      </c>
      <c r="M168" s="286" t="s">
        <v>520</v>
      </c>
      <c r="N168" s="290">
        <v>384</v>
      </c>
      <c r="O168" s="291">
        <v>0.6</v>
      </c>
      <c r="P168" s="291"/>
      <c r="Q168" s="649">
        <f>IFERROR(tbl_AufmassLos1[[#This Row],[Fläche_qm]]*tbl_AufmassLos1[[#This Row],[Reinigungs-tageJahr]],"")</f>
        <v>5898.24</v>
      </c>
      <c r="R168" s="160">
        <f>IFERROR(VLOOKUP(tbl_AufmassLos1[[#This Row],[Reinigungs-gruppe]]&amp;tbl_AufmassLos1[[#This Row],[Reinigungs-tageJahr]],tbl_BasisLos1[],7,FALSE),"")</f>
        <v>0</v>
      </c>
      <c r="S168" s="166" t="str">
        <f>IFERROR(tbl_AufmassLos1[[#This Row],[Fläche_qm_Jahr]]/tbl_AufmassLos1[[#This Row],[qm Leistung pro Stunde]],"")</f>
        <v/>
      </c>
      <c r="T168" s="167">
        <f>IFERROR(VLOOKUP(tbl_AufmassLos1[[#This Row],[Reinigungs-gruppe]]&amp;tbl_AufmassLos1[[#This Row],[Reinigungs-tageJahr]],tbl_BasisLos1[],8,FALSE),"")</f>
        <v>0</v>
      </c>
      <c r="U168" s="168" t="str">
        <f>IFERROR(tbl_AufmassLos1[[#This Row],[StundenJahr]]*tbl_AufmassLos1[[#This Row],[SVS]],"")</f>
        <v/>
      </c>
      <c r="V168" s="169" t="str">
        <f>IFERROR(tbl_AufmassLos1[[#This Row],[PreisJahr]]/12,"")</f>
        <v/>
      </c>
    </row>
    <row r="169" spans="1:22" x14ac:dyDescent="0.2">
      <c r="A169" s="285" t="s">
        <v>1528</v>
      </c>
      <c r="B169" s="286">
        <v>701600280</v>
      </c>
      <c r="C169" s="285" t="s">
        <v>1529</v>
      </c>
      <c r="D169" s="287" t="s">
        <v>249</v>
      </c>
      <c r="E169" s="651">
        <v>27</v>
      </c>
      <c r="F169" s="292" t="s">
        <v>836</v>
      </c>
      <c r="G169" s="288" t="s">
        <v>669</v>
      </c>
      <c r="H169" s="285"/>
      <c r="I169" s="285" t="s">
        <v>391</v>
      </c>
      <c r="J169" s="289">
        <v>15.36</v>
      </c>
      <c r="K169" s="286" t="s">
        <v>439</v>
      </c>
      <c r="L169" s="286" t="s">
        <v>163</v>
      </c>
      <c r="M169" s="286" t="s">
        <v>520</v>
      </c>
      <c r="N169" s="290">
        <v>384</v>
      </c>
      <c r="O169" s="291">
        <v>0.6</v>
      </c>
      <c r="P169" s="291"/>
      <c r="Q169" s="649">
        <f>IFERROR(tbl_AufmassLos1[[#This Row],[Fläche_qm]]*tbl_AufmassLos1[[#This Row],[Reinigungs-tageJahr]],"")</f>
        <v>5898.24</v>
      </c>
      <c r="R169" s="160">
        <f>IFERROR(VLOOKUP(tbl_AufmassLos1[[#This Row],[Reinigungs-gruppe]]&amp;tbl_AufmassLos1[[#This Row],[Reinigungs-tageJahr]],tbl_BasisLos1[],7,FALSE),"")</f>
        <v>0</v>
      </c>
      <c r="S169" s="166" t="str">
        <f>IFERROR(tbl_AufmassLos1[[#This Row],[Fläche_qm_Jahr]]/tbl_AufmassLos1[[#This Row],[qm Leistung pro Stunde]],"")</f>
        <v/>
      </c>
      <c r="T169" s="167">
        <f>IFERROR(VLOOKUP(tbl_AufmassLos1[[#This Row],[Reinigungs-gruppe]]&amp;tbl_AufmassLos1[[#This Row],[Reinigungs-tageJahr]],tbl_BasisLos1[],8,FALSE),"")</f>
        <v>0</v>
      </c>
      <c r="U169" s="168" t="str">
        <f>IFERROR(tbl_AufmassLos1[[#This Row],[StundenJahr]]*tbl_AufmassLos1[[#This Row],[SVS]],"")</f>
        <v/>
      </c>
      <c r="V169" s="169" t="str">
        <f>IFERROR(tbl_AufmassLos1[[#This Row],[PreisJahr]]/12,"")</f>
        <v/>
      </c>
    </row>
    <row r="170" spans="1:22" x14ac:dyDescent="0.2">
      <c r="A170" s="285" t="s">
        <v>1528</v>
      </c>
      <c r="B170" s="286">
        <v>701600280</v>
      </c>
      <c r="C170" s="285" t="s">
        <v>1529</v>
      </c>
      <c r="D170" s="287" t="s">
        <v>249</v>
      </c>
      <c r="E170" s="651">
        <v>29</v>
      </c>
      <c r="F170" s="292" t="s">
        <v>334</v>
      </c>
      <c r="G170" s="288" t="s">
        <v>669</v>
      </c>
      <c r="H170" s="285"/>
      <c r="I170" s="285" t="s">
        <v>389</v>
      </c>
      <c r="J170" s="289">
        <v>71</v>
      </c>
      <c r="K170" s="286" t="s">
        <v>262</v>
      </c>
      <c r="L170" s="286" t="s">
        <v>163</v>
      </c>
      <c r="M170" s="286" t="s">
        <v>430</v>
      </c>
      <c r="N170" s="290">
        <v>192</v>
      </c>
      <c r="O170" s="291">
        <v>12.9</v>
      </c>
      <c r="P170" s="291"/>
      <c r="Q170" s="649">
        <f>IFERROR(tbl_AufmassLos1[[#This Row],[Fläche_qm]]*tbl_AufmassLos1[[#This Row],[Reinigungs-tageJahr]],"")</f>
        <v>13632</v>
      </c>
      <c r="R170" s="160">
        <f>IFERROR(VLOOKUP(tbl_AufmassLos1[[#This Row],[Reinigungs-gruppe]]&amp;tbl_AufmassLos1[[#This Row],[Reinigungs-tageJahr]],tbl_BasisLos1[],7,FALSE),"")</f>
        <v>0</v>
      </c>
      <c r="S170" s="166" t="str">
        <f>IFERROR(tbl_AufmassLos1[[#This Row],[Fläche_qm_Jahr]]/tbl_AufmassLos1[[#This Row],[qm Leistung pro Stunde]],"")</f>
        <v/>
      </c>
      <c r="T170" s="167">
        <f>IFERROR(VLOOKUP(tbl_AufmassLos1[[#This Row],[Reinigungs-gruppe]]&amp;tbl_AufmassLos1[[#This Row],[Reinigungs-tageJahr]],tbl_BasisLos1[],8,FALSE),"")</f>
        <v>0</v>
      </c>
      <c r="U170" s="168" t="str">
        <f>IFERROR(tbl_AufmassLos1[[#This Row],[StundenJahr]]*tbl_AufmassLos1[[#This Row],[SVS]],"")</f>
        <v/>
      </c>
      <c r="V170" s="169" t="str">
        <f>IFERROR(tbl_AufmassLos1[[#This Row],[PreisJahr]]/12,"")</f>
        <v/>
      </c>
    </row>
    <row r="171" spans="1:22" x14ac:dyDescent="0.2">
      <c r="A171" s="285" t="s">
        <v>1528</v>
      </c>
      <c r="B171" s="286">
        <v>701600280</v>
      </c>
      <c r="C171" s="285" t="s">
        <v>1529</v>
      </c>
      <c r="D171" s="287" t="s">
        <v>249</v>
      </c>
      <c r="E171" s="651">
        <v>30</v>
      </c>
      <c r="F171" s="292" t="s">
        <v>765</v>
      </c>
      <c r="G171" s="288" t="s">
        <v>669</v>
      </c>
      <c r="H171" s="285"/>
      <c r="I171" s="285" t="s">
        <v>389</v>
      </c>
      <c r="J171" s="289">
        <v>67</v>
      </c>
      <c r="K171" s="286" t="s">
        <v>434</v>
      </c>
      <c r="L171" s="286" t="s">
        <v>163</v>
      </c>
      <c r="M171" s="286" t="s">
        <v>430</v>
      </c>
      <c r="N171" s="290">
        <v>192</v>
      </c>
      <c r="O171" s="291">
        <v>18.899999999999999</v>
      </c>
      <c r="P171" s="291"/>
      <c r="Q171" s="649">
        <f>IFERROR(tbl_AufmassLos1[[#This Row],[Fläche_qm]]*tbl_AufmassLos1[[#This Row],[Reinigungs-tageJahr]],"")</f>
        <v>12864</v>
      </c>
      <c r="R171" s="160">
        <f>IFERROR(VLOOKUP(tbl_AufmassLos1[[#This Row],[Reinigungs-gruppe]]&amp;tbl_AufmassLos1[[#This Row],[Reinigungs-tageJahr]],tbl_BasisLos1[],7,FALSE),"")</f>
        <v>0</v>
      </c>
      <c r="S171" s="166" t="str">
        <f>IFERROR(tbl_AufmassLos1[[#This Row],[Fläche_qm_Jahr]]/tbl_AufmassLos1[[#This Row],[qm Leistung pro Stunde]],"")</f>
        <v/>
      </c>
      <c r="T171" s="167">
        <f>IFERROR(VLOOKUP(tbl_AufmassLos1[[#This Row],[Reinigungs-gruppe]]&amp;tbl_AufmassLos1[[#This Row],[Reinigungs-tageJahr]],tbl_BasisLos1[],8,FALSE),"")</f>
        <v>0</v>
      </c>
      <c r="U171" s="168" t="str">
        <f>IFERROR(tbl_AufmassLos1[[#This Row],[StundenJahr]]*tbl_AufmassLos1[[#This Row],[SVS]],"")</f>
        <v/>
      </c>
      <c r="V171" s="169" t="str">
        <f>IFERROR(tbl_AufmassLos1[[#This Row],[PreisJahr]]/12,"")</f>
        <v/>
      </c>
    </row>
    <row r="172" spans="1:22" x14ac:dyDescent="0.2">
      <c r="A172" s="285" t="s">
        <v>1528</v>
      </c>
      <c r="B172" s="286">
        <v>701600280</v>
      </c>
      <c r="C172" s="285" t="s">
        <v>1529</v>
      </c>
      <c r="D172" s="287" t="s">
        <v>249</v>
      </c>
      <c r="E172" s="651">
        <v>31</v>
      </c>
      <c r="F172" s="292" t="s">
        <v>765</v>
      </c>
      <c r="G172" s="288" t="s">
        <v>669</v>
      </c>
      <c r="H172" s="285"/>
      <c r="I172" s="285" t="s">
        <v>389</v>
      </c>
      <c r="J172" s="289">
        <v>66</v>
      </c>
      <c r="K172" s="286" t="s">
        <v>434</v>
      </c>
      <c r="L172" s="286" t="s">
        <v>163</v>
      </c>
      <c r="M172" s="286" t="s">
        <v>430</v>
      </c>
      <c r="N172" s="290">
        <v>192</v>
      </c>
      <c r="O172" s="291">
        <v>18.899999999999999</v>
      </c>
      <c r="P172" s="291"/>
      <c r="Q172" s="649">
        <f>IFERROR(tbl_AufmassLos1[[#This Row],[Fläche_qm]]*tbl_AufmassLos1[[#This Row],[Reinigungs-tageJahr]],"")</f>
        <v>12672</v>
      </c>
      <c r="R172" s="160">
        <f>IFERROR(VLOOKUP(tbl_AufmassLos1[[#This Row],[Reinigungs-gruppe]]&amp;tbl_AufmassLos1[[#This Row],[Reinigungs-tageJahr]],tbl_BasisLos1[],7,FALSE),"")</f>
        <v>0</v>
      </c>
      <c r="S172" s="166" t="str">
        <f>IFERROR(tbl_AufmassLos1[[#This Row],[Fläche_qm_Jahr]]/tbl_AufmassLos1[[#This Row],[qm Leistung pro Stunde]],"")</f>
        <v/>
      </c>
      <c r="T172" s="167">
        <f>IFERROR(VLOOKUP(tbl_AufmassLos1[[#This Row],[Reinigungs-gruppe]]&amp;tbl_AufmassLos1[[#This Row],[Reinigungs-tageJahr]],tbl_BasisLos1[],8,FALSE),"")</f>
        <v>0</v>
      </c>
      <c r="U172" s="168" t="str">
        <f>IFERROR(tbl_AufmassLos1[[#This Row],[StundenJahr]]*tbl_AufmassLos1[[#This Row],[SVS]],"")</f>
        <v/>
      </c>
      <c r="V172" s="169" t="str">
        <f>IFERROR(tbl_AufmassLos1[[#This Row],[PreisJahr]]/12,"")</f>
        <v/>
      </c>
    </row>
    <row r="173" spans="1:22" x14ac:dyDescent="0.2">
      <c r="A173" s="285" t="s">
        <v>1528</v>
      </c>
      <c r="B173" s="286">
        <v>701600280</v>
      </c>
      <c r="C173" s="285" t="s">
        <v>1529</v>
      </c>
      <c r="D173" s="287" t="s">
        <v>249</v>
      </c>
      <c r="E173" s="651">
        <v>32</v>
      </c>
      <c r="F173" s="292" t="s">
        <v>765</v>
      </c>
      <c r="G173" s="288" t="s">
        <v>669</v>
      </c>
      <c r="H173" s="285"/>
      <c r="I173" s="285" t="s">
        <v>389</v>
      </c>
      <c r="J173" s="289">
        <v>66</v>
      </c>
      <c r="K173" s="286" t="s">
        <v>434</v>
      </c>
      <c r="L173" s="286" t="s">
        <v>163</v>
      </c>
      <c r="M173" s="286" t="s">
        <v>430</v>
      </c>
      <c r="N173" s="290">
        <v>192</v>
      </c>
      <c r="O173" s="291">
        <v>18.899999999999999</v>
      </c>
      <c r="P173" s="291"/>
      <c r="Q173" s="649">
        <f>IFERROR(tbl_AufmassLos1[[#This Row],[Fläche_qm]]*tbl_AufmassLos1[[#This Row],[Reinigungs-tageJahr]],"")</f>
        <v>12672</v>
      </c>
      <c r="R173" s="160">
        <f>IFERROR(VLOOKUP(tbl_AufmassLos1[[#This Row],[Reinigungs-gruppe]]&amp;tbl_AufmassLos1[[#This Row],[Reinigungs-tageJahr]],tbl_BasisLos1[],7,FALSE),"")</f>
        <v>0</v>
      </c>
      <c r="S173" s="166" t="str">
        <f>IFERROR(tbl_AufmassLos1[[#This Row],[Fläche_qm_Jahr]]/tbl_AufmassLos1[[#This Row],[qm Leistung pro Stunde]],"")</f>
        <v/>
      </c>
      <c r="T173" s="167">
        <f>IFERROR(VLOOKUP(tbl_AufmassLos1[[#This Row],[Reinigungs-gruppe]]&amp;tbl_AufmassLos1[[#This Row],[Reinigungs-tageJahr]],tbl_BasisLos1[],8,FALSE),"")</f>
        <v>0</v>
      </c>
      <c r="U173" s="168" t="str">
        <f>IFERROR(tbl_AufmassLos1[[#This Row],[StundenJahr]]*tbl_AufmassLos1[[#This Row],[SVS]],"")</f>
        <v/>
      </c>
      <c r="V173" s="169" t="str">
        <f>IFERROR(tbl_AufmassLos1[[#This Row],[PreisJahr]]/12,"")</f>
        <v/>
      </c>
    </row>
    <row r="174" spans="1:22" x14ac:dyDescent="0.2">
      <c r="A174" s="285" t="s">
        <v>1528</v>
      </c>
      <c r="B174" s="286">
        <v>701600280</v>
      </c>
      <c r="C174" s="285" t="s">
        <v>1529</v>
      </c>
      <c r="D174" s="287" t="s">
        <v>249</v>
      </c>
      <c r="E174" s="651">
        <v>33</v>
      </c>
      <c r="F174" s="292" t="s">
        <v>843</v>
      </c>
      <c r="G174" s="288" t="s">
        <v>669</v>
      </c>
      <c r="H174" s="285"/>
      <c r="I174" s="285" t="s">
        <v>389</v>
      </c>
      <c r="J174" s="289">
        <v>22.4</v>
      </c>
      <c r="K174" s="286" t="s">
        <v>434</v>
      </c>
      <c r="L174" s="286" t="s">
        <v>163</v>
      </c>
      <c r="M174" s="286" t="s">
        <v>430</v>
      </c>
      <c r="N174" s="290">
        <v>192</v>
      </c>
      <c r="O174" s="291">
        <v>4.3</v>
      </c>
      <c r="P174" s="291"/>
      <c r="Q174" s="649">
        <f>IFERROR(tbl_AufmassLos1[[#This Row],[Fläche_qm]]*tbl_AufmassLos1[[#This Row],[Reinigungs-tageJahr]],"")</f>
        <v>4300.7999999999993</v>
      </c>
      <c r="R174" s="160">
        <f>IFERROR(VLOOKUP(tbl_AufmassLos1[[#This Row],[Reinigungs-gruppe]]&amp;tbl_AufmassLos1[[#This Row],[Reinigungs-tageJahr]],tbl_BasisLos1[],7,FALSE),"")</f>
        <v>0</v>
      </c>
      <c r="S174" s="166" t="str">
        <f>IFERROR(tbl_AufmassLos1[[#This Row],[Fläche_qm_Jahr]]/tbl_AufmassLos1[[#This Row],[qm Leistung pro Stunde]],"")</f>
        <v/>
      </c>
      <c r="T174" s="167">
        <f>IFERROR(VLOOKUP(tbl_AufmassLos1[[#This Row],[Reinigungs-gruppe]]&amp;tbl_AufmassLos1[[#This Row],[Reinigungs-tageJahr]],tbl_BasisLos1[],8,FALSE),"")</f>
        <v>0</v>
      </c>
      <c r="U174" s="168" t="str">
        <f>IFERROR(tbl_AufmassLos1[[#This Row],[StundenJahr]]*tbl_AufmassLos1[[#This Row],[SVS]],"")</f>
        <v/>
      </c>
      <c r="V174" s="169" t="str">
        <f>IFERROR(tbl_AufmassLos1[[#This Row],[PreisJahr]]/12,"")</f>
        <v/>
      </c>
    </row>
    <row r="175" spans="1:22" x14ac:dyDescent="0.2">
      <c r="A175" s="285" t="s">
        <v>1528</v>
      </c>
      <c r="B175" s="286">
        <v>701600280</v>
      </c>
      <c r="C175" s="285" t="s">
        <v>1529</v>
      </c>
      <c r="D175" s="287" t="s">
        <v>249</v>
      </c>
      <c r="E175" s="651" t="s">
        <v>844</v>
      </c>
      <c r="F175" s="292" t="s">
        <v>834</v>
      </c>
      <c r="G175" s="288" t="s">
        <v>669</v>
      </c>
      <c r="H175" s="285"/>
      <c r="I175" s="285" t="s">
        <v>391</v>
      </c>
      <c r="J175" s="289">
        <v>21.6</v>
      </c>
      <c r="K175" s="286" t="s">
        <v>235</v>
      </c>
      <c r="L175" s="286" t="s">
        <v>163</v>
      </c>
      <c r="M175" s="286" t="s">
        <v>430</v>
      </c>
      <c r="N175" s="290">
        <v>192</v>
      </c>
      <c r="O175" s="291">
        <v>4.0999999999999996</v>
      </c>
      <c r="P175" s="291">
        <v>1.7</v>
      </c>
      <c r="Q175" s="649">
        <f>IFERROR(tbl_AufmassLos1[[#This Row],[Fläche_qm]]*tbl_AufmassLos1[[#This Row],[Reinigungs-tageJahr]],"")</f>
        <v>4147.2000000000007</v>
      </c>
      <c r="R175" s="160">
        <f>IFERROR(VLOOKUP(tbl_AufmassLos1[[#This Row],[Reinigungs-gruppe]]&amp;tbl_AufmassLos1[[#This Row],[Reinigungs-tageJahr]],tbl_BasisLos1[],7,FALSE),"")</f>
        <v>0</v>
      </c>
      <c r="S175" s="166" t="str">
        <f>IFERROR(tbl_AufmassLos1[[#This Row],[Fläche_qm_Jahr]]/tbl_AufmassLos1[[#This Row],[qm Leistung pro Stunde]],"")</f>
        <v/>
      </c>
      <c r="T175" s="167">
        <f>IFERROR(VLOOKUP(tbl_AufmassLos1[[#This Row],[Reinigungs-gruppe]]&amp;tbl_AufmassLos1[[#This Row],[Reinigungs-tageJahr]],tbl_BasisLos1[],8,FALSE),"")</f>
        <v>0</v>
      </c>
      <c r="U175" s="168" t="str">
        <f>IFERROR(tbl_AufmassLos1[[#This Row],[StundenJahr]]*tbl_AufmassLos1[[#This Row],[SVS]],"")</f>
        <v/>
      </c>
      <c r="V175" s="169" t="str">
        <f>IFERROR(tbl_AufmassLos1[[#This Row],[PreisJahr]]/12,"")</f>
        <v/>
      </c>
    </row>
    <row r="176" spans="1:22" x14ac:dyDescent="0.2">
      <c r="A176" s="285" t="s">
        <v>1528</v>
      </c>
      <c r="B176" s="286">
        <v>701600280</v>
      </c>
      <c r="C176" s="285" t="s">
        <v>1529</v>
      </c>
      <c r="D176" s="287" t="s">
        <v>249</v>
      </c>
      <c r="E176" s="651" t="s">
        <v>845</v>
      </c>
      <c r="F176" s="292" t="s">
        <v>334</v>
      </c>
      <c r="G176" s="288" t="s">
        <v>669</v>
      </c>
      <c r="H176" s="285"/>
      <c r="I176" s="285" t="s">
        <v>389</v>
      </c>
      <c r="J176" s="289">
        <v>7.3</v>
      </c>
      <c r="K176" s="286" t="s">
        <v>262</v>
      </c>
      <c r="L176" s="286" t="s">
        <v>163</v>
      </c>
      <c r="M176" s="286" t="s">
        <v>430</v>
      </c>
      <c r="N176" s="290">
        <v>192</v>
      </c>
      <c r="O176" s="291"/>
      <c r="P176" s="291"/>
      <c r="Q176" s="649">
        <f>IFERROR(tbl_AufmassLos1[[#This Row],[Fläche_qm]]*tbl_AufmassLos1[[#This Row],[Reinigungs-tageJahr]],"")</f>
        <v>1401.6</v>
      </c>
      <c r="R176" s="160">
        <f>IFERROR(VLOOKUP(tbl_AufmassLos1[[#This Row],[Reinigungs-gruppe]]&amp;tbl_AufmassLos1[[#This Row],[Reinigungs-tageJahr]],tbl_BasisLos1[],7,FALSE),"")</f>
        <v>0</v>
      </c>
      <c r="S176" s="166" t="str">
        <f>IFERROR(tbl_AufmassLos1[[#This Row],[Fläche_qm_Jahr]]/tbl_AufmassLos1[[#This Row],[qm Leistung pro Stunde]],"")</f>
        <v/>
      </c>
      <c r="T176" s="167">
        <f>IFERROR(VLOOKUP(tbl_AufmassLos1[[#This Row],[Reinigungs-gruppe]]&amp;tbl_AufmassLos1[[#This Row],[Reinigungs-tageJahr]],tbl_BasisLos1[],8,FALSE),"")</f>
        <v>0</v>
      </c>
      <c r="U176" s="168" t="str">
        <f>IFERROR(tbl_AufmassLos1[[#This Row],[StundenJahr]]*tbl_AufmassLos1[[#This Row],[SVS]],"")</f>
        <v/>
      </c>
      <c r="V176" s="169" t="str">
        <f>IFERROR(tbl_AufmassLos1[[#This Row],[PreisJahr]]/12,"")</f>
        <v/>
      </c>
    </row>
    <row r="177" spans="1:22" x14ac:dyDescent="0.2">
      <c r="A177" s="285" t="s">
        <v>1528</v>
      </c>
      <c r="B177" s="286">
        <v>701600280</v>
      </c>
      <c r="C177" s="285" t="s">
        <v>1529</v>
      </c>
      <c r="D177" s="287" t="s">
        <v>249</v>
      </c>
      <c r="E177" s="651">
        <v>35</v>
      </c>
      <c r="F177" s="292" t="s">
        <v>360</v>
      </c>
      <c r="G177" s="288" t="s">
        <v>669</v>
      </c>
      <c r="H177" s="285"/>
      <c r="I177" s="285" t="s">
        <v>391</v>
      </c>
      <c r="J177" s="289">
        <v>3.88</v>
      </c>
      <c r="K177" s="286" t="s">
        <v>49</v>
      </c>
      <c r="L177" s="286" t="s">
        <v>163</v>
      </c>
      <c r="M177" s="286" t="s">
        <v>249</v>
      </c>
      <c r="N177" s="290">
        <v>0</v>
      </c>
      <c r="O177" s="291"/>
      <c r="P177" s="291"/>
      <c r="Q177" s="649">
        <f>IFERROR(tbl_AufmassLos1[[#This Row],[Fläche_qm]]*tbl_AufmassLos1[[#This Row],[Reinigungs-tageJahr]],"")</f>
        <v>0</v>
      </c>
      <c r="R177" s="160">
        <f>IFERROR(VLOOKUP(tbl_AufmassLos1[[#This Row],[Reinigungs-gruppe]]&amp;tbl_AufmassLos1[[#This Row],[Reinigungs-tageJahr]],tbl_BasisLos1[],7,FALSE),"")</f>
        <v>0</v>
      </c>
      <c r="S177" s="166" t="str">
        <f>IFERROR(tbl_AufmassLos1[[#This Row],[Fläche_qm_Jahr]]/tbl_AufmassLos1[[#This Row],[qm Leistung pro Stunde]],"")</f>
        <v/>
      </c>
      <c r="T177" s="167">
        <f>IFERROR(VLOOKUP(tbl_AufmassLos1[[#This Row],[Reinigungs-gruppe]]&amp;tbl_AufmassLos1[[#This Row],[Reinigungs-tageJahr]],tbl_BasisLos1[],8,FALSE),"")</f>
        <v>0</v>
      </c>
      <c r="U177" s="168" t="str">
        <f>IFERROR(tbl_AufmassLos1[[#This Row],[StundenJahr]]*tbl_AufmassLos1[[#This Row],[SVS]],"")</f>
        <v/>
      </c>
      <c r="V177" s="169" t="str">
        <f>IFERROR(tbl_AufmassLos1[[#This Row],[PreisJahr]]/12,"")</f>
        <v/>
      </c>
    </row>
    <row r="178" spans="1:22" x14ac:dyDescent="0.2">
      <c r="A178" s="285" t="s">
        <v>1528</v>
      </c>
      <c r="B178" s="286">
        <v>701600280</v>
      </c>
      <c r="C178" s="285" t="s">
        <v>1529</v>
      </c>
      <c r="D178" s="287" t="s">
        <v>249</v>
      </c>
      <c r="E178" s="651">
        <v>34</v>
      </c>
      <c r="F178" s="292" t="s">
        <v>382</v>
      </c>
      <c r="G178" s="288" t="s">
        <v>669</v>
      </c>
      <c r="H178" s="285"/>
      <c r="I178" s="285" t="s">
        <v>391</v>
      </c>
      <c r="J178" s="289">
        <v>15.36</v>
      </c>
      <c r="K178" s="286" t="s">
        <v>439</v>
      </c>
      <c r="L178" s="286" t="s">
        <v>163</v>
      </c>
      <c r="M178" s="286" t="s">
        <v>520</v>
      </c>
      <c r="N178" s="290">
        <v>384</v>
      </c>
      <c r="O178" s="291">
        <v>1.2</v>
      </c>
      <c r="P178" s="291"/>
      <c r="Q178" s="649">
        <f>IFERROR(tbl_AufmassLos1[[#This Row],[Fläche_qm]]*tbl_AufmassLos1[[#This Row],[Reinigungs-tageJahr]],"")</f>
        <v>5898.24</v>
      </c>
      <c r="R178" s="160">
        <f>IFERROR(VLOOKUP(tbl_AufmassLos1[[#This Row],[Reinigungs-gruppe]]&amp;tbl_AufmassLos1[[#This Row],[Reinigungs-tageJahr]],tbl_BasisLos1[],7,FALSE),"")</f>
        <v>0</v>
      </c>
      <c r="S178" s="166" t="str">
        <f>IFERROR(tbl_AufmassLos1[[#This Row],[Fläche_qm_Jahr]]/tbl_AufmassLos1[[#This Row],[qm Leistung pro Stunde]],"")</f>
        <v/>
      </c>
      <c r="T178" s="167">
        <f>IFERROR(VLOOKUP(tbl_AufmassLos1[[#This Row],[Reinigungs-gruppe]]&amp;tbl_AufmassLos1[[#This Row],[Reinigungs-tageJahr]],tbl_BasisLos1[],8,FALSE),"")</f>
        <v>0</v>
      </c>
      <c r="U178" s="168" t="str">
        <f>IFERROR(tbl_AufmassLos1[[#This Row],[StundenJahr]]*tbl_AufmassLos1[[#This Row],[SVS]],"")</f>
        <v/>
      </c>
      <c r="V178" s="169" t="str">
        <f>IFERROR(tbl_AufmassLos1[[#This Row],[PreisJahr]]/12,"")</f>
        <v/>
      </c>
    </row>
    <row r="179" spans="1:22" x14ac:dyDescent="0.2">
      <c r="A179" s="285" t="s">
        <v>1528</v>
      </c>
      <c r="B179" s="286">
        <v>701600280</v>
      </c>
      <c r="C179" s="285" t="s">
        <v>1529</v>
      </c>
      <c r="D179" s="287" t="s">
        <v>249</v>
      </c>
      <c r="E179" s="651">
        <v>36</v>
      </c>
      <c r="F179" s="292" t="s">
        <v>836</v>
      </c>
      <c r="G179" s="288" t="s">
        <v>669</v>
      </c>
      <c r="H179" s="285"/>
      <c r="I179" s="285" t="s">
        <v>391</v>
      </c>
      <c r="J179" s="289">
        <v>15.36</v>
      </c>
      <c r="K179" s="286" t="s">
        <v>439</v>
      </c>
      <c r="L179" s="286" t="s">
        <v>163</v>
      </c>
      <c r="M179" s="286" t="s">
        <v>520</v>
      </c>
      <c r="N179" s="290">
        <v>384</v>
      </c>
      <c r="O179" s="291">
        <v>1.2</v>
      </c>
      <c r="P179" s="291"/>
      <c r="Q179" s="649">
        <f>IFERROR(tbl_AufmassLos1[[#This Row],[Fläche_qm]]*tbl_AufmassLos1[[#This Row],[Reinigungs-tageJahr]],"")</f>
        <v>5898.24</v>
      </c>
      <c r="R179" s="160">
        <f>IFERROR(VLOOKUP(tbl_AufmassLos1[[#This Row],[Reinigungs-gruppe]]&amp;tbl_AufmassLos1[[#This Row],[Reinigungs-tageJahr]],tbl_BasisLos1[],7,FALSE),"")</f>
        <v>0</v>
      </c>
      <c r="S179" s="166" t="str">
        <f>IFERROR(tbl_AufmassLos1[[#This Row],[Fläche_qm_Jahr]]/tbl_AufmassLos1[[#This Row],[qm Leistung pro Stunde]],"")</f>
        <v/>
      </c>
      <c r="T179" s="167">
        <f>IFERROR(VLOOKUP(tbl_AufmassLos1[[#This Row],[Reinigungs-gruppe]]&amp;tbl_AufmassLos1[[#This Row],[Reinigungs-tageJahr]],tbl_BasisLos1[],8,FALSE),"")</f>
        <v>0</v>
      </c>
      <c r="U179" s="168" t="str">
        <f>IFERROR(tbl_AufmassLos1[[#This Row],[StundenJahr]]*tbl_AufmassLos1[[#This Row],[SVS]],"")</f>
        <v/>
      </c>
      <c r="V179" s="169" t="str">
        <f>IFERROR(tbl_AufmassLos1[[#This Row],[PreisJahr]]/12,"")</f>
        <v/>
      </c>
    </row>
    <row r="180" spans="1:22" x14ac:dyDescent="0.2">
      <c r="A180" s="285" t="s">
        <v>1528</v>
      </c>
      <c r="B180" s="286">
        <v>701600280</v>
      </c>
      <c r="C180" s="285" t="s">
        <v>1529</v>
      </c>
      <c r="D180" s="287" t="s">
        <v>249</v>
      </c>
      <c r="E180" s="651" t="s">
        <v>846</v>
      </c>
      <c r="F180" s="292" t="s">
        <v>334</v>
      </c>
      <c r="G180" s="288" t="s">
        <v>669</v>
      </c>
      <c r="H180" s="285"/>
      <c r="I180" s="285" t="s">
        <v>391</v>
      </c>
      <c r="J180" s="289">
        <v>63</v>
      </c>
      <c r="K180" s="286" t="s">
        <v>262</v>
      </c>
      <c r="L180" s="286" t="s">
        <v>163</v>
      </c>
      <c r="M180" s="286" t="s">
        <v>430</v>
      </c>
      <c r="N180" s="290">
        <v>192</v>
      </c>
      <c r="O180" s="291">
        <v>12.9</v>
      </c>
      <c r="P180" s="291"/>
      <c r="Q180" s="649">
        <f>IFERROR(tbl_AufmassLos1[[#This Row],[Fläche_qm]]*tbl_AufmassLos1[[#This Row],[Reinigungs-tageJahr]],"")</f>
        <v>12096</v>
      </c>
      <c r="R180" s="160">
        <f>IFERROR(VLOOKUP(tbl_AufmassLos1[[#This Row],[Reinigungs-gruppe]]&amp;tbl_AufmassLos1[[#This Row],[Reinigungs-tageJahr]],tbl_BasisLos1[],7,FALSE),"")</f>
        <v>0</v>
      </c>
      <c r="S180" s="166" t="str">
        <f>IFERROR(tbl_AufmassLos1[[#This Row],[Fläche_qm_Jahr]]/tbl_AufmassLos1[[#This Row],[qm Leistung pro Stunde]],"")</f>
        <v/>
      </c>
      <c r="T180" s="167">
        <f>IFERROR(VLOOKUP(tbl_AufmassLos1[[#This Row],[Reinigungs-gruppe]]&amp;tbl_AufmassLos1[[#This Row],[Reinigungs-tageJahr]],tbl_BasisLos1[],8,FALSE),"")</f>
        <v>0</v>
      </c>
      <c r="U180" s="168" t="str">
        <f>IFERROR(tbl_AufmassLos1[[#This Row],[StundenJahr]]*tbl_AufmassLos1[[#This Row],[SVS]],"")</f>
        <v/>
      </c>
      <c r="V180" s="169" t="str">
        <f>IFERROR(tbl_AufmassLos1[[#This Row],[PreisJahr]]/12,"")</f>
        <v/>
      </c>
    </row>
    <row r="181" spans="1:22" x14ac:dyDescent="0.2">
      <c r="A181" s="285" t="s">
        <v>1528</v>
      </c>
      <c r="B181" s="286">
        <v>701600280</v>
      </c>
      <c r="C181" s="285" t="s">
        <v>1529</v>
      </c>
      <c r="D181" s="287" t="s">
        <v>249</v>
      </c>
      <c r="E181" s="651">
        <v>38</v>
      </c>
      <c r="F181" s="292" t="s">
        <v>751</v>
      </c>
      <c r="G181" s="288" t="s">
        <v>669</v>
      </c>
      <c r="H181" s="285"/>
      <c r="I181" s="285" t="s">
        <v>389</v>
      </c>
      <c r="J181" s="289">
        <v>66.5</v>
      </c>
      <c r="K181" s="286" t="s">
        <v>410</v>
      </c>
      <c r="L181" s="286" t="s">
        <v>163</v>
      </c>
      <c r="M181" s="286" t="s">
        <v>433</v>
      </c>
      <c r="N181" s="290">
        <v>96</v>
      </c>
      <c r="O181" s="291">
        <v>18.899999999999999</v>
      </c>
      <c r="P181" s="291"/>
      <c r="Q181" s="649">
        <f>IFERROR(tbl_AufmassLos1[[#This Row],[Fläche_qm]]*tbl_AufmassLos1[[#This Row],[Reinigungs-tageJahr]],"")</f>
        <v>6384</v>
      </c>
      <c r="R181" s="160">
        <f>IFERROR(VLOOKUP(tbl_AufmassLos1[[#This Row],[Reinigungs-gruppe]]&amp;tbl_AufmassLos1[[#This Row],[Reinigungs-tageJahr]],tbl_BasisLos1[],7,FALSE),"")</f>
        <v>0</v>
      </c>
      <c r="S181" s="166" t="str">
        <f>IFERROR(tbl_AufmassLos1[[#This Row],[Fläche_qm_Jahr]]/tbl_AufmassLos1[[#This Row],[qm Leistung pro Stunde]],"")</f>
        <v/>
      </c>
      <c r="T181" s="167">
        <f>IFERROR(VLOOKUP(tbl_AufmassLos1[[#This Row],[Reinigungs-gruppe]]&amp;tbl_AufmassLos1[[#This Row],[Reinigungs-tageJahr]],tbl_BasisLos1[],8,FALSE),"")</f>
        <v>0</v>
      </c>
      <c r="U181" s="168" t="str">
        <f>IFERROR(tbl_AufmassLos1[[#This Row],[StundenJahr]]*tbl_AufmassLos1[[#This Row],[SVS]],"")</f>
        <v/>
      </c>
      <c r="V181" s="169" t="str">
        <f>IFERROR(tbl_AufmassLos1[[#This Row],[PreisJahr]]/12,"")</f>
        <v/>
      </c>
    </row>
    <row r="182" spans="1:22" x14ac:dyDescent="0.2">
      <c r="A182" s="285" t="s">
        <v>1528</v>
      </c>
      <c r="B182" s="286">
        <v>701600280</v>
      </c>
      <c r="C182" s="285" t="s">
        <v>1529</v>
      </c>
      <c r="D182" s="287" t="s">
        <v>249</v>
      </c>
      <c r="E182" s="651">
        <v>39</v>
      </c>
      <c r="F182" s="292" t="s">
        <v>751</v>
      </c>
      <c r="G182" s="288" t="s">
        <v>669</v>
      </c>
      <c r="H182" s="285"/>
      <c r="I182" s="285" t="s">
        <v>389</v>
      </c>
      <c r="J182" s="289">
        <v>66.5</v>
      </c>
      <c r="K182" s="286" t="s">
        <v>410</v>
      </c>
      <c r="L182" s="286" t="s">
        <v>163</v>
      </c>
      <c r="M182" s="286" t="s">
        <v>433</v>
      </c>
      <c r="N182" s="290">
        <v>96</v>
      </c>
      <c r="O182" s="291">
        <v>18.899999999999999</v>
      </c>
      <c r="P182" s="291"/>
      <c r="Q182" s="649">
        <f>IFERROR(tbl_AufmassLos1[[#This Row],[Fläche_qm]]*tbl_AufmassLos1[[#This Row],[Reinigungs-tageJahr]],"")</f>
        <v>6384</v>
      </c>
      <c r="R182" s="160">
        <f>IFERROR(VLOOKUP(tbl_AufmassLos1[[#This Row],[Reinigungs-gruppe]]&amp;tbl_AufmassLos1[[#This Row],[Reinigungs-tageJahr]],tbl_BasisLos1[],7,FALSE),"")</f>
        <v>0</v>
      </c>
      <c r="S182" s="166" t="str">
        <f>IFERROR(tbl_AufmassLos1[[#This Row],[Fläche_qm_Jahr]]/tbl_AufmassLos1[[#This Row],[qm Leistung pro Stunde]],"")</f>
        <v/>
      </c>
      <c r="T182" s="167">
        <f>IFERROR(VLOOKUP(tbl_AufmassLos1[[#This Row],[Reinigungs-gruppe]]&amp;tbl_AufmassLos1[[#This Row],[Reinigungs-tageJahr]],tbl_BasisLos1[],8,FALSE),"")</f>
        <v>0</v>
      </c>
      <c r="U182" s="168" t="str">
        <f>IFERROR(tbl_AufmassLos1[[#This Row],[StundenJahr]]*tbl_AufmassLos1[[#This Row],[SVS]],"")</f>
        <v/>
      </c>
      <c r="V182" s="169" t="str">
        <f>IFERROR(tbl_AufmassLos1[[#This Row],[PreisJahr]]/12,"")</f>
        <v/>
      </c>
    </row>
    <row r="183" spans="1:22" x14ac:dyDescent="0.2">
      <c r="A183" s="285" t="s">
        <v>1528</v>
      </c>
      <c r="B183" s="286">
        <v>701600280</v>
      </c>
      <c r="C183" s="285" t="s">
        <v>1529</v>
      </c>
      <c r="D183" s="287" t="s">
        <v>249</v>
      </c>
      <c r="E183" s="651">
        <v>41</v>
      </c>
      <c r="F183" s="292" t="s">
        <v>847</v>
      </c>
      <c r="G183" s="288" t="s">
        <v>669</v>
      </c>
      <c r="H183" s="285"/>
      <c r="I183" s="285" t="s">
        <v>389</v>
      </c>
      <c r="J183" s="289">
        <v>66.5</v>
      </c>
      <c r="K183" s="286" t="s">
        <v>412</v>
      </c>
      <c r="L183" s="286" t="s">
        <v>163</v>
      </c>
      <c r="M183" s="286" t="s">
        <v>433</v>
      </c>
      <c r="N183" s="290">
        <v>96</v>
      </c>
      <c r="O183" s="291">
        <v>16.899999999999999</v>
      </c>
      <c r="P183" s="291"/>
      <c r="Q183" s="649">
        <f>IFERROR(tbl_AufmassLos1[[#This Row],[Fläche_qm]]*tbl_AufmassLos1[[#This Row],[Reinigungs-tageJahr]],"")</f>
        <v>6384</v>
      </c>
      <c r="R183" s="160">
        <f>IFERROR(VLOOKUP(tbl_AufmassLos1[[#This Row],[Reinigungs-gruppe]]&amp;tbl_AufmassLos1[[#This Row],[Reinigungs-tageJahr]],tbl_BasisLos1[],7,FALSE),"")</f>
        <v>0</v>
      </c>
      <c r="S183" s="166" t="str">
        <f>IFERROR(tbl_AufmassLos1[[#This Row],[Fläche_qm_Jahr]]/tbl_AufmassLos1[[#This Row],[qm Leistung pro Stunde]],"")</f>
        <v/>
      </c>
      <c r="T183" s="167">
        <f>IFERROR(VLOOKUP(tbl_AufmassLos1[[#This Row],[Reinigungs-gruppe]]&amp;tbl_AufmassLos1[[#This Row],[Reinigungs-tageJahr]],tbl_BasisLos1[],8,FALSE),"")</f>
        <v>0</v>
      </c>
      <c r="U183" s="168" t="str">
        <f>IFERROR(tbl_AufmassLos1[[#This Row],[StundenJahr]]*tbl_AufmassLos1[[#This Row],[SVS]],"")</f>
        <v/>
      </c>
      <c r="V183" s="169" t="str">
        <f>IFERROR(tbl_AufmassLos1[[#This Row],[PreisJahr]]/12,"")</f>
        <v/>
      </c>
    </row>
    <row r="184" spans="1:22" x14ac:dyDescent="0.2">
      <c r="A184" s="285" t="s">
        <v>1528</v>
      </c>
      <c r="B184" s="286">
        <v>701600280</v>
      </c>
      <c r="C184" s="285" t="s">
        <v>1529</v>
      </c>
      <c r="D184" s="287" t="s">
        <v>249</v>
      </c>
      <c r="E184" s="651">
        <v>42</v>
      </c>
      <c r="F184" s="292" t="s">
        <v>372</v>
      </c>
      <c r="G184" s="288" t="s">
        <v>669</v>
      </c>
      <c r="H184" s="285"/>
      <c r="I184" s="285" t="s">
        <v>389</v>
      </c>
      <c r="J184" s="289">
        <v>23.1</v>
      </c>
      <c r="K184" s="286" t="s">
        <v>412</v>
      </c>
      <c r="L184" s="286" t="s">
        <v>163</v>
      </c>
      <c r="M184" s="286" t="s">
        <v>433</v>
      </c>
      <c r="N184" s="290">
        <v>96</v>
      </c>
      <c r="O184" s="291">
        <v>4.3</v>
      </c>
      <c r="P184" s="291"/>
      <c r="Q184" s="649">
        <f>IFERROR(tbl_AufmassLos1[[#This Row],[Fläche_qm]]*tbl_AufmassLos1[[#This Row],[Reinigungs-tageJahr]],"")</f>
        <v>2217.6000000000004</v>
      </c>
      <c r="R184" s="160">
        <f>IFERROR(VLOOKUP(tbl_AufmassLos1[[#This Row],[Reinigungs-gruppe]]&amp;tbl_AufmassLos1[[#This Row],[Reinigungs-tageJahr]],tbl_BasisLos1[],7,FALSE),"")</f>
        <v>0</v>
      </c>
      <c r="S184" s="166" t="str">
        <f>IFERROR(tbl_AufmassLos1[[#This Row],[Fläche_qm_Jahr]]/tbl_AufmassLos1[[#This Row],[qm Leistung pro Stunde]],"")</f>
        <v/>
      </c>
      <c r="T184" s="167">
        <f>IFERROR(VLOOKUP(tbl_AufmassLos1[[#This Row],[Reinigungs-gruppe]]&amp;tbl_AufmassLos1[[#This Row],[Reinigungs-tageJahr]],tbl_BasisLos1[],8,FALSE),"")</f>
        <v>0</v>
      </c>
      <c r="U184" s="168" t="str">
        <f>IFERROR(tbl_AufmassLos1[[#This Row],[StundenJahr]]*tbl_AufmassLos1[[#This Row],[SVS]],"")</f>
        <v/>
      </c>
      <c r="V184" s="169" t="str">
        <f>IFERROR(tbl_AufmassLos1[[#This Row],[PreisJahr]]/12,"")</f>
        <v/>
      </c>
    </row>
    <row r="185" spans="1:22" x14ac:dyDescent="0.2">
      <c r="A185" s="285" t="s">
        <v>1528</v>
      </c>
      <c r="B185" s="286">
        <v>701600280</v>
      </c>
      <c r="C185" s="285" t="s">
        <v>1529</v>
      </c>
      <c r="D185" s="287" t="s">
        <v>249</v>
      </c>
      <c r="E185" s="651" t="s">
        <v>848</v>
      </c>
      <c r="F185" s="292" t="s">
        <v>330</v>
      </c>
      <c r="G185" s="288" t="s">
        <v>670</v>
      </c>
      <c r="H185" s="285"/>
      <c r="I185" s="285" t="s">
        <v>391</v>
      </c>
      <c r="J185" s="289">
        <v>21.6</v>
      </c>
      <c r="K185" s="286" t="s">
        <v>235</v>
      </c>
      <c r="L185" s="286" t="s">
        <v>163</v>
      </c>
      <c r="M185" s="286" t="s">
        <v>430</v>
      </c>
      <c r="N185" s="290">
        <v>192</v>
      </c>
      <c r="O185" s="291">
        <v>4.0999999999999996</v>
      </c>
      <c r="P185" s="291">
        <v>1.7</v>
      </c>
      <c r="Q185" s="649">
        <f>IFERROR(tbl_AufmassLos1[[#This Row],[Fläche_qm]]*tbl_AufmassLos1[[#This Row],[Reinigungs-tageJahr]],"")</f>
        <v>4147.2000000000007</v>
      </c>
      <c r="R185" s="160">
        <f>IFERROR(VLOOKUP(tbl_AufmassLos1[[#This Row],[Reinigungs-gruppe]]&amp;tbl_AufmassLos1[[#This Row],[Reinigungs-tageJahr]],tbl_BasisLos1[],7,FALSE),"")</f>
        <v>0</v>
      </c>
      <c r="S185" s="166" t="str">
        <f>IFERROR(tbl_AufmassLos1[[#This Row],[Fläche_qm_Jahr]]/tbl_AufmassLos1[[#This Row],[qm Leistung pro Stunde]],"")</f>
        <v/>
      </c>
      <c r="T185" s="167">
        <f>IFERROR(VLOOKUP(tbl_AufmassLos1[[#This Row],[Reinigungs-gruppe]]&amp;tbl_AufmassLos1[[#This Row],[Reinigungs-tageJahr]],tbl_BasisLos1[],8,FALSE),"")</f>
        <v>0</v>
      </c>
      <c r="U185" s="168" t="str">
        <f>IFERROR(tbl_AufmassLos1[[#This Row],[StundenJahr]]*tbl_AufmassLos1[[#This Row],[SVS]],"")</f>
        <v/>
      </c>
      <c r="V185" s="169" t="str">
        <f>IFERROR(tbl_AufmassLos1[[#This Row],[PreisJahr]]/12,"")</f>
        <v/>
      </c>
    </row>
    <row r="186" spans="1:22" x14ac:dyDescent="0.2">
      <c r="A186" s="285" t="s">
        <v>1528</v>
      </c>
      <c r="B186" s="286">
        <v>701600280</v>
      </c>
      <c r="C186" s="285" t="s">
        <v>1529</v>
      </c>
      <c r="D186" s="287" t="s">
        <v>249</v>
      </c>
      <c r="E186" s="651">
        <v>44</v>
      </c>
      <c r="F186" s="292" t="s">
        <v>360</v>
      </c>
      <c r="G186" s="288" t="s">
        <v>670</v>
      </c>
      <c r="H186" s="285"/>
      <c r="I186" s="285" t="s">
        <v>391</v>
      </c>
      <c r="J186" s="289">
        <v>3.88</v>
      </c>
      <c r="K186" s="286" t="s">
        <v>49</v>
      </c>
      <c r="L186" s="286" t="s">
        <v>163</v>
      </c>
      <c r="M186" s="286" t="s">
        <v>249</v>
      </c>
      <c r="N186" s="290">
        <v>0</v>
      </c>
      <c r="O186" s="291"/>
      <c r="P186" s="291"/>
      <c r="Q186" s="649">
        <f>IFERROR(tbl_AufmassLos1[[#This Row],[Fläche_qm]]*tbl_AufmassLos1[[#This Row],[Reinigungs-tageJahr]],"")</f>
        <v>0</v>
      </c>
      <c r="R186" s="160">
        <f>IFERROR(VLOOKUP(tbl_AufmassLos1[[#This Row],[Reinigungs-gruppe]]&amp;tbl_AufmassLos1[[#This Row],[Reinigungs-tageJahr]],tbl_BasisLos1[],7,FALSE),"")</f>
        <v>0</v>
      </c>
      <c r="S186" s="166" t="str">
        <f>IFERROR(tbl_AufmassLos1[[#This Row],[Fläche_qm_Jahr]]/tbl_AufmassLos1[[#This Row],[qm Leistung pro Stunde]],"")</f>
        <v/>
      </c>
      <c r="T186" s="167">
        <f>IFERROR(VLOOKUP(tbl_AufmassLos1[[#This Row],[Reinigungs-gruppe]]&amp;tbl_AufmassLos1[[#This Row],[Reinigungs-tageJahr]],tbl_BasisLos1[],8,FALSE),"")</f>
        <v>0</v>
      </c>
      <c r="U186" s="168" t="str">
        <f>IFERROR(tbl_AufmassLos1[[#This Row],[StundenJahr]]*tbl_AufmassLos1[[#This Row],[SVS]],"")</f>
        <v/>
      </c>
      <c r="V186" s="169" t="str">
        <f>IFERROR(tbl_AufmassLos1[[#This Row],[PreisJahr]]/12,"")</f>
        <v/>
      </c>
    </row>
    <row r="187" spans="1:22" x14ac:dyDescent="0.2">
      <c r="A187" s="285" t="s">
        <v>1528</v>
      </c>
      <c r="B187" s="286">
        <v>701600280</v>
      </c>
      <c r="C187" s="285" t="s">
        <v>1529</v>
      </c>
      <c r="D187" s="287" t="s">
        <v>249</v>
      </c>
      <c r="E187" s="651">
        <v>43</v>
      </c>
      <c r="F187" s="292" t="s">
        <v>347</v>
      </c>
      <c r="G187" s="288" t="s">
        <v>670</v>
      </c>
      <c r="H187" s="285"/>
      <c r="I187" s="285" t="s">
        <v>391</v>
      </c>
      <c r="J187" s="289">
        <v>15.36</v>
      </c>
      <c r="K187" s="286" t="s">
        <v>406</v>
      </c>
      <c r="L187" s="286" t="s">
        <v>163</v>
      </c>
      <c r="M187" s="286" t="s">
        <v>429</v>
      </c>
      <c r="N187" s="290">
        <v>12</v>
      </c>
      <c r="O187" s="291"/>
      <c r="P187" s="291"/>
      <c r="Q187" s="649">
        <f>IFERROR(tbl_AufmassLos1[[#This Row],[Fläche_qm]]*tbl_AufmassLos1[[#This Row],[Reinigungs-tageJahr]],"")</f>
        <v>184.32</v>
      </c>
      <c r="R187" s="160">
        <f>IFERROR(VLOOKUP(tbl_AufmassLos1[[#This Row],[Reinigungs-gruppe]]&amp;tbl_AufmassLos1[[#This Row],[Reinigungs-tageJahr]],tbl_BasisLos1[],7,FALSE),"")</f>
        <v>0</v>
      </c>
      <c r="S187" s="166" t="str">
        <f>IFERROR(tbl_AufmassLos1[[#This Row],[Fläche_qm_Jahr]]/tbl_AufmassLos1[[#This Row],[qm Leistung pro Stunde]],"")</f>
        <v/>
      </c>
      <c r="T187" s="167">
        <f>IFERROR(VLOOKUP(tbl_AufmassLos1[[#This Row],[Reinigungs-gruppe]]&amp;tbl_AufmassLos1[[#This Row],[Reinigungs-tageJahr]],tbl_BasisLos1[],8,FALSE),"")</f>
        <v>0</v>
      </c>
      <c r="U187" s="168" t="str">
        <f>IFERROR(tbl_AufmassLos1[[#This Row],[StundenJahr]]*tbl_AufmassLos1[[#This Row],[SVS]],"")</f>
        <v/>
      </c>
      <c r="V187" s="169" t="str">
        <f>IFERROR(tbl_AufmassLos1[[#This Row],[PreisJahr]]/12,"")</f>
        <v/>
      </c>
    </row>
    <row r="188" spans="1:22" x14ac:dyDescent="0.2">
      <c r="A188" s="285" t="s">
        <v>1528</v>
      </c>
      <c r="B188" s="286">
        <v>701600280</v>
      </c>
      <c r="C188" s="285" t="s">
        <v>1529</v>
      </c>
      <c r="D188" s="287" t="s">
        <v>249</v>
      </c>
      <c r="E188" s="651">
        <v>45</v>
      </c>
      <c r="F188" s="292" t="s">
        <v>362</v>
      </c>
      <c r="G188" s="288" t="s">
        <v>670</v>
      </c>
      <c r="H188" s="285"/>
      <c r="I188" s="285" t="s">
        <v>391</v>
      </c>
      <c r="J188" s="289">
        <v>15.36</v>
      </c>
      <c r="K188" s="286" t="s">
        <v>406</v>
      </c>
      <c r="L188" s="286" t="s">
        <v>163</v>
      </c>
      <c r="M188" s="286" t="s">
        <v>429</v>
      </c>
      <c r="N188" s="290">
        <v>12</v>
      </c>
      <c r="O188" s="291"/>
      <c r="P188" s="291"/>
      <c r="Q188" s="649">
        <f>IFERROR(tbl_AufmassLos1[[#This Row],[Fläche_qm]]*tbl_AufmassLos1[[#This Row],[Reinigungs-tageJahr]],"")</f>
        <v>184.32</v>
      </c>
      <c r="R188" s="160">
        <f>IFERROR(VLOOKUP(tbl_AufmassLos1[[#This Row],[Reinigungs-gruppe]]&amp;tbl_AufmassLos1[[#This Row],[Reinigungs-tageJahr]],tbl_BasisLos1[],7,FALSE),"")</f>
        <v>0</v>
      </c>
      <c r="S188" s="166" t="str">
        <f>IFERROR(tbl_AufmassLos1[[#This Row],[Fläche_qm_Jahr]]/tbl_AufmassLos1[[#This Row],[qm Leistung pro Stunde]],"")</f>
        <v/>
      </c>
      <c r="T188" s="167">
        <f>IFERROR(VLOOKUP(tbl_AufmassLos1[[#This Row],[Reinigungs-gruppe]]&amp;tbl_AufmassLos1[[#This Row],[Reinigungs-tageJahr]],tbl_BasisLos1[],8,FALSE),"")</f>
        <v>0</v>
      </c>
      <c r="U188" s="168" t="str">
        <f>IFERROR(tbl_AufmassLos1[[#This Row],[StundenJahr]]*tbl_AufmassLos1[[#This Row],[SVS]],"")</f>
        <v/>
      </c>
      <c r="V188" s="169" t="str">
        <f>IFERROR(tbl_AufmassLos1[[#This Row],[PreisJahr]]/12,"")</f>
        <v/>
      </c>
    </row>
    <row r="189" spans="1:22" x14ac:dyDescent="0.2">
      <c r="A189" s="285" t="s">
        <v>1528</v>
      </c>
      <c r="B189" s="286">
        <v>701600280</v>
      </c>
      <c r="C189" s="285" t="s">
        <v>1529</v>
      </c>
      <c r="D189" s="287" t="s">
        <v>249</v>
      </c>
      <c r="E189" s="651" t="s">
        <v>849</v>
      </c>
      <c r="F189" s="292" t="s">
        <v>334</v>
      </c>
      <c r="G189" s="288" t="s">
        <v>670</v>
      </c>
      <c r="H189" s="285"/>
      <c r="I189" s="285" t="s">
        <v>389</v>
      </c>
      <c r="J189" s="289">
        <v>77</v>
      </c>
      <c r="K189" s="286" t="s">
        <v>262</v>
      </c>
      <c r="L189" s="286" t="s">
        <v>163</v>
      </c>
      <c r="M189" s="286" t="s">
        <v>430</v>
      </c>
      <c r="N189" s="290">
        <v>192</v>
      </c>
      <c r="O189" s="291">
        <v>12.9</v>
      </c>
      <c r="P189" s="291"/>
      <c r="Q189" s="649">
        <f>IFERROR(tbl_AufmassLos1[[#This Row],[Fläche_qm]]*tbl_AufmassLos1[[#This Row],[Reinigungs-tageJahr]],"")</f>
        <v>14784</v>
      </c>
      <c r="R189" s="160">
        <f>IFERROR(VLOOKUP(tbl_AufmassLos1[[#This Row],[Reinigungs-gruppe]]&amp;tbl_AufmassLos1[[#This Row],[Reinigungs-tageJahr]],tbl_BasisLos1[],7,FALSE),"")</f>
        <v>0</v>
      </c>
      <c r="S189" s="166" t="str">
        <f>IFERROR(tbl_AufmassLos1[[#This Row],[Fläche_qm_Jahr]]/tbl_AufmassLos1[[#This Row],[qm Leistung pro Stunde]],"")</f>
        <v/>
      </c>
      <c r="T189" s="167">
        <f>IFERROR(VLOOKUP(tbl_AufmassLos1[[#This Row],[Reinigungs-gruppe]]&amp;tbl_AufmassLos1[[#This Row],[Reinigungs-tageJahr]],tbl_BasisLos1[],8,FALSE),"")</f>
        <v>0</v>
      </c>
      <c r="U189" s="168" t="str">
        <f>IFERROR(tbl_AufmassLos1[[#This Row],[StundenJahr]]*tbl_AufmassLos1[[#This Row],[SVS]],"")</f>
        <v/>
      </c>
      <c r="V189" s="169" t="str">
        <f>IFERROR(tbl_AufmassLos1[[#This Row],[PreisJahr]]/12,"")</f>
        <v/>
      </c>
    </row>
    <row r="190" spans="1:22" x14ac:dyDescent="0.2">
      <c r="A190" s="285" t="s">
        <v>1528</v>
      </c>
      <c r="B190" s="286">
        <v>701600280</v>
      </c>
      <c r="C190" s="285" t="s">
        <v>1529</v>
      </c>
      <c r="D190" s="287" t="s">
        <v>249</v>
      </c>
      <c r="E190" s="651">
        <v>47</v>
      </c>
      <c r="F190" s="292" t="s">
        <v>765</v>
      </c>
      <c r="G190" s="288" t="s">
        <v>670</v>
      </c>
      <c r="H190" s="285"/>
      <c r="I190" s="285" t="s">
        <v>389</v>
      </c>
      <c r="J190" s="289">
        <v>66.5</v>
      </c>
      <c r="K190" s="286" t="s">
        <v>434</v>
      </c>
      <c r="L190" s="286" t="s">
        <v>163</v>
      </c>
      <c r="M190" s="286" t="s">
        <v>430</v>
      </c>
      <c r="N190" s="290">
        <v>192</v>
      </c>
      <c r="O190" s="291">
        <v>18.899999999999999</v>
      </c>
      <c r="P190" s="291"/>
      <c r="Q190" s="649">
        <f>IFERROR(tbl_AufmassLos1[[#This Row],[Fläche_qm]]*tbl_AufmassLos1[[#This Row],[Reinigungs-tageJahr]],"")</f>
        <v>12768</v>
      </c>
      <c r="R190" s="160">
        <f>IFERROR(VLOOKUP(tbl_AufmassLos1[[#This Row],[Reinigungs-gruppe]]&amp;tbl_AufmassLos1[[#This Row],[Reinigungs-tageJahr]],tbl_BasisLos1[],7,FALSE),"")</f>
        <v>0</v>
      </c>
      <c r="S190" s="166" t="str">
        <f>IFERROR(tbl_AufmassLos1[[#This Row],[Fläche_qm_Jahr]]/tbl_AufmassLos1[[#This Row],[qm Leistung pro Stunde]],"")</f>
        <v/>
      </c>
      <c r="T190" s="167">
        <f>IFERROR(VLOOKUP(tbl_AufmassLos1[[#This Row],[Reinigungs-gruppe]]&amp;tbl_AufmassLos1[[#This Row],[Reinigungs-tageJahr]],tbl_BasisLos1[],8,FALSE),"")</f>
        <v>0</v>
      </c>
      <c r="U190" s="168" t="str">
        <f>IFERROR(tbl_AufmassLos1[[#This Row],[StundenJahr]]*tbl_AufmassLos1[[#This Row],[SVS]],"")</f>
        <v/>
      </c>
      <c r="V190" s="169" t="str">
        <f>IFERROR(tbl_AufmassLos1[[#This Row],[PreisJahr]]/12,"")</f>
        <v/>
      </c>
    </row>
    <row r="191" spans="1:22" x14ac:dyDescent="0.2">
      <c r="A191" s="285" t="s">
        <v>1528</v>
      </c>
      <c r="B191" s="286">
        <v>701600280</v>
      </c>
      <c r="C191" s="285" t="s">
        <v>1529</v>
      </c>
      <c r="D191" s="287" t="s">
        <v>249</v>
      </c>
      <c r="E191" s="651">
        <v>48</v>
      </c>
      <c r="F191" s="292" t="s">
        <v>765</v>
      </c>
      <c r="G191" s="288" t="s">
        <v>670</v>
      </c>
      <c r="H191" s="285"/>
      <c r="I191" s="285" t="s">
        <v>389</v>
      </c>
      <c r="J191" s="289">
        <v>66.5</v>
      </c>
      <c r="K191" s="286" t="s">
        <v>434</v>
      </c>
      <c r="L191" s="286" t="s">
        <v>163</v>
      </c>
      <c r="M191" s="286" t="s">
        <v>430</v>
      </c>
      <c r="N191" s="290">
        <v>192</v>
      </c>
      <c r="O191" s="291">
        <v>18.899999999999999</v>
      </c>
      <c r="P191" s="291"/>
      <c r="Q191" s="649">
        <f>IFERROR(tbl_AufmassLos1[[#This Row],[Fläche_qm]]*tbl_AufmassLos1[[#This Row],[Reinigungs-tageJahr]],"")</f>
        <v>12768</v>
      </c>
      <c r="R191" s="160">
        <f>IFERROR(VLOOKUP(tbl_AufmassLos1[[#This Row],[Reinigungs-gruppe]]&amp;tbl_AufmassLos1[[#This Row],[Reinigungs-tageJahr]],tbl_BasisLos1[],7,FALSE),"")</f>
        <v>0</v>
      </c>
      <c r="S191" s="166" t="str">
        <f>IFERROR(tbl_AufmassLos1[[#This Row],[Fläche_qm_Jahr]]/tbl_AufmassLos1[[#This Row],[qm Leistung pro Stunde]],"")</f>
        <v/>
      </c>
      <c r="T191" s="167">
        <f>IFERROR(VLOOKUP(tbl_AufmassLos1[[#This Row],[Reinigungs-gruppe]]&amp;tbl_AufmassLos1[[#This Row],[Reinigungs-tageJahr]],tbl_BasisLos1[],8,FALSE),"")</f>
        <v>0</v>
      </c>
      <c r="U191" s="168" t="str">
        <f>IFERROR(tbl_AufmassLos1[[#This Row],[StundenJahr]]*tbl_AufmassLos1[[#This Row],[SVS]],"")</f>
        <v/>
      </c>
      <c r="V191" s="169" t="str">
        <f>IFERROR(tbl_AufmassLos1[[#This Row],[PreisJahr]]/12,"")</f>
        <v/>
      </c>
    </row>
    <row r="192" spans="1:22" x14ac:dyDescent="0.2">
      <c r="A192" s="285" t="s">
        <v>1528</v>
      </c>
      <c r="B192" s="286">
        <v>701600280</v>
      </c>
      <c r="C192" s="285" t="s">
        <v>1529</v>
      </c>
      <c r="D192" s="287" t="s">
        <v>249</v>
      </c>
      <c r="E192" s="651">
        <v>49</v>
      </c>
      <c r="F192" s="292" t="s">
        <v>765</v>
      </c>
      <c r="G192" s="288" t="s">
        <v>670</v>
      </c>
      <c r="H192" s="285"/>
      <c r="I192" s="285" t="s">
        <v>389</v>
      </c>
      <c r="J192" s="289">
        <v>66.5</v>
      </c>
      <c r="K192" s="286" t="s">
        <v>434</v>
      </c>
      <c r="L192" s="286" t="s">
        <v>163</v>
      </c>
      <c r="M192" s="286" t="s">
        <v>430</v>
      </c>
      <c r="N192" s="290">
        <v>192</v>
      </c>
      <c r="O192" s="291">
        <v>18.899999999999999</v>
      </c>
      <c r="P192" s="291"/>
      <c r="Q192" s="649">
        <f>IFERROR(tbl_AufmassLos1[[#This Row],[Fläche_qm]]*tbl_AufmassLos1[[#This Row],[Reinigungs-tageJahr]],"")</f>
        <v>12768</v>
      </c>
      <c r="R192" s="160">
        <f>IFERROR(VLOOKUP(tbl_AufmassLos1[[#This Row],[Reinigungs-gruppe]]&amp;tbl_AufmassLos1[[#This Row],[Reinigungs-tageJahr]],tbl_BasisLos1[],7,FALSE),"")</f>
        <v>0</v>
      </c>
      <c r="S192" s="166" t="str">
        <f>IFERROR(tbl_AufmassLos1[[#This Row],[Fläche_qm_Jahr]]/tbl_AufmassLos1[[#This Row],[qm Leistung pro Stunde]],"")</f>
        <v/>
      </c>
      <c r="T192" s="167">
        <f>IFERROR(VLOOKUP(tbl_AufmassLos1[[#This Row],[Reinigungs-gruppe]]&amp;tbl_AufmassLos1[[#This Row],[Reinigungs-tageJahr]],tbl_BasisLos1[],8,FALSE),"")</f>
        <v>0</v>
      </c>
      <c r="U192" s="168" t="str">
        <f>IFERROR(tbl_AufmassLos1[[#This Row],[StundenJahr]]*tbl_AufmassLos1[[#This Row],[SVS]],"")</f>
        <v/>
      </c>
      <c r="V192" s="169" t="str">
        <f>IFERROR(tbl_AufmassLos1[[#This Row],[PreisJahr]]/12,"")</f>
        <v/>
      </c>
    </row>
    <row r="193" spans="1:22" x14ac:dyDescent="0.2">
      <c r="A193" s="285" t="s">
        <v>1528</v>
      </c>
      <c r="B193" s="286">
        <v>701600280</v>
      </c>
      <c r="C193" s="285" t="s">
        <v>1529</v>
      </c>
      <c r="D193" s="287" t="s">
        <v>249</v>
      </c>
      <c r="E193" s="651">
        <v>50</v>
      </c>
      <c r="F193" s="292" t="s">
        <v>765</v>
      </c>
      <c r="G193" s="288" t="s">
        <v>670</v>
      </c>
      <c r="H193" s="285"/>
      <c r="I193" s="285" t="s">
        <v>389</v>
      </c>
      <c r="J193" s="289">
        <v>22.5</v>
      </c>
      <c r="K193" s="286" t="s">
        <v>434</v>
      </c>
      <c r="L193" s="286" t="s">
        <v>163</v>
      </c>
      <c r="M193" s="286" t="s">
        <v>430</v>
      </c>
      <c r="N193" s="290">
        <v>192</v>
      </c>
      <c r="O193" s="291">
        <v>4.3</v>
      </c>
      <c r="P193" s="291"/>
      <c r="Q193" s="649">
        <f>IFERROR(tbl_AufmassLos1[[#This Row],[Fläche_qm]]*tbl_AufmassLos1[[#This Row],[Reinigungs-tageJahr]],"")</f>
        <v>4320</v>
      </c>
      <c r="R193" s="160">
        <f>IFERROR(VLOOKUP(tbl_AufmassLos1[[#This Row],[Reinigungs-gruppe]]&amp;tbl_AufmassLos1[[#This Row],[Reinigungs-tageJahr]],tbl_BasisLos1[],7,FALSE),"")</f>
        <v>0</v>
      </c>
      <c r="S193" s="166" t="str">
        <f>IFERROR(tbl_AufmassLos1[[#This Row],[Fläche_qm_Jahr]]/tbl_AufmassLos1[[#This Row],[qm Leistung pro Stunde]],"")</f>
        <v/>
      </c>
      <c r="T193" s="167">
        <f>IFERROR(VLOOKUP(tbl_AufmassLos1[[#This Row],[Reinigungs-gruppe]]&amp;tbl_AufmassLos1[[#This Row],[Reinigungs-tageJahr]],tbl_BasisLos1[],8,FALSE),"")</f>
        <v>0</v>
      </c>
      <c r="U193" s="168" t="str">
        <f>IFERROR(tbl_AufmassLos1[[#This Row],[StundenJahr]]*tbl_AufmassLos1[[#This Row],[SVS]],"")</f>
        <v/>
      </c>
      <c r="V193" s="169" t="str">
        <f>IFERROR(tbl_AufmassLos1[[#This Row],[PreisJahr]]/12,"")</f>
        <v/>
      </c>
    </row>
    <row r="194" spans="1:22" x14ac:dyDescent="0.2">
      <c r="A194" s="285" t="s">
        <v>1528</v>
      </c>
      <c r="B194" s="286">
        <v>701600280</v>
      </c>
      <c r="C194" s="285" t="s">
        <v>1529</v>
      </c>
      <c r="D194" s="287" t="s">
        <v>249</v>
      </c>
      <c r="E194" s="651">
        <v>52</v>
      </c>
      <c r="F194" s="292" t="s">
        <v>850</v>
      </c>
      <c r="G194" s="288" t="s">
        <v>670</v>
      </c>
      <c r="H194" s="285"/>
      <c r="I194" s="285" t="s">
        <v>391</v>
      </c>
      <c r="J194" s="289">
        <v>26.66</v>
      </c>
      <c r="K194" s="286" t="s">
        <v>235</v>
      </c>
      <c r="L194" s="286" t="s">
        <v>163</v>
      </c>
      <c r="M194" s="286" t="s">
        <v>430</v>
      </c>
      <c r="N194" s="290">
        <v>192</v>
      </c>
      <c r="O194" s="291">
        <v>4.5</v>
      </c>
      <c r="P194" s="291">
        <v>1.7</v>
      </c>
      <c r="Q194" s="649">
        <f>IFERROR(tbl_AufmassLos1[[#This Row],[Fläche_qm]]*tbl_AufmassLos1[[#This Row],[Reinigungs-tageJahr]],"")</f>
        <v>5118.72</v>
      </c>
      <c r="R194" s="160">
        <f>IFERROR(VLOOKUP(tbl_AufmassLos1[[#This Row],[Reinigungs-gruppe]]&amp;tbl_AufmassLos1[[#This Row],[Reinigungs-tageJahr]],tbl_BasisLos1[],7,FALSE),"")</f>
        <v>0</v>
      </c>
      <c r="S194" s="166" t="str">
        <f>IFERROR(tbl_AufmassLos1[[#This Row],[Fläche_qm_Jahr]]/tbl_AufmassLos1[[#This Row],[qm Leistung pro Stunde]],"")</f>
        <v/>
      </c>
      <c r="T194" s="167">
        <f>IFERROR(VLOOKUP(tbl_AufmassLos1[[#This Row],[Reinigungs-gruppe]]&amp;tbl_AufmassLos1[[#This Row],[Reinigungs-tageJahr]],tbl_BasisLos1[],8,FALSE),"")</f>
        <v>0</v>
      </c>
      <c r="U194" s="168" t="str">
        <f>IFERROR(tbl_AufmassLos1[[#This Row],[StundenJahr]]*tbl_AufmassLos1[[#This Row],[SVS]],"")</f>
        <v/>
      </c>
      <c r="V194" s="169" t="str">
        <f>IFERROR(tbl_AufmassLos1[[#This Row],[PreisJahr]]/12,"")</f>
        <v/>
      </c>
    </row>
    <row r="195" spans="1:22" x14ac:dyDescent="0.2">
      <c r="A195" s="285" t="s">
        <v>1528</v>
      </c>
      <c r="B195" s="286">
        <v>701600280</v>
      </c>
      <c r="C195" s="285" t="s">
        <v>1529</v>
      </c>
      <c r="D195" s="287" t="s">
        <v>249</v>
      </c>
      <c r="E195" s="651">
        <v>51</v>
      </c>
      <c r="F195" s="292" t="s">
        <v>382</v>
      </c>
      <c r="G195" s="288" t="s">
        <v>670</v>
      </c>
      <c r="H195" s="285"/>
      <c r="I195" s="285" t="s">
        <v>391</v>
      </c>
      <c r="J195" s="289">
        <v>15.3</v>
      </c>
      <c r="K195" s="286" t="s">
        <v>439</v>
      </c>
      <c r="L195" s="286" t="s">
        <v>163</v>
      </c>
      <c r="M195" s="286" t="s">
        <v>520</v>
      </c>
      <c r="N195" s="290">
        <v>384</v>
      </c>
      <c r="O195" s="291">
        <v>0.6</v>
      </c>
      <c r="P195" s="291"/>
      <c r="Q195" s="649">
        <f>IFERROR(tbl_AufmassLos1[[#This Row],[Fläche_qm]]*tbl_AufmassLos1[[#This Row],[Reinigungs-tageJahr]],"")</f>
        <v>5875.2000000000007</v>
      </c>
      <c r="R195" s="160">
        <f>IFERROR(VLOOKUP(tbl_AufmassLos1[[#This Row],[Reinigungs-gruppe]]&amp;tbl_AufmassLos1[[#This Row],[Reinigungs-tageJahr]],tbl_BasisLos1[],7,FALSE),"")</f>
        <v>0</v>
      </c>
      <c r="S195" s="166" t="str">
        <f>IFERROR(tbl_AufmassLos1[[#This Row],[Fläche_qm_Jahr]]/tbl_AufmassLos1[[#This Row],[qm Leistung pro Stunde]],"")</f>
        <v/>
      </c>
      <c r="T195" s="167">
        <f>IFERROR(VLOOKUP(tbl_AufmassLos1[[#This Row],[Reinigungs-gruppe]]&amp;tbl_AufmassLos1[[#This Row],[Reinigungs-tageJahr]],tbl_BasisLos1[],8,FALSE),"")</f>
        <v>0</v>
      </c>
      <c r="U195" s="168" t="str">
        <f>IFERROR(tbl_AufmassLos1[[#This Row],[StundenJahr]]*tbl_AufmassLos1[[#This Row],[SVS]],"")</f>
        <v/>
      </c>
      <c r="V195" s="169" t="str">
        <f>IFERROR(tbl_AufmassLos1[[#This Row],[PreisJahr]]/12,"")</f>
        <v/>
      </c>
    </row>
    <row r="196" spans="1:22" x14ac:dyDescent="0.2">
      <c r="A196" s="285" t="s">
        <v>1528</v>
      </c>
      <c r="B196" s="286">
        <v>701600280</v>
      </c>
      <c r="C196" s="285" t="s">
        <v>1529</v>
      </c>
      <c r="D196" s="287" t="s">
        <v>249</v>
      </c>
      <c r="E196" s="651">
        <v>53</v>
      </c>
      <c r="F196" s="292" t="s">
        <v>851</v>
      </c>
      <c r="G196" s="288" t="s">
        <v>670</v>
      </c>
      <c r="H196" s="285"/>
      <c r="I196" s="285" t="s">
        <v>391</v>
      </c>
      <c r="J196" s="289">
        <v>17.04</v>
      </c>
      <c r="K196" s="286" t="s">
        <v>439</v>
      </c>
      <c r="L196" s="286" t="s">
        <v>163</v>
      </c>
      <c r="M196" s="286" t="s">
        <v>520</v>
      </c>
      <c r="N196" s="290">
        <v>384</v>
      </c>
      <c r="O196" s="291">
        <v>0.6</v>
      </c>
      <c r="P196" s="291"/>
      <c r="Q196" s="649">
        <f>IFERROR(tbl_AufmassLos1[[#This Row],[Fläche_qm]]*tbl_AufmassLos1[[#This Row],[Reinigungs-tageJahr]],"")</f>
        <v>6543.36</v>
      </c>
      <c r="R196" s="160">
        <f>IFERROR(VLOOKUP(tbl_AufmassLos1[[#This Row],[Reinigungs-gruppe]]&amp;tbl_AufmassLos1[[#This Row],[Reinigungs-tageJahr]],tbl_BasisLos1[],7,FALSE),"")</f>
        <v>0</v>
      </c>
      <c r="S196" s="166" t="str">
        <f>IFERROR(tbl_AufmassLos1[[#This Row],[Fläche_qm_Jahr]]/tbl_AufmassLos1[[#This Row],[qm Leistung pro Stunde]],"")</f>
        <v/>
      </c>
      <c r="T196" s="167">
        <f>IFERROR(VLOOKUP(tbl_AufmassLos1[[#This Row],[Reinigungs-gruppe]]&amp;tbl_AufmassLos1[[#This Row],[Reinigungs-tageJahr]],tbl_BasisLos1[],8,FALSE),"")</f>
        <v>0</v>
      </c>
      <c r="U196" s="168" t="str">
        <f>IFERROR(tbl_AufmassLos1[[#This Row],[StundenJahr]]*tbl_AufmassLos1[[#This Row],[SVS]],"")</f>
        <v/>
      </c>
      <c r="V196" s="169" t="str">
        <f>IFERROR(tbl_AufmassLos1[[#This Row],[PreisJahr]]/12,"")</f>
        <v/>
      </c>
    </row>
    <row r="197" spans="1:22" x14ac:dyDescent="0.2">
      <c r="A197" s="285" t="s">
        <v>1528</v>
      </c>
      <c r="B197" s="286">
        <v>701600280</v>
      </c>
      <c r="C197" s="285" t="s">
        <v>1529</v>
      </c>
      <c r="D197" s="287" t="s">
        <v>249</v>
      </c>
      <c r="E197" s="651">
        <v>54</v>
      </c>
      <c r="F197" s="292" t="s">
        <v>334</v>
      </c>
      <c r="G197" s="288" t="s">
        <v>670</v>
      </c>
      <c r="H197" s="285"/>
      <c r="I197" s="285" t="s">
        <v>389</v>
      </c>
      <c r="J197" s="289">
        <v>65</v>
      </c>
      <c r="K197" s="286" t="s">
        <v>262</v>
      </c>
      <c r="L197" s="286" t="s">
        <v>163</v>
      </c>
      <c r="M197" s="286" t="s">
        <v>430</v>
      </c>
      <c r="N197" s="290">
        <v>192</v>
      </c>
      <c r="O197" s="291">
        <v>12.9</v>
      </c>
      <c r="P197" s="291"/>
      <c r="Q197" s="649">
        <f>IFERROR(tbl_AufmassLos1[[#This Row],[Fläche_qm]]*tbl_AufmassLos1[[#This Row],[Reinigungs-tageJahr]],"")</f>
        <v>12480</v>
      </c>
      <c r="R197" s="160">
        <f>IFERROR(VLOOKUP(tbl_AufmassLos1[[#This Row],[Reinigungs-gruppe]]&amp;tbl_AufmassLos1[[#This Row],[Reinigungs-tageJahr]],tbl_BasisLos1[],7,FALSE),"")</f>
        <v>0</v>
      </c>
      <c r="S197" s="166" t="str">
        <f>IFERROR(tbl_AufmassLos1[[#This Row],[Fläche_qm_Jahr]]/tbl_AufmassLos1[[#This Row],[qm Leistung pro Stunde]],"")</f>
        <v/>
      </c>
      <c r="T197" s="167">
        <f>IFERROR(VLOOKUP(tbl_AufmassLos1[[#This Row],[Reinigungs-gruppe]]&amp;tbl_AufmassLos1[[#This Row],[Reinigungs-tageJahr]],tbl_BasisLos1[],8,FALSE),"")</f>
        <v>0</v>
      </c>
      <c r="U197" s="168" t="str">
        <f>IFERROR(tbl_AufmassLos1[[#This Row],[StundenJahr]]*tbl_AufmassLos1[[#This Row],[SVS]],"")</f>
        <v/>
      </c>
      <c r="V197" s="169" t="str">
        <f>IFERROR(tbl_AufmassLos1[[#This Row],[PreisJahr]]/12,"")</f>
        <v/>
      </c>
    </row>
    <row r="198" spans="1:22" x14ac:dyDescent="0.2">
      <c r="A198" s="285" t="s">
        <v>1528</v>
      </c>
      <c r="B198" s="286">
        <v>701600280</v>
      </c>
      <c r="C198" s="285" t="s">
        <v>1529</v>
      </c>
      <c r="D198" s="287" t="s">
        <v>249</v>
      </c>
      <c r="E198" s="651">
        <v>55</v>
      </c>
      <c r="F198" s="292" t="s">
        <v>765</v>
      </c>
      <c r="G198" s="288" t="s">
        <v>670</v>
      </c>
      <c r="H198" s="285"/>
      <c r="I198" s="285" t="s">
        <v>389</v>
      </c>
      <c r="J198" s="289">
        <v>66.5</v>
      </c>
      <c r="K198" s="286" t="s">
        <v>434</v>
      </c>
      <c r="L198" s="286" t="s">
        <v>163</v>
      </c>
      <c r="M198" s="286" t="s">
        <v>430</v>
      </c>
      <c r="N198" s="290">
        <v>192</v>
      </c>
      <c r="O198" s="291">
        <v>18.899999999999999</v>
      </c>
      <c r="P198" s="291"/>
      <c r="Q198" s="649">
        <f>IFERROR(tbl_AufmassLos1[[#This Row],[Fläche_qm]]*tbl_AufmassLos1[[#This Row],[Reinigungs-tageJahr]],"")</f>
        <v>12768</v>
      </c>
      <c r="R198" s="160">
        <f>IFERROR(VLOOKUP(tbl_AufmassLos1[[#This Row],[Reinigungs-gruppe]]&amp;tbl_AufmassLos1[[#This Row],[Reinigungs-tageJahr]],tbl_BasisLos1[],7,FALSE),"")</f>
        <v>0</v>
      </c>
      <c r="S198" s="166" t="str">
        <f>IFERROR(tbl_AufmassLos1[[#This Row],[Fläche_qm_Jahr]]/tbl_AufmassLos1[[#This Row],[qm Leistung pro Stunde]],"")</f>
        <v/>
      </c>
      <c r="T198" s="167">
        <f>IFERROR(VLOOKUP(tbl_AufmassLos1[[#This Row],[Reinigungs-gruppe]]&amp;tbl_AufmassLos1[[#This Row],[Reinigungs-tageJahr]],tbl_BasisLos1[],8,FALSE),"")</f>
        <v>0</v>
      </c>
      <c r="U198" s="168" t="str">
        <f>IFERROR(tbl_AufmassLos1[[#This Row],[StundenJahr]]*tbl_AufmassLos1[[#This Row],[SVS]],"")</f>
        <v/>
      </c>
      <c r="V198" s="169" t="str">
        <f>IFERROR(tbl_AufmassLos1[[#This Row],[PreisJahr]]/12,"")</f>
        <v/>
      </c>
    </row>
    <row r="199" spans="1:22" x14ac:dyDescent="0.2">
      <c r="A199" s="285" t="s">
        <v>1528</v>
      </c>
      <c r="B199" s="286">
        <v>701600280</v>
      </c>
      <c r="C199" s="285" t="s">
        <v>1529</v>
      </c>
      <c r="D199" s="287" t="s">
        <v>249</v>
      </c>
      <c r="E199" s="651">
        <v>56</v>
      </c>
      <c r="F199" s="292" t="s">
        <v>765</v>
      </c>
      <c r="G199" s="288" t="s">
        <v>670</v>
      </c>
      <c r="H199" s="285"/>
      <c r="I199" s="285" t="s">
        <v>389</v>
      </c>
      <c r="J199" s="289">
        <v>66.5</v>
      </c>
      <c r="K199" s="286" t="s">
        <v>434</v>
      </c>
      <c r="L199" s="286" t="s">
        <v>163</v>
      </c>
      <c r="M199" s="286" t="s">
        <v>430</v>
      </c>
      <c r="N199" s="290">
        <v>192</v>
      </c>
      <c r="O199" s="291">
        <v>18.899999999999999</v>
      </c>
      <c r="P199" s="291"/>
      <c r="Q199" s="649">
        <f>IFERROR(tbl_AufmassLos1[[#This Row],[Fläche_qm]]*tbl_AufmassLos1[[#This Row],[Reinigungs-tageJahr]],"")</f>
        <v>12768</v>
      </c>
      <c r="R199" s="160">
        <f>IFERROR(VLOOKUP(tbl_AufmassLos1[[#This Row],[Reinigungs-gruppe]]&amp;tbl_AufmassLos1[[#This Row],[Reinigungs-tageJahr]],tbl_BasisLos1[],7,FALSE),"")</f>
        <v>0</v>
      </c>
      <c r="S199" s="166" t="str">
        <f>IFERROR(tbl_AufmassLos1[[#This Row],[Fläche_qm_Jahr]]/tbl_AufmassLos1[[#This Row],[qm Leistung pro Stunde]],"")</f>
        <v/>
      </c>
      <c r="T199" s="167">
        <f>IFERROR(VLOOKUP(tbl_AufmassLos1[[#This Row],[Reinigungs-gruppe]]&amp;tbl_AufmassLos1[[#This Row],[Reinigungs-tageJahr]],tbl_BasisLos1[],8,FALSE),"")</f>
        <v>0</v>
      </c>
      <c r="U199" s="168" t="str">
        <f>IFERROR(tbl_AufmassLos1[[#This Row],[StundenJahr]]*tbl_AufmassLos1[[#This Row],[SVS]],"")</f>
        <v/>
      </c>
      <c r="V199" s="169" t="str">
        <f>IFERROR(tbl_AufmassLos1[[#This Row],[PreisJahr]]/12,"")</f>
        <v/>
      </c>
    </row>
    <row r="200" spans="1:22" x14ac:dyDescent="0.2">
      <c r="A200" s="285" t="s">
        <v>1528</v>
      </c>
      <c r="B200" s="286">
        <v>701600280</v>
      </c>
      <c r="C200" s="285" t="s">
        <v>1529</v>
      </c>
      <c r="D200" s="287" t="s">
        <v>249</v>
      </c>
      <c r="E200" s="651">
        <v>57</v>
      </c>
      <c r="F200" s="292" t="s">
        <v>765</v>
      </c>
      <c r="G200" s="288" t="s">
        <v>670</v>
      </c>
      <c r="H200" s="285"/>
      <c r="I200" s="285" t="s">
        <v>389</v>
      </c>
      <c r="J200" s="289">
        <v>66.5</v>
      </c>
      <c r="K200" s="286" t="s">
        <v>434</v>
      </c>
      <c r="L200" s="286" t="s">
        <v>163</v>
      </c>
      <c r="M200" s="286" t="s">
        <v>430</v>
      </c>
      <c r="N200" s="290">
        <v>192</v>
      </c>
      <c r="O200" s="291">
        <v>18.899999999999999</v>
      </c>
      <c r="P200" s="291"/>
      <c r="Q200" s="649">
        <f>IFERROR(tbl_AufmassLos1[[#This Row],[Fläche_qm]]*tbl_AufmassLos1[[#This Row],[Reinigungs-tageJahr]],"")</f>
        <v>12768</v>
      </c>
      <c r="R200" s="160">
        <f>IFERROR(VLOOKUP(tbl_AufmassLos1[[#This Row],[Reinigungs-gruppe]]&amp;tbl_AufmassLos1[[#This Row],[Reinigungs-tageJahr]],tbl_BasisLos1[],7,FALSE),"")</f>
        <v>0</v>
      </c>
      <c r="S200" s="166" t="str">
        <f>IFERROR(tbl_AufmassLos1[[#This Row],[Fläche_qm_Jahr]]/tbl_AufmassLos1[[#This Row],[qm Leistung pro Stunde]],"")</f>
        <v/>
      </c>
      <c r="T200" s="167">
        <f>IFERROR(VLOOKUP(tbl_AufmassLos1[[#This Row],[Reinigungs-gruppe]]&amp;tbl_AufmassLos1[[#This Row],[Reinigungs-tageJahr]],tbl_BasisLos1[],8,FALSE),"")</f>
        <v>0</v>
      </c>
      <c r="U200" s="168" t="str">
        <f>IFERROR(tbl_AufmassLos1[[#This Row],[StundenJahr]]*tbl_AufmassLos1[[#This Row],[SVS]],"")</f>
        <v/>
      </c>
      <c r="V200" s="169" t="str">
        <f>IFERROR(tbl_AufmassLos1[[#This Row],[PreisJahr]]/12,"")</f>
        <v/>
      </c>
    </row>
    <row r="201" spans="1:22" x14ac:dyDescent="0.2">
      <c r="A201" s="285" t="s">
        <v>1528</v>
      </c>
      <c r="B201" s="286">
        <v>701600280</v>
      </c>
      <c r="C201" s="285" t="s">
        <v>1529</v>
      </c>
      <c r="D201" s="287" t="s">
        <v>249</v>
      </c>
      <c r="E201" s="651">
        <v>58</v>
      </c>
      <c r="F201" s="292" t="s">
        <v>843</v>
      </c>
      <c r="G201" s="288" t="s">
        <v>670</v>
      </c>
      <c r="H201" s="285"/>
      <c r="I201" s="285" t="s">
        <v>389</v>
      </c>
      <c r="J201" s="289">
        <v>22.5</v>
      </c>
      <c r="K201" s="286" t="s">
        <v>434</v>
      </c>
      <c r="L201" s="286" t="s">
        <v>163</v>
      </c>
      <c r="M201" s="286" t="s">
        <v>430</v>
      </c>
      <c r="N201" s="290">
        <v>192</v>
      </c>
      <c r="O201" s="291">
        <v>4.3</v>
      </c>
      <c r="P201" s="291"/>
      <c r="Q201" s="649">
        <f>IFERROR(tbl_AufmassLos1[[#This Row],[Fläche_qm]]*tbl_AufmassLos1[[#This Row],[Reinigungs-tageJahr]],"")</f>
        <v>4320</v>
      </c>
      <c r="R201" s="160">
        <f>IFERROR(VLOOKUP(tbl_AufmassLos1[[#This Row],[Reinigungs-gruppe]]&amp;tbl_AufmassLos1[[#This Row],[Reinigungs-tageJahr]],tbl_BasisLos1[],7,FALSE),"")</f>
        <v>0</v>
      </c>
      <c r="S201" s="166" t="str">
        <f>IFERROR(tbl_AufmassLos1[[#This Row],[Fläche_qm_Jahr]]/tbl_AufmassLos1[[#This Row],[qm Leistung pro Stunde]],"")</f>
        <v/>
      </c>
      <c r="T201" s="167">
        <f>IFERROR(VLOOKUP(tbl_AufmassLos1[[#This Row],[Reinigungs-gruppe]]&amp;tbl_AufmassLos1[[#This Row],[Reinigungs-tageJahr]],tbl_BasisLos1[],8,FALSE),"")</f>
        <v>0</v>
      </c>
      <c r="U201" s="168" t="str">
        <f>IFERROR(tbl_AufmassLos1[[#This Row],[StundenJahr]]*tbl_AufmassLos1[[#This Row],[SVS]],"")</f>
        <v/>
      </c>
      <c r="V201" s="169" t="str">
        <f>IFERROR(tbl_AufmassLos1[[#This Row],[PreisJahr]]/12,"")</f>
        <v/>
      </c>
    </row>
    <row r="202" spans="1:22" x14ac:dyDescent="0.2">
      <c r="A202" s="285" t="s">
        <v>1528</v>
      </c>
      <c r="B202" s="286">
        <v>701600280</v>
      </c>
      <c r="C202" s="285" t="s">
        <v>1529</v>
      </c>
      <c r="D202" s="287" t="s">
        <v>249</v>
      </c>
      <c r="E202" s="651">
        <v>59</v>
      </c>
      <c r="F202" s="292" t="s">
        <v>383</v>
      </c>
      <c r="G202" s="288" t="s">
        <v>670</v>
      </c>
      <c r="H202" s="285"/>
      <c r="I202" s="285" t="s">
        <v>391</v>
      </c>
      <c r="J202" s="289">
        <v>236.5</v>
      </c>
      <c r="K202" s="286" t="s">
        <v>414</v>
      </c>
      <c r="L202" s="286" t="s">
        <v>163</v>
      </c>
      <c r="M202" s="286" t="s">
        <v>249</v>
      </c>
      <c r="N202" s="290">
        <v>0</v>
      </c>
      <c r="O202" s="291"/>
      <c r="P202" s="291"/>
      <c r="Q202" s="649">
        <f>IFERROR(tbl_AufmassLos1[[#This Row],[Fläche_qm]]*tbl_AufmassLos1[[#This Row],[Reinigungs-tageJahr]],"")</f>
        <v>0</v>
      </c>
      <c r="R202" s="160">
        <f>IFERROR(VLOOKUP(tbl_AufmassLos1[[#This Row],[Reinigungs-gruppe]]&amp;tbl_AufmassLos1[[#This Row],[Reinigungs-tageJahr]],tbl_BasisLos1[],7,FALSE),"")</f>
        <v>0</v>
      </c>
      <c r="S202" s="166" t="str">
        <f>IFERROR(tbl_AufmassLos1[[#This Row],[Fläche_qm_Jahr]]/tbl_AufmassLos1[[#This Row],[qm Leistung pro Stunde]],"")</f>
        <v/>
      </c>
      <c r="T202" s="167">
        <f>IFERROR(VLOOKUP(tbl_AufmassLos1[[#This Row],[Reinigungs-gruppe]]&amp;tbl_AufmassLos1[[#This Row],[Reinigungs-tageJahr]],tbl_BasisLos1[],8,FALSE),"")</f>
        <v>0</v>
      </c>
      <c r="U202" s="168" t="str">
        <f>IFERROR(tbl_AufmassLos1[[#This Row],[StundenJahr]]*tbl_AufmassLos1[[#This Row],[SVS]],"")</f>
        <v/>
      </c>
      <c r="V202" s="169" t="str">
        <f>IFERROR(tbl_AufmassLos1[[#This Row],[PreisJahr]]/12,"")</f>
        <v/>
      </c>
    </row>
    <row r="203" spans="1:22" x14ac:dyDescent="0.2">
      <c r="A203" s="285" t="s">
        <v>1528</v>
      </c>
      <c r="B203" s="286">
        <v>701600280</v>
      </c>
      <c r="C203" s="285" t="s">
        <v>1529</v>
      </c>
      <c r="D203" s="287" t="s">
        <v>249</v>
      </c>
      <c r="E203" s="651" t="s">
        <v>852</v>
      </c>
      <c r="F203" s="292" t="s">
        <v>834</v>
      </c>
      <c r="G203" s="288" t="s">
        <v>671</v>
      </c>
      <c r="H203" s="285"/>
      <c r="I203" s="285" t="s">
        <v>391</v>
      </c>
      <c r="J203" s="289">
        <v>18.649999999999999</v>
      </c>
      <c r="K203" s="286" t="s">
        <v>235</v>
      </c>
      <c r="L203" s="286" t="s">
        <v>163</v>
      </c>
      <c r="M203" s="286" t="s">
        <v>430</v>
      </c>
      <c r="N203" s="290">
        <v>192</v>
      </c>
      <c r="O203" s="291">
        <v>13</v>
      </c>
      <c r="P203" s="291"/>
      <c r="Q203" s="649">
        <f>IFERROR(tbl_AufmassLos1[[#This Row],[Fläche_qm]]*tbl_AufmassLos1[[#This Row],[Reinigungs-tageJahr]],"")</f>
        <v>3580.7999999999997</v>
      </c>
      <c r="R203" s="160">
        <f>IFERROR(VLOOKUP(tbl_AufmassLos1[[#This Row],[Reinigungs-gruppe]]&amp;tbl_AufmassLos1[[#This Row],[Reinigungs-tageJahr]],tbl_BasisLos1[],7,FALSE),"")</f>
        <v>0</v>
      </c>
      <c r="S203" s="166" t="str">
        <f>IFERROR(tbl_AufmassLos1[[#This Row],[Fläche_qm_Jahr]]/tbl_AufmassLos1[[#This Row],[qm Leistung pro Stunde]],"")</f>
        <v/>
      </c>
      <c r="T203" s="167">
        <f>IFERROR(VLOOKUP(tbl_AufmassLos1[[#This Row],[Reinigungs-gruppe]]&amp;tbl_AufmassLos1[[#This Row],[Reinigungs-tageJahr]],tbl_BasisLos1[],8,FALSE),"")</f>
        <v>0</v>
      </c>
      <c r="U203" s="168" t="str">
        <f>IFERROR(tbl_AufmassLos1[[#This Row],[StundenJahr]]*tbl_AufmassLos1[[#This Row],[SVS]],"")</f>
        <v/>
      </c>
      <c r="V203" s="169" t="str">
        <f>IFERROR(tbl_AufmassLos1[[#This Row],[PreisJahr]]/12,"")</f>
        <v/>
      </c>
    </row>
    <row r="204" spans="1:22" x14ac:dyDescent="0.2">
      <c r="A204" s="285" t="s">
        <v>1528</v>
      </c>
      <c r="B204" s="286">
        <v>701600280</v>
      </c>
      <c r="C204" s="285" t="s">
        <v>1529</v>
      </c>
      <c r="D204" s="287" t="s">
        <v>249</v>
      </c>
      <c r="E204" s="651" t="s">
        <v>853</v>
      </c>
      <c r="F204" s="292" t="s">
        <v>854</v>
      </c>
      <c r="G204" s="288" t="s">
        <v>671</v>
      </c>
      <c r="H204" s="285"/>
      <c r="I204" s="285" t="s">
        <v>391</v>
      </c>
      <c r="J204" s="289">
        <v>23.84</v>
      </c>
      <c r="K204" s="286" t="s">
        <v>264</v>
      </c>
      <c r="L204" s="286" t="s">
        <v>163</v>
      </c>
      <c r="M204" s="286" t="s">
        <v>430</v>
      </c>
      <c r="N204" s="290">
        <v>192</v>
      </c>
      <c r="O204" s="291">
        <v>1.47</v>
      </c>
      <c r="P204" s="291"/>
      <c r="Q204" s="649">
        <f>IFERROR(tbl_AufmassLos1[[#This Row],[Fläche_qm]]*tbl_AufmassLos1[[#This Row],[Reinigungs-tageJahr]],"")</f>
        <v>4577.28</v>
      </c>
      <c r="R204" s="160">
        <f>IFERROR(VLOOKUP(tbl_AufmassLos1[[#This Row],[Reinigungs-gruppe]]&amp;tbl_AufmassLos1[[#This Row],[Reinigungs-tageJahr]],tbl_BasisLos1[],7,FALSE),"")</f>
        <v>0</v>
      </c>
      <c r="S204" s="166" t="str">
        <f>IFERROR(tbl_AufmassLos1[[#This Row],[Fläche_qm_Jahr]]/tbl_AufmassLos1[[#This Row],[qm Leistung pro Stunde]],"")</f>
        <v/>
      </c>
      <c r="T204" s="167">
        <f>IFERROR(VLOOKUP(tbl_AufmassLos1[[#This Row],[Reinigungs-gruppe]]&amp;tbl_AufmassLos1[[#This Row],[Reinigungs-tageJahr]],tbl_BasisLos1[],8,FALSE),"")</f>
        <v>0</v>
      </c>
      <c r="U204" s="168" t="str">
        <f>IFERROR(tbl_AufmassLos1[[#This Row],[StundenJahr]]*tbl_AufmassLos1[[#This Row],[SVS]],"")</f>
        <v/>
      </c>
      <c r="V204" s="169" t="str">
        <f>IFERROR(tbl_AufmassLos1[[#This Row],[PreisJahr]]/12,"")</f>
        <v/>
      </c>
    </row>
    <row r="205" spans="1:22" x14ac:dyDescent="0.2">
      <c r="A205" s="285" t="s">
        <v>1528</v>
      </c>
      <c r="B205" s="286">
        <v>701600280</v>
      </c>
      <c r="C205" s="285" t="s">
        <v>1529</v>
      </c>
      <c r="D205" s="287" t="s">
        <v>249</v>
      </c>
      <c r="E205" s="651" t="s">
        <v>855</v>
      </c>
      <c r="F205" s="292" t="s">
        <v>856</v>
      </c>
      <c r="G205" s="288" t="s">
        <v>671</v>
      </c>
      <c r="H205" s="285"/>
      <c r="I205" s="285" t="s">
        <v>391</v>
      </c>
      <c r="J205" s="289">
        <v>29.3</v>
      </c>
      <c r="K205" s="286" t="s">
        <v>415</v>
      </c>
      <c r="L205" s="286" t="s">
        <v>163</v>
      </c>
      <c r="M205" s="286" t="s">
        <v>433</v>
      </c>
      <c r="N205" s="290">
        <v>96</v>
      </c>
      <c r="O205" s="291">
        <v>3.84</v>
      </c>
      <c r="P205" s="291"/>
      <c r="Q205" s="649">
        <f>IFERROR(tbl_AufmassLos1[[#This Row],[Fläche_qm]]*tbl_AufmassLos1[[#This Row],[Reinigungs-tageJahr]],"")</f>
        <v>2812.8</v>
      </c>
      <c r="R205" s="160">
        <f>IFERROR(VLOOKUP(tbl_AufmassLos1[[#This Row],[Reinigungs-gruppe]]&amp;tbl_AufmassLos1[[#This Row],[Reinigungs-tageJahr]],tbl_BasisLos1[],7,FALSE),"")</f>
        <v>0</v>
      </c>
      <c r="S205" s="166" t="str">
        <f>IFERROR(tbl_AufmassLos1[[#This Row],[Fläche_qm_Jahr]]/tbl_AufmassLos1[[#This Row],[qm Leistung pro Stunde]],"")</f>
        <v/>
      </c>
      <c r="T205" s="167">
        <f>IFERROR(VLOOKUP(tbl_AufmassLos1[[#This Row],[Reinigungs-gruppe]]&amp;tbl_AufmassLos1[[#This Row],[Reinigungs-tageJahr]],tbl_BasisLos1[],8,FALSE),"")</f>
        <v>0</v>
      </c>
      <c r="U205" s="168" t="str">
        <f>IFERROR(tbl_AufmassLos1[[#This Row],[StundenJahr]]*tbl_AufmassLos1[[#This Row],[SVS]],"")</f>
        <v/>
      </c>
      <c r="V205" s="169" t="str">
        <f>IFERROR(tbl_AufmassLos1[[#This Row],[PreisJahr]]/12,"")</f>
        <v/>
      </c>
    </row>
    <row r="206" spans="1:22" x14ac:dyDescent="0.2">
      <c r="A206" s="285" t="s">
        <v>1528</v>
      </c>
      <c r="B206" s="286">
        <v>701600280</v>
      </c>
      <c r="C206" s="285" t="s">
        <v>1529</v>
      </c>
      <c r="D206" s="287" t="s">
        <v>249</v>
      </c>
      <c r="E206" s="651" t="s">
        <v>857</v>
      </c>
      <c r="F206" s="292" t="s">
        <v>334</v>
      </c>
      <c r="G206" s="288" t="s">
        <v>671</v>
      </c>
      <c r="H206" s="285"/>
      <c r="I206" s="285" t="s">
        <v>389</v>
      </c>
      <c r="J206" s="289">
        <v>45.61</v>
      </c>
      <c r="K206" s="286" t="s">
        <v>262</v>
      </c>
      <c r="L206" s="286" t="s">
        <v>163</v>
      </c>
      <c r="M206" s="286" t="s">
        <v>430</v>
      </c>
      <c r="N206" s="290">
        <v>192</v>
      </c>
      <c r="O206" s="291">
        <v>15.98</v>
      </c>
      <c r="P206" s="291">
        <v>3.26</v>
      </c>
      <c r="Q206" s="649">
        <f>IFERROR(tbl_AufmassLos1[[#This Row],[Fläche_qm]]*tbl_AufmassLos1[[#This Row],[Reinigungs-tageJahr]],"")</f>
        <v>8757.119999999999</v>
      </c>
      <c r="R206" s="160">
        <f>IFERROR(VLOOKUP(tbl_AufmassLos1[[#This Row],[Reinigungs-gruppe]]&amp;tbl_AufmassLos1[[#This Row],[Reinigungs-tageJahr]],tbl_BasisLos1[],7,FALSE),"")</f>
        <v>0</v>
      </c>
      <c r="S206" s="166" t="str">
        <f>IFERROR(tbl_AufmassLos1[[#This Row],[Fläche_qm_Jahr]]/tbl_AufmassLos1[[#This Row],[qm Leistung pro Stunde]],"")</f>
        <v/>
      </c>
      <c r="T206" s="167">
        <f>IFERROR(VLOOKUP(tbl_AufmassLos1[[#This Row],[Reinigungs-gruppe]]&amp;tbl_AufmassLos1[[#This Row],[Reinigungs-tageJahr]],tbl_BasisLos1[],8,FALSE),"")</f>
        <v>0</v>
      </c>
      <c r="U206" s="168" t="str">
        <f>IFERROR(tbl_AufmassLos1[[#This Row],[StundenJahr]]*tbl_AufmassLos1[[#This Row],[SVS]],"")</f>
        <v/>
      </c>
      <c r="V206" s="169" t="str">
        <f>IFERROR(tbl_AufmassLos1[[#This Row],[PreisJahr]]/12,"")</f>
        <v/>
      </c>
    </row>
    <row r="207" spans="1:22" x14ac:dyDescent="0.2">
      <c r="A207" s="285" t="s">
        <v>1528</v>
      </c>
      <c r="B207" s="286">
        <v>701600280</v>
      </c>
      <c r="C207" s="285" t="s">
        <v>1529</v>
      </c>
      <c r="D207" s="287" t="s">
        <v>249</v>
      </c>
      <c r="E207" s="651">
        <v>66</v>
      </c>
      <c r="F207" s="292" t="s">
        <v>1580</v>
      </c>
      <c r="G207" s="288" t="s">
        <v>671</v>
      </c>
      <c r="H207" s="285"/>
      <c r="I207" s="285" t="s">
        <v>389</v>
      </c>
      <c r="J207" s="289">
        <v>66.19</v>
      </c>
      <c r="K207" s="286" t="s">
        <v>434</v>
      </c>
      <c r="L207" s="286" t="s">
        <v>163</v>
      </c>
      <c r="M207" s="286" t="s">
        <v>430</v>
      </c>
      <c r="N207" s="290">
        <v>192</v>
      </c>
      <c r="O207" s="291">
        <v>18.399999999999999</v>
      </c>
      <c r="P207" s="291"/>
      <c r="Q207" s="649">
        <f>IFERROR(tbl_AufmassLos1[[#This Row],[Fläche_qm]]*tbl_AufmassLos1[[#This Row],[Reinigungs-tageJahr]],"")</f>
        <v>12708.48</v>
      </c>
      <c r="R207" s="160">
        <f>IFERROR(VLOOKUP(tbl_AufmassLos1[[#This Row],[Reinigungs-gruppe]]&amp;tbl_AufmassLos1[[#This Row],[Reinigungs-tageJahr]],tbl_BasisLos1[],7,FALSE),"")</f>
        <v>0</v>
      </c>
      <c r="S207" s="166" t="str">
        <f>IFERROR(tbl_AufmassLos1[[#This Row],[Fläche_qm_Jahr]]/tbl_AufmassLos1[[#This Row],[qm Leistung pro Stunde]],"")</f>
        <v/>
      </c>
      <c r="T207" s="167">
        <f>IFERROR(VLOOKUP(tbl_AufmassLos1[[#This Row],[Reinigungs-gruppe]]&amp;tbl_AufmassLos1[[#This Row],[Reinigungs-tageJahr]],tbl_BasisLos1[],8,FALSE),"")</f>
        <v>0</v>
      </c>
      <c r="U207" s="168" t="str">
        <f>IFERROR(tbl_AufmassLos1[[#This Row],[StundenJahr]]*tbl_AufmassLos1[[#This Row],[SVS]],"")</f>
        <v/>
      </c>
      <c r="V207" s="169" t="str">
        <f>IFERROR(tbl_AufmassLos1[[#This Row],[PreisJahr]]/12,"")</f>
        <v/>
      </c>
    </row>
    <row r="208" spans="1:22" x14ac:dyDescent="0.2">
      <c r="A208" s="285" t="s">
        <v>1528</v>
      </c>
      <c r="B208" s="286">
        <v>701600280</v>
      </c>
      <c r="C208" s="285" t="s">
        <v>1529</v>
      </c>
      <c r="D208" s="287" t="s">
        <v>249</v>
      </c>
      <c r="E208" s="651">
        <v>67</v>
      </c>
      <c r="F208" s="292" t="s">
        <v>1580</v>
      </c>
      <c r="G208" s="288" t="s">
        <v>671</v>
      </c>
      <c r="H208" s="285"/>
      <c r="I208" s="285" t="s">
        <v>389</v>
      </c>
      <c r="J208" s="289">
        <v>66.19</v>
      </c>
      <c r="K208" s="286" t="s">
        <v>434</v>
      </c>
      <c r="L208" s="286" t="s">
        <v>163</v>
      </c>
      <c r="M208" s="286" t="s">
        <v>430</v>
      </c>
      <c r="N208" s="290">
        <v>192</v>
      </c>
      <c r="O208" s="291">
        <v>18.399999999999999</v>
      </c>
      <c r="P208" s="291"/>
      <c r="Q208" s="649">
        <f>IFERROR(tbl_AufmassLos1[[#This Row],[Fläche_qm]]*tbl_AufmassLos1[[#This Row],[Reinigungs-tageJahr]],"")</f>
        <v>12708.48</v>
      </c>
      <c r="R208" s="160">
        <f>IFERROR(VLOOKUP(tbl_AufmassLos1[[#This Row],[Reinigungs-gruppe]]&amp;tbl_AufmassLos1[[#This Row],[Reinigungs-tageJahr]],tbl_BasisLos1[],7,FALSE),"")</f>
        <v>0</v>
      </c>
      <c r="S208" s="166" t="str">
        <f>IFERROR(tbl_AufmassLos1[[#This Row],[Fläche_qm_Jahr]]/tbl_AufmassLos1[[#This Row],[qm Leistung pro Stunde]],"")</f>
        <v/>
      </c>
      <c r="T208" s="167">
        <f>IFERROR(VLOOKUP(tbl_AufmassLos1[[#This Row],[Reinigungs-gruppe]]&amp;tbl_AufmassLos1[[#This Row],[Reinigungs-tageJahr]],tbl_BasisLos1[],8,FALSE),"")</f>
        <v>0</v>
      </c>
      <c r="U208" s="168" t="str">
        <f>IFERROR(tbl_AufmassLos1[[#This Row],[StundenJahr]]*tbl_AufmassLos1[[#This Row],[SVS]],"")</f>
        <v/>
      </c>
      <c r="V208" s="169" t="str">
        <f>IFERROR(tbl_AufmassLos1[[#This Row],[PreisJahr]]/12,"")</f>
        <v/>
      </c>
    </row>
    <row r="209" spans="1:22" x14ac:dyDescent="0.2">
      <c r="A209" s="285" t="s">
        <v>1528</v>
      </c>
      <c r="B209" s="286">
        <v>701600280</v>
      </c>
      <c r="C209" s="285" t="s">
        <v>1529</v>
      </c>
      <c r="D209" s="287" t="s">
        <v>249</v>
      </c>
      <c r="E209" s="651">
        <v>68</v>
      </c>
      <c r="F209" s="292" t="s">
        <v>740</v>
      </c>
      <c r="G209" s="288" t="s">
        <v>671</v>
      </c>
      <c r="H209" s="285"/>
      <c r="I209" s="285" t="s">
        <v>389</v>
      </c>
      <c r="J209" s="289">
        <v>45.61</v>
      </c>
      <c r="K209" s="286" t="s">
        <v>410</v>
      </c>
      <c r="L209" s="286" t="s">
        <v>163</v>
      </c>
      <c r="M209" s="286" t="s">
        <v>433</v>
      </c>
      <c r="N209" s="290">
        <v>96</v>
      </c>
      <c r="O209" s="291">
        <v>13.8</v>
      </c>
      <c r="P209" s="291"/>
      <c r="Q209" s="649">
        <f>IFERROR(tbl_AufmassLos1[[#This Row],[Fläche_qm]]*tbl_AufmassLos1[[#This Row],[Reinigungs-tageJahr]],"")</f>
        <v>4378.5599999999995</v>
      </c>
      <c r="R209" s="160">
        <f>IFERROR(VLOOKUP(tbl_AufmassLos1[[#This Row],[Reinigungs-gruppe]]&amp;tbl_AufmassLos1[[#This Row],[Reinigungs-tageJahr]],tbl_BasisLos1[],7,FALSE),"")</f>
        <v>0</v>
      </c>
      <c r="S209" s="166" t="str">
        <f>IFERROR(tbl_AufmassLos1[[#This Row],[Fläche_qm_Jahr]]/tbl_AufmassLos1[[#This Row],[qm Leistung pro Stunde]],"")</f>
        <v/>
      </c>
      <c r="T209" s="167">
        <f>IFERROR(VLOOKUP(tbl_AufmassLos1[[#This Row],[Reinigungs-gruppe]]&amp;tbl_AufmassLos1[[#This Row],[Reinigungs-tageJahr]],tbl_BasisLos1[],8,FALSE),"")</f>
        <v>0</v>
      </c>
      <c r="U209" s="168" t="str">
        <f>IFERROR(tbl_AufmassLos1[[#This Row],[StundenJahr]]*tbl_AufmassLos1[[#This Row],[SVS]],"")</f>
        <v/>
      </c>
      <c r="V209" s="169" t="str">
        <f>IFERROR(tbl_AufmassLos1[[#This Row],[PreisJahr]]/12,"")</f>
        <v/>
      </c>
    </row>
    <row r="210" spans="1:22" x14ac:dyDescent="0.2">
      <c r="A210" s="285" t="s">
        <v>1528</v>
      </c>
      <c r="B210" s="286">
        <v>701600280</v>
      </c>
      <c r="C210" s="285" t="s">
        <v>1529</v>
      </c>
      <c r="D210" s="287" t="s">
        <v>250</v>
      </c>
      <c r="E210" s="651" t="s">
        <v>410</v>
      </c>
      <c r="F210" s="292" t="s">
        <v>355</v>
      </c>
      <c r="G210" s="288" t="s">
        <v>671</v>
      </c>
      <c r="H210" s="285"/>
      <c r="I210" s="285" t="s">
        <v>389</v>
      </c>
      <c r="J210" s="289">
        <v>23.84</v>
      </c>
      <c r="K210" s="286" t="s">
        <v>415</v>
      </c>
      <c r="L210" s="286" t="s">
        <v>163</v>
      </c>
      <c r="M210" s="286" t="s">
        <v>433</v>
      </c>
      <c r="N210" s="290">
        <v>96</v>
      </c>
      <c r="O210" s="291">
        <v>1.47</v>
      </c>
      <c r="P210" s="291">
        <v>3.25</v>
      </c>
      <c r="Q210" s="649">
        <f>IFERROR(tbl_AufmassLos1[[#This Row],[Fläche_qm]]*tbl_AufmassLos1[[#This Row],[Reinigungs-tageJahr]],"")</f>
        <v>2288.64</v>
      </c>
      <c r="R210" s="160">
        <f>IFERROR(VLOOKUP(tbl_AufmassLos1[[#This Row],[Reinigungs-gruppe]]&amp;tbl_AufmassLos1[[#This Row],[Reinigungs-tageJahr]],tbl_BasisLos1[],7,FALSE),"")</f>
        <v>0</v>
      </c>
      <c r="S210" s="166" t="str">
        <f>IFERROR(tbl_AufmassLos1[[#This Row],[Fläche_qm_Jahr]]/tbl_AufmassLos1[[#This Row],[qm Leistung pro Stunde]],"")</f>
        <v/>
      </c>
      <c r="T210" s="167">
        <f>IFERROR(VLOOKUP(tbl_AufmassLos1[[#This Row],[Reinigungs-gruppe]]&amp;tbl_AufmassLos1[[#This Row],[Reinigungs-tageJahr]],tbl_BasisLos1[],8,FALSE),"")</f>
        <v>0</v>
      </c>
      <c r="U210" s="168" t="str">
        <f>IFERROR(tbl_AufmassLos1[[#This Row],[StundenJahr]]*tbl_AufmassLos1[[#This Row],[SVS]],"")</f>
        <v/>
      </c>
      <c r="V210" s="169" t="str">
        <f>IFERROR(tbl_AufmassLos1[[#This Row],[PreisJahr]]/12,"")</f>
        <v/>
      </c>
    </row>
    <row r="211" spans="1:22" x14ac:dyDescent="0.2">
      <c r="A211" s="285" t="s">
        <v>1528</v>
      </c>
      <c r="B211" s="286">
        <v>701600280</v>
      </c>
      <c r="C211" s="285" t="s">
        <v>1529</v>
      </c>
      <c r="D211" s="287" t="s">
        <v>250</v>
      </c>
      <c r="E211" s="651" t="s">
        <v>1585</v>
      </c>
      <c r="F211" s="292" t="s">
        <v>1586</v>
      </c>
      <c r="G211" s="288" t="s">
        <v>671</v>
      </c>
      <c r="H211" s="285"/>
      <c r="I211" s="285" t="s">
        <v>389</v>
      </c>
      <c r="J211" s="289">
        <v>1.4</v>
      </c>
      <c r="K211" s="286" t="s">
        <v>406</v>
      </c>
      <c r="L211" s="286" t="s">
        <v>163</v>
      </c>
      <c r="M211" s="286" t="s">
        <v>429</v>
      </c>
      <c r="N211" s="290">
        <v>12</v>
      </c>
      <c r="O211" s="291">
        <v>0</v>
      </c>
      <c r="P211" s="291">
        <v>0</v>
      </c>
      <c r="Q211" s="649">
        <f>IFERROR(tbl_AufmassLos1[[#This Row],[Fläche_qm]]*tbl_AufmassLos1[[#This Row],[Reinigungs-tageJahr]],"")</f>
        <v>16.799999999999997</v>
      </c>
      <c r="R211" s="160">
        <f>IFERROR(VLOOKUP(tbl_AufmassLos1[[#This Row],[Reinigungs-gruppe]]&amp;tbl_AufmassLos1[[#This Row],[Reinigungs-tageJahr]],tbl_BasisLos1[],7,FALSE),"")</f>
        <v>0</v>
      </c>
      <c r="S211" s="166" t="str">
        <f>IFERROR(tbl_AufmassLos1[[#This Row],[Fläche_qm_Jahr]]/tbl_AufmassLos1[[#This Row],[qm Leistung pro Stunde]],"")</f>
        <v/>
      </c>
      <c r="T211" s="167">
        <f>IFERROR(VLOOKUP(tbl_AufmassLos1[[#This Row],[Reinigungs-gruppe]]&amp;tbl_AufmassLos1[[#This Row],[Reinigungs-tageJahr]],tbl_BasisLos1[],8,FALSE),"")</f>
        <v>0</v>
      </c>
      <c r="U211" s="168" t="str">
        <f>IFERROR(tbl_AufmassLos1[[#This Row],[StundenJahr]]*tbl_AufmassLos1[[#This Row],[SVS]],"")</f>
        <v/>
      </c>
      <c r="V211" s="169" t="str">
        <f>IFERROR(tbl_AufmassLos1[[#This Row],[PreisJahr]]/12,"")</f>
        <v/>
      </c>
    </row>
    <row r="212" spans="1:22" x14ac:dyDescent="0.2">
      <c r="A212" s="285" t="s">
        <v>1528</v>
      </c>
      <c r="B212" s="286">
        <v>701600280</v>
      </c>
      <c r="C212" s="285" t="s">
        <v>1529</v>
      </c>
      <c r="D212" s="287" t="s">
        <v>250</v>
      </c>
      <c r="E212" s="651">
        <v>76</v>
      </c>
      <c r="F212" s="292" t="s">
        <v>749</v>
      </c>
      <c r="G212" s="288" t="s">
        <v>671</v>
      </c>
      <c r="H212" s="285" t="s">
        <v>389</v>
      </c>
      <c r="I212" s="285" t="s">
        <v>389</v>
      </c>
      <c r="J212" s="289">
        <v>14.32</v>
      </c>
      <c r="K212" s="286" t="s">
        <v>410</v>
      </c>
      <c r="L212" s="286" t="s">
        <v>163</v>
      </c>
      <c r="M212" s="286" t="s">
        <v>433</v>
      </c>
      <c r="N212" s="290">
        <v>96</v>
      </c>
      <c r="O212" s="291">
        <v>4.55</v>
      </c>
      <c r="P212" s="291">
        <v>0</v>
      </c>
      <c r="Q212" s="649">
        <f>IFERROR(tbl_AufmassLos1[[#This Row],[Fläche_qm]]*tbl_AufmassLos1[[#This Row],[Reinigungs-tageJahr]],"")</f>
        <v>1374.72</v>
      </c>
      <c r="R212" s="160">
        <f>IFERROR(VLOOKUP(tbl_AufmassLos1[[#This Row],[Reinigungs-gruppe]]&amp;tbl_AufmassLos1[[#This Row],[Reinigungs-tageJahr]],tbl_BasisLos1[],7,FALSE),"")</f>
        <v>0</v>
      </c>
      <c r="S212" s="166" t="str">
        <f>IFERROR(tbl_AufmassLos1[[#This Row],[Fläche_qm_Jahr]]/tbl_AufmassLos1[[#This Row],[qm Leistung pro Stunde]],"")</f>
        <v/>
      </c>
      <c r="T212" s="167">
        <f>IFERROR(VLOOKUP(tbl_AufmassLos1[[#This Row],[Reinigungs-gruppe]]&amp;tbl_AufmassLos1[[#This Row],[Reinigungs-tageJahr]],tbl_BasisLos1[],8,FALSE),"")</f>
        <v>0</v>
      </c>
      <c r="U212" s="168" t="str">
        <f>IFERROR(tbl_AufmassLos1[[#This Row],[StundenJahr]]*tbl_AufmassLos1[[#This Row],[SVS]],"")</f>
        <v/>
      </c>
      <c r="V212" s="169" t="str">
        <f>IFERROR(tbl_AufmassLos1[[#This Row],[PreisJahr]]/12,"")</f>
        <v/>
      </c>
    </row>
    <row r="213" spans="1:22" x14ac:dyDescent="0.2">
      <c r="A213" s="285" t="s">
        <v>1528</v>
      </c>
      <c r="B213" s="286">
        <v>701600280</v>
      </c>
      <c r="C213" s="285" t="s">
        <v>1529</v>
      </c>
      <c r="D213" s="287" t="s">
        <v>250</v>
      </c>
      <c r="E213" s="651">
        <v>75</v>
      </c>
      <c r="F213" s="292" t="s">
        <v>749</v>
      </c>
      <c r="G213" s="288" t="s">
        <v>671</v>
      </c>
      <c r="H213" s="285"/>
      <c r="I213" s="285" t="s">
        <v>389</v>
      </c>
      <c r="J213" s="289">
        <v>27.49</v>
      </c>
      <c r="K213" s="286" t="s">
        <v>410</v>
      </c>
      <c r="L213" s="286" t="s">
        <v>163</v>
      </c>
      <c r="M213" s="286" t="s">
        <v>433</v>
      </c>
      <c r="N213" s="290">
        <v>96</v>
      </c>
      <c r="O213" s="291">
        <v>9.1</v>
      </c>
      <c r="P213" s="291">
        <v>0</v>
      </c>
      <c r="Q213" s="649">
        <f>IFERROR(tbl_AufmassLos1[[#This Row],[Fläche_qm]]*tbl_AufmassLos1[[#This Row],[Reinigungs-tageJahr]],"")</f>
        <v>2639.04</v>
      </c>
      <c r="R213" s="160">
        <f>IFERROR(VLOOKUP(tbl_AufmassLos1[[#This Row],[Reinigungs-gruppe]]&amp;tbl_AufmassLos1[[#This Row],[Reinigungs-tageJahr]],tbl_BasisLos1[],7,FALSE),"")</f>
        <v>0</v>
      </c>
      <c r="S213" s="166" t="str">
        <f>IFERROR(tbl_AufmassLos1[[#This Row],[Fläche_qm_Jahr]]/tbl_AufmassLos1[[#This Row],[qm Leistung pro Stunde]],"")</f>
        <v/>
      </c>
      <c r="T213" s="167">
        <f>IFERROR(VLOOKUP(tbl_AufmassLos1[[#This Row],[Reinigungs-gruppe]]&amp;tbl_AufmassLos1[[#This Row],[Reinigungs-tageJahr]],tbl_BasisLos1[],8,FALSE),"")</f>
        <v>0</v>
      </c>
      <c r="U213" s="168" t="str">
        <f>IFERROR(tbl_AufmassLos1[[#This Row],[StundenJahr]]*tbl_AufmassLos1[[#This Row],[SVS]],"")</f>
        <v/>
      </c>
      <c r="V213" s="169" t="str">
        <f>IFERROR(tbl_AufmassLos1[[#This Row],[PreisJahr]]/12,"")</f>
        <v/>
      </c>
    </row>
    <row r="214" spans="1:22" x14ac:dyDescent="0.2">
      <c r="A214" s="285" t="s">
        <v>1528</v>
      </c>
      <c r="B214" s="286">
        <v>701600280</v>
      </c>
      <c r="C214" s="285" t="s">
        <v>1529</v>
      </c>
      <c r="D214" s="287" t="s">
        <v>250</v>
      </c>
      <c r="E214" s="651">
        <v>74</v>
      </c>
      <c r="F214" s="292" t="s">
        <v>1584</v>
      </c>
      <c r="G214" s="288" t="s">
        <v>671</v>
      </c>
      <c r="H214" s="285"/>
      <c r="I214" s="285" t="s">
        <v>389</v>
      </c>
      <c r="J214" s="289">
        <v>75.099999999999994</v>
      </c>
      <c r="K214" s="286" t="s">
        <v>434</v>
      </c>
      <c r="L214" s="286" t="s">
        <v>163</v>
      </c>
      <c r="M214" s="286" t="s">
        <v>430</v>
      </c>
      <c r="N214" s="290">
        <v>192</v>
      </c>
      <c r="O214" s="291">
        <v>20.23</v>
      </c>
      <c r="P214" s="291">
        <v>0</v>
      </c>
      <c r="Q214" s="649">
        <f>IFERROR(tbl_AufmassLos1[[#This Row],[Fläche_qm]]*tbl_AufmassLos1[[#This Row],[Reinigungs-tageJahr]],"")</f>
        <v>14419.199999999999</v>
      </c>
      <c r="R214" s="160">
        <f>IFERROR(VLOOKUP(tbl_AufmassLos1[[#This Row],[Reinigungs-gruppe]]&amp;tbl_AufmassLos1[[#This Row],[Reinigungs-tageJahr]],tbl_BasisLos1[],7,FALSE),"")</f>
        <v>0</v>
      </c>
      <c r="S214" s="166" t="str">
        <f>IFERROR(tbl_AufmassLos1[[#This Row],[Fläche_qm_Jahr]]/tbl_AufmassLos1[[#This Row],[qm Leistung pro Stunde]],"")</f>
        <v/>
      </c>
      <c r="T214" s="167">
        <f>IFERROR(VLOOKUP(tbl_AufmassLos1[[#This Row],[Reinigungs-gruppe]]&amp;tbl_AufmassLos1[[#This Row],[Reinigungs-tageJahr]],tbl_BasisLos1[],8,FALSE),"")</f>
        <v>0</v>
      </c>
      <c r="U214" s="168" t="str">
        <f>IFERROR(tbl_AufmassLos1[[#This Row],[StundenJahr]]*tbl_AufmassLos1[[#This Row],[SVS]],"")</f>
        <v/>
      </c>
      <c r="V214" s="169" t="str">
        <f>IFERROR(tbl_AufmassLos1[[#This Row],[PreisJahr]]/12,"")</f>
        <v/>
      </c>
    </row>
    <row r="215" spans="1:22" x14ac:dyDescent="0.2">
      <c r="A215" s="285" t="s">
        <v>1528</v>
      </c>
      <c r="B215" s="286">
        <v>701600280</v>
      </c>
      <c r="C215" s="285" t="s">
        <v>1529</v>
      </c>
      <c r="D215" s="287" t="s">
        <v>250</v>
      </c>
      <c r="E215" s="651">
        <v>73</v>
      </c>
      <c r="F215" s="292" t="s">
        <v>338</v>
      </c>
      <c r="G215" s="288" t="s">
        <v>671</v>
      </c>
      <c r="H215" s="285"/>
      <c r="I215" s="285" t="s">
        <v>389</v>
      </c>
      <c r="J215" s="289">
        <v>20.55</v>
      </c>
      <c r="K215" s="286" t="s">
        <v>403</v>
      </c>
      <c r="L215" s="286" t="s">
        <v>163</v>
      </c>
      <c r="M215" s="286" t="s">
        <v>430</v>
      </c>
      <c r="N215" s="290">
        <v>192</v>
      </c>
      <c r="O215" s="291">
        <v>6.58</v>
      </c>
      <c r="P215" s="291">
        <v>0</v>
      </c>
      <c r="Q215" s="649">
        <f>IFERROR(tbl_AufmassLos1[[#This Row],[Fläche_qm]]*tbl_AufmassLos1[[#This Row],[Reinigungs-tageJahr]],"")</f>
        <v>3945.6000000000004</v>
      </c>
      <c r="R215" s="160">
        <f>IFERROR(VLOOKUP(tbl_AufmassLos1[[#This Row],[Reinigungs-gruppe]]&amp;tbl_AufmassLos1[[#This Row],[Reinigungs-tageJahr]],tbl_BasisLos1[],7,FALSE),"")</f>
        <v>0</v>
      </c>
      <c r="S215" s="166" t="str">
        <f>IFERROR(tbl_AufmassLos1[[#This Row],[Fläche_qm_Jahr]]/tbl_AufmassLos1[[#This Row],[qm Leistung pro Stunde]],"")</f>
        <v/>
      </c>
      <c r="T215" s="167">
        <f>IFERROR(VLOOKUP(tbl_AufmassLos1[[#This Row],[Reinigungs-gruppe]]&amp;tbl_AufmassLos1[[#This Row],[Reinigungs-tageJahr]],tbl_BasisLos1[],8,FALSE),"")</f>
        <v>0</v>
      </c>
      <c r="U215" s="168" t="str">
        <f>IFERROR(tbl_AufmassLos1[[#This Row],[StundenJahr]]*tbl_AufmassLos1[[#This Row],[SVS]],"")</f>
        <v/>
      </c>
      <c r="V215" s="169" t="str">
        <f>IFERROR(tbl_AufmassLos1[[#This Row],[PreisJahr]]/12,"")</f>
        <v/>
      </c>
    </row>
    <row r="216" spans="1:22" x14ac:dyDescent="0.2">
      <c r="A216" s="285" t="s">
        <v>1528</v>
      </c>
      <c r="B216" s="286">
        <v>701600280</v>
      </c>
      <c r="C216" s="285" t="s">
        <v>1529</v>
      </c>
      <c r="D216" s="287" t="s">
        <v>250</v>
      </c>
      <c r="E216" s="651">
        <v>71</v>
      </c>
      <c r="F216" s="292" t="s">
        <v>356</v>
      </c>
      <c r="G216" s="288" t="s">
        <v>671</v>
      </c>
      <c r="H216" s="285"/>
      <c r="I216" s="285" t="s">
        <v>385</v>
      </c>
      <c r="J216" s="289">
        <v>3.17</v>
      </c>
      <c r="K216" s="286" t="s">
        <v>400</v>
      </c>
      <c r="L216" s="286" t="s">
        <v>163</v>
      </c>
      <c r="M216" s="286" t="s">
        <v>430</v>
      </c>
      <c r="N216" s="290">
        <v>192</v>
      </c>
      <c r="O216" s="291">
        <v>0</v>
      </c>
      <c r="P216" s="291">
        <v>0</v>
      </c>
      <c r="Q216" s="649">
        <f>IFERROR(tbl_AufmassLos1[[#This Row],[Fläche_qm]]*tbl_AufmassLos1[[#This Row],[Reinigungs-tageJahr]],"")</f>
        <v>608.64</v>
      </c>
      <c r="R216" s="160">
        <f>IFERROR(VLOOKUP(tbl_AufmassLos1[[#This Row],[Reinigungs-gruppe]]&amp;tbl_AufmassLos1[[#This Row],[Reinigungs-tageJahr]],tbl_BasisLos1[],7,FALSE),"")</f>
        <v>0</v>
      </c>
      <c r="S216" s="166" t="str">
        <f>IFERROR(tbl_AufmassLos1[[#This Row],[Fläche_qm_Jahr]]/tbl_AufmassLos1[[#This Row],[qm Leistung pro Stunde]],"")</f>
        <v/>
      </c>
      <c r="T216" s="167">
        <f>IFERROR(VLOOKUP(tbl_AufmassLos1[[#This Row],[Reinigungs-gruppe]]&amp;tbl_AufmassLos1[[#This Row],[Reinigungs-tageJahr]],tbl_BasisLos1[],8,FALSE),"")</f>
        <v>0</v>
      </c>
      <c r="U216" s="168" t="str">
        <f>IFERROR(tbl_AufmassLos1[[#This Row],[StundenJahr]]*tbl_AufmassLos1[[#This Row],[SVS]],"")</f>
        <v/>
      </c>
      <c r="V216" s="169" t="str">
        <f>IFERROR(tbl_AufmassLos1[[#This Row],[PreisJahr]]/12,"")</f>
        <v/>
      </c>
    </row>
    <row r="217" spans="1:22" x14ac:dyDescent="0.2">
      <c r="A217" s="285" t="s">
        <v>1528</v>
      </c>
      <c r="B217" s="286">
        <v>701600280</v>
      </c>
      <c r="C217" s="285" t="s">
        <v>1529</v>
      </c>
      <c r="D217" s="287" t="s">
        <v>250</v>
      </c>
      <c r="E217" s="651">
        <v>72</v>
      </c>
      <c r="F217" s="292" t="s">
        <v>357</v>
      </c>
      <c r="G217" s="288" t="s">
        <v>671</v>
      </c>
      <c r="H217" s="285"/>
      <c r="I217" s="285" t="s">
        <v>1583</v>
      </c>
      <c r="J217" s="289">
        <v>3.17</v>
      </c>
      <c r="K217" s="286" t="s">
        <v>400</v>
      </c>
      <c r="L217" s="286" t="s">
        <v>163</v>
      </c>
      <c r="M217" s="286" t="s">
        <v>430</v>
      </c>
      <c r="N217" s="290">
        <v>192</v>
      </c>
      <c r="O217" s="291">
        <v>0</v>
      </c>
      <c r="P217" s="291">
        <v>0</v>
      </c>
      <c r="Q217" s="649">
        <f>IFERROR(tbl_AufmassLos1[[#This Row],[Fläche_qm]]*tbl_AufmassLos1[[#This Row],[Reinigungs-tageJahr]],"")</f>
        <v>608.64</v>
      </c>
      <c r="R217" s="160">
        <f>IFERROR(VLOOKUP(tbl_AufmassLos1[[#This Row],[Reinigungs-gruppe]]&amp;tbl_AufmassLos1[[#This Row],[Reinigungs-tageJahr]],tbl_BasisLos1[],7,FALSE),"")</f>
        <v>0</v>
      </c>
      <c r="S217" s="166" t="str">
        <f>IFERROR(tbl_AufmassLos1[[#This Row],[Fläche_qm_Jahr]]/tbl_AufmassLos1[[#This Row],[qm Leistung pro Stunde]],"")</f>
        <v/>
      </c>
      <c r="T217" s="167">
        <f>IFERROR(VLOOKUP(tbl_AufmassLos1[[#This Row],[Reinigungs-gruppe]]&amp;tbl_AufmassLos1[[#This Row],[Reinigungs-tageJahr]],tbl_BasisLos1[],8,FALSE),"")</f>
        <v>0</v>
      </c>
      <c r="U217" s="168" t="str">
        <f>IFERROR(tbl_AufmassLos1[[#This Row],[StundenJahr]]*tbl_AufmassLos1[[#This Row],[SVS]],"")</f>
        <v/>
      </c>
      <c r="V217" s="169" t="str">
        <f>IFERROR(tbl_AufmassLos1[[#This Row],[PreisJahr]]/12,"")</f>
        <v/>
      </c>
    </row>
    <row r="218" spans="1:22" x14ac:dyDescent="0.2">
      <c r="A218" s="285" t="s">
        <v>1528</v>
      </c>
      <c r="B218" s="286">
        <v>701600280</v>
      </c>
      <c r="C218" s="285" t="s">
        <v>1529</v>
      </c>
      <c r="D218" s="287" t="s">
        <v>250</v>
      </c>
      <c r="E218" s="651">
        <v>70</v>
      </c>
      <c r="F218" s="292" t="s">
        <v>1582</v>
      </c>
      <c r="G218" s="288" t="s">
        <v>671</v>
      </c>
      <c r="H218" s="285"/>
      <c r="I218" s="285" t="s">
        <v>385</v>
      </c>
      <c r="J218" s="289">
        <v>15</v>
      </c>
      <c r="K218" s="286" t="s">
        <v>400</v>
      </c>
      <c r="L218" s="286" t="s">
        <v>163</v>
      </c>
      <c r="M218" s="286" t="s">
        <v>430</v>
      </c>
      <c r="N218" s="290">
        <v>192</v>
      </c>
      <c r="O218" s="291">
        <v>9</v>
      </c>
      <c r="P218" s="291">
        <v>0</v>
      </c>
      <c r="Q218" s="649">
        <f>IFERROR(tbl_AufmassLos1[[#This Row],[Fläche_qm]]*tbl_AufmassLos1[[#This Row],[Reinigungs-tageJahr]],"")</f>
        <v>2880</v>
      </c>
      <c r="R218" s="160">
        <f>IFERROR(VLOOKUP(tbl_AufmassLos1[[#This Row],[Reinigungs-gruppe]]&amp;tbl_AufmassLos1[[#This Row],[Reinigungs-tageJahr]],tbl_BasisLos1[],7,FALSE),"")</f>
        <v>0</v>
      </c>
      <c r="S218" s="166" t="str">
        <f>IFERROR(tbl_AufmassLos1[[#This Row],[Fläche_qm_Jahr]]/tbl_AufmassLos1[[#This Row],[qm Leistung pro Stunde]],"")</f>
        <v/>
      </c>
      <c r="T218" s="167">
        <f>IFERROR(VLOOKUP(tbl_AufmassLos1[[#This Row],[Reinigungs-gruppe]]&amp;tbl_AufmassLos1[[#This Row],[Reinigungs-tageJahr]],tbl_BasisLos1[],8,FALSE),"")</f>
        <v>0</v>
      </c>
      <c r="U218" s="168" t="str">
        <f>IFERROR(tbl_AufmassLos1[[#This Row],[StundenJahr]]*tbl_AufmassLos1[[#This Row],[SVS]],"")</f>
        <v/>
      </c>
      <c r="V218" s="169" t="str">
        <f>IFERROR(tbl_AufmassLos1[[#This Row],[PreisJahr]]/12,"")</f>
        <v/>
      </c>
    </row>
    <row r="219" spans="1:22" x14ac:dyDescent="0.2">
      <c r="A219" s="285" t="s">
        <v>1528</v>
      </c>
      <c r="B219" s="286">
        <v>701600280</v>
      </c>
      <c r="C219" s="285" t="s">
        <v>1529</v>
      </c>
      <c r="D219" s="287" t="s">
        <v>250</v>
      </c>
      <c r="E219" s="651">
        <v>69</v>
      </c>
      <c r="F219" s="292" t="s">
        <v>360</v>
      </c>
      <c r="G219" s="288" t="s">
        <v>671</v>
      </c>
      <c r="H219" s="285"/>
      <c r="I219" s="285" t="s">
        <v>389</v>
      </c>
      <c r="J219" s="289">
        <v>1.45</v>
      </c>
      <c r="K219" s="286" t="s">
        <v>406</v>
      </c>
      <c r="L219" s="286" t="s">
        <v>24</v>
      </c>
      <c r="M219" s="402">
        <v>0</v>
      </c>
      <c r="N219" s="290">
        <v>0</v>
      </c>
      <c r="O219" s="291">
        <v>0</v>
      </c>
      <c r="P219" s="291">
        <v>0</v>
      </c>
      <c r="Q219" s="649">
        <f>IFERROR(tbl_AufmassLos1[[#This Row],[Fläche_qm]]*tbl_AufmassLos1[[#This Row],[Reinigungs-tageJahr]],"")</f>
        <v>0</v>
      </c>
      <c r="R219" s="160" t="str">
        <f>IFERROR(VLOOKUP(tbl_AufmassLos1[[#This Row],[Reinigungs-gruppe]]&amp;tbl_AufmassLos1[[#This Row],[Reinigungs-tageJahr]],tbl_BasisLos1[],7,FALSE),"")</f>
        <v/>
      </c>
      <c r="S219" s="166" t="str">
        <f>IFERROR(tbl_AufmassLos1[[#This Row],[Fläche_qm_Jahr]]/tbl_AufmassLos1[[#This Row],[qm Leistung pro Stunde]],"")</f>
        <v/>
      </c>
      <c r="T219" s="167" t="str">
        <f>IFERROR(VLOOKUP(tbl_AufmassLos1[[#This Row],[Reinigungs-gruppe]]&amp;tbl_AufmassLos1[[#This Row],[Reinigungs-tageJahr]],tbl_BasisLos1[],8,FALSE),"")</f>
        <v/>
      </c>
      <c r="U219" s="168"/>
      <c r="V219" s="169">
        <f>IFERROR(tbl_AufmassLos1[[#This Row],[PreisJahr]]/12,"")</f>
        <v>0</v>
      </c>
    </row>
    <row r="220" spans="1:22" x14ac:dyDescent="0.2">
      <c r="A220" s="285" t="s">
        <v>1528</v>
      </c>
      <c r="B220" s="286">
        <v>701600280</v>
      </c>
      <c r="C220" s="285" t="s">
        <v>1529</v>
      </c>
      <c r="D220" s="287" t="s">
        <v>250</v>
      </c>
      <c r="E220" s="651" t="s">
        <v>806</v>
      </c>
      <c r="F220" s="292" t="s">
        <v>334</v>
      </c>
      <c r="G220" s="288" t="s">
        <v>671</v>
      </c>
      <c r="H220" s="285"/>
      <c r="I220" s="285" t="s">
        <v>1587</v>
      </c>
      <c r="J220" s="289">
        <v>47.6</v>
      </c>
      <c r="K220" s="286" t="s">
        <v>401</v>
      </c>
      <c r="L220" s="286" t="s">
        <v>163</v>
      </c>
      <c r="M220" s="286" t="s">
        <v>433</v>
      </c>
      <c r="N220" s="290">
        <v>96</v>
      </c>
      <c r="O220" s="291">
        <v>13.65</v>
      </c>
      <c r="P220" s="291">
        <v>0</v>
      </c>
      <c r="Q220" s="649">
        <f>IFERROR(tbl_AufmassLos1[[#This Row],[Fläche_qm]]*tbl_AufmassLos1[[#This Row],[Reinigungs-tageJahr]],"")</f>
        <v>4569.6000000000004</v>
      </c>
      <c r="R220" s="160">
        <f>IFERROR(VLOOKUP(tbl_AufmassLos1[[#This Row],[Reinigungs-gruppe]]&amp;tbl_AufmassLos1[[#This Row],[Reinigungs-tageJahr]],tbl_BasisLos1[],7,FALSE),"")</f>
        <v>0</v>
      </c>
      <c r="S220" s="166" t="str">
        <f>IFERROR(tbl_AufmassLos1[[#This Row],[Fläche_qm_Jahr]]/tbl_AufmassLos1[[#This Row],[qm Leistung pro Stunde]],"")</f>
        <v/>
      </c>
      <c r="T220" s="167">
        <f>IFERROR(VLOOKUP(tbl_AufmassLos1[[#This Row],[Reinigungs-gruppe]]&amp;tbl_AufmassLos1[[#This Row],[Reinigungs-tageJahr]],tbl_BasisLos1[],8,FALSE),"")</f>
        <v>0</v>
      </c>
      <c r="U220" s="168" t="str">
        <f>IFERROR(tbl_AufmassLos1[[#This Row],[StundenJahr]]*tbl_AufmassLos1[[#This Row],[SVS]],"")</f>
        <v/>
      </c>
      <c r="V220" s="169" t="str">
        <f>IFERROR(tbl_AufmassLos1[[#This Row],[PreisJahr]]/12,"")</f>
        <v/>
      </c>
    </row>
    <row r="221" spans="1:22" x14ac:dyDescent="0.2">
      <c r="A221" s="285" t="s">
        <v>1528</v>
      </c>
      <c r="B221" s="286">
        <v>701600280</v>
      </c>
      <c r="C221" s="285" t="s">
        <v>1529</v>
      </c>
      <c r="D221" s="287" t="s">
        <v>250</v>
      </c>
      <c r="E221" s="651" t="s">
        <v>807</v>
      </c>
      <c r="F221" s="292" t="s">
        <v>334</v>
      </c>
      <c r="G221" s="288" t="s">
        <v>671</v>
      </c>
      <c r="H221" s="285"/>
      <c r="I221" s="285" t="s">
        <v>389</v>
      </c>
      <c r="J221" s="289">
        <v>38.07</v>
      </c>
      <c r="K221" s="286" t="s">
        <v>401</v>
      </c>
      <c r="L221" s="286" t="s">
        <v>163</v>
      </c>
      <c r="M221" s="286" t="s">
        <v>433</v>
      </c>
      <c r="N221" s="290">
        <v>96</v>
      </c>
      <c r="O221" s="291">
        <v>10.89</v>
      </c>
      <c r="P221" s="291">
        <v>3.25</v>
      </c>
      <c r="Q221" s="649">
        <f>IFERROR(tbl_AufmassLos1[[#This Row],[Fläche_qm]]*tbl_AufmassLos1[[#This Row],[Reinigungs-tageJahr]],"")</f>
        <v>3654.7200000000003</v>
      </c>
      <c r="R221" s="160">
        <f>IFERROR(VLOOKUP(tbl_AufmassLos1[[#This Row],[Reinigungs-gruppe]]&amp;tbl_AufmassLos1[[#This Row],[Reinigungs-tageJahr]],tbl_BasisLos1[],7,FALSE),"")</f>
        <v>0</v>
      </c>
      <c r="S221" s="166" t="str">
        <f>IFERROR(tbl_AufmassLos1[[#This Row],[Fläche_qm_Jahr]]/tbl_AufmassLos1[[#This Row],[qm Leistung pro Stunde]],"")</f>
        <v/>
      </c>
      <c r="T221" s="167">
        <f>IFERROR(VLOOKUP(tbl_AufmassLos1[[#This Row],[Reinigungs-gruppe]]&amp;tbl_AufmassLos1[[#This Row],[Reinigungs-tageJahr]],tbl_BasisLos1[],8,FALSE),"")</f>
        <v>0</v>
      </c>
      <c r="U221" s="168" t="str">
        <f>IFERROR(tbl_AufmassLos1[[#This Row],[StundenJahr]]*tbl_AufmassLos1[[#This Row],[SVS]],"")</f>
        <v/>
      </c>
      <c r="V221" s="169" t="str">
        <f>IFERROR(tbl_AufmassLos1[[#This Row],[PreisJahr]]/12,"")</f>
        <v/>
      </c>
    </row>
    <row r="222" spans="1:22" x14ac:dyDescent="0.2">
      <c r="A222" s="285" t="s">
        <v>1528</v>
      </c>
      <c r="B222" s="286">
        <v>701600280</v>
      </c>
      <c r="C222" s="285" t="s">
        <v>1529</v>
      </c>
      <c r="D222" s="287" t="s">
        <v>250</v>
      </c>
      <c r="E222" s="651">
        <v>77</v>
      </c>
      <c r="F222" s="292" t="s">
        <v>1580</v>
      </c>
      <c r="G222" s="288" t="s">
        <v>671</v>
      </c>
      <c r="H222" s="285"/>
      <c r="I222" s="285" t="s">
        <v>389</v>
      </c>
      <c r="J222" s="289">
        <v>66.83</v>
      </c>
      <c r="K222" s="286" t="s">
        <v>410</v>
      </c>
      <c r="L222" s="286" t="s">
        <v>163</v>
      </c>
      <c r="M222" s="286" t="s">
        <v>433</v>
      </c>
      <c r="N222" s="290">
        <v>96</v>
      </c>
      <c r="O222" s="291">
        <v>18.32</v>
      </c>
      <c r="P222" s="291">
        <v>0</v>
      </c>
      <c r="Q222" s="649">
        <f>IFERROR(tbl_AufmassLos1[[#This Row],[Fläche_qm]]*tbl_AufmassLos1[[#This Row],[Reinigungs-tageJahr]],"")</f>
        <v>6415.68</v>
      </c>
      <c r="R222" s="160">
        <f>IFERROR(VLOOKUP(tbl_AufmassLos1[[#This Row],[Reinigungs-gruppe]]&amp;tbl_AufmassLos1[[#This Row],[Reinigungs-tageJahr]],tbl_BasisLos1[],7,FALSE),"")</f>
        <v>0</v>
      </c>
      <c r="S222" s="166" t="str">
        <f>IFERROR(tbl_AufmassLos1[[#This Row],[Fläche_qm_Jahr]]/tbl_AufmassLos1[[#This Row],[qm Leistung pro Stunde]],"")</f>
        <v/>
      </c>
      <c r="T222" s="167">
        <f>IFERROR(VLOOKUP(tbl_AufmassLos1[[#This Row],[Reinigungs-gruppe]]&amp;tbl_AufmassLos1[[#This Row],[Reinigungs-tageJahr]],tbl_BasisLos1[],8,FALSE),"")</f>
        <v>0</v>
      </c>
      <c r="U222" s="168" t="str">
        <f>IFERROR(tbl_AufmassLos1[[#This Row],[StundenJahr]]*tbl_AufmassLos1[[#This Row],[SVS]],"")</f>
        <v/>
      </c>
      <c r="V222" s="169" t="str">
        <f>IFERROR(tbl_AufmassLos1[[#This Row],[PreisJahr]]/12,"")</f>
        <v/>
      </c>
    </row>
    <row r="223" spans="1:22" x14ac:dyDescent="0.2">
      <c r="A223" s="285" t="s">
        <v>1528</v>
      </c>
      <c r="B223" s="286">
        <v>701600280</v>
      </c>
      <c r="C223" s="285" t="s">
        <v>1529</v>
      </c>
      <c r="D223" s="287" t="s">
        <v>250</v>
      </c>
      <c r="E223" s="651">
        <v>78</v>
      </c>
      <c r="F223" s="292" t="s">
        <v>1580</v>
      </c>
      <c r="G223" s="288" t="s">
        <v>671</v>
      </c>
      <c r="H223" s="285"/>
      <c r="I223" s="285" t="s">
        <v>389</v>
      </c>
      <c r="J223" s="289">
        <v>68.569999999999993</v>
      </c>
      <c r="K223" s="286" t="s">
        <v>410</v>
      </c>
      <c r="L223" s="286" t="s">
        <v>163</v>
      </c>
      <c r="M223" s="286" t="s">
        <v>433</v>
      </c>
      <c r="N223" s="290">
        <v>96</v>
      </c>
      <c r="O223" s="291">
        <v>18.32</v>
      </c>
      <c r="P223" s="291">
        <v>0</v>
      </c>
      <c r="Q223" s="649">
        <f>IFERROR(tbl_AufmassLos1[[#This Row],[Fläche_qm]]*tbl_AufmassLos1[[#This Row],[Reinigungs-tageJahr]],"")</f>
        <v>6582.7199999999993</v>
      </c>
      <c r="R223" s="160">
        <f>IFERROR(VLOOKUP(tbl_AufmassLos1[[#This Row],[Reinigungs-gruppe]]&amp;tbl_AufmassLos1[[#This Row],[Reinigungs-tageJahr]],tbl_BasisLos1[],7,FALSE),"")</f>
        <v>0</v>
      </c>
      <c r="S223" s="166" t="str">
        <f>IFERROR(tbl_AufmassLos1[[#This Row],[Fläche_qm_Jahr]]/tbl_AufmassLos1[[#This Row],[qm Leistung pro Stunde]],"")</f>
        <v/>
      </c>
      <c r="T223" s="167">
        <f>IFERROR(VLOOKUP(tbl_AufmassLos1[[#This Row],[Reinigungs-gruppe]]&amp;tbl_AufmassLos1[[#This Row],[Reinigungs-tageJahr]],tbl_BasisLos1[],8,FALSE),"")</f>
        <v>0</v>
      </c>
      <c r="U223" s="168" t="str">
        <f>IFERROR(tbl_AufmassLos1[[#This Row],[StundenJahr]]*tbl_AufmassLos1[[#This Row],[SVS]],"")</f>
        <v/>
      </c>
      <c r="V223" s="169" t="str">
        <f>IFERROR(tbl_AufmassLos1[[#This Row],[PreisJahr]]/12,"")</f>
        <v/>
      </c>
    </row>
    <row r="224" spans="1:22" x14ac:dyDescent="0.2">
      <c r="A224" s="285" t="s">
        <v>1528</v>
      </c>
      <c r="B224" s="286">
        <v>701600280</v>
      </c>
      <c r="C224" s="285" t="s">
        <v>1529</v>
      </c>
      <c r="D224" s="287" t="s">
        <v>250</v>
      </c>
      <c r="E224" s="651">
        <v>79</v>
      </c>
      <c r="F224" s="292" t="s">
        <v>1580</v>
      </c>
      <c r="G224" s="288" t="s">
        <v>671</v>
      </c>
      <c r="H224" s="285"/>
      <c r="I224" s="285" t="s">
        <v>389</v>
      </c>
      <c r="J224" s="289">
        <v>44.02</v>
      </c>
      <c r="K224" s="286" t="s">
        <v>410</v>
      </c>
      <c r="L224" s="286" t="s">
        <v>163</v>
      </c>
      <c r="M224" s="286" t="s">
        <v>433</v>
      </c>
      <c r="N224" s="290">
        <v>96</v>
      </c>
      <c r="O224" s="291">
        <v>13.74</v>
      </c>
      <c r="P224" s="291">
        <v>0</v>
      </c>
      <c r="Q224" s="649">
        <f>IFERROR(tbl_AufmassLos1[[#This Row],[Fläche_qm]]*tbl_AufmassLos1[[#This Row],[Reinigungs-tageJahr]],"")</f>
        <v>4225.92</v>
      </c>
      <c r="R224" s="160">
        <f>IFERROR(VLOOKUP(tbl_AufmassLos1[[#This Row],[Reinigungs-gruppe]]&amp;tbl_AufmassLos1[[#This Row],[Reinigungs-tageJahr]],tbl_BasisLos1[],7,FALSE),"")</f>
        <v>0</v>
      </c>
      <c r="S224" s="166" t="str">
        <f>IFERROR(tbl_AufmassLos1[[#This Row],[Fläche_qm_Jahr]]/tbl_AufmassLos1[[#This Row],[qm Leistung pro Stunde]],"")</f>
        <v/>
      </c>
      <c r="T224" s="167">
        <f>IFERROR(VLOOKUP(tbl_AufmassLos1[[#This Row],[Reinigungs-gruppe]]&amp;tbl_AufmassLos1[[#This Row],[Reinigungs-tageJahr]],tbl_BasisLos1[],8,FALSE),"")</f>
        <v>0</v>
      </c>
      <c r="U224" s="168" t="str">
        <f>IFERROR(tbl_AufmassLos1[[#This Row],[StundenJahr]]*tbl_AufmassLos1[[#This Row],[SVS]],"")</f>
        <v/>
      </c>
      <c r="V224" s="169" t="str">
        <f>IFERROR(tbl_AufmassLos1[[#This Row],[PreisJahr]]/12,"")</f>
        <v/>
      </c>
    </row>
    <row r="225" spans="1:22" x14ac:dyDescent="0.2">
      <c r="A225" s="285" t="s">
        <v>1528</v>
      </c>
      <c r="B225" s="286">
        <v>701600280</v>
      </c>
      <c r="C225" s="285" t="s">
        <v>1529</v>
      </c>
      <c r="D225" s="287" t="s">
        <v>251</v>
      </c>
      <c r="E225" s="651" t="s">
        <v>823</v>
      </c>
      <c r="F225" s="292" t="s">
        <v>376</v>
      </c>
      <c r="G225" s="288" t="s">
        <v>671</v>
      </c>
      <c r="H225" s="285"/>
      <c r="I225" s="285" t="s">
        <v>391</v>
      </c>
      <c r="J225" s="289">
        <v>15.69</v>
      </c>
      <c r="K225" s="286" t="s">
        <v>401</v>
      </c>
      <c r="L225" s="286" t="s">
        <v>163</v>
      </c>
      <c r="M225" s="286" t="s">
        <v>433</v>
      </c>
      <c r="N225" s="290">
        <v>96</v>
      </c>
      <c r="O225" s="291">
        <v>1.2</v>
      </c>
      <c r="P225" s="291">
        <v>4.5</v>
      </c>
      <c r="Q225" s="649">
        <f>IFERROR(tbl_AufmassLos1[[#This Row],[Fläche_qm]]*tbl_AufmassLos1[[#This Row],[Reinigungs-tageJahr]],"")</f>
        <v>1506.24</v>
      </c>
      <c r="R225" s="160">
        <f>IFERROR(VLOOKUP(tbl_AufmassLos1[[#This Row],[Reinigungs-gruppe]]&amp;tbl_AufmassLos1[[#This Row],[Reinigungs-tageJahr]],tbl_BasisLos1[],7,FALSE),"")</f>
        <v>0</v>
      </c>
      <c r="S225" s="166" t="str">
        <f>IFERROR(tbl_AufmassLos1[[#This Row],[Fläche_qm_Jahr]]/tbl_AufmassLos1[[#This Row],[qm Leistung pro Stunde]],"")</f>
        <v/>
      </c>
      <c r="T225" s="167">
        <f>IFERROR(VLOOKUP(tbl_AufmassLos1[[#This Row],[Reinigungs-gruppe]]&amp;tbl_AufmassLos1[[#This Row],[Reinigungs-tageJahr]],tbl_BasisLos1[],8,FALSE),"")</f>
        <v>0</v>
      </c>
      <c r="U225" s="168" t="str">
        <f>IFERROR(tbl_AufmassLos1[[#This Row],[StundenJahr]]*tbl_AufmassLos1[[#This Row],[SVS]],"")</f>
        <v/>
      </c>
      <c r="V225" s="169" t="str">
        <f>IFERROR(tbl_AufmassLos1[[#This Row],[PreisJahr]]/12,"")</f>
        <v/>
      </c>
    </row>
    <row r="226" spans="1:22" x14ac:dyDescent="0.2">
      <c r="A226" s="285" t="s">
        <v>1528</v>
      </c>
      <c r="B226" s="286">
        <v>701600280</v>
      </c>
      <c r="C226" s="285" t="s">
        <v>1529</v>
      </c>
      <c r="D226" s="287" t="s">
        <v>251</v>
      </c>
      <c r="E226" s="651" t="s">
        <v>821</v>
      </c>
      <c r="F226" s="292" t="s">
        <v>334</v>
      </c>
      <c r="G226" s="288" t="s">
        <v>671</v>
      </c>
      <c r="H226" s="285"/>
      <c r="I226" s="285" t="s">
        <v>1587</v>
      </c>
      <c r="J226" s="289">
        <v>44</v>
      </c>
      <c r="K226" s="286" t="s">
        <v>401</v>
      </c>
      <c r="L226" s="286" t="s">
        <v>163</v>
      </c>
      <c r="M226" s="286" t="s">
        <v>433</v>
      </c>
      <c r="N226" s="290">
        <v>96</v>
      </c>
      <c r="O226" s="291">
        <v>13.74</v>
      </c>
      <c r="P226" s="291">
        <v>0</v>
      </c>
      <c r="Q226" s="649">
        <f>IFERROR(tbl_AufmassLos1[[#This Row],[Fläche_qm]]*tbl_AufmassLos1[[#This Row],[Reinigungs-tageJahr]],"")</f>
        <v>4224</v>
      </c>
      <c r="R226" s="160">
        <f>IFERROR(VLOOKUP(tbl_AufmassLos1[[#This Row],[Reinigungs-gruppe]]&amp;tbl_AufmassLos1[[#This Row],[Reinigungs-tageJahr]],tbl_BasisLos1[],7,FALSE),"")</f>
        <v>0</v>
      </c>
      <c r="S226" s="166" t="str">
        <f>IFERROR(tbl_AufmassLos1[[#This Row],[Fläche_qm_Jahr]]/tbl_AufmassLos1[[#This Row],[qm Leistung pro Stunde]],"")</f>
        <v/>
      </c>
      <c r="T226" s="167">
        <f>IFERROR(VLOOKUP(tbl_AufmassLos1[[#This Row],[Reinigungs-gruppe]]&amp;tbl_AufmassLos1[[#This Row],[Reinigungs-tageJahr]],tbl_BasisLos1[],8,FALSE),"")</f>
        <v>0</v>
      </c>
      <c r="U226" s="168" t="str">
        <f>IFERROR(tbl_AufmassLos1[[#This Row],[StundenJahr]]*tbl_AufmassLos1[[#This Row],[SVS]],"")</f>
        <v/>
      </c>
      <c r="V226" s="169" t="str">
        <f>IFERROR(tbl_AufmassLos1[[#This Row],[PreisJahr]]/12,"")</f>
        <v/>
      </c>
    </row>
    <row r="227" spans="1:22" x14ac:dyDescent="0.2">
      <c r="A227" s="285" t="s">
        <v>1528</v>
      </c>
      <c r="B227" s="286">
        <v>701600280</v>
      </c>
      <c r="C227" s="285" t="s">
        <v>1529</v>
      </c>
      <c r="D227" s="287" t="s">
        <v>251</v>
      </c>
      <c r="E227" s="651">
        <v>80</v>
      </c>
      <c r="F227" s="292" t="s">
        <v>1588</v>
      </c>
      <c r="G227" s="288" t="s">
        <v>671</v>
      </c>
      <c r="H227" s="285"/>
      <c r="I227" s="285" t="s">
        <v>385</v>
      </c>
      <c r="J227" s="289">
        <v>27.51</v>
      </c>
      <c r="K227" s="286" t="s">
        <v>400</v>
      </c>
      <c r="L227" s="286" t="s">
        <v>163</v>
      </c>
      <c r="M227" s="286" t="s">
        <v>430</v>
      </c>
      <c r="N227" s="290">
        <v>192</v>
      </c>
      <c r="O227" s="291">
        <v>4.58</v>
      </c>
      <c r="P227" s="291">
        <v>0</v>
      </c>
      <c r="Q227" s="649">
        <f>IFERROR(tbl_AufmassLos1[[#This Row],[Fläche_qm]]*tbl_AufmassLos1[[#This Row],[Reinigungs-tageJahr]],"")</f>
        <v>5281.92</v>
      </c>
      <c r="R227" s="160">
        <f>IFERROR(VLOOKUP(tbl_AufmassLos1[[#This Row],[Reinigungs-gruppe]]&amp;tbl_AufmassLos1[[#This Row],[Reinigungs-tageJahr]],tbl_BasisLos1[],7,FALSE),"")</f>
        <v>0</v>
      </c>
      <c r="S227" s="166" t="str">
        <f>IFERROR(tbl_AufmassLos1[[#This Row],[Fläche_qm_Jahr]]/tbl_AufmassLos1[[#This Row],[qm Leistung pro Stunde]],"")</f>
        <v/>
      </c>
      <c r="T227" s="167">
        <f>IFERROR(VLOOKUP(tbl_AufmassLos1[[#This Row],[Reinigungs-gruppe]]&amp;tbl_AufmassLos1[[#This Row],[Reinigungs-tageJahr]],tbl_BasisLos1[],8,FALSE),"")</f>
        <v>0</v>
      </c>
      <c r="U227" s="168" t="str">
        <f>IFERROR(tbl_AufmassLos1[[#This Row],[StundenJahr]]*tbl_AufmassLos1[[#This Row],[SVS]],"")</f>
        <v/>
      </c>
      <c r="V227" s="169" t="str">
        <f>IFERROR(tbl_AufmassLos1[[#This Row],[PreisJahr]]/12,"")</f>
        <v/>
      </c>
    </row>
    <row r="228" spans="1:22" x14ac:dyDescent="0.2">
      <c r="A228" s="285" t="s">
        <v>1528</v>
      </c>
      <c r="B228" s="286">
        <v>701600280</v>
      </c>
      <c r="C228" s="285" t="s">
        <v>1529</v>
      </c>
      <c r="D228" s="287" t="s">
        <v>251</v>
      </c>
      <c r="E228" s="651" t="s">
        <v>1591</v>
      </c>
      <c r="F228" s="292" t="s">
        <v>749</v>
      </c>
      <c r="G228" s="288" t="s">
        <v>671</v>
      </c>
      <c r="H228" s="285"/>
      <c r="I228" s="285" t="s">
        <v>385</v>
      </c>
      <c r="J228" s="289">
        <v>3.38</v>
      </c>
      <c r="K228" s="286" t="s">
        <v>400</v>
      </c>
      <c r="L228" s="286" t="s">
        <v>163</v>
      </c>
      <c r="M228" s="286" t="s">
        <v>430</v>
      </c>
      <c r="N228" s="290">
        <v>192</v>
      </c>
      <c r="O228" s="291">
        <v>4.58</v>
      </c>
      <c r="P228" s="291">
        <v>0</v>
      </c>
      <c r="Q228" s="649">
        <f>IFERROR(tbl_AufmassLos1[[#This Row],[Fläche_qm]]*tbl_AufmassLos1[[#This Row],[Reinigungs-tageJahr]],"")</f>
        <v>648.96</v>
      </c>
      <c r="R228" s="160">
        <f>IFERROR(VLOOKUP(tbl_AufmassLos1[[#This Row],[Reinigungs-gruppe]]&amp;tbl_AufmassLos1[[#This Row],[Reinigungs-tageJahr]],tbl_BasisLos1[],7,FALSE),"")</f>
        <v>0</v>
      </c>
      <c r="S228" s="166" t="str">
        <f>IFERROR(tbl_AufmassLos1[[#This Row],[Fläche_qm_Jahr]]/tbl_AufmassLos1[[#This Row],[qm Leistung pro Stunde]],"")</f>
        <v/>
      </c>
      <c r="T228" s="167">
        <f>IFERROR(VLOOKUP(tbl_AufmassLos1[[#This Row],[Reinigungs-gruppe]]&amp;tbl_AufmassLos1[[#This Row],[Reinigungs-tageJahr]],tbl_BasisLos1[],8,FALSE),"")</f>
        <v>0</v>
      </c>
      <c r="U228" s="168" t="str">
        <f>IFERROR(tbl_AufmassLos1[[#This Row],[StundenJahr]]*tbl_AufmassLos1[[#This Row],[SVS]],"")</f>
        <v/>
      </c>
      <c r="V228" s="169" t="str">
        <f>IFERROR(tbl_AufmassLos1[[#This Row],[PreisJahr]]/12,"")</f>
        <v/>
      </c>
    </row>
    <row r="229" spans="1:22" x14ac:dyDescent="0.2">
      <c r="A229" s="285" t="s">
        <v>1528</v>
      </c>
      <c r="B229" s="286">
        <v>701600280</v>
      </c>
      <c r="C229" s="285" t="s">
        <v>1529</v>
      </c>
      <c r="D229" s="287" t="s">
        <v>251</v>
      </c>
      <c r="E229" s="651">
        <v>81</v>
      </c>
      <c r="F229" s="292" t="s">
        <v>1698</v>
      </c>
      <c r="G229" s="288" t="s">
        <v>671</v>
      </c>
      <c r="H229" s="285"/>
      <c r="I229" s="285" t="s">
        <v>389</v>
      </c>
      <c r="J229" s="289">
        <v>16.899999999999999</v>
      </c>
      <c r="K229" s="286" t="s">
        <v>406</v>
      </c>
      <c r="L229" s="286" t="s">
        <v>163</v>
      </c>
      <c r="M229" s="286" t="s">
        <v>429</v>
      </c>
      <c r="N229" s="290">
        <v>12</v>
      </c>
      <c r="O229" s="291">
        <v>0</v>
      </c>
      <c r="P229" s="291">
        <v>0</v>
      </c>
      <c r="Q229" s="649">
        <f>IFERROR(tbl_AufmassLos1[[#This Row],[Fläche_qm]]*tbl_AufmassLos1[[#This Row],[Reinigungs-tageJahr]],"")</f>
        <v>202.79999999999998</v>
      </c>
      <c r="R229" s="160">
        <f>IFERROR(VLOOKUP(tbl_AufmassLos1[[#This Row],[Reinigungs-gruppe]]&amp;tbl_AufmassLos1[[#This Row],[Reinigungs-tageJahr]],tbl_BasisLos1[],7,FALSE),"")</f>
        <v>0</v>
      </c>
      <c r="S229" s="166" t="str">
        <f>IFERROR(tbl_AufmassLos1[[#This Row],[Fläche_qm_Jahr]]/tbl_AufmassLos1[[#This Row],[qm Leistung pro Stunde]],"")</f>
        <v/>
      </c>
      <c r="T229" s="167">
        <f>IFERROR(VLOOKUP(tbl_AufmassLos1[[#This Row],[Reinigungs-gruppe]]&amp;tbl_AufmassLos1[[#This Row],[Reinigungs-tageJahr]],tbl_BasisLos1[],8,FALSE),"")</f>
        <v>0</v>
      </c>
      <c r="U229" s="168" t="str">
        <f>IFERROR(tbl_AufmassLos1[[#This Row],[StundenJahr]]*tbl_AufmassLos1[[#This Row],[SVS]],"")</f>
        <v/>
      </c>
      <c r="V229" s="169" t="str">
        <f>IFERROR(tbl_AufmassLos1[[#This Row],[PreisJahr]]/12,"")</f>
        <v/>
      </c>
    </row>
    <row r="230" spans="1:22" x14ac:dyDescent="0.2">
      <c r="A230" s="285" t="s">
        <v>1528</v>
      </c>
      <c r="B230" s="286">
        <v>701600280</v>
      </c>
      <c r="C230" s="285" t="s">
        <v>1529</v>
      </c>
      <c r="D230" s="287" t="s">
        <v>251</v>
      </c>
      <c r="E230" s="651">
        <v>82</v>
      </c>
      <c r="F230" s="292" t="s">
        <v>338</v>
      </c>
      <c r="G230" s="288" t="s">
        <v>671</v>
      </c>
      <c r="H230" s="285"/>
      <c r="I230" s="285" t="s">
        <v>389</v>
      </c>
      <c r="J230" s="289">
        <v>74.83</v>
      </c>
      <c r="K230" s="286" t="s">
        <v>197</v>
      </c>
      <c r="L230" s="286" t="s">
        <v>163</v>
      </c>
      <c r="M230" s="286" t="s">
        <v>430</v>
      </c>
      <c r="N230" s="290">
        <v>192</v>
      </c>
      <c r="O230" s="291">
        <v>20.350000000000001</v>
      </c>
      <c r="P230" s="291">
        <v>0</v>
      </c>
      <c r="Q230" s="649">
        <f>IFERROR(tbl_AufmassLos1[[#This Row],[Fläche_qm]]*tbl_AufmassLos1[[#This Row],[Reinigungs-tageJahr]],"")</f>
        <v>14367.36</v>
      </c>
      <c r="R230" s="160">
        <f>IFERROR(VLOOKUP(tbl_AufmassLos1[[#This Row],[Reinigungs-gruppe]]&amp;tbl_AufmassLos1[[#This Row],[Reinigungs-tageJahr]],tbl_BasisLos1[],7,FALSE),"")</f>
        <v>0</v>
      </c>
      <c r="S230" s="166" t="str">
        <f>IFERROR(tbl_AufmassLos1[[#This Row],[Fläche_qm_Jahr]]/tbl_AufmassLos1[[#This Row],[qm Leistung pro Stunde]],"")</f>
        <v/>
      </c>
      <c r="T230" s="167">
        <f>IFERROR(VLOOKUP(tbl_AufmassLos1[[#This Row],[Reinigungs-gruppe]]&amp;tbl_AufmassLos1[[#This Row],[Reinigungs-tageJahr]],tbl_BasisLos1[],8,FALSE),"")</f>
        <v>0</v>
      </c>
      <c r="U230" s="168" t="str">
        <f>IFERROR(tbl_AufmassLos1[[#This Row],[StundenJahr]]*tbl_AufmassLos1[[#This Row],[SVS]],"")</f>
        <v/>
      </c>
      <c r="V230" s="169" t="str">
        <f>IFERROR(tbl_AufmassLos1[[#This Row],[PreisJahr]]/12,"")</f>
        <v/>
      </c>
    </row>
    <row r="231" spans="1:22" x14ac:dyDescent="0.2">
      <c r="A231" s="285" t="s">
        <v>1528</v>
      </c>
      <c r="B231" s="286">
        <v>701600280</v>
      </c>
      <c r="C231" s="285" t="s">
        <v>1529</v>
      </c>
      <c r="D231" s="287" t="s">
        <v>251</v>
      </c>
      <c r="E231" s="651">
        <v>84</v>
      </c>
      <c r="F231" s="292" t="s">
        <v>1230</v>
      </c>
      <c r="G231" s="288" t="s">
        <v>671</v>
      </c>
      <c r="H231" s="285"/>
      <c r="I231" s="285" t="s">
        <v>389</v>
      </c>
      <c r="J231" s="289">
        <v>7.47</v>
      </c>
      <c r="K231" s="286" t="s">
        <v>405</v>
      </c>
      <c r="L231" s="286" t="s">
        <v>163</v>
      </c>
      <c r="M231" s="286" t="s">
        <v>430</v>
      </c>
      <c r="N231" s="290">
        <v>192</v>
      </c>
      <c r="O231" s="291">
        <v>6.61</v>
      </c>
      <c r="P231" s="291">
        <v>0</v>
      </c>
      <c r="Q231" s="649">
        <f>IFERROR(tbl_AufmassLos1[[#This Row],[Fläche_qm]]*tbl_AufmassLos1[[#This Row],[Reinigungs-tageJahr]],"")</f>
        <v>1434.24</v>
      </c>
      <c r="R231" s="160">
        <f>IFERROR(VLOOKUP(tbl_AufmassLos1[[#This Row],[Reinigungs-gruppe]]&amp;tbl_AufmassLos1[[#This Row],[Reinigungs-tageJahr]],tbl_BasisLos1[],7,FALSE),"")</f>
        <v>0</v>
      </c>
      <c r="S231" s="166" t="str">
        <f>IFERROR(tbl_AufmassLos1[[#This Row],[Fläche_qm_Jahr]]/tbl_AufmassLos1[[#This Row],[qm Leistung pro Stunde]],"")</f>
        <v/>
      </c>
      <c r="T231" s="167">
        <f>IFERROR(VLOOKUP(tbl_AufmassLos1[[#This Row],[Reinigungs-gruppe]]&amp;tbl_AufmassLos1[[#This Row],[Reinigungs-tageJahr]],tbl_BasisLos1[],8,FALSE),"")</f>
        <v>0</v>
      </c>
      <c r="U231" s="168" t="str">
        <f>IFERROR(tbl_AufmassLos1[[#This Row],[StundenJahr]]*tbl_AufmassLos1[[#This Row],[SVS]],"")</f>
        <v/>
      </c>
      <c r="V231" s="169" t="str">
        <f>IFERROR(tbl_AufmassLos1[[#This Row],[PreisJahr]]/12,"")</f>
        <v/>
      </c>
    </row>
    <row r="232" spans="1:22" x14ac:dyDescent="0.2">
      <c r="A232" s="285" t="s">
        <v>1528</v>
      </c>
      <c r="B232" s="286">
        <v>701600280</v>
      </c>
      <c r="C232" s="285" t="s">
        <v>1529</v>
      </c>
      <c r="D232" s="287" t="s">
        <v>251</v>
      </c>
      <c r="E232" s="651">
        <v>83</v>
      </c>
      <c r="F232" s="292" t="s">
        <v>1230</v>
      </c>
      <c r="G232" s="288" t="s">
        <v>671</v>
      </c>
      <c r="H232" s="285"/>
      <c r="I232" s="285" t="s">
        <v>389</v>
      </c>
      <c r="J232" s="289">
        <v>44.54</v>
      </c>
      <c r="K232" s="286" t="s">
        <v>405</v>
      </c>
      <c r="L232" s="286" t="s">
        <v>163</v>
      </c>
      <c r="M232" s="286" t="s">
        <v>430</v>
      </c>
      <c r="N232" s="290">
        <v>192</v>
      </c>
      <c r="O232" s="291">
        <v>13.74</v>
      </c>
      <c r="P232" s="291">
        <v>0</v>
      </c>
      <c r="Q232" s="649">
        <f>IFERROR(tbl_AufmassLos1[[#This Row],[Fläche_qm]]*tbl_AufmassLos1[[#This Row],[Reinigungs-tageJahr]],"")</f>
        <v>8551.68</v>
      </c>
      <c r="R232" s="160">
        <f>IFERROR(VLOOKUP(tbl_AufmassLos1[[#This Row],[Reinigungs-gruppe]]&amp;tbl_AufmassLos1[[#This Row],[Reinigungs-tageJahr]],tbl_BasisLos1[],7,FALSE),"")</f>
        <v>0</v>
      </c>
      <c r="S232" s="166" t="str">
        <f>IFERROR(tbl_AufmassLos1[[#This Row],[Fläche_qm_Jahr]]/tbl_AufmassLos1[[#This Row],[qm Leistung pro Stunde]],"")</f>
        <v/>
      </c>
      <c r="T232" s="167">
        <f>IFERROR(VLOOKUP(tbl_AufmassLos1[[#This Row],[Reinigungs-gruppe]]&amp;tbl_AufmassLos1[[#This Row],[Reinigungs-tageJahr]],tbl_BasisLos1[],8,FALSE),"")</f>
        <v>0</v>
      </c>
      <c r="U232" s="168" t="str">
        <f>IFERROR(tbl_AufmassLos1[[#This Row],[StundenJahr]]*tbl_AufmassLos1[[#This Row],[SVS]],"")</f>
        <v/>
      </c>
      <c r="V232" s="169" t="str">
        <f>IFERROR(tbl_AufmassLos1[[#This Row],[PreisJahr]]/12,"")</f>
        <v/>
      </c>
    </row>
    <row r="233" spans="1:22" x14ac:dyDescent="0.2">
      <c r="A233" s="285" t="s">
        <v>1528</v>
      </c>
      <c r="B233" s="286">
        <v>701600280</v>
      </c>
      <c r="C233" s="285" t="s">
        <v>1529</v>
      </c>
      <c r="D233" s="287" t="s">
        <v>251</v>
      </c>
      <c r="E233" s="651" t="s">
        <v>1589</v>
      </c>
      <c r="F233" s="292" t="s">
        <v>375</v>
      </c>
      <c r="G233" s="288" t="s">
        <v>671</v>
      </c>
      <c r="H233" s="285"/>
      <c r="I233" s="285" t="s">
        <v>389</v>
      </c>
      <c r="J233" s="289">
        <v>1.79</v>
      </c>
      <c r="K233" s="286" t="s">
        <v>49</v>
      </c>
      <c r="L233" s="286" t="s">
        <v>24</v>
      </c>
      <c r="M233" s="286">
        <v>0</v>
      </c>
      <c r="N233" s="290">
        <v>0</v>
      </c>
      <c r="O233" s="291">
        <v>0</v>
      </c>
      <c r="P233" s="291">
        <v>0</v>
      </c>
      <c r="Q233" s="649">
        <f>IFERROR(tbl_AufmassLos1[[#This Row],[Fläche_qm]]*tbl_AufmassLos1[[#This Row],[Reinigungs-tageJahr]],"")</f>
        <v>0</v>
      </c>
      <c r="R233" s="160">
        <f>IFERROR(VLOOKUP(tbl_AufmassLos1[[#This Row],[Reinigungs-gruppe]]&amp;tbl_AufmassLos1[[#This Row],[Reinigungs-tageJahr]],tbl_BasisLos1[],7,FALSE),"")</f>
        <v>0</v>
      </c>
      <c r="S233" s="166" t="str">
        <f>IFERROR(tbl_AufmassLos1[[#This Row],[Fläche_qm_Jahr]]/tbl_AufmassLos1[[#This Row],[qm Leistung pro Stunde]],"")</f>
        <v/>
      </c>
      <c r="T233" s="167">
        <f>IFERROR(VLOOKUP(tbl_AufmassLos1[[#This Row],[Reinigungs-gruppe]]&amp;tbl_AufmassLos1[[#This Row],[Reinigungs-tageJahr]],tbl_BasisLos1[],8,FALSE),"")</f>
        <v>0</v>
      </c>
      <c r="U233" s="168" t="str">
        <f>IFERROR(tbl_AufmassLos1[[#This Row],[StundenJahr]]*tbl_AufmassLos1[[#This Row],[SVS]],"")</f>
        <v/>
      </c>
      <c r="V233" s="169" t="str">
        <f>IFERROR(tbl_AufmassLos1[[#This Row],[PreisJahr]]/12,"")</f>
        <v/>
      </c>
    </row>
    <row r="234" spans="1:22" x14ac:dyDescent="0.2">
      <c r="A234" s="285" t="s">
        <v>1528</v>
      </c>
      <c r="B234" s="286">
        <v>701600280</v>
      </c>
      <c r="C234" s="285" t="s">
        <v>1529</v>
      </c>
      <c r="D234" s="287" t="s">
        <v>251</v>
      </c>
      <c r="E234" s="651">
        <v>85</v>
      </c>
      <c r="F234" s="292" t="s">
        <v>1580</v>
      </c>
      <c r="G234" s="288" t="s">
        <v>671</v>
      </c>
      <c r="H234" s="285"/>
      <c r="I234" s="285" t="s">
        <v>389</v>
      </c>
      <c r="J234" s="289">
        <v>66.38</v>
      </c>
      <c r="K234" s="286" t="s">
        <v>410</v>
      </c>
      <c r="L234" s="286" t="s">
        <v>163</v>
      </c>
      <c r="M234" s="286" t="s">
        <v>433</v>
      </c>
      <c r="N234" s="290">
        <v>96</v>
      </c>
      <c r="O234" s="291">
        <v>18.32</v>
      </c>
      <c r="P234" s="291">
        <v>0</v>
      </c>
      <c r="Q234" s="649">
        <f>IFERROR(tbl_AufmassLos1[[#This Row],[Fläche_qm]]*tbl_AufmassLos1[[#This Row],[Reinigungs-tageJahr]],"")</f>
        <v>6372.48</v>
      </c>
      <c r="R234" s="160">
        <f>IFERROR(VLOOKUP(tbl_AufmassLos1[[#This Row],[Reinigungs-gruppe]]&amp;tbl_AufmassLos1[[#This Row],[Reinigungs-tageJahr]],tbl_BasisLos1[],7,FALSE),"")</f>
        <v>0</v>
      </c>
      <c r="S234" s="166" t="str">
        <f>IFERROR(tbl_AufmassLos1[[#This Row],[Fläche_qm_Jahr]]/tbl_AufmassLos1[[#This Row],[qm Leistung pro Stunde]],"")</f>
        <v/>
      </c>
      <c r="T234" s="167">
        <f>IFERROR(VLOOKUP(tbl_AufmassLos1[[#This Row],[Reinigungs-gruppe]]&amp;tbl_AufmassLos1[[#This Row],[Reinigungs-tageJahr]],tbl_BasisLos1[],8,FALSE),"")</f>
        <v>0</v>
      </c>
      <c r="U234" s="168" t="str">
        <f>IFERROR(tbl_AufmassLos1[[#This Row],[StundenJahr]]*tbl_AufmassLos1[[#This Row],[SVS]],"")</f>
        <v/>
      </c>
      <c r="V234" s="169" t="str">
        <f>IFERROR(tbl_AufmassLos1[[#This Row],[PreisJahr]]/12,"")</f>
        <v/>
      </c>
    </row>
    <row r="235" spans="1:22" x14ac:dyDescent="0.2">
      <c r="A235" s="285" t="s">
        <v>1528</v>
      </c>
      <c r="B235" s="286">
        <v>701600280</v>
      </c>
      <c r="C235" s="285" t="s">
        <v>1529</v>
      </c>
      <c r="D235" s="287" t="s">
        <v>251</v>
      </c>
      <c r="E235" s="651">
        <v>86</v>
      </c>
      <c r="F235" s="292" t="s">
        <v>1580</v>
      </c>
      <c r="G235" s="288" t="s">
        <v>671</v>
      </c>
      <c r="H235" s="285"/>
      <c r="I235" s="285" t="s">
        <v>389</v>
      </c>
      <c r="J235" s="289">
        <v>49.65</v>
      </c>
      <c r="K235" s="286" t="s">
        <v>410</v>
      </c>
      <c r="L235" s="286" t="s">
        <v>163</v>
      </c>
      <c r="M235" s="286" t="s">
        <v>433</v>
      </c>
      <c r="N235" s="290">
        <v>96</v>
      </c>
      <c r="O235" s="291">
        <v>13.74</v>
      </c>
      <c r="P235" s="291">
        <v>0</v>
      </c>
      <c r="Q235" s="649">
        <f>IFERROR(tbl_AufmassLos1[[#This Row],[Fläche_qm]]*tbl_AufmassLos1[[#This Row],[Reinigungs-tageJahr]],"")</f>
        <v>4766.3999999999996</v>
      </c>
      <c r="R235" s="160">
        <f>IFERROR(VLOOKUP(tbl_AufmassLos1[[#This Row],[Reinigungs-gruppe]]&amp;tbl_AufmassLos1[[#This Row],[Reinigungs-tageJahr]],tbl_BasisLos1[],7,FALSE),"")</f>
        <v>0</v>
      </c>
      <c r="S235" s="166" t="str">
        <f>IFERROR(tbl_AufmassLos1[[#This Row],[Fläche_qm_Jahr]]/tbl_AufmassLos1[[#This Row],[qm Leistung pro Stunde]],"")</f>
        <v/>
      </c>
      <c r="T235" s="167">
        <f>IFERROR(VLOOKUP(tbl_AufmassLos1[[#This Row],[Reinigungs-gruppe]]&amp;tbl_AufmassLos1[[#This Row],[Reinigungs-tageJahr]],tbl_BasisLos1[],8,FALSE),"")</f>
        <v>0</v>
      </c>
      <c r="U235" s="168" t="str">
        <f>IFERROR(tbl_AufmassLos1[[#This Row],[StundenJahr]]*tbl_AufmassLos1[[#This Row],[SVS]],"")</f>
        <v/>
      </c>
      <c r="V235" s="169" t="str">
        <f>IFERROR(tbl_AufmassLos1[[#This Row],[PreisJahr]]/12,"")</f>
        <v/>
      </c>
    </row>
    <row r="236" spans="1:22" x14ac:dyDescent="0.2">
      <c r="A236" s="285" t="s">
        <v>1528</v>
      </c>
      <c r="B236" s="286">
        <v>701600280</v>
      </c>
      <c r="C236" s="285" t="s">
        <v>1529</v>
      </c>
      <c r="D236" s="287" t="s">
        <v>251</v>
      </c>
      <c r="E236" s="651">
        <v>87</v>
      </c>
      <c r="F236" s="292" t="s">
        <v>1580</v>
      </c>
      <c r="G236" s="288" t="s">
        <v>671</v>
      </c>
      <c r="H236" s="285"/>
      <c r="I236" s="285" t="s">
        <v>389</v>
      </c>
      <c r="J236" s="289">
        <v>44.54</v>
      </c>
      <c r="K236" s="286" t="s">
        <v>410</v>
      </c>
      <c r="L236" s="286" t="s">
        <v>163</v>
      </c>
      <c r="M236" s="286" t="s">
        <v>433</v>
      </c>
      <c r="N236" s="290">
        <v>96</v>
      </c>
      <c r="O236" s="291">
        <v>13.74</v>
      </c>
      <c r="P236" s="291">
        <v>0</v>
      </c>
      <c r="Q236" s="649">
        <f>IFERROR(tbl_AufmassLos1[[#This Row],[Fläche_qm]]*tbl_AufmassLos1[[#This Row],[Reinigungs-tageJahr]],"")</f>
        <v>4275.84</v>
      </c>
      <c r="R236" s="160">
        <f>IFERROR(VLOOKUP(tbl_AufmassLos1[[#This Row],[Reinigungs-gruppe]]&amp;tbl_AufmassLos1[[#This Row],[Reinigungs-tageJahr]],tbl_BasisLos1[],7,FALSE),"")</f>
        <v>0</v>
      </c>
      <c r="S236" s="166" t="str">
        <f>IFERROR(tbl_AufmassLos1[[#This Row],[Fläche_qm_Jahr]]/tbl_AufmassLos1[[#This Row],[qm Leistung pro Stunde]],"")</f>
        <v/>
      </c>
      <c r="T236" s="167">
        <f>IFERROR(VLOOKUP(tbl_AufmassLos1[[#This Row],[Reinigungs-gruppe]]&amp;tbl_AufmassLos1[[#This Row],[Reinigungs-tageJahr]],tbl_BasisLos1[],8,FALSE),"")</f>
        <v>0</v>
      </c>
      <c r="U236" s="168" t="str">
        <f>IFERROR(tbl_AufmassLos1[[#This Row],[StundenJahr]]*tbl_AufmassLos1[[#This Row],[SVS]],"")</f>
        <v/>
      </c>
      <c r="V236" s="169" t="str">
        <f>IFERROR(tbl_AufmassLos1[[#This Row],[PreisJahr]]/12,"")</f>
        <v/>
      </c>
    </row>
    <row r="237" spans="1:22" x14ac:dyDescent="0.2">
      <c r="A237" s="285" t="s">
        <v>1528</v>
      </c>
      <c r="B237" s="286">
        <v>701600280</v>
      </c>
      <c r="C237" s="285" t="s">
        <v>1529</v>
      </c>
      <c r="D237" s="287" t="s">
        <v>251</v>
      </c>
      <c r="E237" s="651">
        <v>88</v>
      </c>
      <c r="F237" s="292" t="s">
        <v>749</v>
      </c>
      <c r="G237" s="288" t="s">
        <v>671</v>
      </c>
      <c r="H237" s="285"/>
      <c r="I237" s="285" t="s">
        <v>389</v>
      </c>
      <c r="J237" s="289">
        <v>16.11</v>
      </c>
      <c r="K237" s="286" t="s">
        <v>410</v>
      </c>
      <c r="L237" s="286" t="s">
        <v>163</v>
      </c>
      <c r="M237" s="286" t="s">
        <v>433</v>
      </c>
      <c r="N237" s="290">
        <v>96</v>
      </c>
      <c r="O237" s="291">
        <v>4.58</v>
      </c>
      <c r="P237" s="291">
        <v>0</v>
      </c>
      <c r="Q237" s="649">
        <f>IFERROR(tbl_AufmassLos1[[#This Row],[Fläche_qm]]*tbl_AufmassLos1[[#This Row],[Reinigungs-tageJahr]],"")</f>
        <v>1546.56</v>
      </c>
      <c r="R237" s="160">
        <f>IFERROR(VLOOKUP(tbl_AufmassLos1[[#This Row],[Reinigungs-gruppe]]&amp;tbl_AufmassLos1[[#This Row],[Reinigungs-tageJahr]],tbl_BasisLos1[],7,FALSE),"")</f>
        <v>0</v>
      </c>
      <c r="S237" s="166" t="str">
        <f>IFERROR(tbl_AufmassLos1[[#This Row],[Fläche_qm_Jahr]]/tbl_AufmassLos1[[#This Row],[qm Leistung pro Stunde]],"")</f>
        <v/>
      </c>
      <c r="T237" s="167">
        <f>IFERROR(VLOOKUP(tbl_AufmassLos1[[#This Row],[Reinigungs-gruppe]]&amp;tbl_AufmassLos1[[#This Row],[Reinigungs-tageJahr]],tbl_BasisLos1[],8,FALSE),"")</f>
        <v>0</v>
      </c>
      <c r="U237" s="168" t="str">
        <f>IFERROR(tbl_AufmassLos1[[#This Row],[StundenJahr]]*tbl_AufmassLos1[[#This Row],[SVS]],"")</f>
        <v/>
      </c>
      <c r="V237" s="169" t="str">
        <f>IFERROR(tbl_AufmassLos1[[#This Row],[PreisJahr]]/12,"")</f>
        <v/>
      </c>
    </row>
    <row r="238" spans="1:22" x14ac:dyDescent="0.2">
      <c r="A238" s="285" t="s">
        <v>1528</v>
      </c>
      <c r="B238" s="286">
        <v>701600280</v>
      </c>
      <c r="C238" s="285" t="s">
        <v>1529</v>
      </c>
      <c r="D238" s="287" t="s">
        <v>251</v>
      </c>
      <c r="E238" s="651" t="s">
        <v>1590</v>
      </c>
      <c r="F238" s="292" t="s">
        <v>334</v>
      </c>
      <c r="G238" s="288" t="s">
        <v>671</v>
      </c>
      <c r="H238" s="285" t="s">
        <v>389</v>
      </c>
      <c r="I238" s="285" t="s">
        <v>389</v>
      </c>
      <c r="J238" s="289">
        <v>38.840000000000003</v>
      </c>
      <c r="K238" s="286" t="s">
        <v>401</v>
      </c>
      <c r="L238" s="286" t="s">
        <v>163</v>
      </c>
      <c r="M238" s="286" t="s">
        <v>433</v>
      </c>
      <c r="N238" s="290">
        <v>96</v>
      </c>
      <c r="O238" s="291">
        <v>10.89</v>
      </c>
      <c r="P238" s="291">
        <v>3.25</v>
      </c>
      <c r="Q238" s="649">
        <f>IFERROR(tbl_AufmassLos1[[#This Row],[Fläche_qm]]*tbl_AufmassLos1[[#This Row],[Reinigungs-tageJahr]],"")</f>
        <v>3728.6400000000003</v>
      </c>
      <c r="R238" s="160">
        <f>IFERROR(VLOOKUP(tbl_AufmassLos1[[#This Row],[Reinigungs-gruppe]]&amp;tbl_AufmassLos1[[#This Row],[Reinigungs-tageJahr]],tbl_BasisLos1[],7,FALSE),"")</f>
        <v>0</v>
      </c>
      <c r="S238" s="166" t="str">
        <f>IFERROR(tbl_AufmassLos1[[#This Row],[Fläche_qm_Jahr]]/tbl_AufmassLos1[[#This Row],[qm Leistung pro Stunde]],"")</f>
        <v/>
      </c>
      <c r="T238" s="167">
        <f>IFERROR(VLOOKUP(tbl_AufmassLos1[[#This Row],[Reinigungs-gruppe]]&amp;tbl_AufmassLos1[[#This Row],[Reinigungs-tageJahr]],tbl_BasisLos1[],8,FALSE),"")</f>
        <v>0</v>
      </c>
      <c r="U238" s="168" t="str">
        <f>IFERROR(tbl_AufmassLos1[[#This Row],[StundenJahr]]*tbl_AufmassLos1[[#This Row],[SVS]],"")</f>
        <v/>
      </c>
      <c r="V238" s="169" t="str">
        <f>IFERROR(tbl_AufmassLos1[[#This Row],[PreisJahr]]/12,"")</f>
        <v/>
      </c>
    </row>
    <row r="239" spans="1:22" x14ac:dyDescent="0.2">
      <c r="A239" s="285" t="s">
        <v>1528</v>
      </c>
      <c r="B239" s="286">
        <v>701600280</v>
      </c>
      <c r="C239" s="285" t="s">
        <v>1529</v>
      </c>
      <c r="D239" s="287" t="s">
        <v>252</v>
      </c>
      <c r="E239" s="651" t="s">
        <v>859</v>
      </c>
      <c r="F239" s="292" t="s">
        <v>860</v>
      </c>
      <c r="G239" s="288" t="s">
        <v>671</v>
      </c>
      <c r="H239" s="285"/>
      <c r="I239" s="285" t="s">
        <v>391</v>
      </c>
      <c r="J239" s="289">
        <v>11.22</v>
      </c>
      <c r="K239" s="286" t="s">
        <v>415</v>
      </c>
      <c r="L239" s="286" t="s">
        <v>24</v>
      </c>
      <c r="M239" s="286" t="s">
        <v>433</v>
      </c>
      <c r="N239" s="290">
        <v>96</v>
      </c>
      <c r="O239" s="291">
        <v>1.2</v>
      </c>
      <c r="P239" s="291">
        <v>0</v>
      </c>
      <c r="Q239" s="649">
        <f>IFERROR(tbl_AufmassLos1[[#This Row],[Fläche_qm]]*tbl_AufmassLos1[[#This Row],[Reinigungs-tageJahr]],"")</f>
        <v>1077.1200000000001</v>
      </c>
      <c r="R239" s="160">
        <f>IFERROR(VLOOKUP(tbl_AufmassLos1[[#This Row],[Reinigungs-gruppe]]&amp;tbl_AufmassLos1[[#This Row],[Reinigungs-tageJahr]],tbl_BasisLos1[],7,FALSE),"")</f>
        <v>0</v>
      </c>
      <c r="S239" s="166" t="str">
        <f>IFERROR(tbl_AufmassLos1[[#This Row],[Fläche_qm_Jahr]]/tbl_AufmassLos1[[#This Row],[qm Leistung pro Stunde]],"")</f>
        <v/>
      </c>
      <c r="T239" s="167">
        <f>IFERROR(VLOOKUP(tbl_AufmassLos1[[#This Row],[Reinigungs-gruppe]]&amp;tbl_AufmassLos1[[#This Row],[Reinigungs-tageJahr]],tbl_BasisLos1[],8,FALSE),"")</f>
        <v>0</v>
      </c>
      <c r="U239" s="168"/>
      <c r="V239" s="169">
        <f>IFERROR(tbl_AufmassLos1[[#This Row],[PreisJahr]]/12,"")</f>
        <v>0</v>
      </c>
    </row>
    <row r="240" spans="1:22" x14ac:dyDescent="0.2">
      <c r="A240" s="285" t="s">
        <v>1528</v>
      </c>
      <c r="B240" s="286">
        <v>701600280</v>
      </c>
      <c r="C240" s="285" t="s">
        <v>1529</v>
      </c>
      <c r="D240" s="287" t="s">
        <v>252</v>
      </c>
      <c r="E240" s="651">
        <v>60</v>
      </c>
      <c r="F240" s="292" t="s">
        <v>861</v>
      </c>
      <c r="G240" s="288" t="s">
        <v>671</v>
      </c>
      <c r="H240" s="285"/>
      <c r="I240" s="285" t="s">
        <v>391</v>
      </c>
      <c r="J240" s="289">
        <v>8.52</v>
      </c>
      <c r="K240" s="286" t="s">
        <v>49</v>
      </c>
      <c r="L240" s="286" t="s">
        <v>24</v>
      </c>
      <c r="M240" s="286" t="s">
        <v>249</v>
      </c>
      <c r="N240" s="290">
        <v>0</v>
      </c>
      <c r="O240" s="291"/>
      <c r="P240" s="291"/>
      <c r="Q240" s="649">
        <f>IFERROR(tbl_AufmassLos1[[#This Row],[Fläche_qm]]*tbl_AufmassLos1[[#This Row],[Reinigungs-tageJahr]],"")</f>
        <v>0</v>
      </c>
      <c r="R240" s="160">
        <f>IFERROR(VLOOKUP(tbl_AufmassLos1[[#This Row],[Reinigungs-gruppe]]&amp;tbl_AufmassLos1[[#This Row],[Reinigungs-tageJahr]],tbl_BasisLos1[],7,FALSE),"")</f>
        <v>0</v>
      </c>
      <c r="S240" s="166" t="str">
        <f>IFERROR(tbl_AufmassLos1[[#This Row],[Fläche_qm_Jahr]]/tbl_AufmassLos1[[#This Row],[qm Leistung pro Stunde]],"")</f>
        <v/>
      </c>
      <c r="T240" s="167">
        <f>IFERROR(VLOOKUP(tbl_AufmassLos1[[#This Row],[Reinigungs-gruppe]]&amp;tbl_AufmassLos1[[#This Row],[Reinigungs-tageJahr]],tbl_BasisLos1[],8,FALSE),"")</f>
        <v>0</v>
      </c>
      <c r="U240" s="168" t="str">
        <f>IFERROR(tbl_AufmassLos1[[#This Row],[StundenJahr]]*tbl_AufmassLos1[[#This Row],[SVS]],"")</f>
        <v/>
      </c>
      <c r="V240" s="169" t="str">
        <f>IFERROR(tbl_AufmassLos1[[#This Row],[PreisJahr]]/12,"")</f>
        <v/>
      </c>
    </row>
    <row r="241" spans="1:22" x14ac:dyDescent="0.2">
      <c r="A241" s="285" t="s">
        <v>1528</v>
      </c>
      <c r="B241" s="286">
        <v>701600280</v>
      </c>
      <c r="C241" s="285" t="s">
        <v>1529</v>
      </c>
      <c r="D241" s="287" t="s">
        <v>252</v>
      </c>
      <c r="E241" s="651" t="s">
        <v>862</v>
      </c>
      <c r="F241" s="292" t="s">
        <v>334</v>
      </c>
      <c r="G241" s="288" t="s">
        <v>671</v>
      </c>
      <c r="H241" s="285"/>
      <c r="I241" s="285" t="s">
        <v>389</v>
      </c>
      <c r="J241" s="289">
        <v>32.880000000000003</v>
      </c>
      <c r="K241" s="286" t="s">
        <v>401</v>
      </c>
      <c r="L241" s="286" t="s">
        <v>163</v>
      </c>
      <c r="M241" s="286" t="s">
        <v>433</v>
      </c>
      <c r="N241" s="290">
        <v>96</v>
      </c>
      <c r="O241" s="291">
        <v>4.8</v>
      </c>
      <c r="P241" s="291"/>
      <c r="Q241" s="649">
        <f>IFERROR(tbl_AufmassLos1[[#This Row],[Fläche_qm]]*tbl_AufmassLos1[[#This Row],[Reinigungs-tageJahr]],"")</f>
        <v>3156.4800000000005</v>
      </c>
      <c r="R241" s="160">
        <f>IFERROR(VLOOKUP(tbl_AufmassLos1[[#This Row],[Reinigungs-gruppe]]&amp;tbl_AufmassLos1[[#This Row],[Reinigungs-tageJahr]],tbl_BasisLos1[],7,FALSE),"")</f>
        <v>0</v>
      </c>
      <c r="S241" s="166" t="str">
        <f>IFERROR(tbl_AufmassLos1[[#This Row],[Fläche_qm_Jahr]]/tbl_AufmassLos1[[#This Row],[qm Leistung pro Stunde]],"")</f>
        <v/>
      </c>
      <c r="T241" s="167">
        <f>IFERROR(VLOOKUP(tbl_AufmassLos1[[#This Row],[Reinigungs-gruppe]]&amp;tbl_AufmassLos1[[#This Row],[Reinigungs-tageJahr]],tbl_BasisLos1[],8,FALSE),"")</f>
        <v>0</v>
      </c>
      <c r="U241" s="168" t="str">
        <f>IFERROR(tbl_AufmassLos1[[#This Row],[StundenJahr]]*tbl_AufmassLos1[[#This Row],[SVS]],"")</f>
        <v/>
      </c>
      <c r="V241" s="169" t="str">
        <f>IFERROR(tbl_AufmassLos1[[#This Row],[PreisJahr]]/12,"")</f>
        <v/>
      </c>
    </row>
    <row r="242" spans="1:22" x14ac:dyDescent="0.2">
      <c r="A242" s="285" t="s">
        <v>1528</v>
      </c>
      <c r="B242" s="286">
        <v>701600280</v>
      </c>
      <c r="C242" s="285" t="s">
        <v>1529</v>
      </c>
      <c r="D242" s="287" t="s">
        <v>252</v>
      </c>
      <c r="E242" s="651">
        <v>61</v>
      </c>
      <c r="F242" s="292" t="s">
        <v>1581</v>
      </c>
      <c r="G242" s="288" t="s">
        <v>671</v>
      </c>
      <c r="H242" s="285"/>
      <c r="I242" s="285" t="s">
        <v>389</v>
      </c>
      <c r="J242" s="289">
        <v>67.09</v>
      </c>
      <c r="K242" s="286" t="s">
        <v>410</v>
      </c>
      <c r="L242" s="286" t="s">
        <v>163</v>
      </c>
      <c r="M242" s="286">
        <v>2.5</v>
      </c>
      <c r="N242" s="290">
        <v>96</v>
      </c>
      <c r="O242" s="291">
        <v>18.2</v>
      </c>
      <c r="P242" s="291"/>
      <c r="Q242" s="649">
        <f>IFERROR(tbl_AufmassLos1[[#This Row],[Fläche_qm]]*tbl_AufmassLos1[[#This Row],[Reinigungs-tageJahr]],"")</f>
        <v>6440.64</v>
      </c>
      <c r="R242" s="160">
        <f>IFERROR(VLOOKUP(tbl_AufmassLos1[[#This Row],[Reinigungs-gruppe]]&amp;tbl_AufmassLos1[[#This Row],[Reinigungs-tageJahr]],tbl_BasisLos1[],7,FALSE),"")</f>
        <v>0</v>
      </c>
      <c r="S242" s="166" t="str">
        <f>IFERROR(tbl_AufmassLos1[[#This Row],[Fläche_qm_Jahr]]/tbl_AufmassLos1[[#This Row],[qm Leistung pro Stunde]],"")</f>
        <v/>
      </c>
      <c r="T242" s="167">
        <f>IFERROR(VLOOKUP(tbl_AufmassLos1[[#This Row],[Reinigungs-gruppe]]&amp;tbl_AufmassLos1[[#This Row],[Reinigungs-tageJahr]],tbl_BasisLos1[],8,FALSE),"")</f>
        <v>0</v>
      </c>
      <c r="U242" s="168" t="str">
        <f>IFERROR(tbl_AufmassLos1[[#This Row],[StundenJahr]]*tbl_AufmassLos1[[#This Row],[SVS]],"")</f>
        <v/>
      </c>
      <c r="V242" s="169" t="str">
        <f>IFERROR(tbl_AufmassLos1[[#This Row],[PreisJahr]]/12,"")</f>
        <v/>
      </c>
    </row>
    <row r="243" spans="1:22" x14ac:dyDescent="0.2">
      <c r="A243" s="285" t="s">
        <v>1528</v>
      </c>
      <c r="B243" s="286">
        <v>701600280</v>
      </c>
      <c r="C243" s="285" t="s">
        <v>1529</v>
      </c>
      <c r="D243" s="287" t="s">
        <v>252</v>
      </c>
      <c r="E243" s="651" t="s">
        <v>863</v>
      </c>
      <c r="F243" s="292" t="s">
        <v>1189</v>
      </c>
      <c r="G243" s="288" t="s">
        <v>671</v>
      </c>
      <c r="H243" s="285"/>
      <c r="I243" s="285" t="s">
        <v>386</v>
      </c>
      <c r="J243" s="289">
        <v>66.599999999999994</v>
      </c>
      <c r="K243" s="286" t="s">
        <v>406</v>
      </c>
      <c r="L243" s="286" t="s">
        <v>24</v>
      </c>
      <c r="M243" s="286">
        <v>0</v>
      </c>
      <c r="N243" s="290">
        <v>0</v>
      </c>
      <c r="O243" s="291">
        <v>2</v>
      </c>
      <c r="P243" s="291"/>
      <c r="Q243" s="649">
        <f>IFERROR(tbl_AufmassLos1[[#This Row],[Fläche_qm]]*tbl_AufmassLos1[[#This Row],[Reinigungs-tageJahr]],"")</f>
        <v>0</v>
      </c>
      <c r="R243" s="160" t="str">
        <f>IFERROR(VLOOKUP(tbl_AufmassLos1[[#This Row],[Reinigungs-gruppe]]&amp;tbl_AufmassLos1[[#This Row],[Reinigungs-tageJahr]],tbl_BasisLos1[],7,FALSE),"")</f>
        <v/>
      </c>
      <c r="S243" s="166" t="str">
        <f>IFERROR(tbl_AufmassLos1[[#This Row],[Fläche_qm_Jahr]]/tbl_AufmassLos1[[#This Row],[qm Leistung pro Stunde]],"")</f>
        <v/>
      </c>
      <c r="T243" s="167" t="str">
        <f>IFERROR(VLOOKUP(tbl_AufmassLos1[[#This Row],[Reinigungs-gruppe]]&amp;tbl_AufmassLos1[[#This Row],[Reinigungs-tageJahr]],tbl_BasisLos1[],8,FALSE),"")</f>
        <v/>
      </c>
      <c r="U243" s="168"/>
      <c r="V243" s="169">
        <f>IFERROR(tbl_AufmassLos1[[#This Row],[PreisJahr]]/12,"")</f>
        <v>0</v>
      </c>
    </row>
    <row r="244" spans="1:22" x14ac:dyDescent="0.2">
      <c r="A244" s="285" t="s">
        <v>1528</v>
      </c>
      <c r="B244" s="286">
        <v>701600280</v>
      </c>
      <c r="C244" s="285" t="s">
        <v>1529</v>
      </c>
      <c r="D244" s="287" t="s">
        <v>252</v>
      </c>
      <c r="E244" s="651">
        <v>62</v>
      </c>
      <c r="F244" s="292" t="s">
        <v>864</v>
      </c>
      <c r="G244" s="288" t="s">
        <v>671</v>
      </c>
      <c r="H244" s="285"/>
      <c r="I244" s="285" t="s">
        <v>396</v>
      </c>
      <c r="J244" s="289">
        <v>32.200000000000003</v>
      </c>
      <c r="K244" s="286" t="s">
        <v>410</v>
      </c>
      <c r="L244" s="286" t="s">
        <v>163</v>
      </c>
      <c r="M244" s="286" t="s">
        <v>433</v>
      </c>
      <c r="N244" s="290">
        <v>96</v>
      </c>
      <c r="O244" s="291">
        <v>9.18</v>
      </c>
      <c r="P244" s="291">
        <v>2.6</v>
      </c>
      <c r="Q244" s="649">
        <f>IFERROR(tbl_AufmassLos1[[#This Row],[Fläche_qm]]*tbl_AufmassLos1[[#This Row],[Reinigungs-tageJahr]],"")</f>
        <v>3091.2000000000003</v>
      </c>
      <c r="R244" s="160">
        <f>IFERROR(VLOOKUP(tbl_AufmassLos1[[#This Row],[Reinigungs-gruppe]]&amp;tbl_AufmassLos1[[#This Row],[Reinigungs-tageJahr]],tbl_BasisLos1[],7,FALSE),"")</f>
        <v>0</v>
      </c>
      <c r="S244" s="166" t="str">
        <f>IFERROR(tbl_AufmassLos1[[#This Row],[Fläche_qm_Jahr]]/tbl_AufmassLos1[[#This Row],[qm Leistung pro Stunde]],"")</f>
        <v/>
      </c>
      <c r="T244" s="167">
        <f>IFERROR(VLOOKUP(tbl_AufmassLos1[[#This Row],[Reinigungs-gruppe]]&amp;tbl_AufmassLos1[[#This Row],[Reinigungs-tageJahr]],tbl_BasisLos1[],8,FALSE),"")</f>
        <v>0</v>
      </c>
      <c r="U244" s="168" t="str">
        <f>IFERROR(tbl_AufmassLos1[[#This Row],[StundenJahr]]*tbl_AufmassLos1[[#This Row],[SVS]],"")</f>
        <v/>
      </c>
      <c r="V244" s="169" t="str">
        <f>IFERROR(tbl_AufmassLos1[[#This Row],[PreisJahr]]/12,"")</f>
        <v/>
      </c>
    </row>
    <row r="245" spans="1:22" x14ac:dyDescent="0.2">
      <c r="A245" s="285" t="s">
        <v>1528</v>
      </c>
      <c r="B245" s="286">
        <v>701600280</v>
      </c>
      <c r="C245" s="285" t="s">
        <v>1529</v>
      </c>
      <c r="D245" s="287" t="s">
        <v>252</v>
      </c>
      <c r="E245" s="651">
        <v>63</v>
      </c>
      <c r="F245" s="292" t="s">
        <v>348</v>
      </c>
      <c r="G245" s="288" t="s">
        <v>671</v>
      </c>
      <c r="H245" s="285"/>
      <c r="I245" s="285" t="s">
        <v>389</v>
      </c>
      <c r="J245" s="289">
        <v>68.83</v>
      </c>
      <c r="K245" s="286" t="s">
        <v>410</v>
      </c>
      <c r="L245" s="286" t="s">
        <v>163</v>
      </c>
      <c r="M245" s="286" t="s">
        <v>433</v>
      </c>
      <c r="N245" s="290">
        <v>96</v>
      </c>
      <c r="O245" s="291">
        <v>18.2</v>
      </c>
      <c r="P245" s="291"/>
      <c r="Q245" s="649">
        <f>IFERROR(tbl_AufmassLos1[[#This Row],[Fläche_qm]]*tbl_AufmassLos1[[#This Row],[Reinigungs-tageJahr]],"")</f>
        <v>6607.68</v>
      </c>
      <c r="R245" s="160">
        <f>IFERROR(VLOOKUP(tbl_AufmassLos1[[#This Row],[Reinigungs-gruppe]]&amp;tbl_AufmassLos1[[#This Row],[Reinigungs-tageJahr]],tbl_BasisLos1[],7,FALSE),"")</f>
        <v>0</v>
      </c>
      <c r="S245" s="166" t="str">
        <f>IFERROR(tbl_AufmassLos1[[#This Row],[Fläche_qm_Jahr]]/tbl_AufmassLos1[[#This Row],[qm Leistung pro Stunde]],"")</f>
        <v/>
      </c>
      <c r="T245" s="167">
        <f>IFERROR(VLOOKUP(tbl_AufmassLos1[[#This Row],[Reinigungs-gruppe]]&amp;tbl_AufmassLos1[[#This Row],[Reinigungs-tageJahr]],tbl_BasisLos1[],8,FALSE),"")</f>
        <v>0</v>
      </c>
      <c r="U245" s="168" t="str">
        <f>IFERROR(tbl_AufmassLos1[[#This Row],[StundenJahr]]*tbl_AufmassLos1[[#This Row],[SVS]],"")</f>
        <v/>
      </c>
      <c r="V245" s="169" t="str">
        <f>IFERROR(tbl_AufmassLos1[[#This Row],[PreisJahr]]/12,"")</f>
        <v/>
      </c>
    </row>
    <row r="246" spans="1:22" x14ac:dyDescent="0.2">
      <c r="A246" s="285" t="s">
        <v>1528</v>
      </c>
      <c r="B246" s="286">
        <v>701600280</v>
      </c>
      <c r="C246" s="285" t="s">
        <v>1529</v>
      </c>
      <c r="D246" s="287" t="s">
        <v>252</v>
      </c>
      <c r="E246" s="651">
        <v>64</v>
      </c>
      <c r="F246" s="292" t="s">
        <v>371</v>
      </c>
      <c r="G246" s="288" t="s">
        <v>671</v>
      </c>
      <c r="H246" s="285"/>
      <c r="I246" s="285" t="s">
        <v>389</v>
      </c>
      <c r="J246" s="289">
        <v>12.95</v>
      </c>
      <c r="K246" s="286" t="s">
        <v>406</v>
      </c>
      <c r="L246" s="286" t="s">
        <v>24</v>
      </c>
      <c r="M246" s="286">
        <v>0</v>
      </c>
      <c r="N246" s="290">
        <v>0</v>
      </c>
      <c r="O246" s="291"/>
      <c r="P246" s="291"/>
      <c r="Q246" s="649">
        <f>IFERROR(tbl_AufmassLos1[[#This Row],[Fläche_qm]]*tbl_AufmassLos1[[#This Row],[Reinigungs-tageJahr]],"")</f>
        <v>0</v>
      </c>
      <c r="R246" s="160" t="str">
        <f>IFERROR(VLOOKUP(tbl_AufmassLos1[[#This Row],[Reinigungs-gruppe]]&amp;tbl_AufmassLos1[[#This Row],[Reinigungs-tageJahr]],tbl_BasisLos1[],7,FALSE),"")</f>
        <v/>
      </c>
      <c r="S246" s="166" t="str">
        <f>IFERROR(tbl_AufmassLos1[[#This Row],[Fläche_qm_Jahr]]/tbl_AufmassLos1[[#This Row],[qm Leistung pro Stunde]],"")</f>
        <v/>
      </c>
      <c r="T246" s="167" t="str">
        <f>IFERROR(VLOOKUP(tbl_AufmassLos1[[#This Row],[Reinigungs-gruppe]]&amp;tbl_AufmassLos1[[#This Row],[Reinigungs-tageJahr]],tbl_BasisLos1[],8,FALSE),"")</f>
        <v/>
      </c>
      <c r="U246" s="168"/>
      <c r="V246" s="169">
        <f>IFERROR(tbl_AufmassLos1[[#This Row],[PreisJahr]]/12,"")</f>
        <v>0</v>
      </c>
    </row>
    <row r="247" spans="1:22" x14ac:dyDescent="0.2">
      <c r="A247" s="285" t="s">
        <v>1528</v>
      </c>
      <c r="B247" s="286">
        <v>701600280</v>
      </c>
      <c r="C247" s="285" t="s">
        <v>1529</v>
      </c>
      <c r="D247" s="287">
        <v>0</v>
      </c>
      <c r="E247" s="651" t="s">
        <v>1592</v>
      </c>
      <c r="F247" s="292" t="s">
        <v>383</v>
      </c>
      <c r="G247" s="288" t="s">
        <v>671</v>
      </c>
      <c r="H247" s="285"/>
      <c r="I247" s="285" t="s">
        <v>391</v>
      </c>
      <c r="J247" s="289">
        <v>162.81</v>
      </c>
      <c r="K247" s="286" t="s">
        <v>414</v>
      </c>
      <c r="L247" s="286" t="s">
        <v>1525</v>
      </c>
      <c r="M247" s="286">
        <v>0</v>
      </c>
      <c r="N247" s="290">
        <v>0</v>
      </c>
      <c r="O247" s="291">
        <v>0</v>
      </c>
      <c r="P247" s="291">
        <v>0</v>
      </c>
      <c r="Q247" s="649">
        <f>IFERROR(tbl_AufmassLos1[[#This Row],[Fläche_qm]]*tbl_AufmassLos1[[#This Row],[Reinigungs-tageJahr]],"")</f>
        <v>0</v>
      </c>
      <c r="R247" s="160">
        <f>IFERROR(VLOOKUP(tbl_AufmassLos1[[#This Row],[Reinigungs-gruppe]]&amp;tbl_AufmassLos1[[#This Row],[Reinigungs-tageJahr]],tbl_BasisLos1[],7,FALSE),"")</f>
        <v>0</v>
      </c>
      <c r="S247" s="166" t="str">
        <f>IFERROR(tbl_AufmassLos1[[#This Row],[Fläche_qm_Jahr]]/tbl_AufmassLos1[[#This Row],[qm Leistung pro Stunde]],"")</f>
        <v/>
      </c>
      <c r="T247" s="167">
        <f>IFERROR(VLOOKUP(tbl_AufmassLos1[[#This Row],[Reinigungs-gruppe]]&amp;tbl_AufmassLos1[[#This Row],[Reinigungs-tageJahr]],tbl_BasisLos1[],8,FALSE),"")</f>
        <v>0</v>
      </c>
      <c r="U247" s="168" t="str">
        <f>IFERROR(tbl_AufmassLos1[[#This Row],[StundenJahr]]*tbl_AufmassLos1[[#This Row],[SVS]],"")</f>
        <v/>
      </c>
      <c r="V247" s="169" t="str">
        <f>IFERROR(tbl_AufmassLos1[[#This Row],[PreisJahr]]/12,"")</f>
        <v/>
      </c>
    </row>
    <row r="248" spans="1:22" x14ac:dyDescent="0.2">
      <c r="A248" s="285" t="s">
        <v>1528</v>
      </c>
      <c r="B248" s="286">
        <v>701600280</v>
      </c>
      <c r="C248" s="285" t="s">
        <v>1529</v>
      </c>
      <c r="D248" s="287" t="s">
        <v>249</v>
      </c>
      <c r="E248" s="651">
        <v>65</v>
      </c>
      <c r="F248" s="292" t="s">
        <v>382</v>
      </c>
      <c r="G248" s="288" t="s">
        <v>671</v>
      </c>
      <c r="H248" s="285"/>
      <c r="I248" s="285" t="s">
        <v>391</v>
      </c>
      <c r="J248" s="289">
        <v>24.75</v>
      </c>
      <c r="K248" s="286" t="s">
        <v>400</v>
      </c>
      <c r="L248" s="286" t="s">
        <v>163</v>
      </c>
      <c r="M248" s="286" t="s">
        <v>430</v>
      </c>
      <c r="N248" s="290">
        <v>192</v>
      </c>
      <c r="O248" s="291">
        <v>4.5599999999999996</v>
      </c>
      <c r="P248" s="291">
        <v>0</v>
      </c>
      <c r="Q248" s="649">
        <f>IFERROR(tbl_AufmassLos1[[#This Row],[Fläche_qm]]*tbl_AufmassLos1[[#This Row],[Reinigungs-tageJahr]],"")</f>
        <v>4752</v>
      </c>
      <c r="R248" s="160">
        <f>IFERROR(VLOOKUP(tbl_AufmassLos1[[#This Row],[Reinigungs-gruppe]]&amp;tbl_AufmassLos1[[#This Row],[Reinigungs-tageJahr]],tbl_BasisLos1[],7,FALSE),"")</f>
        <v>0</v>
      </c>
      <c r="S248" s="166" t="str">
        <f>IFERROR(tbl_AufmassLos1[[#This Row],[Fläche_qm_Jahr]]/tbl_AufmassLos1[[#This Row],[qm Leistung pro Stunde]],"")</f>
        <v/>
      </c>
      <c r="T248" s="167">
        <f>IFERROR(VLOOKUP(tbl_AufmassLos1[[#This Row],[Reinigungs-gruppe]]&amp;tbl_AufmassLos1[[#This Row],[Reinigungs-tageJahr]],tbl_BasisLos1[],8,FALSE),"")</f>
        <v>0</v>
      </c>
      <c r="U248" s="168" t="str">
        <f>IFERROR(tbl_AufmassLos1[[#This Row],[StundenJahr]]*tbl_AufmassLos1[[#This Row],[SVS]],"")</f>
        <v/>
      </c>
      <c r="V248" s="169" t="str">
        <f>IFERROR(tbl_AufmassLos1[[#This Row],[PreisJahr]]/12,"")</f>
        <v/>
      </c>
    </row>
    <row r="249" spans="1:22" x14ac:dyDescent="0.2">
      <c r="A249" s="285" t="s">
        <v>1528</v>
      </c>
      <c r="B249" s="286">
        <v>701600280</v>
      </c>
      <c r="C249" s="285" t="s">
        <v>1529</v>
      </c>
      <c r="D249" s="287" t="s">
        <v>249</v>
      </c>
      <c r="E249" s="651">
        <v>65</v>
      </c>
      <c r="F249" s="292" t="s">
        <v>836</v>
      </c>
      <c r="G249" s="288" t="s">
        <v>671</v>
      </c>
      <c r="H249" s="285"/>
      <c r="I249" s="285" t="s">
        <v>391</v>
      </c>
      <c r="J249" s="289">
        <v>19.32</v>
      </c>
      <c r="K249" s="286" t="s">
        <v>400</v>
      </c>
      <c r="L249" s="286" t="s">
        <v>163</v>
      </c>
      <c r="M249" s="286" t="s">
        <v>430</v>
      </c>
      <c r="N249" s="290">
        <v>192</v>
      </c>
      <c r="O249" s="291">
        <v>3.87</v>
      </c>
      <c r="P249" s="291">
        <v>0</v>
      </c>
      <c r="Q249" s="649">
        <f>IFERROR(tbl_AufmassLos1[[#This Row],[Fläche_qm]]*tbl_AufmassLos1[[#This Row],[Reinigungs-tageJahr]],"")</f>
        <v>3709.44</v>
      </c>
      <c r="R249" s="160">
        <f>IFERROR(VLOOKUP(tbl_AufmassLos1[[#This Row],[Reinigungs-gruppe]]&amp;tbl_AufmassLos1[[#This Row],[Reinigungs-tageJahr]],tbl_BasisLos1[],7,FALSE),"")</f>
        <v>0</v>
      </c>
      <c r="S249" s="166" t="str">
        <f>IFERROR(tbl_AufmassLos1[[#This Row],[Fläche_qm_Jahr]]/tbl_AufmassLos1[[#This Row],[qm Leistung pro Stunde]],"")</f>
        <v/>
      </c>
      <c r="T249" s="167">
        <f>IFERROR(VLOOKUP(tbl_AufmassLos1[[#This Row],[Reinigungs-gruppe]]&amp;tbl_AufmassLos1[[#This Row],[Reinigungs-tageJahr]],tbl_BasisLos1[],8,FALSE),"")</f>
        <v>0</v>
      </c>
      <c r="U249" s="168" t="str">
        <f>IFERROR(tbl_AufmassLos1[[#This Row],[StundenJahr]]*tbl_AufmassLos1[[#This Row],[SVS]],"")</f>
        <v/>
      </c>
      <c r="V249" s="169" t="str">
        <f>IFERROR(tbl_AufmassLos1[[#This Row],[PreisJahr]]/12,"")</f>
        <v/>
      </c>
    </row>
    <row r="250" spans="1:22" x14ac:dyDescent="0.2">
      <c r="A250" s="285" t="s">
        <v>1528</v>
      </c>
      <c r="B250" s="286">
        <v>701600280</v>
      </c>
      <c r="C250" s="285" t="s">
        <v>1529</v>
      </c>
      <c r="D250" s="287">
        <v>0</v>
      </c>
      <c r="E250" s="651">
        <v>1</v>
      </c>
      <c r="F250" s="292" t="s">
        <v>330</v>
      </c>
      <c r="G250" s="288" t="s">
        <v>672</v>
      </c>
      <c r="H250" s="285"/>
      <c r="I250" s="285" t="s">
        <v>384</v>
      </c>
      <c r="J250" s="289">
        <v>11.9</v>
      </c>
      <c r="K250" s="286" t="s">
        <v>235</v>
      </c>
      <c r="L250" s="286" t="s">
        <v>163</v>
      </c>
      <c r="M250" s="286" t="s">
        <v>430</v>
      </c>
      <c r="N250" s="290">
        <v>192</v>
      </c>
      <c r="O250" s="291">
        <v>0.66</v>
      </c>
      <c r="P250" s="291"/>
      <c r="Q250" s="649">
        <f>IFERROR(tbl_AufmassLos1[[#This Row],[Fläche_qm]]*tbl_AufmassLos1[[#This Row],[Reinigungs-tageJahr]],"")</f>
        <v>2284.8000000000002</v>
      </c>
      <c r="R250" s="160">
        <f>IFERROR(VLOOKUP(tbl_AufmassLos1[[#This Row],[Reinigungs-gruppe]]&amp;tbl_AufmassLos1[[#This Row],[Reinigungs-tageJahr]],tbl_BasisLos1[],7,FALSE),"")</f>
        <v>0</v>
      </c>
      <c r="S250" s="166" t="str">
        <f>IFERROR(tbl_AufmassLos1[[#This Row],[Fläche_qm_Jahr]]/tbl_AufmassLos1[[#This Row],[qm Leistung pro Stunde]],"")</f>
        <v/>
      </c>
      <c r="T250" s="167">
        <f>IFERROR(VLOOKUP(tbl_AufmassLos1[[#This Row],[Reinigungs-gruppe]]&amp;tbl_AufmassLos1[[#This Row],[Reinigungs-tageJahr]],tbl_BasisLos1[],8,FALSE),"")</f>
        <v>0</v>
      </c>
      <c r="U250" s="168" t="str">
        <f>IFERROR(tbl_AufmassLos1[[#This Row],[StundenJahr]]*tbl_AufmassLos1[[#This Row],[SVS]],"")</f>
        <v/>
      </c>
      <c r="V250" s="169" t="str">
        <f>IFERROR(tbl_AufmassLos1[[#This Row],[PreisJahr]]/12,"")</f>
        <v/>
      </c>
    </row>
    <row r="251" spans="1:22" x14ac:dyDescent="0.2">
      <c r="A251" s="285" t="s">
        <v>1528</v>
      </c>
      <c r="B251" s="286">
        <v>701600280</v>
      </c>
      <c r="C251" s="285" t="s">
        <v>1529</v>
      </c>
      <c r="D251" s="287">
        <v>0</v>
      </c>
      <c r="E251" s="651">
        <v>8</v>
      </c>
      <c r="F251" s="292" t="s">
        <v>865</v>
      </c>
      <c r="G251" s="288" t="s">
        <v>672</v>
      </c>
      <c r="H251" s="285"/>
      <c r="I251" s="285" t="s">
        <v>1514</v>
      </c>
      <c r="J251" s="289">
        <v>7.6</v>
      </c>
      <c r="K251" s="286" t="s">
        <v>434</v>
      </c>
      <c r="L251" s="286" t="s">
        <v>163</v>
      </c>
      <c r="M251" s="286" t="s">
        <v>430</v>
      </c>
      <c r="N251" s="290">
        <v>192</v>
      </c>
      <c r="O251" s="291">
        <v>1.08</v>
      </c>
      <c r="P251" s="291"/>
      <c r="Q251" s="649">
        <f>IFERROR(tbl_AufmassLos1[[#This Row],[Fläche_qm]]*tbl_AufmassLos1[[#This Row],[Reinigungs-tageJahr]],"")</f>
        <v>1459.1999999999998</v>
      </c>
      <c r="R251" s="160">
        <f>IFERROR(VLOOKUP(tbl_AufmassLos1[[#This Row],[Reinigungs-gruppe]]&amp;tbl_AufmassLos1[[#This Row],[Reinigungs-tageJahr]],tbl_BasisLos1[],7,FALSE),"")</f>
        <v>0</v>
      </c>
      <c r="S251" s="166" t="str">
        <f>IFERROR(tbl_AufmassLos1[[#This Row],[Fläche_qm_Jahr]]/tbl_AufmassLos1[[#This Row],[qm Leistung pro Stunde]],"")</f>
        <v/>
      </c>
      <c r="T251" s="167">
        <f>IFERROR(VLOOKUP(tbl_AufmassLos1[[#This Row],[Reinigungs-gruppe]]&amp;tbl_AufmassLos1[[#This Row],[Reinigungs-tageJahr]],tbl_BasisLos1[],8,FALSE),"")</f>
        <v>0</v>
      </c>
      <c r="U251" s="168" t="str">
        <f>IFERROR(tbl_AufmassLos1[[#This Row],[StundenJahr]]*tbl_AufmassLos1[[#This Row],[SVS]],"")</f>
        <v/>
      </c>
      <c r="V251" s="169" t="str">
        <f>IFERROR(tbl_AufmassLos1[[#This Row],[PreisJahr]]/12,"")</f>
        <v/>
      </c>
    </row>
    <row r="252" spans="1:22" x14ac:dyDescent="0.2">
      <c r="A252" s="285" t="s">
        <v>1528</v>
      </c>
      <c r="B252" s="286">
        <v>701600280</v>
      </c>
      <c r="C252" s="285" t="s">
        <v>1529</v>
      </c>
      <c r="D252" s="287">
        <v>0</v>
      </c>
      <c r="E252" s="651">
        <v>9</v>
      </c>
      <c r="F252" s="292" t="s">
        <v>865</v>
      </c>
      <c r="G252" s="288" t="s">
        <v>672</v>
      </c>
      <c r="H252" s="285"/>
      <c r="I252" s="285" t="s">
        <v>1514</v>
      </c>
      <c r="J252" s="289">
        <v>9.8000000000000007</v>
      </c>
      <c r="K252" s="286" t="s">
        <v>434</v>
      </c>
      <c r="L252" s="286" t="s">
        <v>163</v>
      </c>
      <c r="M252" s="286" t="s">
        <v>430</v>
      </c>
      <c r="N252" s="290">
        <v>192</v>
      </c>
      <c r="O252" s="291">
        <v>0.2</v>
      </c>
      <c r="P252" s="291"/>
      <c r="Q252" s="649">
        <f>IFERROR(tbl_AufmassLos1[[#This Row],[Fläche_qm]]*tbl_AufmassLos1[[#This Row],[Reinigungs-tageJahr]],"")</f>
        <v>1881.6000000000001</v>
      </c>
      <c r="R252" s="160">
        <f>IFERROR(VLOOKUP(tbl_AufmassLos1[[#This Row],[Reinigungs-gruppe]]&amp;tbl_AufmassLos1[[#This Row],[Reinigungs-tageJahr]],tbl_BasisLos1[],7,FALSE),"")</f>
        <v>0</v>
      </c>
      <c r="S252" s="166" t="str">
        <f>IFERROR(tbl_AufmassLos1[[#This Row],[Fläche_qm_Jahr]]/tbl_AufmassLos1[[#This Row],[qm Leistung pro Stunde]],"")</f>
        <v/>
      </c>
      <c r="T252" s="167">
        <f>IFERROR(VLOOKUP(tbl_AufmassLos1[[#This Row],[Reinigungs-gruppe]]&amp;tbl_AufmassLos1[[#This Row],[Reinigungs-tageJahr]],tbl_BasisLos1[],8,FALSE),"")</f>
        <v>0</v>
      </c>
      <c r="U252" s="168" t="str">
        <f>IFERROR(tbl_AufmassLos1[[#This Row],[StundenJahr]]*tbl_AufmassLos1[[#This Row],[SVS]],"")</f>
        <v/>
      </c>
      <c r="V252" s="169" t="str">
        <f>IFERROR(tbl_AufmassLos1[[#This Row],[PreisJahr]]/12,"")</f>
        <v/>
      </c>
    </row>
    <row r="253" spans="1:22" x14ac:dyDescent="0.2">
      <c r="A253" s="285" t="s">
        <v>1528</v>
      </c>
      <c r="B253" s="286">
        <v>701600280</v>
      </c>
      <c r="C253" s="285" t="s">
        <v>1529</v>
      </c>
      <c r="D253" s="287">
        <v>0</v>
      </c>
      <c r="E253" s="651">
        <v>6</v>
      </c>
      <c r="F253" s="292" t="s">
        <v>865</v>
      </c>
      <c r="G253" s="288" t="s">
        <v>672</v>
      </c>
      <c r="H253" s="285"/>
      <c r="I253" s="285" t="s">
        <v>1514</v>
      </c>
      <c r="J253" s="289">
        <v>13.9</v>
      </c>
      <c r="K253" s="286" t="s">
        <v>434</v>
      </c>
      <c r="L253" s="286" t="s">
        <v>163</v>
      </c>
      <c r="M253" s="286" t="s">
        <v>430</v>
      </c>
      <c r="N253" s="290">
        <v>192</v>
      </c>
      <c r="O253" s="291">
        <v>1.2</v>
      </c>
      <c r="P253" s="291"/>
      <c r="Q253" s="649">
        <f>IFERROR(tbl_AufmassLos1[[#This Row],[Fläche_qm]]*tbl_AufmassLos1[[#This Row],[Reinigungs-tageJahr]],"")</f>
        <v>2668.8</v>
      </c>
      <c r="R253" s="160">
        <f>IFERROR(VLOOKUP(tbl_AufmassLos1[[#This Row],[Reinigungs-gruppe]]&amp;tbl_AufmassLos1[[#This Row],[Reinigungs-tageJahr]],tbl_BasisLos1[],7,FALSE),"")</f>
        <v>0</v>
      </c>
      <c r="S253" s="166" t="str">
        <f>IFERROR(tbl_AufmassLos1[[#This Row],[Fläche_qm_Jahr]]/tbl_AufmassLos1[[#This Row],[qm Leistung pro Stunde]],"")</f>
        <v/>
      </c>
      <c r="T253" s="167">
        <f>IFERROR(VLOOKUP(tbl_AufmassLos1[[#This Row],[Reinigungs-gruppe]]&amp;tbl_AufmassLos1[[#This Row],[Reinigungs-tageJahr]],tbl_BasisLos1[],8,FALSE),"")</f>
        <v>0</v>
      </c>
      <c r="U253" s="168" t="str">
        <f>IFERROR(tbl_AufmassLos1[[#This Row],[StundenJahr]]*tbl_AufmassLos1[[#This Row],[SVS]],"")</f>
        <v/>
      </c>
      <c r="V253" s="169" t="str">
        <f>IFERROR(tbl_AufmassLos1[[#This Row],[PreisJahr]]/12,"")</f>
        <v/>
      </c>
    </row>
    <row r="254" spans="1:22" x14ac:dyDescent="0.2">
      <c r="A254" s="285" t="s">
        <v>1528</v>
      </c>
      <c r="B254" s="286">
        <v>701600280</v>
      </c>
      <c r="C254" s="285" t="s">
        <v>1529</v>
      </c>
      <c r="D254" s="287">
        <v>0</v>
      </c>
      <c r="E254" s="651">
        <v>7</v>
      </c>
      <c r="F254" s="292" t="s">
        <v>333</v>
      </c>
      <c r="G254" s="288" t="s">
        <v>672</v>
      </c>
      <c r="H254" s="285"/>
      <c r="I254" s="285" t="s">
        <v>1515</v>
      </c>
      <c r="J254" s="289">
        <v>6.9</v>
      </c>
      <c r="K254" s="286" t="s">
        <v>262</v>
      </c>
      <c r="L254" s="286" t="s">
        <v>163</v>
      </c>
      <c r="M254" s="286" t="s">
        <v>430</v>
      </c>
      <c r="N254" s="290">
        <v>192</v>
      </c>
      <c r="O254" s="291">
        <v>2.5</v>
      </c>
      <c r="P254" s="291"/>
      <c r="Q254" s="649">
        <f>IFERROR(tbl_AufmassLos1[[#This Row],[Fläche_qm]]*tbl_AufmassLos1[[#This Row],[Reinigungs-tageJahr]],"")</f>
        <v>1324.8000000000002</v>
      </c>
      <c r="R254" s="160">
        <f>IFERROR(VLOOKUP(tbl_AufmassLos1[[#This Row],[Reinigungs-gruppe]]&amp;tbl_AufmassLos1[[#This Row],[Reinigungs-tageJahr]],tbl_BasisLos1[],7,FALSE),"")</f>
        <v>0</v>
      </c>
      <c r="S254" s="166" t="str">
        <f>IFERROR(tbl_AufmassLos1[[#This Row],[Fläche_qm_Jahr]]/tbl_AufmassLos1[[#This Row],[qm Leistung pro Stunde]],"")</f>
        <v/>
      </c>
      <c r="T254" s="167">
        <f>IFERROR(VLOOKUP(tbl_AufmassLos1[[#This Row],[Reinigungs-gruppe]]&amp;tbl_AufmassLos1[[#This Row],[Reinigungs-tageJahr]],tbl_BasisLos1[],8,FALSE),"")</f>
        <v>0</v>
      </c>
      <c r="U254" s="168" t="str">
        <f>IFERROR(tbl_AufmassLos1[[#This Row],[StundenJahr]]*tbl_AufmassLos1[[#This Row],[SVS]],"")</f>
        <v/>
      </c>
      <c r="V254" s="169" t="str">
        <f>IFERROR(tbl_AufmassLos1[[#This Row],[PreisJahr]]/12,"")</f>
        <v/>
      </c>
    </row>
    <row r="255" spans="1:22" x14ac:dyDescent="0.2">
      <c r="A255" s="285" t="s">
        <v>1528</v>
      </c>
      <c r="B255" s="286">
        <v>701600280</v>
      </c>
      <c r="C255" s="285" t="s">
        <v>1529</v>
      </c>
      <c r="D255" s="287">
        <v>0</v>
      </c>
      <c r="E255" s="651">
        <v>10</v>
      </c>
      <c r="F255" s="292" t="s">
        <v>866</v>
      </c>
      <c r="G255" s="288" t="s">
        <v>672</v>
      </c>
      <c r="H255" s="285"/>
      <c r="I255" s="285" t="s">
        <v>1515</v>
      </c>
      <c r="J255" s="289">
        <v>2.08</v>
      </c>
      <c r="K255" s="286" t="s">
        <v>49</v>
      </c>
      <c r="L255" s="286" t="s">
        <v>163</v>
      </c>
      <c r="M255" s="286" t="s">
        <v>249</v>
      </c>
      <c r="N255" s="290">
        <v>0</v>
      </c>
      <c r="O255" s="291"/>
      <c r="P255" s="291"/>
      <c r="Q255" s="649">
        <f>IFERROR(tbl_AufmassLos1[[#This Row],[Fläche_qm]]*tbl_AufmassLos1[[#This Row],[Reinigungs-tageJahr]],"")</f>
        <v>0</v>
      </c>
      <c r="R255" s="160">
        <f>IFERROR(VLOOKUP(tbl_AufmassLos1[[#This Row],[Reinigungs-gruppe]]&amp;tbl_AufmassLos1[[#This Row],[Reinigungs-tageJahr]],tbl_BasisLos1[],7,FALSE),"")</f>
        <v>0</v>
      </c>
      <c r="S255" s="166" t="str">
        <f>IFERROR(tbl_AufmassLos1[[#This Row],[Fläche_qm_Jahr]]/tbl_AufmassLos1[[#This Row],[qm Leistung pro Stunde]],"")</f>
        <v/>
      </c>
      <c r="T255" s="167">
        <f>IFERROR(VLOOKUP(tbl_AufmassLos1[[#This Row],[Reinigungs-gruppe]]&amp;tbl_AufmassLos1[[#This Row],[Reinigungs-tageJahr]],tbl_BasisLos1[],8,FALSE),"")</f>
        <v>0</v>
      </c>
      <c r="U255" s="168" t="str">
        <f>IFERROR(tbl_AufmassLos1[[#This Row],[StundenJahr]]*tbl_AufmassLos1[[#This Row],[SVS]],"")</f>
        <v/>
      </c>
      <c r="V255" s="169" t="str">
        <f>IFERROR(tbl_AufmassLos1[[#This Row],[PreisJahr]]/12,"")</f>
        <v/>
      </c>
    </row>
    <row r="256" spans="1:22" x14ac:dyDescent="0.2">
      <c r="A256" s="285" t="s">
        <v>1528</v>
      </c>
      <c r="B256" s="286">
        <v>701600280</v>
      </c>
      <c r="C256" s="285" t="s">
        <v>1529</v>
      </c>
      <c r="D256" s="287">
        <v>0</v>
      </c>
      <c r="E256" s="651">
        <v>5</v>
      </c>
      <c r="F256" s="292" t="s">
        <v>865</v>
      </c>
      <c r="G256" s="288" t="s">
        <v>672</v>
      </c>
      <c r="H256" s="285"/>
      <c r="I256" s="285" t="s">
        <v>1514</v>
      </c>
      <c r="J256" s="289">
        <v>10</v>
      </c>
      <c r="K256" s="286" t="s">
        <v>434</v>
      </c>
      <c r="L256" s="286" t="s">
        <v>163</v>
      </c>
      <c r="M256" s="286" t="s">
        <v>430</v>
      </c>
      <c r="N256" s="290">
        <v>192</v>
      </c>
      <c r="O256" s="291">
        <v>1.2</v>
      </c>
      <c r="P256" s="291"/>
      <c r="Q256" s="649">
        <f>IFERROR(tbl_AufmassLos1[[#This Row],[Fläche_qm]]*tbl_AufmassLos1[[#This Row],[Reinigungs-tageJahr]],"")</f>
        <v>1920</v>
      </c>
      <c r="R256" s="160">
        <f>IFERROR(VLOOKUP(tbl_AufmassLos1[[#This Row],[Reinigungs-gruppe]]&amp;tbl_AufmassLos1[[#This Row],[Reinigungs-tageJahr]],tbl_BasisLos1[],7,FALSE),"")</f>
        <v>0</v>
      </c>
      <c r="S256" s="166" t="str">
        <f>IFERROR(tbl_AufmassLos1[[#This Row],[Fläche_qm_Jahr]]/tbl_AufmassLos1[[#This Row],[qm Leistung pro Stunde]],"")</f>
        <v/>
      </c>
      <c r="T256" s="167">
        <f>IFERROR(VLOOKUP(tbl_AufmassLos1[[#This Row],[Reinigungs-gruppe]]&amp;tbl_AufmassLos1[[#This Row],[Reinigungs-tageJahr]],tbl_BasisLos1[],8,FALSE),"")</f>
        <v>0</v>
      </c>
      <c r="U256" s="168" t="str">
        <f>IFERROR(tbl_AufmassLos1[[#This Row],[StundenJahr]]*tbl_AufmassLos1[[#This Row],[SVS]],"")</f>
        <v/>
      </c>
      <c r="V256" s="169" t="str">
        <f>IFERROR(tbl_AufmassLos1[[#This Row],[PreisJahr]]/12,"")</f>
        <v/>
      </c>
    </row>
    <row r="257" spans="1:22" x14ac:dyDescent="0.2">
      <c r="A257" s="285" t="s">
        <v>1528</v>
      </c>
      <c r="B257" s="286">
        <v>701600280</v>
      </c>
      <c r="C257" s="285" t="s">
        <v>1529</v>
      </c>
      <c r="D257" s="287">
        <v>0</v>
      </c>
      <c r="E257" s="651">
        <v>4</v>
      </c>
      <c r="F257" s="292" t="s">
        <v>865</v>
      </c>
      <c r="G257" s="288" t="s">
        <v>672</v>
      </c>
      <c r="H257" s="285"/>
      <c r="I257" s="285" t="s">
        <v>1514</v>
      </c>
      <c r="J257" s="289">
        <v>21.1</v>
      </c>
      <c r="K257" s="286" t="s">
        <v>434</v>
      </c>
      <c r="L257" s="286" t="s">
        <v>163</v>
      </c>
      <c r="M257" s="286" t="s">
        <v>430</v>
      </c>
      <c r="N257" s="290">
        <v>192</v>
      </c>
      <c r="O257" s="291">
        <v>6.8</v>
      </c>
      <c r="P257" s="291"/>
      <c r="Q257" s="649">
        <f>IFERROR(tbl_AufmassLos1[[#This Row],[Fläche_qm]]*tbl_AufmassLos1[[#This Row],[Reinigungs-tageJahr]],"")</f>
        <v>4051.2000000000003</v>
      </c>
      <c r="R257" s="160">
        <f>IFERROR(VLOOKUP(tbl_AufmassLos1[[#This Row],[Reinigungs-gruppe]]&amp;tbl_AufmassLos1[[#This Row],[Reinigungs-tageJahr]],tbl_BasisLos1[],7,FALSE),"")</f>
        <v>0</v>
      </c>
      <c r="S257" s="166" t="str">
        <f>IFERROR(tbl_AufmassLos1[[#This Row],[Fläche_qm_Jahr]]/tbl_AufmassLos1[[#This Row],[qm Leistung pro Stunde]],"")</f>
        <v/>
      </c>
      <c r="T257" s="167">
        <f>IFERROR(VLOOKUP(tbl_AufmassLos1[[#This Row],[Reinigungs-gruppe]]&amp;tbl_AufmassLos1[[#This Row],[Reinigungs-tageJahr]],tbl_BasisLos1[],8,FALSE),"")</f>
        <v>0</v>
      </c>
      <c r="U257" s="168" t="str">
        <f>IFERROR(tbl_AufmassLos1[[#This Row],[StundenJahr]]*tbl_AufmassLos1[[#This Row],[SVS]],"")</f>
        <v/>
      </c>
      <c r="V257" s="169" t="str">
        <f>IFERROR(tbl_AufmassLos1[[#This Row],[PreisJahr]]/12,"")</f>
        <v/>
      </c>
    </row>
    <row r="258" spans="1:22" x14ac:dyDescent="0.2">
      <c r="A258" s="285" t="s">
        <v>1528</v>
      </c>
      <c r="B258" s="286">
        <v>701600280</v>
      </c>
      <c r="C258" s="285" t="s">
        <v>1529</v>
      </c>
      <c r="D258" s="287">
        <v>0</v>
      </c>
      <c r="E258" s="651">
        <v>3</v>
      </c>
      <c r="F258" s="292" t="s">
        <v>867</v>
      </c>
      <c r="G258" s="288" t="s">
        <v>672</v>
      </c>
      <c r="H258" s="285"/>
      <c r="I258" s="285" t="s">
        <v>1514</v>
      </c>
      <c r="J258" s="289">
        <v>9.8000000000000007</v>
      </c>
      <c r="K258" s="286" t="s">
        <v>403</v>
      </c>
      <c r="L258" s="286" t="s">
        <v>163</v>
      </c>
      <c r="M258" s="286" t="s">
        <v>430</v>
      </c>
      <c r="N258" s="290">
        <v>192</v>
      </c>
      <c r="O258" s="291">
        <v>1.2</v>
      </c>
      <c r="P258" s="291"/>
      <c r="Q258" s="649">
        <f>IFERROR(tbl_AufmassLos1[[#This Row],[Fläche_qm]]*tbl_AufmassLos1[[#This Row],[Reinigungs-tageJahr]],"")</f>
        <v>1881.6000000000001</v>
      </c>
      <c r="R258" s="160">
        <f>IFERROR(VLOOKUP(tbl_AufmassLos1[[#This Row],[Reinigungs-gruppe]]&amp;tbl_AufmassLos1[[#This Row],[Reinigungs-tageJahr]],tbl_BasisLos1[],7,FALSE),"")</f>
        <v>0</v>
      </c>
      <c r="S258" s="166" t="str">
        <f>IFERROR(tbl_AufmassLos1[[#This Row],[Fläche_qm_Jahr]]/tbl_AufmassLos1[[#This Row],[qm Leistung pro Stunde]],"")</f>
        <v/>
      </c>
      <c r="T258" s="167">
        <f>IFERROR(VLOOKUP(tbl_AufmassLos1[[#This Row],[Reinigungs-gruppe]]&amp;tbl_AufmassLos1[[#This Row],[Reinigungs-tageJahr]],tbl_BasisLos1[],8,FALSE),"")</f>
        <v>0</v>
      </c>
      <c r="U258" s="168" t="str">
        <f>IFERROR(tbl_AufmassLos1[[#This Row],[StundenJahr]]*tbl_AufmassLos1[[#This Row],[SVS]],"")</f>
        <v/>
      </c>
      <c r="V258" s="169" t="str">
        <f>IFERROR(tbl_AufmassLos1[[#This Row],[PreisJahr]]/12,"")</f>
        <v/>
      </c>
    </row>
    <row r="259" spans="1:22" x14ac:dyDescent="0.2">
      <c r="A259" s="285" t="s">
        <v>1528</v>
      </c>
      <c r="B259" s="286">
        <v>701600280</v>
      </c>
      <c r="C259" s="285" t="s">
        <v>1529</v>
      </c>
      <c r="D259" s="287">
        <v>0</v>
      </c>
      <c r="E259" s="651">
        <v>2</v>
      </c>
      <c r="F259" s="292" t="s">
        <v>868</v>
      </c>
      <c r="G259" s="288" t="s">
        <v>672</v>
      </c>
      <c r="H259" s="285"/>
      <c r="I259" s="285" t="s">
        <v>391</v>
      </c>
      <c r="J259" s="289">
        <v>6</v>
      </c>
      <c r="K259" s="286" t="s">
        <v>400</v>
      </c>
      <c r="L259" s="286" t="s">
        <v>163</v>
      </c>
      <c r="M259" s="286" t="s">
        <v>430</v>
      </c>
      <c r="N259" s="290">
        <v>192</v>
      </c>
      <c r="O259" s="291">
        <v>1.2</v>
      </c>
      <c r="P259" s="291"/>
      <c r="Q259" s="649">
        <f>IFERROR(tbl_AufmassLos1[[#This Row],[Fläche_qm]]*tbl_AufmassLos1[[#This Row],[Reinigungs-tageJahr]],"")</f>
        <v>1152</v>
      </c>
      <c r="R259" s="160">
        <f>IFERROR(VLOOKUP(tbl_AufmassLos1[[#This Row],[Reinigungs-gruppe]]&amp;tbl_AufmassLos1[[#This Row],[Reinigungs-tageJahr]],tbl_BasisLos1[],7,FALSE),"")</f>
        <v>0</v>
      </c>
      <c r="S259" s="166" t="str">
        <f>IFERROR(tbl_AufmassLos1[[#This Row],[Fläche_qm_Jahr]]/tbl_AufmassLos1[[#This Row],[qm Leistung pro Stunde]],"")</f>
        <v/>
      </c>
      <c r="T259" s="167">
        <f>IFERROR(VLOOKUP(tbl_AufmassLos1[[#This Row],[Reinigungs-gruppe]]&amp;tbl_AufmassLos1[[#This Row],[Reinigungs-tageJahr]],tbl_BasisLos1[],8,FALSE),"")</f>
        <v>0</v>
      </c>
      <c r="U259" s="168" t="str">
        <f>IFERROR(tbl_AufmassLos1[[#This Row],[StundenJahr]]*tbl_AufmassLos1[[#This Row],[SVS]],"")</f>
        <v/>
      </c>
      <c r="V259" s="169" t="str">
        <f>IFERROR(tbl_AufmassLos1[[#This Row],[PreisJahr]]/12,"")</f>
        <v/>
      </c>
    </row>
    <row r="260" spans="1:22" x14ac:dyDescent="0.2">
      <c r="A260" s="285" t="s">
        <v>1536</v>
      </c>
      <c r="B260" s="286">
        <v>705190017</v>
      </c>
      <c r="C260" s="285" t="s">
        <v>1537</v>
      </c>
      <c r="D260" s="287" t="s">
        <v>249</v>
      </c>
      <c r="E260" s="651" t="s">
        <v>869</v>
      </c>
      <c r="F260" s="292" t="s">
        <v>870</v>
      </c>
      <c r="G260" s="288" t="s">
        <v>661</v>
      </c>
      <c r="H260" s="285"/>
      <c r="I260" s="285" t="s">
        <v>389</v>
      </c>
      <c r="J260" s="289">
        <v>30.06</v>
      </c>
      <c r="K260" s="286" t="s">
        <v>235</v>
      </c>
      <c r="L260" s="286" t="s">
        <v>163</v>
      </c>
      <c r="M260" s="286" t="s">
        <v>430</v>
      </c>
      <c r="N260" s="290">
        <v>192</v>
      </c>
      <c r="O260" s="299">
        <v>7.4</v>
      </c>
      <c r="P260" s="291"/>
      <c r="Q260" s="649">
        <f>IFERROR(tbl_AufmassLos1[[#This Row],[Fläche_qm]]*tbl_AufmassLos1[[#This Row],[Reinigungs-tageJahr]],"")</f>
        <v>5771.5199999999995</v>
      </c>
      <c r="R260" s="160">
        <f>IFERROR(VLOOKUP(tbl_AufmassLos1[[#This Row],[Reinigungs-gruppe]]&amp;tbl_AufmassLos1[[#This Row],[Reinigungs-tageJahr]],tbl_BasisLos1[],7,FALSE),"")</f>
        <v>0</v>
      </c>
      <c r="S260" s="166" t="str">
        <f>IFERROR(tbl_AufmassLos1[[#This Row],[Fläche_qm_Jahr]]/tbl_AufmassLos1[[#This Row],[qm Leistung pro Stunde]],"")</f>
        <v/>
      </c>
      <c r="T260" s="167">
        <f>IFERROR(VLOOKUP(tbl_AufmassLos1[[#This Row],[Reinigungs-gruppe]]&amp;tbl_AufmassLos1[[#This Row],[Reinigungs-tageJahr]],tbl_BasisLos1[],8,FALSE),"")</f>
        <v>0</v>
      </c>
      <c r="U260" s="168" t="str">
        <f>IFERROR(tbl_AufmassLos1[[#This Row],[StundenJahr]]*tbl_AufmassLos1[[#This Row],[SVS]],"")</f>
        <v/>
      </c>
      <c r="V260" s="169" t="str">
        <f>IFERROR(tbl_AufmassLos1[[#This Row],[PreisJahr]]/12,"")</f>
        <v/>
      </c>
    </row>
    <row r="261" spans="1:22" x14ac:dyDescent="0.2">
      <c r="A261" s="285" t="s">
        <v>1536</v>
      </c>
      <c r="B261" s="286">
        <v>705190017</v>
      </c>
      <c r="C261" s="285" t="s">
        <v>1537</v>
      </c>
      <c r="D261" s="287" t="s">
        <v>249</v>
      </c>
      <c r="E261" s="651" t="s">
        <v>871</v>
      </c>
      <c r="F261" s="292" t="s">
        <v>872</v>
      </c>
      <c r="G261" s="288" t="s">
        <v>661</v>
      </c>
      <c r="H261" s="285"/>
      <c r="I261" s="285" t="s">
        <v>1514</v>
      </c>
      <c r="J261" s="289">
        <v>13.4</v>
      </c>
      <c r="K261" s="286" t="s">
        <v>233</v>
      </c>
      <c r="L261" s="286" t="s">
        <v>163</v>
      </c>
      <c r="M261" s="286" t="s">
        <v>428</v>
      </c>
      <c r="N261" s="290">
        <v>38.4</v>
      </c>
      <c r="O261" s="299">
        <v>3.3</v>
      </c>
      <c r="P261" s="299">
        <v>4.0999999999999996</v>
      </c>
      <c r="Q261" s="649">
        <f>IFERROR(tbl_AufmassLos1[[#This Row],[Fläche_qm]]*tbl_AufmassLos1[[#This Row],[Reinigungs-tageJahr]],"")</f>
        <v>514.55999999999995</v>
      </c>
      <c r="R261" s="160">
        <f>IFERROR(VLOOKUP(tbl_AufmassLos1[[#This Row],[Reinigungs-gruppe]]&amp;tbl_AufmassLos1[[#This Row],[Reinigungs-tageJahr]],tbl_BasisLos1[],7,FALSE),"")</f>
        <v>0</v>
      </c>
      <c r="S261" s="166" t="str">
        <f>IFERROR(tbl_AufmassLos1[[#This Row],[Fläche_qm_Jahr]]/tbl_AufmassLos1[[#This Row],[qm Leistung pro Stunde]],"")</f>
        <v/>
      </c>
      <c r="T261" s="167">
        <f>IFERROR(VLOOKUP(tbl_AufmassLos1[[#This Row],[Reinigungs-gruppe]]&amp;tbl_AufmassLos1[[#This Row],[Reinigungs-tageJahr]],tbl_BasisLos1[],8,FALSE),"")</f>
        <v>0</v>
      </c>
      <c r="U261" s="168" t="str">
        <f>IFERROR(tbl_AufmassLos1[[#This Row],[StundenJahr]]*tbl_AufmassLos1[[#This Row],[SVS]],"")</f>
        <v/>
      </c>
      <c r="V261" s="169" t="str">
        <f>IFERROR(tbl_AufmassLos1[[#This Row],[PreisJahr]]/12,"")</f>
        <v/>
      </c>
    </row>
    <row r="262" spans="1:22" x14ac:dyDescent="0.2">
      <c r="A262" s="285" t="s">
        <v>1536</v>
      </c>
      <c r="B262" s="286">
        <v>705190017</v>
      </c>
      <c r="C262" s="285" t="s">
        <v>1537</v>
      </c>
      <c r="D262" s="287" t="s">
        <v>249</v>
      </c>
      <c r="E262" s="651" t="s">
        <v>314</v>
      </c>
      <c r="F262" s="292" t="s">
        <v>333</v>
      </c>
      <c r="G262" s="288" t="s">
        <v>661</v>
      </c>
      <c r="H262" s="285"/>
      <c r="I262" s="285" t="s">
        <v>389</v>
      </c>
      <c r="J262" s="289">
        <v>192</v>
      </c>
      <c r="K262" s="286" t="s">
        <v>262</v>
      </c>
      <c r="L262" s="286" t="s">
        <v>163</v>
      </c>
      <c r="M262" s="286" t="s">
        <v>430</v>
      </c>
      <c r="N262" s="290">
        <v>192</v>
      </c>
      <c r="O262" s="299">
        <v>10.9</v>
      </c>
      <c r="P262" s="299">
        <v>25.5</v>
      </c>
      <c r="Q262" s="649">
        <f>IFERROR(tbl_AufmassLos1[[#This Row],[Fläche_qm]]*tbl_AufmassLos1[[#This Row],[Reinigungs-tageJahr]],"")</f>
        <v>36864</v>
      </c>
      <c r="R262" s="160">
        <f>IFERROR(VLOOKUP(tbl_AufmassLos1[[#This Row],[Reinigungs-gruppe]]&amp;tbl_AufmassLos1[[#This Row],[Reinigungs-tageJahr]],tbl_BasisLos1[],7,FALSE),"")</f>
        <v>0</v>
      </c>
      <c r="S262" s="166" t="str">
        <f>IFERROR(tbl_AufmassLos1[[#This Row],[Fläche_qm_Jahr]]/tbl_AufmassLos1[[#This Row],[qm Leistung pro Stunde]],"")</f>
        <v/>
      </c>
      <c r="T262" s="167">
        <f>IFERROR(VLOOKUP(tbl_AufmassLos1[[#This Row],[Reinigungs-gruppe]]&amp;tbl_AufmassLos1[[#This Row],[Reinigungs-tageJahr]],tbl_BasisLos1[],8,FALSE),"")</f>
        <v>0</v>
      </c>
      <c r="U262" s="168" t="str">
        <f>IFERROR(tbl_AufmassLos1[[#This Row],[StundenJahr]]*tbl_AufmassLos1[[#This Row],[SVS]],"")</f>
        <v/>
      </c>
      <c r="V262" s="169" t="str">
        <f>IFERROR(tbl_AufmassLos1[[#This Row],[PreisJahr]]/12,"")</f>
        <v/>
      </c>
    </row>
    <row r="263" spans="1:22" x14ac:dyDescent="0.2">
      <c r="A263" s="285" t="s">
        <v>1536</v>
      </c>
      <c r="B263" s="286">
        <v>705190017</v>
      </c>
      <c r="C263" s="285" t="s">
        <v>1537</v>
      </c>
      <c r="D263" s="287" t="s">
        <v>249</v>
      </c>
      <c r="E263" s="651" t="s">
        <v>315</v>
      </c>
      <c r="F263" s="292" t="s">
        <v>349</v>
      </c>
      <c r="G263" s="288" t="s">
        <v>661</v>
      </c>
      <c r="H263" s="285"/>
      <c r="I263" s="285" t="s">
        <v>395</v>
      </c>
      <c r="J263" s="289">
        <v>65</v>
      </c>
      <c r="K263" s="286" t="s">
        <v>399</v>
      </c>
      <c r="L263" s="286" t="s">
        <v>163</v>
      </c>
      <c r="M263" s="286" t="s">
        <v>433</v>
      </c>
      <c r="N263" s="290">
        <v>96</v>
      </c>
      <c r="O263" s="299">
        <v>19.2</v>
      </c>
      <c r="P263" s="291"/>
      <c r="Q263" s="649">
        <f>IFERROR(tbl_AufmassLos1[[#This Row],[Fläche_qm]]*tbl_AufmassLos1[[#This Row],[Reinigungs-tageJahr]],"")</f>
        <v>6240</v>
      </c>
      <c r="R263" s="160">
        <f>IFERROR(VLOOKUP(tbl_AufmassLos1[[#This Row],[Reinigungs-gruppe]]&amp;tbl_AufmassLos1[[#This Row],[Reinigungs-tageJahr]],tbl_BasisLos1[],7,FALSE),"")</f>
        <v>0</v>
      </c>
      <c r="S263" s="166" t="str">
        <f>IFERROR(tbl_AufmassLos1[[#This Row],[Fläche_qm_Jahr]]/tbl_AufmassLos1[[#This Row],[qm Leistung pro Stunde]],"")</f>
        <v/>
      </c>
      <c r="T263" s="167">
        <f>IFERROR(VLOOKUP(tbl_AufmassLos1[[#This Row],[Reinigungs-gruppe]]&amp;tbl_AufmassLos1[[#This Row],[Reinigungs-tageJahr]],tbl_BasisLos1[],8,FALSE),"")</f>
        <v>0</v>
      </c>
      <c r="U263" s="168" t="str">
        <f>IFERROR(tbl_AufmassLos1[[#This Row],[StundenJahr]]*tbl_AufmassLos1[[#This Row],[SVS]],"")</f>
        <v/>
      </c>
      <c r="V263" s="169" t="str">
        <f>IFERROR(tbl_AufmassLos1[[#This Row],[PreisJahr]]/12,"")</f>
        <v/>
      </c>
    </row>
    <row r="264" spans="1:22" x14ac:dyDescent="0.2">
      <c r="A264" s="285" t="s">
        <v>1536</v>
      </c>
      <c r="B264" s="286">
        <v>705190017</v>
      </c>
      <c r="C264" s="285" t="s">
        <v>1537</v>
      </c>
      <c r="D264" s="287" t="s">
        <v>249</v>
      </c>
      <c r="E264" s="651" t="s">
        <v>316</v>
      </c>
      <c r="F264" s="292" t="s">
        <v>748</v>
      </c>
      <c r="G264" s="288" t="s">
        <v>661</v>
      </c>
      <c r="H264" s="285"/>
      <c r="I264" s="285" t="s">
        <v>395</v>
      </c>
      <c r="J264" s="289">
        <v>68.680000000000007</v>
      </c>
      <c r="K264" s="286" t="s">
        <v>410</v>
      </c>
      <c r="L264" s="286" t="s">
        <v>163</v>
      </c>
      <c r="M264" s="286" t="s">
        <v>433</v>
      </c>
      <c r="N264" s="290">
        <v>96</v>
      </c>
      <c r="O264" s="299">
        <v>18.399999999999999</v>
      </c>
      <c r="P264" s="291"/>
      <c r="Q264" s="649">
        <f>IFERROR(tbl_AufmassLos1[[#This Row],[Fläche_qm]]*tbl_AufmassLos1[[#This Row],[Reinigungs-tageJahr]],"")</f>
        <v>6593.2800000000007</v>
      </c>
      <c r="R264" s="160">
        <f>IFERROR(VLOOKUP(tbl_AufmassLos1[[#This Row],[Reinigungs-gruppe]]&amp;tbl_AufmassLos1[[#This Row],[Reinigungs-tageJahr]],tbl_BasisLos1[],7,FALSE),"")</f>
        <v>0</v>
      </c>
      <c r="S264" s="166" t="str">
        <f>IFERROR(tbl_AufmassLos1[[#This Row],[Fläche_qm_Jahr]]/tbl_AufmassLos1[[#This Row],[qm Leistung pro Stunde]],"")</f>
        <v/>
      </c>
      <c r="T264" s="167">
        <f>IFERROR(VLOOKUP(tbl_AufmassLos1[[#This Row],[Reinigungs-gruppe]]&amp;tbl_AufmassLos1[[#This Row],[Reinigungs-tageJahr]],tbl_BasisLos1[],8,FALSE),"")</f>
        <v>0</v>
      </c>
      <c r="U264" s="168" t="str">
        <f>IFERROR(tbl_AufmassLos1[[#This Row],[StundenJahr]]*tbl_AufmassLos1[[#This Row],[SVS]],"")</f>
        <v/>
      </c>
      <c r="V264" s="169" t="str">
        <f>IFERROR(tbl_AufmassLos1[[#This Row],[PreisJahr]]/12,"")</f>
        <v/>
      </c>
    </row>
    <row r="265" spans="1:22" x14ac:dyDescent="0.2">
      <c r="A265" s="285" t="s">
        <v>1536</v>
      </c>
      <c r="B265" s="286">
        <v>705190017</v>
      </c>
      <c r="C265" s="285" t="s">
        <v>1537</v>
      </c>
      <c r="D265" s="287" t="s">
        <v>249</v>
      </c>
      <c r="E265" s="651" t="s">
        <v>317</v>
      </c>
      <c r="F265" s="292" t="s">
        <v>748</v>
      </c>
      <c r="G265" s="288" t="s">
        <v>661</v>
      </c>
      <c r="H265" s="285"/>
      <c r="I265" s="285" t="s">
        <v>395</v>
      </c>
      <c r="J265" s="289">
        <v>70.38</v>
      </c>
      <c r="K265" s="286" t="s">
        <v>410</v>
      </c>
      <c r="L265" s="286" t="s">
        <v>163</v>
      </c>
      <c r="M265" s="286" t="s">
        <v>433</v>
      </c>
      <c r="N265" s="290">
        <v>96</v>
      </c>
      <c r="O265" s="299">
        <v>18.399999999999999</v>
      </c>
      <c r="P265" s="291"/>
      <c r="Q265" s="649">
        <f>IFERROR(tbl_AufmassLos1[[#This Row],[Fläche_qm]]*tbl_AufmassLos1[[#This Row],[Reinigungs-tageJahr]],"")</f>
        <v>6756.48</v>
      </c>
      <c r="R265" s="160">
        <f>IFERROR(VLOOKUP(tbl_AufmassLos1[[#This Row],[Reinigungs-gruppe]]&amp;tbl_AufmassLos1[[#This Row],[Reinigungs-tageJahr]],tbl_BasisLos1[],7,FALSE),"")</f>
        <v>0</v>
      </c>
      <c r="S265" s="166" t="str">
        <f>IFERROR(tbl_AufmassLos1[[#This Row],[Fläche_qm_Jahr]]/tbl_AufmassLos1[[#This Row],[qm Leistung pro Stunde]],"")</f>
        <v/>
      </c>
      <c r="T265" s="167">
        <f>IFERROR(VLOOKUP(tbl_AufmassLos1[[#This Row],[Reinigungs-gruppe]]&amp;tbl_AufmassLos1[[#This Row],[Reinigungs-tageJahr]],tbl_BasisLos1[],8,FALSE),"")</f>
        <v>0</v>
      </c>
      <c r="U265" s="168" t="str">
        <f>IFERROR(tbl_AufmassLos1[[#This Row],[StundenJahr]]*tbl_AufmassLos1[[#This Row],[SVS]],"")</f>
        <v/>
      </c>
      <c r="V265" s="169" t="str">
        <f>IFERROR(tbl_AufmassLos1[[#This Row],[PreisJahr]]/12,"")</f>
        <v/>
      </c>
    </row>
    <row r="266" spans="1:22" x14ac:dyDescent="0.2">
      <c r="A266" s="285" t="s">
        <v>1536</v>
      </c>
      <c r="B266" s="286">
        <v>705190017</v>
      </c>
      <c r="C266" s="285" t="s">
        <v>1537</v>
      </c>
      <c r="D266" s="287" t="s">
        <v>249</v>
      </c>
      <c r="E266" s="651" t="s">
        <v>873</v>
      </c>
      <c r="F266" s="292" t="s">
        <v>357</v>
      </c>
      <c r="G266" s="288" t="s">
        <v>661</v>
      </c>
      <c r="H266" s="285"/>
      <c r="I266" s="285" t="s">
        <v>391</v>
      </c>
      <c r="J266" s="289">
        <v>3.7</v>
      </c>
      <c r="K266" s="286" t="s">
        <v>400</v>
      </c>
      <c r="L266" s="286" t="s">
        <v>163</v>
      </c>
      <c r="M266" s="286" t="s">
        <v>430</v>
      </c>
      <c r="N266" s="290">
        <v>192</v>
      </c>
      <c r="O266" s="299">
        <v>1.6</v>
      </c>
      <c r="P266" s="291"/>
      <c r="Q266" s="649">
        <f>IFERROR(tbl_AufmassLos1[[#This Row],[Fläche_qm]]*tbl_AufmassLos1[[#This Row],[Reinigungs-tageJahr]],"")</f>
        <v>710.40000000000009</v>
      </c>
      <c r="R266" s="160">
        <f>IFERROR(VLOOKUP(tbl_AufmassLos1[[#This Row],[Reinigungs-gruppe]]&amp;tbl_AufmassLos1[[#This Row],[Reinigungs-tageJahr]],tbl_BasisLos1[],7,FALSE),"")</f>
        <v>0</v>
      </c>
      <c r="S266" s="166" t="str">
        <f>IFERROR(tbl_AufmassLos1[[#This Row],[Fläche_qm_Jahr]]/tbl_AufmassLos1[[#This Row],[qm Leistung pro Stunde]],"")</f>
        <v/>
      </c>
      <c r="T266" s="167">
        <f>IFERROR(VLOOKUP(tbl_AufmassLos1[[#This Row],[Reinigungs-gruppe]]&amp;tbl_AufmassLos1[[#This Row],[Reinigungs-tageJahr]],tbl_BasisLos1[],8,FALSE),"")</f>
        <v>0</v>
      </c>
      <c r="U266" s="168" t="str">
        <f>IFERROR(tbl_AufmassLos1[[#This Row],[StundenJahr]]*tbl_AufmassLos1[[#This Row],[SVS]],"")</f>
        <v/>
      </c>
      <c r="V266" s="169" t="str">
        <f>IFERROR(tbl_AufmassLos1[[#This Row],[PreisJahr]]/12,"")</f>
        <v/>
      </c>
    </row>
    <row r="267" spans="1:22" x14ac:dyDescent="0.2">
      <c r="A267" s="285" t="s">
        <v>1536</v>
      </c>
      <c r="B267" s="286">
        <v>705190017</v>
      </c>
      <c r="C267" s="285" t="s">
        <v>1537</v>
      </c>
      <c r="D267" s="287" t="s">
        <v>249</v>
      </c>
      <c r="E267" s="651" t="s">
        <v>874</v>
      </c>
      <c r="F267" s="292" t="s">
        <v>356</v>
      </c>
      <c r="G267" s="288" t="s">
        <v>661</v>
      </c>
      <c r="H267" s="285"/>
      <c r="I267" s="285" t="s">
        <v>391</v>
      </c>
      <c r="J267" s="289">
        <v>3.8</v>
      </c>
      <c r="K267" s="286" t="s">
        <v>400</v>
      </c>
      <c r="L267" s="286" t="s">
        <v>163</v>
      </c>
      <c r="M267" s="286" t="s">
        <v>430</v>
      </c>
      <c r="N267" s="290">
        <v>192</v>
      </c>
      <c r="O267" s="299">
        <v>1.6</v>
      </c>
      <c r="P267" s="291"/>
      <c r="Q267" s="649">
        <f>IFERROR(tbl_AufmassLos1[[#This Row],[Fläche_qm]]*tbl_AufmassLos1[[#This Row],[Reinigungs-tageJahr]],"")</f>
        <v>729.59999999999991</v>
      </c>
      <c r="R267" s="160">
        <f>IFERROR(VLOOKUP(tbl_AufmassLos1[[#This Row],[Reinigungs-gruppe]]&amp;tbl_AufmassLos1[[#This Row],[Reinigungs-tageJahr]],tbl_BasisLos1[],7,FALSE),"")</f>
        <v>0</v>
      </c>
      <c r="S267" s="166" t="str">
        <f>IFERROR(tbl_AufmassLos1[[#This Row],[Fläche_qm_Jahr]]/tbl_AufmassLos1[[#This Row],[qm Leistung pro Stunde]],"")</f>
        <v/>
      </c>
      <c r="T267" s="167">
        <f>IFERROR(VLOOKUP(tbl_AufmassLos1[[#This Row],[Reinigungs-gruppe]]&amp;tbl_AufmassLos1[[#This Row],[Reinigungs-tageJahr]],tbl_BasisLos1[],8,FALSE),"")</f>
        <v>0</v>
      </c>
      <c r="U267" s="168" t="str">
        <f>IFERROR(tbl_AufmassLos1[[#This Row],[StundenJahr]]*tbl_AufmassLos1[[#This Row],[SVS]],"")</f>
        <v/>
      </c>
      <c r="V267" s="169" t="str">
        <f>IFERROR(tbl_AufmassLos1[[#This Row],[PreisJahr]]/12,"")</f>
        <v/>
      </c>
    </row>
    <row r="268" spans="1:22" x14ac:dyDescent="0.2">
      <c r="A268" s="285" t="s">
        <v>1536</v>
      </c>
      <c r="B268" s="286">
        <v>705190017</v>
      </c>
      <c r="C268" s="285" t="s">
        <v>1537</v>
      </c>
      <c r="D268" s="287" t="s">
        <v>249</v>
      </c>
      <c r="E268" s="651" t="s">
        <v>315</v>
      </c>
      <c r="F268" s="292" t="s">
        <v>333</v>
      </c>
      <c r="G268" s="288" t="s">
        <v>661</v>
      </c>
      <c r="H268" s="285"/>
      <c r="I268" s="285" t="s">
        <v>389</v>
      </c>
      <c r="J268" s="289">
        <v>81.739999999999995</v>
      </c>
      <c r="K268" s="286" t="s">
        <v>401</v>
      </c>
      <c r="L268" s="286" t="s">
        <v>163</v>
      </c>
      <c r="M268" s="286" t="s">
        <v>433</v>
      </c>
      <c r="N268" s="290">
        <v>96</v>
      </c>
      <c r="O268" s="291">
        <v>9.1</v>
      </c>
      <c r="P268" s="291"/>
      <c r="Q268" s="649">
        <f>IFERROR(tbl_AufmassLos1[[#This Row],[Fläche_qm]]*tbl_AufmassLos1[[#This Row],[Reinigungs-tageJahr]],"")</f>
        <v>7847.0399999999991</v>
      </c>
      <c r="R268" s="160">
        <f>IFERROR(VLOOKUP(tbl_AufmassLos1[[#This Row],[Reinigungs-gruppe]]&amp;tbl_AufmassLos1[[#This Row],[Reinigungs-tageJahr]],tbl_BasisLos1[],7,FALSE),"")</f>
        <v>0</v>
      </c>
      <c r="S268" s="166" t="str">
        <f>IFERROR(tbl_AufmassLos1[[#This Row],[Fläche_qm_Jahr]]/tbl_AufmassLos1[[#This Row],[qm Leistung pro Stunde]],"")</f>
        <v/>
      </c>
      <c r="T268" s="167">
        <f>IFERROR(VLOOKUP(tbl_AufmassLos1[[#This Row],[Reinigungs-gruppe]]&amp;tbl_AufmassLos1[[#This Row],[Reinigungs-tageJahr]],tbl_BasisLos1[],8,FALSE),"")</f>
        <v>0</v>
      </c>
      <c r="U268" s="168" t="str">
        <f>IFERROR(tbl_AufmassLos1[[#This Row],[StundenJahr]]*tbl_AufmassLos1[[#This Row],[SVS]],"")</f>
        <v/>
      </c>
      <c r="V268" s="169" t="str">
        <f>IFERROR(tbl_AufmassLos1[[#This Row],[PreisJahr]]/12,"")</f>
        <v/>
      </c>
    </row>
    <row r="269" spans="1:22" x14ac:dyDescent="0.2">
      <c r="A269" s="285" t="s">
        <v>1536</v>
      </c>
      <c r="B269" s="286">
        <v>705190017</v>
      </c>
      <c r="C269" s="285" t="s">
        <v>1537</v>
      </c>
      <c r="D269" s="287" t="s">
        <v>249</v>
      </c>
      <c r="E269" s="651" t="s">
        <v>875</v>
      </c>
      <c r="F269" s="292" t="s">
        <v>748</v>
      </c>
      <c r="G269" s="288" t="s">
        <v>661</v>
      </c>
      <c r="H269" s="285"/>
      <c r="I269" s="285" t="s">
        <v>395</v>
      </c>
      <c r="J269" s="289">
        <v>68.680000000000007</v>
      </c>
      <c r="K269" s="286" t="s">
        <v>410</v>
      </c>
      <c r="L269" s="286" t="s">
        <v>163</v>
      </c>
      <c r="M269" s="286" t="s">
        <v>433</v>
      </c>
      <c r="N269" s="290">
        <v>96</v>
      </c>
      <c r="O269" s="299">
        <v>17.100000000000001</v>
      </c>
      <c r="P269" s="291"/>
      <c r="Q269" s="649">
        <f>IFERROR(tbl_AufmassLos1[[#This Row],[Fläche_qm]]*tbl_AufmassLos1[[#This Row],[Reinigungs-tageJahr]],"")</f>
        <v>6593.2800000000007</v>
      </c>
      <c r="R269" s="160">
        <f>IFERROR(VLOOKUP(tbl_AufmassLos1[[#This Row],[Reinigungs-gruppe]]&amp;tbl_AufmassLos1[[#This Row],[Reinigungs-tageJahr]],tbl_BasisLos1[],7,FALSE),"")</f>
        <v>0</v>
      </c>
      <c r="S269" s="166" t="str">
        <f>IFERROR(tbl_AufmassLos1[[#This Row],[Fläche_qm_Jahr]]/tbl_AufmassLos1[[#This Row],[qm Leistung pro Stunde]],"")</f>
        <v/>
      </c>
      <c r="T269" s="167">
        <f>IFERROR(VLOOKUP(tbl_AufmassLos1[[#This Row],[Reinigungs-gruppe]]&amp;tbl_AufmassLos1[[#This Row],[Reinigungs-tageJahr]],tbl_BasisLos1[],8,FALSE),"")</f>
        <v>0</v>
      </c>
      <c r="U269" s="168" t="str">
        <f>IFERROR(tbl_AufmassLos1[[#This Row],[StundenJahr]]*tbl_AufmassLos1[[#This Row],[SVS]],"")</f>
        <v/>
      </c>
      <c r="V269" s="169" t="str">
        <f>IFERROR(tbl_AufmassLos1[[#This Row],[PreisJahr]]/12,"")</f>
        <v/>
      </c>
    </row>
    <row r="270" spans="1:22" x14ac:dyDescent="0.2">
      <c r="A270" s="285" t="s">
        <v>1536</v>
      </c>
      <c r="B270" s="286">
        <v>705190017</v>
      </c>
      <c r="C270" s="285" t="s">
        <v>1537</v>
      </c>
      <c r="D270" s="287" t="s">
        <v>249</v>
      </c>
      <c r="E270" s="651" t="s">
        <v>876</v>
      </c>
      <c r="F270" s="292" t="s">
        <v>348</v>
      </c>
      <c r="G270" s="288" t="s">
        <v>661</v>
      </c>
      <c r="H270" s="285"/>
      <c r="I270" s="285" t="s">
        <v>395</v>
      </c>
      <c r="J270" s="289">
        <v>68.680000000000007</v>
      </c>
      <c r="K270" s="286" t="s">
        <v>412</v>
      </c>
      <c r="L270" s="286" t="s">
        <v>163</v>
      </c>
      <c r="M270" s="286" t="s">
        <v>433</v>
      </c>
      <c r="N270" s="290">
        <v>96</v>
      </c>
      <c r="O270" s="299">
        <v>17.100000000000001</v>
      </c>
      <c r="P270" s="299">
        <v>2</v>
      </c>
      <c r="Q270" s="649">
        <f>IFERROR(tbl_AufmassLos1[[#This Row],[Fläche_qm]]*tbl_AufmassLos1[[#This Row],[Reinigungs-tageJahr]],"")</f>
        <v>6593.2800000000007</v>
      </c>
      <c r="R270" s="160">
        <f>IFERROR(VLOOKUP(tbl_AufmassLos1[[#This Row],[Reinigungs-gruppe]]&amp;tbl_AufmassLos1[[#This Row],[Reinigungs-tageJahr]],tbl_BasisLos1[],7,FALSE),"")</f>
        <v>0</v>
      </c>
      <c r="S270" s="166" t="str">
        <f>IFERROR(tbl_AufmassLos1[[#This Row],[Fläche_qm_Jahr]]/tbl_AufmassLos1[[#This Row],[qm Leistung pro Stunde]],"")</f>
        <v/>
      </c>
      <c r="T270" s="167">
        <f>IFERROR(VLOOKUP(tbl_AufmassLos1[[#This Row],[Reinigungs-gruppe]]&amp;tbl_AufmassLos1[[#This Row],[Reinigungs-tageJahr]],tbl_BasisLos1[],8,FALSE),"")</f>
        <v>0</v>
      </c>
      <c r="U270" s="168" t="str">
        <f>IFERROR(tbl_AufmassLos1[[#This Row],[StundenJahr]]*tbl_AufmassLos1[[#This Row],[SVS]],"")</f>
        <v/>
      </c>
      <c r="V270" s="169" t="str">
        <f>IFERROR(tbl_AufmassLos1[[#This Row],[PreisJahr]]/12,"")</f>
        <v/>
      </c>
    </row>
    <row r="271" spans="1:22" x14ac:dyDescent="0.2">
      <c r="A271" s="285" t="s">
        <v>1536</v>
      </c>
      <c r="B271" s="286">
        <v>705190017</v>
      </c>
      <c r="C271" s="285" t="s">
        <v>1537</v>
      </c>
      <c r="D271" s="287" t="s">
        <v>249</v>
      </c>
      <c r="E271" s="651" t="s">
        <v>877</v>
      </c>
      <c r="F271" s="292" t="s">
        <v>878</v>
      </c>
      <c r="G271" s="288" t="s">
        <v>661</v>
      </c>
      <c r="H271" s="285"/>
      <c r="I271" s="285" t="s">
        <v>389</v>
      </c>
      <c r="J271" s="289">
        <v>14.08</v>
      </c>
      <c r="K271" s="286" t="s">
        <v>407</v>
      </c>
      <c r="L271" s="286" t="s">
        <v>163</v>
      </c>
      <c r="M271" s="286" t="s">
        <v>428</v>
      </c>
      <c r="N271" s="290">
        <v>38.4</v>
      </c>
      <c r="O271" s="291">
        <v>2</v>
      </c>
      <c r="P271" s="291"/>
      <c r="Q271" s="649">
        <f>IFERROR(tbl_AufmassLos1[[#This Row],[Fläche_qm]]*tbl_AufmassLos1[[#This Row],[Reinigungs-tageJahr]],"")</f>
        <v>540.67200000000003</v>
      </c>
      <c r="R271" s="160">
        <f>IFERROR(VLOOKUP(tbl_AufmassLos1[[#This Row],[Reinigungs-gruppe]]&amp;tbl_AufmassLos1[[#This Row],[Reinigungs-tageJahr]],tbl_BasisLos1[],7,FALSE),"")</f>
        <v>0</v>
      </c>
      <c r="S271" s="166" t="str">
        <f>IFERROR(tbl_AufmassLos1[[#This Row],[Fläche_qm_Jahr]]/tbl_AufmassLos1[[#This Row],[qm Leistung pro Stunde]],"")</f>
        <v/>
      </c>
      <c r="T271" s="167">
        <f>IFERROR(VLOOKUP(tbl_AufmassLos1[[#This Row],[Reinigungs-gruppe]]&amp;tbl_AufmassLos1[[#This Row],[Reinigungs-tageJahr]],tbl_BasisLos1[],8,FALSE),"")</f>
        <v>0</v>
      </c>
      <c r="U271" s="168" t="str">
        <f>IFERROR(tbl_AufmassLos1[[#This Row],[StundenJahr]]*tbl_AufmassLos1[[#This Row],[SVS]],"")</f>
        <v/>
      </c>
      <c r="V271" s="169" t="str">
        <f>IFERROR(tbl_AufmassLos1[[#This Row],[PreisJahr]]/12,"")</f>
        <v/>
      </c>
    </row>
    <row r="272" spans="1:22" x14ac:dyDescent="0.2">
      <c r="A272" s="285" t="s">
        <v>1536</v>
      </c>
      <c r="B272" s="286">
        <v>705190017</v>
      </c>
      <c r="C272" s="285" t="s">
        <v>1537</v>
      </c>
      <c r="D272" s="287" t="s">
        <v>249</v>
      </c>
      <c r="E272" s="651" t="s">
        <v>879</v>
      </c>
      <c r="F272" s="292" t="s">
        <v>1696</v>
      </c>
      <c r="G272" s="288" t="s">
        <v>661</v>
      </c>
      <c r="H272" s="285"/>
      <c r="I272" s="285" t="s">
        <v>389</v>
      </c>
      <c r="J272" s="289">
        <v>27.09</v>
      </c>
      <c r="K272" s="286" t="s">
        <v>434</v>
      </c>
      <c r="L272" s="286" t="s">
        <v>163</v>
      </c>
      <c r="M272" s="286" t="s">
        <v>430</v>
      </c>
      <c r="N272" s="290">
        <v>192</v>
      </c>
      <c r="O272" s="299">
        <v>2.2000000000000002</v>
      </c>
      <c r="P272" s="291"/>
      <c r="Q272" s="649">
        <f>IFERROR(tbl_AufmassLos1[[#This Row],[Fläche_qm]]*tbl_AufmassLos1[[#This Row],[Reinigungs-tageJahr]],"")</f>
        <v>5201.28</v>
      </c>
      <c r="R272" s="160">
        <f>IFERROR(VLOOKUP(tbl_AufmassLos1[[#This Row],[Reinigungs-gruppe]]&amp;tbl_AufmassLos1[[#This Row],[Reinigungs-tageJahr]],tbl_BasisLos1[],7,FALSE),"")</f>
        <v>0</v>
      </c>
      <c r="S272" s="166" t="str">
        <f>IFERROR(tbl_AufmassLos1[[#This Row],[Fläche_qm_Jahr]]/tbl_AufmassLos1[[#This Row],[qm Leistung pro Stunde]],"")</f>
        <v/>
      </c>
      <c r="T272" s="167">
        <f>IFERROR(VLOOKUP(tbl_AufmassLos1[[#This Row],[Reinigungs-gruppe]]&amp;tbl_AufmassLos1[[#This Row],[Reinigungs-tageJahr]],tbl_BasisLos1[],8,FALSE),"")</f>
        <v>0</v>
      </c>
      <c r="U272" s="168" t="str">
        <f>IFERROR(tbl_AufmassLos1[[#This Row],[StundenJahr]]*tbl_AufmassLos1[[#This Row],[SVS]],"")</f>
        <v/>
      </c>
      <c r="V272" s="169" t="str">
        <f>IFERROR(tbl_AufmassLos1[[#This Row],[PreisJahr]]/12,"")</f>
        <v/>
      </c>
    </row>
    <row r="273" spans="1:22" x14ac:dyDescent="0.2">
      <c r="A273" s="285" t="s">
        <v>1536</v>
      </c>
      <c r="B273" s="286">
        <v>705190017</v>
      </c>
      <c r="C273" s="285" t="s">
        <v>1537</v>
      </c>
      <c r="D273" s="287" t="s">
        <v>249</v>
      </c>
      <c r="E273" s="651" t="s">
        <v>880</v>
      </c>
      <c r="F273" s="292" t="s">
        <v>881</v>
      </c>
      <c r="G273" s="288" t="s">
        <v>673</v>
      </c>
      <c r="H273" s="285"/>
      <c r="I273" s="285" t="s">
        <v>391</v>
      </c>
      <c r="J273" s="289">
        <v>28.58</v>
      </c>
      <c r="K273" s="286" t="s">
        <v>235</v>
      </c>
      <c r="L273" s="286" t="s">
        <v>163</v>
      </c>
      <c r="M273" s="286" t="s">
        <v>430</v>
      </c>
      <c r="N273" s="290">
        <v>192</v>
      </c>
      <c r="O273" s="299">
        <v>4.5999999999999996</v>
      </c>
      <c r="P273" s="291"/>
      <c r="Q273" s="649">
        <f>IFERROR(tbl_AufmassLos1[[#This Row],[Fläche_qm]]*tbl_AufmassLos1[[#This Row],[Reinigungs-tageJahr]],"")</f>
        <v>5487.36</v>
      </c>
      <c r="R273" s="160">
        <f>IFERROR(VLOOKUP(tbl_AufmassLos1[[#This Row],[Reinigungs-gruppe]]&amp;tbl_AufmassLos1[[#This Row],[Reinigungs-tageJahr]],tbl_BasisLos1[],7,FALSE),"")</f>
        <v>0</v>
      </c>
      <c r="S273" s="166" t="str">
        <f>IFERROR(tbl_AufmassLos1[[#This Row],[Fläche_qm_Jahr]]/tbl_AufmassLos1[[#This Row],[qm Leistung pro Stunde]],"")</f>
        <v/>
      </c>
      <c r="T273" s="167">
        <f>IFERROR(VLOOKUP(tbl_AufmassLos1[[#This Row],[Reinigungs-gruppe]]&amp;tbl_AufmassLos1[[#This Row],[Reinigungs-tageJahr]],tbl_BasisLos1[],8,FALSE),"")</f>
        <v>0</v>
      </c>
      <c r="U273" s="168" t="str">
        <f>IFERROR(tbl_AufmassLos1[[#This Row],[StundenJahr]]*tbl_AufmassLos1[[#This Row],[SVS]],"")</f>
        <v/>
      </c>
      <c r="V273" s="169" t="str">
        <f>IFERROR(tbl_AufmassLos1[[#This Row],[PreisJahr]]/12,"")</f>
        <v/>
      </c>
    </row>
    <row r="274" spans="1:22" x14ac:dyDescent="0.2">
      <c r="A274" s="285" t="s">
        <v>1536</v>
      </c>
      <c r="B274" s="286">
        <v>705190017</v>
      </c>
      <c r="C274" s="285" t="s">
        <v>1537</v>
      </c>
      <c r="D274" s="287" t="s">
        <v>249</v>
      </c>
      <c r="E274" s="651" t="s">
        <v>882</v>
      </c>
      <c r="F274" s="292" t="s">
        <v>883</v>
      </c>
      <c r="G274" s="288" t="s">
        <v>673</v>
      </c>
      <c r="H274" s="285"/>
      <c r="I274" s="285" t="s">
        <v>389</v>
      </c>
      <c r="J274" s="289">
        <v>50.51</v>
      </c>
      <c r="K274" s="286" t="s">
        <v>415</v>
      </c>
      <c r="L274" s="286" t="s">
        <v>163</v>
      </c>
      <c r="M274" s="286" t="s">
        <v>433</v>
      </c>
      <c r="N274" s="290">
        <v>96</v>
      </c>
      <c r="O274" s="299">
        <v>6.9</v>
      </c>
      <c r="P274" s="291"/>
      <c r="Q274" s="649">
        <f>IFERROR(tbl_AufmassLos1[[#This Row],[Fläche_qm]]*tbl_AufmassLos1[[#This Row],[Reinigungs-tageJahr]],"")</f>
        <v>4848.96</v>
      </c>
      <c r="R274" s="160">
        <f>IFERROR(VLOOKUP(tbl_AufmassLos1[[#This Row],[Reinigungs-gruppe]]&amp;tbl_AufmassLos1[[#This Row],[Reinigungs-tageJahr]],tbl_BasisLos1[],7,FALSE),"")</f>
        <v>0</v>
      </c>
      <c r="S274" s="166" t="str">
        <f>IFERROR(tbl_AufmassLos1[[#This Row],[Fläche_qm_Jahr]]/tbl_AufmassLos1[[#This Row],[qm Leistung pro Stunde]],"")</f>
        <v/>
      </c>
      <c r="T274" s="167">
        <f>IFERROR(VLOOKUP(tbl_AufmassLos1[[#This Row],[Reinigungs-gruppe]]&amp;tbl_AufmassLos1[[#This Row],[Reinigungs-tageJahr]],tbl_BasisLos1[],8,FALSE),"")</f>
        <v>0</v>
      </c>
      <c r="U274" s="168" t="str">
        <f>IFERROR(tbl_AufmassLos1[[#This Row],[StundenJahr]]*tbl_AufmassLos1[[#This Row],[SVS]],"")</f>
        <v/>
      </c>
      <c r="V274" s="169" t="str">
        <f>IFERROR(tbl_AufmassLos1[[#This Row],[PreisJahr]]/12,"")</f>
        <v/>
      </c>
    </row>
    <row r="275" spans="1:22" x14ac:dyDescent="0.2">
      <c r="A275" s="285" t="s">
        <v>1536</v>
      </c>
      <c r="B275" s="286">
        <v>705190017</v>
      </c>
      <c r="C275" s="285" t="s">
        <v>1537</v>
      </c>
      <c r="D275" s="287" t="s">
        <v>249</v>
      </c>
      <c r="E275" s="651" t="s">
        <v>884</v>
      </c>
      <c r="F275" s="292" t="s">
        <v>885</v>
      </c>
      <c r="G275" s="288" t="s">
        <v>674</v>
      </c>
      <c r="H275" s="285"/>
      <c r="I275" s="285" t="s">
        <v>389</v>
      </c>
      <c r="J275" s="289">
        <v>26.94</v>
      </c>
      <c r="K275" s="286" t="s">
        <v>235</v>
      </c>
      <c r="L275" s="286" t="s">
        <v>163</v>
      </c>
      <c r="M275" s="286" t="s">
        <v>430</v>
      </c>
      <c r="N275" s="290">
        <v>192</v>
      </c>
      <c r="O275" s="299">
        <v>4.4000000000000004</v>
      </c>
      <c r="P275" s="291"/>
      <c r="Q275" s="649">
        <f>IFERROR(tbl_AufmassLos1[[#This Row],[Fläche_qm]]*tbl_AufmassLos1[[#This Row],[Reinigungs-tageJahr]],"")</f>
        <v>5172.4800000000005</v>
      </c>
      <c r="R275" s="160">
        <f>IFERROR(VLOOKUP(tbl_AufmassLos1[[#This Row],[Reinigungs-gruppe]]&amp;tbl_AufmassLos1[[#This Row],[Reinigungs-tageJahr]],tbl_BasisLos1[],7,FALSE),"")</f>
        <v>0</v>
      </c>
      <c r="S275" s="166" t="str">
        <f>IFERROR(tbl_AufmassLos1[[#This Row],[Fläche_qm_Jahr]]/tbl_AufmassLos1[[#This Row],[qm Leistung pro Stunde]],"")</f>
        <v/>
      </c>
      <c r="T275" s="167">
        <f>IFERROR(VLOOKUP(tbl_AufmassLos1[[#This Row],[Reinigungs-gruppe]]&amp;tbl_AufmassLos1[[#This Row],[Reinigungs-tageJahr]],tbl_BasisLos1[],8,FALSE),"")</f>
        <v>0</v>
      </c>
      <c r="U275" s="168" t="str">
        <f>IFERROR(tbl_AufmassLos1[[#This Row],[StundenJahr]]*tbl_AufmassLos1[[#This Row],[SVS]],"")</f>
        <v/>
      </c>
      <c r="V275" s="169" t="str">
        <f>IFERROR(tbl_AufmassLos1[[#This Row],[PreisJahr]]/12,"")</f>
        <v/>
      </c>
    </row>
    <row r="276" spans="1:22" x14ac:dyDescent="0.2">
      <c r="A276" s="285" t="s">
        <v>1536</v>
      </c>
      <c r="B276" s="286">
        <v>705190017</v>
      </c>
      <c r="C276" s="285" t="s">
        <v>1537</v>
      </c>
      <c r="D276" s="287" t="s">
        <v>249</v>
      </c>
      <c r="E276" s="651" t="s">
        <v>886</v>
      </c>
      <c r="F276" s="292" t="s">
        <v>883</v>
      </c>
      <c r="G276" s="288" t="s">
        <v>674</v>
      </c>
      <c r="H276" s="285"/>
      <c r="I276" s="285" t="s">
        <v>389</v>
      </c>
      <c r="J276" s="289">
        <v>50.51</v>
      </c>
      <c r="K276" s="286" t="s">
        <v>415</v>
      </c>
      <c r="L276" s="286" t="s">
        <v>163</v>
      </c>
      <c r="M276" s="286" t="s">
        <v>433</v>
      </c>
      <c r="N276" s="290">
        <v>96</v>
      </c>
      <c r="O276" s="299">
        <v>19.100000000000001</v>
      </c>
      <c r="P276" s="291"/>
      <c r="Q276" s="649">
        <f>IFERROR(tbl_AufmassLos1[[#This Row],[Fläche_qm]]*tbl_AufmassLos1[[#This Row],[Reinigungs-tageJahr]],"")</f>
        <v>4848.96</v>
      </c>
      <c r="R276" s="160">
        <f>IFERROR(VLOOKUP(tbl_AufmassLos1[[#This Row],[Reinigungs-gruppe]]&amp;tbl_AufmassLos1[[#This Row],[Reinigungs-tageJahr]],tbl_BasisLos1[],7,FALSE),"")</f>
        <v>0</v>
      </c>
      <c r="S276" s="166" t="str">
        <f>IFERROR(tbl_AufmassLos1[[#This Row],[Fläche_qm_Jahr]]/tbl_AufmassLos1[[#This Row],[qm Leistung pro Stunde]],"")</f>
        <v/>
      </c>
      <c r="T276" s="167">
        <f>IFERROR(VLOOKUP(tbl_AufmassLos1[[#This Row],[Reinigungs-gruppe]]&amp;tbl_AufmassLos1[[#This Row],[Reinigungs-tageJahr]],tbl_BasisLos1[],8,FALSE),"")</f>
        <v>0</v>
      </c>
      <c r="U276" s="168" t="str">
        <f>IFERROR(tbl_AufmassLos1[[#This Row],[StundenJahr]]*tbl_AufmassLos1[[#This Row],[SVS]],"")</f>
        <v/>
      </c>
      <c r="V276" s="169" t="str">
        <f>IFERROR(tbl_AufmassLos1[[#This Row],[PreisJahr]]/12,"")</f>
        <v/>
      </c>
    </row>
    <row r="277" spans="1:22" x14ac:dyDescent="0.2">
      <c r="A277" s="285" t="s">
        <v>1536</v>
      </c>
      <c r="B277" s="286">
        <v>705190017</v>
      </c>
      <c r="C277" s="285" t="s">
        <v>1537</v>
      </c>
      <c r="D277" s="287" t="s">
        <v>250</v>
      </c>
      <c r="E277" s="651" t="s">
        <v>887</v>
      </c>
      <c r="F277" s="292" t="s">
        <v>333</v>
      </c>
      <c r="G277" s="288" t="s">
        <v>661</v>
      </c>
      <c r="H277" s="285"/>
      <c r="I277" s="285" t="s">
        <v>395</v>
      </c>
      <c r="J277" s="289">
        <v>90</v>
      </c>
      <c r="K277" s="286" t="s">
        <v>401</v>
      </c>
      <c r="L277" s="286" t="s">
        <v>163</v>
      </c>
      <c r="M277" s="286" t="s">
        <v>433</v>
      </c>
      <c r="N277" s="290">
        <v>96</v>
      </c>
      <c r="O277" s="299">
        <v>14</v>
      </c>
      <c r="P277" s="299">
        <v>18.2</v>
      </c>
      <c r="Q277" s="649">
        <f>IFERROR(tbl_AufmassLos1[[#This Row],[Fläche_qm]]*tbl_AufmassLos1[[#This Row],[Reinigungs-tageJahr]],"")</f>
        <v>8640</v>
      </c>
      <c r="R277" s="160">
        <f>IFERROR(VLOOKUP(tbl_AufmassLos1[[#This Row],[Reinigungs-gruppe]]&amp;tbl_AufmassLos1[[#This Row],[Reinigungs-tageJahr]],tbl_BasisLos1[],7,FALSE),"")</f>
        <v>0</v>
      </c>
      <c r="S277" s="166" t="str">
        <f>IFERROR(tbl_AufmassLos1[[#This Row],[Fläche_qm_Jahr]]/tbl_AufmassLos1[[#This Row],[qm Leistung pro Stunde]],"")</f>
        <v/>
      </c>
      <c r="T277" s="167">
        <f>IFERROR(VLOOKUP(tbl_AufmassLos1[[#This Row],[Reinigungs-gruppe]]&amp;tbl_AufmassLos1[[#This Row],[Reinigungs-tageJahr]],tbl_BasisLos1[],8,FALSE),"")</f>
        <v>0</v>
      </c>
      <c r="U277" s="168" t="str">
        <f>IFERROR(tbl_AufmassLos1[[#This Row],[StundenJahr]]*tbl_AufmassLos1[[#This Row],[SVS]],"")</f>
        <v/>
      </c>
      <c r="V277" s="169" t="str">
        <f>IFERROR(tbl_AufmassLos1[[#This Row],[PreisJahr]]/12,"")</f>
        <v/>
      </c>
    </row>
    <row r="278" spans="1:22" x14ac:dyDescent="0.2">
      <c r="A278" s="285" t="s">
        <v>1536</v>
      </c>
      <c r="B278" s="286">
        <v>705190017</v>
      </c>
      <c r="C278" s="285" t="s">
        <v>1537</v>
      </c>
      <c r="D278" s="287" t="s">
        <v>249</v>
      </c>
      <c r="E278" s="651" t="s">
        <v>888</v>
      </c>
      <c r="F278" s="292" t="s">
        <v>369</v>
      </c>
      <c r="G278" s="288" t="s">
        <v>661</v>
      </c>
      <c r="H278" s="285"/>
      <c r="I278" s="285" t="s">
        <v>395</v>
      </c>
      <c r="J278" s="289">
        <v>23.2</v>
      </c>
      <c r="K278" s="286" t="s">
        <v>399</v>
      </c>
      <c r="L278" s="286" t="s">
        <v>163</v>
      </c>
      <c r="M278" s="286" t="s">
        <v>433</v>
      </c>
      <c r="N278" s="290">
        <v>96</v>
      </c>
      <c r="O278" s="299">
        <v>5.6</v>
      </c>
      <c r="P278" s="291"/>
      <c r="Q278" s="649">
        <f>IFERROR(tbl_AufmassLos1[[#This Row],[Fläche_qm]]*tbl_AufmassLos1[[#This Row],[Reinigungs-tageJahr]],"")</f>
        <v>2227.1999999999998</v>
      </c>
      <c r="R278" s="160">
        <f>IFERROR(VLOOKUP(tbl_AufmassLos1[[#This Row],[Reinigungs-gruppe]]&amp;tbl_AufmassLos1[[#This Row],[Reinigungs-tageJahr]],tbl_BasisLos1[],7,FALSE),"")</f>
        <v>0</v>
      </c>
      <c r="S278" s="166" t="str">
        <f>IFERROR(tbl_AufmassLos1[[#This Row],[Fläche_qm_Jahr]]/tbl_AufmassLos1[[#This Row],[qm Leistung pro Stunde]],"")</f>
        <v/>
      </c>
      <c r="T278" s="167">
        <f>IFERROR(VLOOKUP(tbl_AufmassLos1[[#This Row],[Reinigungs-gruppe]]&amp;tbl_AufmassLos1[[#This Row],[Reinigungs-tageJahr]],tbl_BasisLos1[],8,FALSE),"")</f>
        <v>0</v>
      </c>
      <c r="U278" s="168" t="str">
        <f>IFERROR(tbl_AufmassLos1[[#This Row],[StundenJahr]]*tbl_AufmassLos1[[#This Row],[SVS]],"")</f>
        <v/>
      </c>
      <c r="V278" s="169" t="str">
        <f>IFERROR(tbl_AufmassLos1[[#This Row],[PreisJahr]]/12,"")</f>
        <v/>
      </c>
    </row>
    <row r="279" spans="1:22" x14ac:dyDescent="0.2">
      <c r="A279" s="285" t="s">
        <v>1536</v>
      </c>
      <c r="B279" s="286">
        <v>705190017</v>
      </c>
      <c r="C279" s="285" t="s">
        <v>1537</v>
      </c>
      <c r="D279" s="287" t="s">
        <v>249</v>
      </c>
      <c r="E279" s="651" t="s">
        <v>889</v>
      </c>
      <c r="F279" s="292" t="s">
        <v>350</v>
      </c>
      <c r="G279" s="288" t="s">
        <v>661</v>
      </c>
      <c r="H279" s="285"/>
      <c r="I279" s="285" t="s">
        <v>395</v>
      </c>
      <c r="J279" s="289">
        <v>16.100000000000001</v>
      </c>
      <c r="K279" s="286" t="s">
        <v>399</v>
      </c>
      <c r="L279" s="286" t="s">
        <v>163</v>
      </c>
      <c r="M279" s="286" t="s">
        <v>433</v>
      </c>
      <c r="N279" s="290">
        <v>96</v>
      </c>
      <c r="O279" s="299">
        <v>5.6</v>
      </c>
      <c r="P279" s="291"/>
      <c r="Q279" s="649">
        <f>IFERROR(tbl_AufmassLos1[[#This Row],[Fläche_qm]]*tbl_AufmassLos1[[#This Row],[Reinigungs-tageJahr]],"")</f>
        <v>1545.6000000000001</v>
      </c>
      <c r="R279" s="160">
        <f>IFERROR(VLOOKUP(tbl_AufmassLos1[[#This Row],[Reinigungs-gruppe]]&amp;tbl_AufmassLos1[[#This Row],[Reinigungs-tageJahr]],tbl_BasisLos1[],7,FALSE),"")</f>
        <v>0</v>
      </c>
      <c r="S279" s="166" t="str">
        <f>IFERROR(tbl_AufmassLos1[[#This Row],[Fläche_qm_Jahr]]/tbl_AufmassLos1[[#This Row],[qm Leistung pro Stunde]],"")</f>
        <v/>
      </c>
      <c r="T279" s="167">
        <f>IFERROR(VLOOKUP(tbl_AufmassLos1[[#This Row],[Reinigungs-gruppe]]&amp;tbl_AufmassLos1[[#This Row],[Reinigungs-tageJahr]],tbl_BasisLos1[],8,FALSE),"")</f>
        <v>0</v>
      </c>
      <c r="U279" s="168" t="str">
        <f>IFERROR(tbl_AufmassLos1[[#This Row],[StundenJahr]]*tbl_AufmassLos1[[#This Row],[SVS]],"")</f>
        <v/>
      </c>
      <c r="V279" s="169" t="str">
        <f>IFERROR(tbl_AufmassLos1[[#This Row],[PreisJahr]]/12,"")</f>
        <v/>
      </c>
    </row>
    <row r="280" spans="1:22" x14ac:dyDescent="0.2">
      <c r="A280" s="285" t="s">
        <v>1536</v>
      </c>
      <c r="B280" s="286">
        <v>705190017</v>
      </c>
      <c r="C280" s="285" t="s">
        <v>1537</v>
      </c>
      <c r="D280" s="287" t="s">
        <v>249</v>
      </c>
      <c r="E280" s="651" t="s">
        <v>890</v>
      </c>
      <c r="F280" s="292" t="s">
        <v>891</v>
      </c>
      <c r="G280" s="288" t="s">
        <v>661</v>
      </c>
      <c r="H280" s="285"/>
      <c r="I280" s="285" t="s">
        <v>395</v>
      </c>
      <c r="J280" s="289">
        <v>21.3</v>
      </c>
      <c r="K280" s="286" t="s">
        <v>399</v>
      </c>
      <c r="L280" s="286" t="s">
        <v>163</v>
      </c>
      <c r="M280" s="286" t="s">
        <v>433</v>
      </c>
      <c r="N280" s="290">
        <v>96</v>
      </c>
      <c r="O280" s="299">
        <v>5.6</v>
      </c>
      <c r="P280" s="291"/>
      <c r="Q280" s="649">
        <f>IFERROR(tbl_AufmassLos1[[#This Row],[Fläche_qm]]*tbl_AufmassLos1[[#This Row],[Reinigungs-tageJahr]],"")</f>
        <v>2044.8000000000002</v>
      </c>
      <c r="R280" s="160">
        <f>IFERROR(VLOOKUP(tbl_AufmassLos1[[#This Row],[Reinigungs-gruppe]]&amp;tbl_AufmassLos1[[#This Row],[Reinigungs-tageJahr]],tbl_BasisLos1[],7,FALSE),"")</f>
        <v>0</v>
      </c>
      <c r="S280" s="166" t="str">
        <f>IFERROR(tbl_AufmassLos1[[#This Row],[Fläche_qm_Jahr]]/tbl_AufmassLos1[[#This Row],[qm Leistung pro Stunde]],"")</f>
        <v/>
      </c>
      <c r="T280" s="167">
        <f>IFERROR(VLOOKUP(tbl_AufmassLos1[[#This Row],[Reinigungs-gruppe]]&amp;tbl_AufmassLos1[[#This Row],[Reinigungs-tageJahr]],tbl_BasisLos1[],8,FALSE),"")</f>
        <v>0</v>
      </c>
      <c r="U280" s="168" t="str">
        <f>IFERROR(tbl_AufmassLos1[[#This Row],[StundenJahr]]*tbl_AufmassLos1[[#This Row],[SVS]],"")</f>
        <v/>
      </c>
      <c r="V280" s="169" t="str">
        <f>IFERROR(tbl_AufmassLos1[[#This Row],[PreisJahr]]/12,"")</f>
        <v/>
      </c>
    </row>
    <row r="281" spans="1:22" x14ac:dyDescent="0.2">
      <c r="A281" s="285" t="s">
        <v>1536</v>
      </c>
      <c r="B281" s="286">
        <v>705190017</v>
      </c>
      <c r="C281" s="285" t="s">
        <v>1537</v>
      </c>
      <c r="D281" s="287" t="s">
        <v>249</v>
      </c>
      <c r="E281" s="651" t="s">
        <v>892</v>
      </c>
      <c r="F281" s="292" t="s">
        <v>893</v>
      </c>
      <c r="G281" s="288" t="s">
        <v>661</v>
      </c>
      <c r="H281" s="285"/>
      <c r="I281" s="285" t="s">
        <v>395</v>
      </c>
      <c r="J281" s="289">
        <v>21</v>
      </c>
      <c r="K281" s="286" t="s">
        <v>413</v>
      </c>
      <c r="L281" s="286" t="s">
        <v>163</v>
      </c>
      <c r="M281" s="286" t="s">
        <v>433</v>
      </c>
      <c r="N281" s="290">
        <v>96</v>
      </c>
      <c r="O281" s="299">
        <v>6</v>
      </c>
      <c r="P281" s="299">
        <v>6.8</v>
      </c>
      <c r="Q281" s="649">
        <f>IFERROR(tbl_AufmassLos1[[#This Row],[Fläche_qm]]*tbl_AufmassLos1[[#This Row],[Reinigungs-tageJahr]],"")</f>
        <v>2016</v>
      </c>
      <c r="R281" s="160">
        <f>IFERROR(VLOOKUP(tbl_AufmassLos1[[#This Row],[Reinigungs-gruppe]]&amp;tbl_AufmassLos1[[#This Row],[Reinigungs-tageJahr]],tbl_BasisLos1[],7,FALSE),"")</f>
        <v>0</v>
      </c>
      <c r="S281" s="166" t="str">
        <f>IFERROR(tbl_AufmassLos1[[#This Row],[Fläche_qm_Jahr]]/tbl_AufmassLos1[[#This Row],[qm Leistung pro Stunde]],"")</f>
        <v/>
      </c>
      <c r="T281" s="167">
        <f>IFERROR(VLOOKUP(tbl_AufmassLos1[[#This Row],[Reinigungs-gruppe]]&amp;tbl_AufmassLos1[[#This Row],[Reinigungs-tageJahr]],tbl_BasisLos1[],8,FALSE),"")</f>
        <v>0</v>
      </c>
      <c r="U281" s="168" t="str">
        <f>IFERROR(tbl_AufmassLos1[[#This Row],[StundenJahr]]*tbl_AufmassLos1[[#This Row],[SVS]],"")</f>
        <v/>
      </c>
      <c r="V281" s="169" t="str">
        <f>IFERROR(tbl_AufmassLos1[[#This Row],[PreisJahr]]/12,"")</f>
        <v/>
      </c>
    </row>
    <row r="282" spans="1:22" x14ac:dyDescent="0.2">
      <c r="A282" s="285" t="s">
        <v>1536</v>
      </c>
      <c r="B282" s="286">
        <v>705190017</v>
      </c>
      <c r="C282" s="285" t="s">
        <v>1537</v>
      </c>
      <c r="D282" s="287" t="s">
        <v>250</v>
      </c>
      <c r="E282" s="651" t="s">
        <v>894</v>
      </c>
      <c r="F282" s="292" t="s">
        <v>748</v>
      </c>
      <c r="G282" s="288" t="s">
        <v>661</v>
      </c>
      <c r="H282" s="285"/>
      <c r="I282" s="285" t="s">
        <v>395</v>
      </c>
      <c r="J282" s="289">
        <v>65</v>
      </c>
      <c r="K282" s="286" t="s">
        <v>410</v>
      </c>
      <c r="L282" s="286" t="s">
        <v>163</v>
      </c>
      <c r="M282" s="286" t="s">
        <v>433</v>
      </c>
      <c r="N282" s="290">
        <v>96</v>
      </c>
      <c r="O282" s="299">
        <v>17.100000000000001</v>
      </c>
      <c r="P282" s="291" t="s">
        <v>139</v>
      </c>
      <c r="Q282" s="649">
        <f>IFERROR(tbl_AufmassLos1[[#This Row],[Fläche_qm]]*tbl_AufmassLos1[[#This Row],[Reinigungs-tageJahr]],"")</f>
        <v>6240</v>
      </c>
      <c r="R282" s="160">
        <f>IFERROR(VLOOKUP(tbl_AufmassLos1[[#This Row],[Reinigungs-gruppe]]&amp;tbl_AufmassLos1[[#This Row],[Reinigungs-tageJahr]],tbl_BasisLos1[],7,FALSE),"")</f>
        <v>0</v>
      </c>
      <c r="S282" s="166" t="str">
        <f>IFERROR(tbl_AufmassLos1[[#This Row],[Fläche_qm_Jahr]]/tbl_AufmassLos1[[#This Row],[qm Leistung pro Stunde]],"")</f>
        <v/>
      </c>
      <c r="T282" s="167">
        <f>IFERROR(VLOOKUP(tbl_AufmassLos1[[#This Row],[Reinigungs-gruppe]]&amp;tbl_AufmassLos1[[#This Row],[Reinigungs-tageJahr]],tbl_BasisLos1[],8,FALSE),"")</f>
        <v>0</v>
      </c>
      <c r="U282" s="168" t="str">
        <f>IFERROR(tbl_AufmassLos1[[#This Row],[StundenJahr]]*tbl_AufmassLos1[[#This Row],[SVS]],"")</f>
        <v/>
      </c>
      <c r="V282" s="169" t="str">
        <f>IFERROR(tbl_AufmassLos1[[#This Row],[PreisJahr]]/12,"")</f>
        <v/>
      </c>
    </row>
    <row r="283" spans="1:22" x14ac:dyDescent="0.2">
      <c r="A283" s="285" t="s">
        <v>1536</v>
      </c>
      <c r="B283" s="286">
        <v>705190017</v>
      </c>
      <c r="C283" s="285" t="s">
        <v>1537</v>
      </c>
      <c r="D283" s="287" t="s">
        <v>250</v>
      </c>
      <c r="E283" s="651" t="s">
        <v>895</v>
      </c>
      <c r="F283" s="292" t="s">
        <v>748</v>
      </c>
      <c r="G283" s="288" t="s">
        <v>661</v>
      </c>
      <c r="H283" s="285"/>
      <c r="I283" s="285" t="s">
        <v>395</v>
      </c>
      <c r="J283" s="289">
        <v>65</v>
      </c>
      <c r="K283" s="286" t="s">
        <v>410</v>
      </c>
      <c r="L283" s="286" t="s">
        <v>163</v>
      </c>
      <c r="M283" s="286" t="s">
        <v>433</v>
      </c>
      <c r="N283" s="290">
        <v>96</v>
      </c>
      <c r="O283" s="299">
        <v>18</v>
      </c>
      <c r="P283" s="291"/>
      <c r="Q283" s="649">
        <f>IFERROR(tbl_AufmassLos1[[#This Row],[Fläche_qm]]*tbl_AufmassLos1[[#This Row],[Reinigungs-tageJahr]],"")</f>
        <v>6240</v>
      </c>
      <c r="R283" s="160">
        <f>IFERROR(VLOOKUP(tbl_AufmassLos1[[#This Row],[Reinigungs-gruppe]]&amp;tbl_AufmassLos1[[#This Row],[Reinigungs-tageJahr]],tbl_BasisLos1[],7,FALSE),"")</f>
        <v>0</v>
      </c>
      <c r="S283" s="166" t="str">
        <f>IFERROR(tbl_AufmassLos1[[#This Row],[Fläche_qm_Jahr]]/tbl_AufmassLos1[[#This Row],[qm Leistung pro Stunde]],"")</f>
        <v/>
      </c>
      <c r="T283" s="167">
        <f>IFERROR(VLOOKUP(tbl_AufmassLos1[[#This Row],[Reinigungs-gruppe]]&amp;tbl_AufmassLos1[[#This Row],[Reinigungs-tageJahr]],tbl_BasisLos1[],8,FALSE),"")</f>
        <v>0</v>
      </c>
      <c r="U283" s="168" t="str">
        <f>IFERROR(tbl_AufmassLos1[[#This Row],[StundenJahr]]*tbl_AufmassLos1[[#This Row],[SVS]],"")</f>
        <v/>
      </c>
      <c r="V283" s="169" t="str">
        <f>IFERROR(tbl_AufmassLos1[[#This Row],[PreisJahr]]/12,"")</f>
        <v/>
      </c>
    </row>
    <row r="284" spans="1:22" x14ac:dyDescent="0.2">
      <c r="A284" s="285" t="s">
        <v>1536</v>
      </c>
      <c r="B284" s="286">
        <v>705190017</v>
      </c>
      <c r="C284" s="285" t="s">
        <v>1537</v>
      </c>
      <c r="D284" s="287" t="s">
        <v>250</v>
      </c>
      <c r="E284" s="651" t="s">
        <v>896</v>
      </c>
      <c r="F284" s="292" t="s">
        <v>1580</v>
      </c>
      <c r="G284" s="288" t="s">
        <v>661</v>
      </c>
      <c r="H284" s="285"/>
      <c r="I284" s="285" t="s">
        <v>395</v>
      </c>
      <c r="J284" s="289">
        <v>34</v>
      </c>
      <c r="K284" s="286" t="s">
        <v>434</v>
      </c>
      <c r="L284" s="286" t="s">
        <v>163</v>
      </c>
      <c r="M284" s="286" t="s">
        <v>430</v>
      </c>
      <c r="N284" s="290">
        <v>192</v>
      </c>
      <c r="O284" s="299">
        <v>7.5</v>
      </c>
      <c r="P284" s="291"/>
      <c r="Q284" s="649">
        <f>IFERROR(tbl_AufmassLos1[[#This Row],[Fläche_qm]]*tbl_AufmassLos1[[#This Row],[Reinigungs-tageJahr]],"")</f>
        <v>6528</v>
      </c>
      <c r="R284" s="160">
        <f>IFERROR(VLOOKUP(tbl_AufmassLos1[[#This Row],[Reinigungs-gruppe]]&amp;tbl_AufmassLos1[[#This Row],[Reinigungs-tageJahr]],tbl_BasisLos1[],7,FALSE),"")</f>
        <v>0</v>
      </c>
      <c r="S284" s="166" t="str">
        <f>IFERROR(tbl_AufmassLos1[[#This Row],[Fläche_qm_Jahr]]/tbl_AufmassLos1[[#This Row],[qm Leistung pro Stunde]],"")</f>
        <v/>
      </c>
      <c r="T284" s="167">
        <f>IFERROR(VLOOKUP(tbl_AufmassLos1[[#This Row],[Reinigungs-gruppe]]&amp;tbl_AufmassLos1[[#This Row],[Reinigungs-tageJahr]],tbl_BasisLos1[],8,FALSE),"")</f>
        <v>0</v>
      </c>
      <c r="U284" s="168" t="str">
        <f>IFERROR(tbl_AufmassLos1[[#This Row],[StundenJahr]]*tbl_AufmassLos1[[#This Row],[SVS]],"")</f>
        <v/>
      </c>
      <c r="V284" s="169" t="str">
        <f>IFERROR(tbl_AufmassLos1[[#This Row],[PreisJahr]]/12,"")</f>
        <v/>
      </c>
    </row>
    <row r="285" spans="1:22" x14ac:dyDescent="0.2">
      <c r="A285" s="285" t="s">
        <v>1536</v>
      </c>
      <c r="B285" s="286">
        <v>705190017</v>
      </c>
      <c r="C285" s="285" t="s">
        <v>1537</v>
      </c>
      <c r="D285" s="287" t="s">
        <v>250</v>
      </c>
      <c r="E285" s="651" t="s">
        <v>897</v>
      </c>
      <c r="F285" s="292" t="s">
        <v>748</v>
      </c>
      <c r="G285" s="288" t="s">
        <v>661</v>
      </c>
      <c r="H285" s="285"/>
      <c r="I285" s="285" t="s">
        <v>395</v>
      </c>
      <c r="J285" s="289">
        <v>69.69</v>
      </c>
      <c r="K285" s="286" t="s">
        <v>410</v>
      </c>
      <c r="L285" s="286" t="s">
        <v>163</v>
      </c>
      <c r="M285" s="286" t="s">
        <v>433</v>
      </c>
      <c r="N285" s="290">
        <v>96</v>
      </c>
      <c r="O285" s="299">
        <v>16</v>
      </c>
      <c r="P285" s="291"/>
      <c r="Q285" s="649">
        <f>IFERROR(tbl_AufmassLos1[[#This Row],[Fläche_qm]]*tbl_AufmassLos1[[#This Row],[Reinigungs-tageJahr]],"")</f>
        <v>6690.24</v>
      </c>
      <c r="R285" s="160">
        <f>IFERROR(VLOOKUP(tbl_AufmassLos1[[#This Row],[Reinigungs-gruppe]]&amp;tbl_AufmassLos1[[#This Row],[Reinigungs-tageJahr]],tbl_BasisLos1[],7,FALSE),"")</f>
        <v>0</v>
      </c>
      <c r="S285" s="166" t="str">
        <f>IFERROR(tbl_AufmassLos1[[#This Row],[Fläche_qm_Jahr]]/tbl_AufmassLos1[[#This Row],[qm Leistung pro Stunde]],"")</f>
        <v/>
      </c>
      <c r="T285" s="167">
        <f>IFERROR(VLOOKUP(tbl_AufmassLos1[[#This Row],[Reinigungs-gruppe]]&amp;tbl_AufmassLos1[[#This Row],[Reinigungs-tageJahr]],tbl_BasisLos1[],8,FALSE),"")</f>
        <v>0</v>
      </c>
      <c r="U285" s="168" t="str">
        <f>IFERROR(tbl_AufmassLos1[[#This Row],[StundenJahr]]*tbl_AufmassLos1[[#This Row],[SVS]],"")</f>
        <v/>
      </c>
      <c r="V285" s="169" t="str">
        <f>IFERROR(tbl_AufmassLos1[[#This Row],[PreisJahr]]/12,"")</f>
        <v/>
      </c>
    </row>
    <row r="286" spans="1:22" x14ac:dyDescent="0.2">
      <c r="A286" s="285" t="s">
        <v>1536</v>
      </c>
      <c r="B286" s="286">
        <v>705190017</v>
      </c>
      <c r="C286" s="285" t="s">
        <v>1537</v>
      </c>
      <c r="D286" s="287" t="s">
        <v>250</v>
      </c>
      <c r="E286" s="651" t="s">
        <v>898</v>
      </c>
      <c r="F286" s="292" t="s">
        <v>369</v>
      </c>
      <c r="G286" s="288" t="s">
        <v>661</v>
      </c>
      <c r="H286" s="285"/>
      <c r="I286" s="285" t="s">
        <v>390</v>
      </c>
      <c r="J286" s="289">
        <v>21.76</v>
      </c>
      <c r="K286" s="286" t="s">
        <v>399</v>
      </c>
      <c r="L286" s="286" t="s">
        <v>163</v>
      </c>
      <c r="M286" s="286" t="s">
        <v>433</v>
      </c>
      <c r="N286" s="290">
        <v>96</v>
      </c>
      <c r="O286" s="299">
        <v>3.7</v>
      </c>
      <c r="P286" s="291"/>
      <c r="Q286" s="649">
        <f>IFERROR(tbl_AufmassLos1[[#This Row],[Fläche_qm]]*tbl_AufmassLos1[[#This Row],[Reinigungs-tageJahr]],"")</f>
        <v>2088.96</v>
      </c>
      <c r="R286" s="160">
        <f>IFERROR(VLOOKUP(tbl_AufmassLos1[[#This Row],[Reinigungs-gruppe]]&amp;tbl_AufmassLos1[[#This Row],[Reinigungs-tageJahr]],tbl_BasisLos1[],7,FALSE),"")</f>
        <v>0</v>
      </c>
      <c r="S286" s="166" t="str">
        <f>IFERROR(tbl_AufmassLos1[[#This Row],[Fläche_qm_Jahr]]/tbl_AufmassLos1[[#This Row],[qm Leistung pro Stunde]],"")</f>
        <v/>
      </c>
      <c r="T286" s="167">
        <f>IFERROR(VLOOKUP(tbl_AufmassLos1[[#This Row],[Reinigungs-gruppe]]&amp;tbl_AufmassLos1[[#This Row],[Reinigungs-tageJahr]],tbl_BasisLos1[],8,FALSE),"")</f>
        <v>0</v>
      </c>
      <c r="U286" s="168" t="str">
        <f>IFERROR(tbl_AufmassLos1[[#This Row],[StundenJahr]]*tbl_AufmassLos1[[#This Row],[SVS]],"")</f>
        <v/>
      </c>
      <c r="V286" s="169" t="str">
        <f>IFERROR(tbl_AufmassLos1[[#This Row],[PreisJahr]]/12,"")</f>
        <v/>
      </c>
    </row>
    <row r="287" spans="1:22" x14ac:dyDescent="0.2">
      <c r="A287" s="285" t="s">
        <v>1536</v>
      </c>
      <c r="B287" s="286">
        <v>705190017</v>
      </c>
      <c r="C287" s="285" t="s">
        <v>1537</v>
      </c>
      <c r="D287" s="287" t="s">
        <v>250</v>
      </c>
      <c r="E287" s="651" t="s">
        <v>899</v>
      </c>
      <c r="F287" s="292" t="s">
        <v>900</v>
      </c>
      <c r="G287" s="288" t="s">
        <v>661</v>
      </c>
      <c r="H287" s="285"/>
      <c r="I287" s="285" t="s">
        <v>395</v>
      </c>
      <c r="J287" s="289">
        <v>65</v>
      </c>
      <c r="K287" s="286" t="s">
        <v>411</v>
      </c>
      <c r="L287" s="286" t="s">
        <v>163</v>
      </c>
      <c r="M287" s="286" t="s">
        <v>433</v>
      </c>
      <c r="N287" s="290">
        <v>96</v>
      </c>
      <c r="O287" s="299">
        <v>18</v>
      </c>
      <c r="P287" s="291"/>
      <c r="Q287" s="649">
        <f>IFERROR(tbl_AufmassLos1[[#This Row],[Fläche_qm]]*tbl_AufmassLos1[[#This Row],[Reinigungs-tageJahr]],"")</f>
        <v>6240</v>
      </c>
      <c r="R287" s="160">
        <f>IFERROR(VLOOKUP(tbl_AufmassLos1[[#This Row],[Reinigungs-gruppe]]&amp;tbl_AufmassLos1[[#This Row],[Reinigungs-tageJahr]],tbl_BasisLos1[],7,FALSE),"")</f>
        <v>0</v>
      </c>
      <c r="S287" s="166" t="str">
        <f>IFERROR(tbl_AufmassLos1[[#This Row],[Fläche_qm_Jahr]]/tbl_AufmassLos1[[#This Row],[qm Leistung pro Stunde]],"")</f>
        <v/>
      </c>
      <c r="T287" s="167">
        <f>IFERROR(VLOOKUP(tbl_AufmassLos1[[#This Row],[Reinigungs-gruppe]]&amp;tbl_AufmassLos1[[#This Row],[Reinigungs-tageJahr]],tbl_BasisLos1[],8,FALSE),"")</f>
        <v>0</v>
      </c>
      <c r="U287" s="168" t="str">
        <f>IFERROR(tbl_AufmassLos1[[#This Row],[StundenJahr]]*tbl_AufmassLos1[[#This Row],[SVS]],"")</f>
        <v/>
      </c>
      <c r="V287" s="169" t="str">
        <f>IFERROR(tbl_AufmassLos1[[#This Row],[PreisJahr]]/12,"")</f>
        <v/>
      </c>
    </row>
    <row r="288" spans="1:22" x14ac:dyDescent="0.2">
      <c r="A288" s="285" t="s">
        <v>1536</v>
      </c>
      <c r="B288" s="286">
        <v>705190017</v>
      </c>
      <c r="C288" s="285" t="s">
        <v>1537</v>
      </c>
      <c r="D288" s="287" t="s">
        <v>250</v>
      </c>
      <c r="E288" s="651" t="s">
        <v>901</v>
      </c>
      <c r="F288" s="292" t="s">
        <v>902</v>
      </c>
      <c r="G288" s="288" t="s">
        <v>661</v>
      </c>
      <c r="H288" s="285"/>
      <c r="I288" s="285" t="s">
        <v>395</v>
      </c>
      <c r="J288" s="289">
        <v>19.38</v>
      </c>
      <c r="K288" s="286" t="s">
        <v>411</v>
      </c>
      <c r="L288" s="286" t="s">
        <v>163</v>
      </c>
      <c r="M288" s="286" t="s">
        <v>433</v>
      </c>
      <c r="N288" s="290">
        <v>96</v>
      </c>
      <c r="O288" s="299">
        <v>3.5</v>
      </c>
      <c r="P288" s="291"/>
      <c r="Q288" s="649">
        <f>IFERROR(tbl_AufmassLos1[[#This Row],[Fläche_qm]]*tbl_AufmassLos1[[#This Row],[Reinigungs-tageJahr]],"")</f>
        <v>1860.48</v>
      </c>
      <c r="R288" s="160">
        <f>IFERROR(VLOOKUP(tbl_AufmassLos1[[#This Row],[Reinigungs-gruppe]]&amp;tbl_AufmassLos1[[#This Row],[Reinigungs-tageJahr]],tbl_BasisLos1[],7,FALSE),"")</f>
        <v>0</v>
      </c>
      <c r="S288" s="166" t="str">
        <f>IFERROR(tbl_AufmassLos1[[#This Row],[Fläche_qm_Jahr]]/tbl_AufmassLos1[[#This Row],[qm Leistung pro Stunde]],"")</f>
        <v/>
      </c>
      <c r="T288" s="167">
        <f>IFERROR(VLOOKUP(tbl_AufmassLos1[[#This Row],[Reinigungs-gruppe]]&amp;tbl_AufmassLos1[[#This Row],[Reinigungs-tageJahr]],tbl_BasisLos1[],8,FALSE),"")</f>
        <v>0</v>
      </c>
      <c r="U288" s="168" t="str">
        <f>IFERROR(tbl_AufmassLos1[[#This Row],[StundenJahr]]*tbl_AufmassLos1[[#This Row],[SVS]],"")</f>
        <v/>
      </c>
      <c r="V288" s="169" t="str">
        <f>IFERROR(tbl_AufmassLos1[[#This Row],[PreisJahr]]/12,"")</f>
        <v/>
      </c>
    </row>
    <row r="289" spans="1:22" x14ac:dyDescent="0.2">
      <c r="A289" s="285" t="s">
        <v>1536</v>
      </c>
      <c r="B289" s="286">
        <v>705190017</v>
      </c>
      <c r="C289" s="285" t="s">
        <v>1537</v>
      </c>
      <c r="D289" s="287" t="s">
        <v>250</v>
      </c>
      <c r="E289" s="651" t="s">
        <v>903</v>
      </c>
      <c r="F289" s="292" t="s">
        <v>337</v>
      </c>
      <c r="G289" s="288" t="s">
        <v>661</v>
      </c>
      <c r="H289" s="285"/>
      <c r="I289" s="285" t="s">
        <v>391</v>
      </c>
      <c r="J289" s="289">
        <v>1.83</v>
      </c>
      <c r="K289" s="286" t="s">
        <v>400</v>
      </c>
      <c r="L289" s="286" t="s">
        <v>163</v>
      </c>
      <c r="M289" s="286" t="s">
        <v>430</v>
      </c>
      <c r="N289" s="290">
        <v>192</v>
      </c>
      <c r="O289" s="291">
        <v>0</v>
      </c>
      <c r="P289" s="291"/>
      <c r="Q289" s="649">
        <f>IFERROR(tbl_AufmassLos1[[#This Row],[Fläche_qm]]*tbl_AufmassLos1[[#This Row],[Reinigungs-tageJahr]],"")</f>
        <v>351.36</v>
      </c>
      <c r="R289" s="160">
        <f>IFERROR(VLOOKUP(tbl_AufmassLos1[[#This Row],[Reinigungs-gruppe]]&amp;tbl_AufmassLos1[[#This Row],[Reinigungs-tageJahr]],tbl_BasisLos1[],7,FALSE),"")</f>
        <v>0</v>
      </c>
      <c r="S289" s="166" t="str">
        <f>IFERROR(tbl_AufmassLos1[[#This Row],[Fläche_qm_Jahr]]/tbl_AufmassLos1[[#This Row],[qm Leistung pro Stunde]],"")</f>
        <v/>
      </c>
      <c r="T289" s="167">
        <f>IFERROR(VLOOKUP(tbl_AufmassLos1[[#This Row],[Reinigungs-gruppe]]&amp;tbl_AufmassLos1[[#This Row],[Reinigungs-tageJahr]],tbl_BasisLos1[],8,FALSE),"")</f>
        <v>0</v>
      </c>
      <c r="U289" s="168" t="str">
        <f>IFERROR(tbl_AufmassLos1[[#This Row],[StundenJahr]]*tbl_AufmassLos1[[#This Row],[SVS]],"")</f>
        <v/>
      </c>
      <c r="V289" s="169" t="str">
        <f>IFERROR(tbl_AufmassLos1[[#This Row],[PreisJahr]]/12,"")</f>
        <v/>
      </c>
    </row>
    <row r="290" spans="1:22" x14ac:dyDescent="0.2">
      <c r="A290" s="285" t="s">
        <v>1536</v>
      </c>
      <c r="B290" s="286">
        <v>705190017</v>
      </c>
      <c r="C290" s="285" t="s">
        <v>1537</v>
      </c>
      <c r="D290" s="287" t="s">
        <v>250</v>
      </c>
      <c r="E290" s="651" t="s">
        <v>904</v>
      </c>
      <c r="F290" s="292" t="s">
        <v>905</v>
      </c>
      <c r="G290" s="288" t="s">
        <v>661</v>
      </c>
      <c r="H290" s="285"/>
      <c r="I290" s="285" t="s">
        <v>389</v>
      </c>
      <c r="J290" s="289">
        <v>107.12</v>
      </c>
      <c r="K290" s="286" t="s">
        <v>448</v>
      </c>
      <c r="L290" s="286" t="s">
        <v>163</v>
      </c>
      <c r="M290" s="286" t="s">
        <v>433</v>
      </c>
      <c r="N290" s="290">
        <v>96</v>
      </c>
      <c r="O290" s="299">
        <v>17.2</v>
      </c>
      <c r="P290" s="291"/>
      <c r="Q290" s="649">
        <f>IFERROR(tbl_AufmassLos1[[#This Row],[Fläche_qm]]*tbl_AufmassLos1[[#This Row],[Reinigungs-tageJahr]],"")</f>
        <v>10283.52</v>
      </c>
      <c r="R290" s="160">
        <f>IFERROR(VLOOKUP(tbl_AufmassLos1[[#This Row],[Reinigungs-gruppe]]&amp;tbl_AufmassLos1[[#This Row],[Reinigungs-tageJahr]],tbl_BasisLos1[],7,FALSE),"")</f>
        <v>0</v>
      </c>
      <c r="S290" s="166" t="str">
        <f>IFERROR(tbl_AufmassLos1[[#This Row],[Fläche_qm_Jahr]]/tbl_AufmassLos1[[#This Row],[qm Leistung pro Stunde]],"")</f>
        <v/>
      </c>
      <c r="T290" s="167">
        <f>IFERROR(VLOOKUP(tbl_AufmassLos1[[#This Row],[Reinigungs-gruppe]]&amp;tbl_AufmassLos1[[#This Row],[Reinigungs-tageJahr]],tbl_BasisLos1[],8,FALSE),"")</f>
        <v>0</v>
      </c>
      <c r="U290" s="168" t="str">
        <f>IFERROR(tbl_AufmassLos1[[#This Row],[StundenJahr]]*tbl_AufmassLos1[[#This Row],[SVS]],"")</f>
        <v/>
      </c>
      <c r="V290" s="169" t="str">
        <f>IFERROR(tbl_AufmassLos1[[#This Row],[PreisJahr]]/12,"")</f>
        <v/>
      </c>
    </row>
    <row r="291" spans="1:22" x14ac:dyDescent="0.2">
      <c r="A291" s="285" t="s">
        <v>1536</v>
      </c>
      <c r="B291" s="286">
        <v>705190017</v>
      </c>
      <c r="C291" s="285" t="s">
        <v>1537</v>
      </c>
      <c r="D291" s="287" t="s">
        <v>250</v>
      </c>
      <c r="E291" s="651" t="s">
        <v>906</v>
      </c>
      <c r="F291" s="292" t="s">
        <v>380</v>
      </c>
      <c r="G291" s="288" t="s">
        <v>661</v>
      </c>
      <c r="H291" s="285"/>
      <c r="I291" s="285" t="s">
        <v>395</v>
      </c>
      <c r="J291" s="289">
        <v>91.34</v>
      </c>
      <c r="K291" s="286" t="s">
        <v>401</v>
      </c>
      <c r="L291" s="286" t="s">
        <v>163</v>
      </c>
      <c r="M291" s="286" t="s">
        <v>433</v>
      </c>
      <c r="N291" s="290">
        <v>96</v>
      </c>
      <c r="O291" s="299">
        <v>21</v>
      </c>
      <c r="P291" s="299">
        <v>10.7</v>
      </c>
      <c r="Q291" s="649">
        <f>IFERROR(tbl_AufmassLos1[[#This Row],[Fläche_qm]]*tbl_AufmassLos1[[#This Row],[Reinigungs-tageJahr]],"")</f>
        <v>8768.64</v>
      </c>
      <c r="R291" s="160">
        <f>IFERROR(VLOOKUP(tbl_AufmassLos1[[#This Row],[Reinigungs-gruppe]]&amp;tbl_AufmassLos1[[#This Row],[Reinigungs-tageJahr]],tbl_BasisLos1[],7,FALSE),"")</f>
        <v>0</v>
      </c>
      <c r="S291" s="166" t="str">
        <f>IFERROR(tbl_AufmassLos1[[#This Row],[Fläche_qm_Jahr]]/tbl_AufmassLos1[[#This Row],[qm Leistung pro Stunde]],"")</f>
        <v/>
      </c>
      <c r="T291" s="167">
        <f>IFERROR(VLOOKUP(tbl_AufmassLos1[[#This Row],[Reinigungs-gruppe]]&amp;tbl_AufmassLos1[[#This Row],[Reinigungs-tageJahr]],tbl_BasisLos1[],8,FALSE),"")</f>
        <v>0</v>
      </c>
      <c r="U291" s="168" t="str">
        <f>IFERROR(tbl_AufmassLos1[[#This Row],[StundenJahr]]*tbl_AufmassLos1[[#This Row],[SVS]],"")</f>
        <v/>
      </c>
      <c r="V291" s="169" t="str">
        <f>IFERROR(tbl_AufmassLos1[[#This Row],[PreisJahr]]/12,"")</f>
        <v/>
      </c>
    </row>
    <row r="292" spans="1:22" x14ac:dyDescent="0.2">
      <c r="A292" s="285" t="s">
        <v>1536</v>
      </c>
      <c r="B292" s="286">
        <v>705190017</v>
      </c>
      <c r="C292" s="285" t="s">
        <v>1537</v>
      </c>
      <c r="D292" s="287" t="s">
        <v>250</v>
      </c>
      <c r="E292" s="651" t="s">
        <v>907</v>
      </c>
      <c r="F292" s="292" t="s">
        <v>1697</v>
      </c>
      <c r="G292" s="288" t="s">
        <v>661</v>
      </c>
      <c r="H292" s="285"/>
      <c r="I292" s="285" t="s">
        <v>395</v>
      </c>
      <c r="J292" s="289">
        <v>40.6</v>
      </c>
      <c r="K292" s="286" t="s">
        <v>410</v>
      </c>
      <c r="L292" s="286" t="s">
        <v>163</v>
      </c>
      <c r="M292" s="286" t="s">
        <v>433</v>
      </c>
      <c r="N292" s="290">
        <v>96</v>
      </c>
      <c r="O292" s="299">
        <v>9</v>
      </c>
      <c r="P292" s="291"/>
      <c r="Q292" s="649">
        <f>IFERROR(tbl_AufmassLos1[[#This Row],[Fläche_qm]]*tbl_AufmassLos1[[#This Row],[Reinigungs-tageJahr]],"")</f>
        <v>3897.6000000000004</v>
      </c>
      <c r="R292" s="160">
        <f>IFERROR(VLOOKUP(tbl_AufmassLos1[[#This Row],[Reinigungs-gruppe]]&amp;tbl_AufmassLos1[[#This Row],[Reinigungs-tageJahr]],tbl_BasisLos1[],7,FALSE),"")</f>
        <v>0</v>
      </c>
      <c r="S292" s="166" t="str">
        <f>IFERROR(tbl_AufmassLos1[[#This Row],[Fläche_qm_Jahr]]/tbl_AufmassLos1[[#This Row],[qm Leistung pro Stunde]],"")</f>
        <v/>
      </c>
      <c r="T292" s="167">
        <f>IFERROR(VLOOKUP(tbl_AufmassLos1[[#This Row],[Reinigungs-gruppe]]&amp;tbl_AufmassLos1[[#This Row],[Reinigungs-tageJahr]],tbl_BasisLos1[],8,FALSE),"")</f>
        <v>0</v>
      </c>
      <c r="U292" s="168" t="str">
        <f>IFERROR(tbl_AufmassLos1[[#This Row],[StundenJahr]]*tbl_AufmassLos1[[#This Row],[SVS]],"")</f>
        <v/>
      </c>
      <c r="V292" s="169" t="str">
        <f>IFERROR(tbl_AufmassLos1[[#This Row],[PreisJahr]]/12,"")</f>
        <v/>
      </c>
    </row>
    <row r="293" spans="1:22" x14ac:dyDescent="0.2">
      <c r="A293" s="285" t="s">
        <v>1536</v>
      </c>
      <c r="B293" s="286">
        <v>705190017</v>
      </c>
      <c r="C293" s="285" t="s">
        <v>1537</v>
      </c>
      <c r="D293" s="287" t="s">
        <v>250</v>
      </c>
      <c r="E293" s="651" t="s">
        <v>908</v>
      </c>
      <c r="F293" s="292" t="s">
        <v>909</v>
      </c>
      <c r="G293" s="288" t="s">
        <v>661</v>
      </c>
      <c r="H293" s="285"/>
      <c r="I293" s="285" t="s">
        <v>395</v>
      </c>
      <c r="J293" s="289">
        <v>65</v>
      </c>
      <c r="K293" s="286" t="s">
        <v>410</v>
      </c>
      <c r="L293" s="286" t="s">
        <v>163</v>
      </c>
      <c r="M293" s="286" t="s">
        <v>433</v>
      </c>
      <c r="N293" s="290">
        <v>96</v>
      </c>
      <c r="O293" s="299">
        <v>17.100000000000001</v>
      </c>
      <c r="P293" s="291"/>
      <c r="Q293" s="649">
        <f>IFERROR(tbl_AufmassLos1[[#This Row],[Fläche_qm]]*tbl_AufmassLos1[[#This Row],[Reinigungs-tageJahr]],"")</f>
        <v>6240</v>
      </c>
      <c r="R293" s="160">
        <f>IFERROR(VLOOKUP(tbl_AufmassLos1[[#This Row],[Reinigungs-gruppe]]&amp;tbl_AufmassLos1[[#This Row],[Reinigungs-tageJahr]],tbl_BasisLos1[],7,FALSE),"")</f>
        <v>0</v>
      </c>
      <c r="S293" s="166" t="str">
        <f>IFERROR(tbl_AufmassLos1[[#This Row],[Fläche_qm_Jahr]]/tbl_AufmassLos1[[#This Row],[qm Leistung pro Stunde]],"")</f>
        <v/>
      </c>
      <c r="T293" s="167">
        <f>IFERROR(VLOOKUP(tbl_AufmassLos1[[#This Row],[Reinigungs-gruppe]]&amp;tbl_AufmassLos1[[#This Row],[Reinigungs-tageJahr]],tbl_BasisLos1[],8,FALSE),"")</f>
        <v>0</v>
      </c>
      <c r="U293" s="168" t="str">
        <f>IFERROR(tbl_AufmassLos1[[#This Row],[StundenJahr]]*tbl_AufmassLos1[[#This Row],[SVS]],"")</f>
        <v/>
      </c>
      <c r="V293" s="169" t="str">
        <f>IFERROR(tbl_AufmassLos1[[#This Row],[PreisJahr]]/12,"")</f>
        <v/>
      </c>
    </row>
    <row r="294" spans="1:22" x14ac:dyDescent="0.2">
      <c r="A294" s="285" t="s">
        <v>1536</v>
      </c>
      <c r="B294" s="286">
        <v>705190017</v>
      </c>
      <c r="C294" s="285" t="s">
        <v>1537</v>
      </c>
      <c r="D294" s="287" t="s">
        <v>250</v>
      </c>
      <c r="E294" s="651" t="s">
        <v>910</v>
      </c>
      <c r="F294" s="292" t="s">
        <v>911</v>
      </c>
      <c r="G294" s="288" t="s">
        <v>661</v>
      </c>
      <c r="H294" s="285"/>
      <c r="I294" s="285" t="s">
        <v>395</v>
      </c>
      <c r="J294" s="289">
        <v>65</v>
      </c>
      <c r="K294" s="286" t="s">
        <v>410</v>
      </c>
      <c r="L294" s="286" t="s">
        <v>163</v>
      </c>
      <c r="M294" s="286" t="s">
        <v>433</v>
      </c>
      <c r="N294" s="290">
        <v>96</v>
      </c>
      <c r="O294" s="299">
        <v>17.100000000000001</v>
      </c>
      <c r="P294" s="291"/>
      <c r="Q294" s="649">
        <f>IFERROR(tbl_AufmassLos1[[#This Row],[Fläche_qm]]*tbl_AufmassLos1[[#This Row],[Reinigungs-tageJahr]],"")</f>
        <v>6240</v>
      </c>
      <c r="R294" s="160">
        <f>IFERROR(VLOOKUP(tbl_AufmassLos1[[#This Row],[Reinigungs-gruppe]]&amp;tbl_AufmassLos1[[#This Row],[Reinigungs-tageJahr]],tbl_BasisLos1[],7,FALSE),"")</f>
        <v>0</v>
      </c>
      <c r="S294" s="166" t="str">
        <f>IFERROR(tbl_AufmassLos1[[#This Row],[Fläche_qm_Jahr]]/tbl_AufmassLos1[[#This Row],[qm Leistung pro Stunde]],"")</f>
        <v/>
      </c>
      <c r="T294" s="167">
        <f>IFERROR(VLOOKUP(tbl_AufmassLos1[[#This Row],[Reinigungs-gruppe]]&amp;tbl_AufmassLos1[[#This Row],[Reinigungs-tageJahr]],tbl_BasisLos1[],8,FALSE),"")</f>
        <v>0</v>
      </c>
      <c r="U294" s="168" t="str">
        <f>IFERROR(tbl_AufmassLos1[[#This Row],[StundenJahr]]*tbl_AufmassLos1[[#This Row],[SVS]],"")</f>
        <v/>
      </c>
      <c r="V294" s="169" t="str">
        <f>IFERROR(tbl_AufmassLos1[[#This Row],[PreisJahr]]/12,"")</f>
        <v/>
      </c>
    </row>
    <row r="295" spans="1:22" x14ac:dyDescent="0.2">
      <c r="A295" s="285" t="s">
        <v>1536</v>
      </c>
      <c r="B295" s="286">
        <v>705190017</v>
      </c>
      <c r="C295" s="285" t="s">
        <v>1537</v>
      </c>
      <c r="D295" s="287" t="s">
        <v>252</v>
      </c>
      <c r="E295" s="651" t="s">
        <v>912</v>
      </c>
      <c r="F295" s="292" t="s">
        <v>913</v>
      </c>
      <c r="G295" s="288" t="s">
        <v>661</v>
      </c>
      <c r="H295" s="285"/>
      <c r="I295" s="285" t="s">
        <v>391</v>
      </c>
      <c r="J295" s="289">
        <v>41.92</v>
      </c>
      <c r="K295" s="286" t="s">
        <v>406</v>
      </c>
      <c r="L295" s="286" t="s">
        <v>163</v>
      </c>
      <c r="M295" s="286" t="s">
        <v>429</v>
      </c>
      <c r="N295" s="290">
        <v>12</v>
      </c>
      <c r="O295" s="291">
        <v>0</v>
      </c>
      <c r="P295" s="291"/>
      <c r="Q295" s="649">
        <f>IFERROR(tbl_AufmassLos1[[#This Row],[Fläche_qm]]*tbl_AufmassLos1[[#This Row],[Reinigungs-tageJahr]],"")</f>
        <v>503.04</v>
      </c>
      <c r="R295" s="160">
        <f>IFERROR(VLOOKUP(tbl_AufmassLos1[[#This Row],[Reinigungs-gruppe]]&amp;tbl_AufmassLos1[[#This Row],[Reinigungs-tageJahr]],tbl_BasisLos1[],7,FALSE),"")</f>
        <v>0</v>
      </c>
      <c r="S295" s="166" t="str">
        <f>IFERROR(tbl_AufmassLos1[[#This Row],[Fläche_qm_Jahr]]/tbl_AufmassLos1[[#This Row],[qm Leistung pro Stunde]],"")</f>
        <v/>
      </c>
      <c r="T295" s="167">
        <f>IFERROR(VLOOKUP(tbl_AufmassLos1[[#This Row],[Reinigungs-gruppe]]&amp;tbl_AufmassLos1[[#This Row],[Reinigungs-tageJahr]],tbl_BasisLos1[],8,FALSE),"")</f>
        <v>0</v>
      </c>
      <c r="U295" s="168" t="str">
        <f>IFERROR(tbl_AufmassLos1[[#This Row],[StundenJahr]]*tbl_AufmassLos1[[#This Row],[SVS]],"")</f>
        <v/>
      </c>
      <c r="V295" s="169" t="str">
        <f>IFERROR(tbl_AufmassLos1[[#This Row],[PreisJahr]]/12,"")</f>
        <v/>
      </c>
    </row>
    <row r="296" spans="1:22" x14ac:dyDescent="0.2">
      <c r="A296" s="285" t="s">
        <v>1536</v>
      </c>
      <c r="B296" s="286">
        <v>705190017</v>
      </c>
      <c r="C296" s="285" t="s">
        <v>1537</v>
      </c>
      <c r="D296" s="287" t="s">
        <v>252</v>
      </c>
      <c r="E296" s="651" t="s">
        <v>914</v>
      </c>
      <c r="F296" s="292" t="s">
        <v>383</v>
      </c>
      <c r="G296" s="288" t="s">
        <v>661</v>
      </c>
      <c r="H296" s="285"/>
      <c r="I296" s="285" t="s">
        <v>391</v>
      </c>
      <c r="J296" s="289">
        <v>138.6</v>
      </c>
      <c r="K296" s="286" t="s">
        <v>414</v>
      </c>
      <c r="L296" s="286" t="s">
        <v>1525</v>
      </c>
      <c r="M296" s="286" t="s">
        <v>249</v>
      </c>
      <c r="N296" s="290">
        <v>0</v>
      </c>
      <c r="O296" s="291"/>
      <c r="P296" s="291"/>
      <c r="Q296" s="649">
        <f>IFERROR(tbl_AufmassLos1[[#This Row],[Fläche_qm]]*tbl_AufmassLos1[[#This Row],[Reinigungs-tageJahr]],"")</f>
        <v>0</v>
      </c>
      <c r="R296" s="160">
        <f>IFERROR(VLOOKUP(tbl_AufmassLos1[[#This Row],[Reinigungs-gruppe]]&amp;tbl_AufmassLos1[[#This Row],[Reinigungs-tageJahr]],tbl_BasisLos1[],7,FALSE),"")</f>
        <v>0</v>
      </c>
      <c r="S296" s="166" t="str">
        <f>IFERROR(tbl_AufmassLos1[[#This Row],[Fläche_qm_Jahr]]/tbl_AufmassLos1[[#This Row],[qm Leistung pro Stunde]],"")</f>
        <v/>
      </c>
      <c r="T296" s="167">
        <f>IFERROR(VLOOKUP(tbl_AufmassLos1[[#This Row],[Reinigungs-gruppe]]&amp;tbl_AufmassLos1[[#This Row],[Reinigungs-tageJahr]],tbl_BasisLos1[],8,FALSE),"")</f>
        <v>0</v>
      </c>
      <c r="U296" s="168" t="str">
        <f>IFERROR(tbl_AufmassLos1[[#This Row],[StundenJahr]]*tbl_AufmassLos1[[#This Row],[SVS]],"")</f>
        <v/>
      </c>
      <c r="V296" s="169" t="str">
        <f>IFERROR(tbl_AufmassLos1[[#This Row],[PreisJahr]]/12,"")</f>
        <v/>
      </c>
    </row>
    <row r="297" spans="1:22" x14ac:dyDescent="0.2">
      <c r="A297" s="285" t="s">
        <v>1536</v>
      </c>
      <c r="B297" s="286">
        <v>705190017</v>
      </c>
      <c r="C297" s="285" t="s">
        <v>1537</v>
      </c>
      <c r="D297" s="287" t="s">
        <v>252</v>
      </c>
      <c r="E297" s="651" t="s">
        <v>915</v>
      </c>
      <c r="F297" s="292" t="s">
        <v>358</v>
      </c>
      <c r="G297" s="288" t="s">
        <v>661</v>
      </c>
      <c r="H297" s="285"/>
      <c r="I297" s="285" t="s">
        <v>391</v>
      </c>
      <c r="J297" s="289">
        <v>36.479999999999997</v>
      </c>
      <c r="K297" s="286" t="s">
        <v>439</v>
      </c>
      <c r="L297" s="286" t="s">
        <v>163</v>
      </c>
      <c r="M297" s="286" t="s">
        <v>520</v>
      </c>
      <c r="N297" s="290">
        <v>384</v>
      </c>
      <c r="O297" s="299">
        <v>4.5</v>
      </c>
      <c r="P297" s="291"/>
      <c r="Q297" s="649">
        <f>IFERROR(tbl_AufmassLos1[[#This Row],[Fläche_qm]]*tbl_AufmassLos1[[#This Row],[Reinigungs-tageJahr]],"")</f>
        <v>14008.32</v>
      </c>
      <c r="R297" s="160">
        <f>IFERROR(VLOOKUP(tbl_AufmassLos1[[#This Row],[Reinigungs-gruppe]]&amp;tbl_AufmassLos1[[#This Row],[Reinigungs-tageJahr]],tbl_BasisLos1[],7,FALSE),"")</f>
        <v>0</v>
      </c>
      <c r="S297" s="166" t="str">
        <f>IFERROR(tbl_AufmassLos1[[#This Row],[Fläche_qm_Jahr]]/tbl_AufmassLos1[[#This Row],[qm Leistung pro Stunde]],"")</f>
        <v/>
      </c>
      <c r="T297" s="167">
        <f>IFERROR(VLOOKUP(tbl_AufmassLos1[[#This Row],[Reinigungs-gruppe]]&amp;tbl_AufmassLos1[[#This Row],[Reinigungs-tageJahr]],tbl_BasisLos1[],8,FALSE),"")</f>
        <v>0</v>
      </c>
      <c r="U297" s="168" t="str">
        <f>IFERROR(tbl_AufmassLos1[[#This Row],[StundenJahr]]*tbl_AufmassLos1[[#This Row],[SVS]],"")</f>
        <v/>
      </c>
      <c r="V297" s="169" t="str">
        <f>IFERROR(tbl_AufmassLos1[[#This Row],[PreisJahr]]/12,"")</f>
        <v/>
      </c>
    </row>
    <row r="298" spans="1:22" x14ac:dyDescent="0.2">
      <c r="A298" s="285" t="s">
        <v>1536</v>
      </c>
      <c r="B298" s="286">
        <v>705190017</v>
      </c>
      <c r="C298" s="285" t="s">
        <v>1537</v>
      </c>
      <c r="D298" s="287" t="s">
        <v>252</v>
      </c>
      <c r="E298" s="651" t="s">
        <v>916</v>
      </c>
      <c r="F298" s="292" t="s">
        <v>382</v>
      </c>
      <c r="G298" s="288" t="s">
        <v>661</v>
      </c>
      <c r="H298" s="285"/>
      <c r="I298" s="285" t="s">
        <v>391</v>
      </c>
      <c r="J298" s="289">
        <v>24.91</v>
      </c>
      <c r="K298" s="286" t="s">
        <v>439</v>
      </c>
      <c r="L298" s="286" t="s">
        <v>163</v>
      </c>
      <c r="M298" s="286" t="s">
        <v>520</v>
      </c>
      <c r="N298" s="290">
        <v>384</v>
      </c>
      <c r="O298" s="299">
        <v>6.5</v>
      </c>
      <c r="P298" s="291"/>
      <c r="Q298" s="649">
        <f>IFERROR(tbl_AufmassLos1[[#This Row],[Fläche_qm]]*tbl_AufmassLos1[[#This Row],[Reinigungs-tageJahr]],"")</f>
        <v>9565.44</v>
      </c>
      <c r="R298" s="160">
        <f>IFERROR(VLOOKUP(tbl_AufmassLos1[[#This Row],[Reinigungs-gruppe]]&amp;tbl_AufmassLos1[[#This Row],[Reinigungs-tageJahr]],tbl_BasisLos1[],7,FALSE),"")</f>
        <v>0</v>
      </c>
      <c r="S298" s="166" t="str">
        <f>IFERROR(tbl_AufmassLos1[[#This Row],[Fläche_qm_Jahr]]/tbl_AufmassLos1[[#This Row],[qm Leistung pro Stunde]],"")</f>
        <v/>
      </c>
      <c r="T298" s="167">
        <f>IFERROR(VLOOKUP(tbl_AufmassLos1[[#This Row],[Reinigungs-gruppe]]&amp;tbl_AufmassLos1[[#This Row],[Reinigungs-tageJahr]],tbl_BasisLos1[],8,FALSE),"")</f>
        <v>0</v>
      </c>
      <c r="U298" s="168" t="str">
        <f>IFERROR(tbl_AufmassLos1[[#This Row],[StundenJahr]]*tbl_AufmassLos1[[#This Row],[SVS]],"")</f>
        <v/>
      </c>
      <c r="V298" s="169" t="str">
        <f>IFERROR(tbl_AufmassLos1[[#This Row],[PreisJahr]]/12,"")</f>
        <v/>
      </c>
    </row>
    <row r="299" spans="1:22" x14ac:dyDescent="0.2">
      <c r="A299" s="285" t="s">
        <v>1536</v>
      </c>
      <c r="B299" s="286">
        <v>705190017</v>
      </c>
      <c r="C299" s="285" t="s">
        <v>1537</v>
      </c>
      <c r="D299" s="287" t="s">
        <v>249</v>
      </c>
      <c r="E299" s="651" t="s">
        <v>917</v>
      </c>
      <c r="F299" s="292" t="s">
        <v>918</v>
      </c>
      <c r="G299" s="288" t="s">
        <v>666</v>
      </c>
      <c r="H299" s="285"/>
      <c r="I299" s="285" t="s">
        <v>384</v>
      </c>
      <c r="J299" s="289">
        <v>8.14</v>
      </c>
      <c r="K299" s="286" t="s">
        <v>235</v>
      </c>
      <c r="L299" s="286" t="s">
        <v>163</v>
      </c>
      <c r="M299" s="286" t="s">
        <v>430</v>
      </c>
      <c r="N299" s="290">
        <v>192</v>
      </c>
      <c r="O299" s="299">
        <v>7.7</v>
      </c>
      <c r="P299" s="291"/>
      <c r="Q299" s="649">
        <f>IFERROR(tbl_AufmassLos1[[#This Row],[Fläche_qm]]*tbl_AufmassLos1[[#This Row],[Reinigungs-tageJahr]],"")</f>
        <v>1562.88</v>
      </c>
      <c r="R299" s="160">
        <f>IFERROR(VLOOKUP(tbl_AufmassLos1[[#This Row],[Reinigungs-gruppe]]&amp;tbl_AufmassLos1[[#This Row],[Reinigungs-tageJahr]],tbl_BasisLos1[],7,FALSE),"")</f>
        <v>0</v>
      </c>
      <c r="S299" s="166" t="str">
        <f>IFERROR(tbl_AufmassLos1[[#This Row],[Fläche_qm_Jahr]]/tbl_AufmassLos1[[#This Row],[qm Leistung pro Stunde]],"")</f>
        <v/>
      </c>
      <c r="T299" s="167">
        <f>IFERROR(VLOOKUP(tbl_AufmassLos1[[#This Row],[Reinigungs-gruppe]]&amp;tbl_AufmassLos1[[#This Row],[Reinigungs-tageJahr]],tbl_BasisLos1[],8,FALSE),"")</f>
        <v>0</v>
      </c>
      <c r="U299" s="168" t="str">
        <f>IFERROR(tbl_AufmassLos1[[#This Row],[StundenJahr]]*tbl_AufmassLos1[[#This Row],[SVS]],"")</f>
        <v/>
      </c>
      <c r="V299" s="169" t="str">
        <f>IFERROR(tbl_AufmassLos1[[#This Row],[PreisJahr]]/12,"")</f>
        <v/>
      </c>
    </row>
    <row r="300" spans="1:22" x14ac:dyDescent="0.2">
      <c r="A300" s="285" t="s">
        <v>1536</v>
      </c>
      <c r="B300" s="286">
        <v>705190017</v>
      </c>
      <c r="C300" s="285" t="s">
        <v>1537</v>
      </c>
      <c r="D300" s="287" t="s">
        <v>249</v>
      </c>
      <c r="E300" s="651" t="s">
        <v>919</v>
      </c>
      <c r="F300" s="292" t="s">
        <v>334</v>
      </c>
      <c r="G300" s="288" t="s">
        <v>666</v>
      </c>
      <c r="H300" s="285"/>
      <c r="I300" s="285" t="s">
        <v>384</v>
      </c>
      <c r="J300" s="289">
        <v>29.25</v>
      </c>
      <c r="K300" s="286" t="s">
        <v>262</v>
      </c>
      <c r="L300" s="286" t="s">
        <v>163</v>
      </c>
      <c r="M300" s="286" t="s">
        <v>430</v>
      </c>
      <c r="N300" s="290">
        <v>192</v>
      </c>
      <c r="O300" s="299">
        <v>1.6</v>
      </c>
      <c r="P300" s="291"/>
      <c r="Q300" s="649">
        <f>IFERROR(tbl_AufmassLos1[[#This Row],[Fläche_qm]]*tbl_AufmassLos1[[#This Row],[Reinigungs-tageJahr]],"")</f>
        <v>5616</v>
      </c>
      <c r="R300" s="160">
        <f>IFERROR(VLOOKUP(tbl_AufmassLos1[[#This Row],[Reinigungs-gruppe]]&amp;tbl_AufmassLos1[[#This Row],[Reinigungs-tageJahr]],tbl_BasisLos1[],7,FALSE),"")</f>
        <v>0</v>
      </c>
      <c r="S300" s="166" t="str">
        <f>IFERROR(tbl_AufmassLos1[[#This Row],[Fläche_qm_Jahr]]/tbl_AufmassLos1[[#This Row],[qm Leistung pro Stunde]],"")</f>
        <v/>
      </c>
      <c r="T300" s="167">
        <f>IFERROR(VLOOKUP(tbl_AufmassLos1[[#This Row],[Reinigungs-gruppe]]&amp;tbl_AufmassLos1[[#This Row],[Reinigungs-tageJahr]],tbl_BasisLos1[],8,FALSE),"")</f>
        <v>0</v>
      </c>
      <c r="U300" s="168" t="str">
        <f>IFERROR(tbl_AufmassLos1[[#This Row],[StundenJahr]]*tbl_AufmassLos1[[#This Row],[SVS]],"")</f>
        <v/>
      </c>
      <c r="V300" s="169" t="str">
        <f>IFERROR(tbl_AufmassLos1[[#This Row],[PreisJahr]]/12,"")</f>
        <v/>
      </c>
    </row>
    <row r="301" spans="1:22" x14ac:dyDescent="0.2">
      <c r="A301" s="285" t="s">
        <v>1536</v>
      </c>
      <c r="B301" s="286">
        <v>705190017</v>
      </c>
      <c r="C301" s="285" t="s">
        <v>1537</v>
      </c>
      <c r="D301" s="287" t="s">
        <v>249</v>
      </c>
      <c r="E301" s="651" t="s">
        <v>920</v>
      </c>
      <c r="F301" s="292" t="s">
        <v>921</v>
      </c>
      <c r="G301" s="288" t="s">
        <v>666</v>
      </c>
      <c r="H301" s="285"/>
      <c r="I301" s="285" t="s">
        <v>384</v>
      </c>
      <c r="J301" s="289">
        <v>10.82</v>
      </c>
      <c r="K301" s="286" t="s">
        <v>262</v>
      </c>
      <c r="L301" s="286" t="s">
        <v>163</v>
      </c>
      <c r="M301" s="286" t="s">
        <v>430</v>
      </c>
      <c r="N301" s="290">
        <v>192</v>
      </c>
      <c r="O301" s="299">
        <v>1.4</v>
      </c>
      <c r="P301" s="299">
        <v>3.9</v>
      </c>
      <c r="Q301" s="649">
        <f>IFERROR(tbl_AufmassLos1[[#This Row],[Fläche_qm]]*tbl_AufmassLos1[[#This Row],[Reinigungs-tageJahr]],"")</f>
        <v>2077.44</v>
      </c>
      <c r="R301" s="160">
        <f>IFERROR(VLOOKUP(tbl_AufmassLos1[[#This Row],[Reinigungs-gruppe]]&amp;tbl_AufmassLos1[[#This Row],[Reinigungs-tageJahr]],tbl_BasisLos1[],7,FALSE),"")</f>
        <v>0</v>
      </c>
      <c r="S301" s="166" t="str">
        <f>IFERROR(tbl_AufmassLos1[[#This Row],[Fläche_qm_Jahr]]/tbl_AufmassLos1[[#This Row],[qm Leistung pro Stunde]],"")</f>
        <v/>
      </c>
      <c r="T301" s="167">
        <f>IFERROR(VLOOKUP(tbl_AufmassLos1[[#This Row],[Reinigungs-gruppe]]&amp;tbl_AufmassLos1[[#This Row],[Reinigungs-tageJahr]],tbl_BasisLos1[],8,FALSE),"")</f>
        <v>0</v>
      </c>
      <c r="U301" s="168" t="str">
        <f>IFERROR(tbl_AufmassLos1[[#This Row],[StundenJahr]]*tbl_AufmassLos1[[#This Row],[SVS]],"")</f>
        <v/>
      </c>
      <c r="V301" s="169" t="str">
        <f>IFERROR(tbl_AufmassLos1[[#This Row],[PreisJahr]]/12,"")</f>
        <v/>
      </c>
    </row>
    <row r="302" spans="1:22" x14ac:dyDescent="0.2">
      <c r="A302" s="285" t="s">
        <v>1536</v>
      </c>
      <c r="B302" s="286">
        <v>705190017</v>
      </c>
      <c r="C302" s="285" t="s">
        <v>1537</v>
      </c>
      <c r="D302" s="287" t="s">
        <v>249</v>
      </c>
      <c r="E302" s="651" t="s">
        <v>922</v>
      </c>
      <c r="F302" s="292" t="s">
        <v>923</v>
      </c>
      <c r="G302" s="288" t="s">
        <v>666</v>
      </c>
      <c r="H302" s="285"/>
      <c r="I302" s="285" t="s">
        <v>384</v>
      </c>
      <c r="J302" s="289">
        <v>5.24</v>
      </c>
      <c r="K302" s="286" t="s">
        <v>400</v>
      </c>
      <c r="L302" s="286" t="s">
        <v>163</v>
      </c>
      <c r="M302" s="286" t="s">
        <v>430</v>
      </c>
      <c r="N302" s="290">
        <v>192</v>
      </c>
      <c r="O302" s="291">
        <v>0</v>
      </c>
      <c r="P302" s="291"/>
      <c r="Q302" s="649">
        <f>IFERROR(tbl_AufmassLos1[[#This Row],[Fläche_qm]]*tbl_AufmassLos1[[#This Row],[Reinigungs-tageJahr]],"")</f>
        <v>1006.08</v>
      </c>
      <c r="R302" s="160">
        <f>IFERROR(VLOOKUP(tbl_AufmassLos1[[#This Row],[Reinigungs-gruppe]]&amp;tbl_AufmassLos1[[#This Row],[Reinigungs-tageJahr]],tbl_BasisLos1[],7,FALSE),"")</f>
        <v>0</v>
      </c>
      <c r="S302" s="166" t="str">
        <f>IFERROR(tbl_AufmassLos1[[#This Row],[Fläche_qm_Jahr]]/tbl_AufmassLos1[[#This Row],[qm Leistung pro Stunde]],"")</f>
        <v/>
      </c>
      <c r="T302" s="167">
        <f>IFERROR(VLOOKUP(tbl_AufmassLos1[[#This Row],[Reinigungs-gruppe]]&amp;tbl_AufmassLos1[[#This Row],[Reinigungs-tageJahr]],tbl_BasisLos1[],8,FALSE),"")</f>
        <v>0</v>
      </c>
      <c r="U302" s="168" t="str">
        <f>IFERROR(tbl_AufmassLos1[[#This Row],[StundenJahr]]*tbl_AufmassLos1[[#This Row],[SVS]],"")</f>
        <v/>
      </c>
      <c r="V302" s="169" t="str">
        <f>IFERROR(tbl_AufmassLos1[[#This Row],[PreisJahr]]/12,"")</f>
        <v/>
      </c>
    </row>
    <row r="303" spans="1:22" x14ac:dyDescent="0.2">
      <c r="A303" s="285" t="s">
        <v>1536</v>
      </c>
      <c r="B303" s="286">
        <v>705190017</v>
      </c>
      <c r="C303" s="285" t="s">
        <v>1537</v>
      </c>
      <c r="D303" s="287" t="s">
        <v>249</v>
      </c>
      <c r="E303" s="651" t="s">
        <v>924</v>
      </c>
      <c r="F303" s="292" t="s">
        <v>820</v>
      </c>
      <c r="G303" s="288" t="s">
        <v>666</v>
      </c>
      <c r="H303" s="285"/>
      <c r="I303" s="285" t="s">
        <v>384</v>
      </c>
      <c r="J303" s="289">
        <v>4.34</v>
      </c>
      <c r="K303" s="286" t="s">
        <v>400</v>
      </c>
      <c r="L303" s="286" t="s">
        <v>163</v>
      </c>
      <c r="M303" s="286" t="s">
        <v>430</v>
      </c>
      <c r="N303" s="290">
        <v>192</v>
      </c>
      <c r="O303" s="299">
        <v>0.4</v>
      </c>
      <c r="P303" s="291"/>
      <c r="Q303" s="649">
        <f>IFERROR(tbl_AufmassLos1[[#This Row],[Fläche_qm]]*tbl_AufmassLos1[[#This Row],[Reinigungs-tageJahr]],"")</f>
        <v>833.28</v>
      </c>
      <c r="R303" s="160">
        <f>IFERROR(VLOOKUP(tbl_AufmassLos1[[#This Row],[Reinigungs-gruppe]]&amp;tbl_AufmassLos1[[#This Row],[Reinigungs-tageJahr]],tbl_BasisLos1[],7,FALSE),"")</f>
        <v>0</v>
      </c>
      <c r="S303" s="166" t="str">
        <f>IFERROR(tbl_AufmassLos1[[#This Row],[Fläche_qm_Jahr]]/tbl_AufmassLos1[[#This Row],[qm Leistung pro Stunde]],"")</f>
        <v/>
      </c>
      <c r="T303" s="167">
        <f>IFERROR(VLOOKUP(tbl_AufmassLos1[[#This Row],[Reinigungs-gruppe]]&amp;tbl_AufmassLos1[[#This Row],[Reinigungs-tageJahr]],tbl_BasisLos1[],8,FALSE),"")</f>
        <v>0</v>
      </c>
      <c r="U303" s="168" t="str">
        <f>IFERROR(tbl_AufmassLos1[[#This Row],[StundenJahr]]*tbl_AufmassLos1[[#This Row],[SVS]],"")</f>
        <v/>
      </c>
      <c r="V303" s="169" t="str">
        <f>IFERROR(tbl_AufmassLos1[[#This Row],[PreisJahr]]/12,"")</f>
        <v/>
      </c>
    </row>
    <row r="304" spans="1:22" x14ac:dyDescent="0.2">
      <c r="A304" s="285" t="s">
        <v>1536</v>
      </c>
      <c r="B304" s="286">
        <v>705190017</v>
      </c>
      <c r="C304" s="285" t="s">
        <v>1537</v>
      </c>
      <c r="D304" s="287" t="s">
        <v>249</v>
      </c>
      <c r="E304" s="651" t="s">
        <v>925</v>
      </c>
      <c r="F304" s="292" t="s">
        <v>338</v>
      </c>
      <c r="G304" s="288" t="s">
        <v>666</v>
      </c>
      <c r="H304" s="285"/>
      <c r="I304" s="285" t="s">
        <v>384</v>
      </c>
      <c r="J304" s="289">
        <v>19.86</v>
      </c>
      <c r="K304" s="286" t="s">
        <v>197</v>
      </c>
      <c r="L304" s="286" t="s">
        <v>163</v>
      </c>
      <c r="M304" s="286" t="s">
        <v>430</v>
      </c>
      <c r="N304" s="290">
        <v>192</v>
      </c>
      <c r="O304" s="299">
        <v>2.4</v>
      </c>
      <c r="P304" s="291"/>
      <c r="Q304" s="649">
        <f>IFERROR(tbl_AufmassLos1[[#This Row],[Fläche_qm]]*tbl_AufmassLos1[[#This Row],[Reinigungs-tageJahr]],"")</f>
        <v>3813.12</v>
      </c>
      <c r="R304" s="160">
        <f>IFERROR(VLOOKUP(tbl_AufmassLos1[[#This Row],[Reinigungs-gruppe]]&amp;tbl_AufmassLos1[[#This Row],[Reinigungs-tageJahr]],tbl_BasisLos1[],7,FALSE),"")</f>
        <v>0</v>
      </c>
      <c r="S304" s="166" t="str">
        <f>IFERROR(tbl_AufmassLos1[[#This Row],[Fläche_qm_Jahr]]/tbl_AufmassLos1[[#This Row],[qm Leistung pro Stunde]],"")</f>
        <v/>
      </c>
      <c r="T304" s="167">
        <f>IFERROR(VLOOKUP(tbl_AufmassLos1[[#This Row],[Reinigungs-gruppe]]&amp;tbl_AufmassLos1[[#This Row],[Reinigungs-tageJahr]],tbl_BasisLos1[],8,FALSE),"")</f>
        <v>0</v>
      </c>
      <c r="U304" s="168" t="str">
        <f>IFERROR(tbl_AufmassLos1[[#This Row],[StundenJahr]]*tbl_AufmassLos1[[#This Row],[SVS]],"")</f>
        <v/>
      </c>
      <c r="V304" s="169" t="str">
        <f>IFERROR(tbl_AufmassLos1[[#This Row],[PreisJahr]]/12,"")</f>
        <v/>
      </c>
    </row>
    <row r="305" spans="1:22" x14ac:dyDescent="0.2">
      <c r="A305" s="285" t="s">
        <v>1536</v>
      </c>
      <c r="B305" s="286">
        <v>705190017</v>
      </c>
      <c r="C305" s="285" t="s">
        <v>1537</v>
      </c>
      <c r="D305" s="287" t="s">
        <v>249</v>
      </c>
      <c r="E305" s="651" t="s">
        <v>926</v>
      </c>
      <c r="F305" s="292" t="s">
        <v>927</v>
      </c>
      <c r="G305" s="288" t="s">
        <v>666</v>
      </c>
      <c r="H305" s="285"/>
      <c r="I305" s="285" t="s">
        <v>384</v>
      </c>
      <c r="J305" s="289">
        <v>52</v>
      </c>
      <c r="K305" s="286" t="s">
        <v>404</v>
      </c>
      <c r="L305" s="286" t="s">
        <v>163</v>
      </c>
      <c r="M305" s="286" t="s">
        <v>430</v>
      </c>
      <c r="N305" s="290">
        <v>192</v>
      </c>
      <c r="O305" s="299">
        <v>15.8</v>
      </c>
      <c r="P305" s="299">
        <v>3.2</v>
      </c>
      <c r="Q305" s="649">
        <f>IFERROR(tbl_AufmassLos1[[#This Row],[Fläche_qm]]*tbl_AufmassLos1[[#This Row],[Reinigungs-tageJahr]],"")</f>
        <v>9984</v>
      </c>
      <c r="R305" s="160">
        <f>IFERROR(VLOOKUP(tbl_AufmassLos1[[#This Row],[Reinigungs-gruppe]]&amp;tbl_AufmassLos1[[#This Row],[Reinigungs-tageJahr]],tbl_BasisLos1[],7,FALSE),"")</f>
        <v>0</v>
      </c>
      <c r="S305" s="166" t="str">
        <f>IFERROR(tbl_AufmassLos1[[#This Row],[Fläche_qm_Jahr]]/tbl_AufmassLos1[[#This Row],[qm Leistung pro Stunde]],"")</f>
        <v/>
      </c>
      <c r="T305" s="167">
        <f>IFERROR(VLOOKUP(tbl_AufmassLos1[[#This Row],[Reinigungs-gruppe]]&amp;tbl_AufmassLos1[[#This Row],[Reinigungs-tageJahr]],tbl_BasisLos1[],8,FALSE),"")</f>
        <v>0</v>
      </c>
      <c r="U305" s="168" t="str">
        <f>IFERROR(tbl_AufmassLos1[[#This Row],[StundenJahr]]*tbl_AufmassLos1[[#This Row],[SVS]],"")</f>
        <v/>
      </c>
      <c r="V305" s="169" t="str">
        <f>IFERROR(tbl_AufmassLos1[[#This Row],[PreisJahr]]/12,"")</f>
        <v/>
      </c>
    </row>
    <row r="306" spans="1:22" x14ac:dyDescent="0.2">
      <c r="A306" s="285" t="s">
        <v>1536</v>
      </c>
      <c r="B306" s="286">
        <v>705190017</v>
      </c>
      <c r="C306" s="285" t="s">
        <v>1537</v>
      </c>
      <c r="D306" s="287" t="s">
        <v>249</v>
      </c>
      <c r="E306" s="651" t="s">
        <v>928</v>
      </c>
      <c r="F306" s="292" t="s">
        <v>929</v>
      </c>
      <c r="G306" s="288" t="s">
        <v>666</v>
      </c>
      <c r="H306" s="285"/>
      <c r="I306" s="285" t="s">
        <v>384</v>
      </c>
      <c r="J306" s="289">
        <v>86.59</v>
      </c>
      <c r="K306" s="286" t="s">
        <v>404</v>
      </c>
      <c r="L306" s="286" t="s">
        <v>163</v>
      </c>
      <c r="M306" s="286" t="s">
        <v>430</v>
      </c>
      <c r="N306" s="290">
        <v>192</v>
      </c>
      <c r="O306" s="299">
        <v>20.2</v>
      </c>
      <c r="P306" s="291"/>
      <c r="Q306" s="649">
        <f>IFERROR(tbl_AufmassLos1[[#This Row],[Fläche_qm]]*tbl_AufmassLos1[[#This Row],[Reinigungs-tageJahr]],"")</f>
        <v>16625.28</v>
      </c>
      <c r="R306" s="160">
        <f>IFERROR(VLOOKUP(tbl_AufmassLos1[[#This Row],[Reinigungs-gruppe]]&amp;tbl_AufmassLos1[[#This Row],[Reinigungs-tageJahr]],tbl_BasisLos1[],7,FALSE),"")</f>
        <v>0</v>
      </c>
      <c r="S306" s="166" t="str">
        <f>IFERROR(tbl_AufmassLos1[[#This Row],[Fläche_qm_Jahr]]/tbl_AufmassLos1[[#This Row],[qm Leistung pro Stunde]],"")</f>
        <v/>
      </c>
      <c r="T306" s="167">
        <f>IFERROR(VLOOKUP(tbl_AufmassLos1[[#This Row],[Reinigungs-gruppe]]&amp;tbl_AufmassLos1[[#This Row],[Reinigungs-tageJahr]],tbl_BasisLos1[],8,FALSE),"")</f>
        <v>0</v>
      </c>
      <c r="U306" s="168" t="str">
        <f>IFERROR(tbl_AufmassLos1[[#This Row],[StundenJahr]]*tbl_AufmassLos1[[#This Row],[SVS]],"")</f>
        <v/>
      </c>
      <c r="V306" s="169" t="str">
        <f>IFERROR(tbl_AufmassLos1[[#This Row],[PreisJahr]]/12,"")</f>
        <v/>
      </c>
    </row>
    <row r="307" spans="1:22" x14ac:dyDescent="0.2">
      <c r="A307" s="285" t="s">
        <v>1536</v>
      </c>
      <c r="B307" s="286">
        <v>705190017</v>
      </c>
      <c r="C307" s="285" t="s">
        <v>1537</v>
      </c>
      <c r="D307" s="287" t="s">
        <v>249</v>
      </c>
      <c r="E307" s="651" t="s">
        <v>930</v>
      </c>
      <c r="F307" s="292" t="s">
        <v>931</v>
      </c>
      <c r="G307" s="288" t="s">
        <v>666</v>
      </c>
      <c r="H307" s="285"/>
      <c r="I307" s="285" t="s">
        <v>384</v>
      </c>
      <c r="J307" s="289">
        <v>17</v>
      </c>
      <c r="K307" s="286" t="s">
        <v>264</v>
      </c>
      <c r="L307" s="286" t="s">
        <v>163</v>
      </c>
      <c r="M307" s="286" t="s">
        <v>430</v>
      </c>
      <c r="N307" s="290">
        <v>192</v>
      </c>
      <c r="O307" s="299">
        <v>0.4</v>
      </c>
      <c r="P307" s="291"/>
      <c r="Q307" s="650">
        <f>IFERROR(tbl_AufmassLos1[[#This Row],[Fläche_qm]]*tbl_AufmassLos1[[#This Row],[Reinigungs-tageJahr]],"")</f>
        <v>3264</v>
      </c>
      <c r="R307" s="175">
        <f>IFERROR(VLOOKUP(tbl_AufmassLos1[[#This Row],[Reinigungs-gruppe]]&amp;tbl_AufmassLos1[[#This Row],[Reinigungs-tageJahr]],tbl_BasisLos1[],7,FALSE),"")</f>
        <v>0</v>
      </c>
      <c r="S307" s="174" t="str">
        <f>IFERROR(tbl_AufmassLos1[[#This Row],[Fläche_qm_Jahr]]/tbl_AufmassLos1[[#This Row],[qm Leistung pro Stunde]],"")</f>
        <v/>
      </c>
      <c r="T307" s="176">
        <f>IFERROR(VLOOKUP(tbl_AufmassLos1[[#This Row],[Reinigungs-gruppe]]&amp;tbl_AufmassLos1[[#This Row],[Reinigungs-tageJahr]],tbl_BasisLos1[],8,FALSE),"")</f>
        <v>0</v>
      </c>
      <c r="U307" s="177" t="str">
        <f>IFERROR(tbl_AufmassLos1[[#This Row],[StundenJahr]]*tbl_AufmassLos1[[#This Row],[SVS]],"")</f>
        <v/>
      </c>
      <c r="V307" s="177" t="str">
        <f>IFERROR(tbl_AufmassLos1[[#This Row],[PreisJahr]]/12,"")</f>
        <v/>
      </c>
    </row>
    <row r="308" spans="1:22" x14ac:dyDescent="0.2">
      <c r="A308" s="285" t="s">
        <v>1536</v>
      </c>
      <c r="B308" s="286">
        <v>705190017</v>
      </c>
      <c r="C308" s="285" t="s">
        <v>1537</v>
      </c>
      <c r="D308" s="287" t="s">
        <v>249</v>
      </c>
      <c r="E308" s="651" t="s">
        <v>932</v>
      </c>
      <c r="F308" s="292" t="s">
        <v>933</v>
      </c>
      <c r="G308" s="288" t="s">
        <v>666</v>
      </c>
      <c r="H308" s="285"/>
      <c r="I308" s="285" t="s">
        <v>384</v>
      </c>
      <c r="J308" s="289">
        <v>30.62</v>
      </c>
      <c r="K308" s="286" t="s">
        <v>401</v>
      </c>
      <c r="L308" s="286" t="s">
        <v>163</v>
      </c>
      <c r="M308" s="286" t="s">
        <v>433</v>
      </c>
      <c r="N308" s="290">
        <v>96</v>
      </c>
      <c r="O308" s="299">
        <v>4.8</v>
      </c>
      <c r="P308" s="299">
        <v>4.7</v>
      </c>
      <c r="Q308" s="650">
        <f>IFERROR(tbl_AufmassLos1[[#This Row],[Fläche_qm]]*tbl_AufmassLos1[[#This Row],[Reinigungs-tageJahr]],"")</f>
        <v>2939.52</v>
      </c>
      <c r="R308" s="175">
        <f>IFERROR(VLOOKUP(tbl_AufmassLos1[[#This Row],[Reinigungs-gruppe]]&amp;tbl_AufmassLos1[[#This Row],[Reinigungs-tageJahr]],tbl_BasisLos1[],7,FALSE),"")</f>
        <v>0</v>
      </c>
      <c r="S308" s="174" t="str">
        <f>IFERROR(tbl_AufmassLos1[[#This Row],[Fläche_qm_Jahr]]/tbl_AufmassLos1[[#This Row],[qm Leistung pro Stunde]],"")</f>
        <v/>
      </c>
      <c r="T308" s="176">
        <f>IFERROR(VLOOKUP(tbl_AufmassLos1[[#This Row],[Reinigungs-gruppe]]&amp;tbl_AufmassLos1[[#This Row],[Reinigungs-tageJahr]],tbl_BasisLos1[],8,FALSE),"")</f>
        <v>0</v>
      </c>
      <c r="U308" s="177" t="str">
        <f>IFERROR(tbl_AufmassLos1[[#This Row],[StundenJahr]]*tbl_AufmassLos1[[#This Row],[SVS]],"")</f>
        <v/>
      </c>
      <c r="V308" s="177" t="str">
        <f>IFERROR(tbl_AufmassLos1[[#This Row],[PreisJahr]]/12,"")</f>
        <v/>
      </c>
    </row>
    <row r="309" spans="1:22" x14ac:dyDescent="0.2">
      <c r="A309" s="285" t="s">
        <v>1536</v>
      </c>
      <c r="B309" s="286">
        <v>705190017</v>
      </c>
      <c r="C309" s="285" t="s">
        <v>1537</v>
      </c>
      <c r="D309" s="287" t="s">
        <v>249</v>
      </c>
      <c r="E309" s="651" t="s">
        <v>934</v>
      </c>
      <c r="F309" s="292" t="s">
        <v>935</v>
      </c>
      <c r="G309" s="288" t="s">
        <v>675</v>
      </c>
      <c r="H309" s="285"/>
      <c r="I309" s="285" t="s">
        <v>1516</v>
      </c>
      <c r="J309" s="289">
        <v>23.9</v>
      </c>
      <c r="K309" s="286" t="s">
        <v>412</v>
      </c>
      <c r="L309" s="286" t="s">
        <v>163</v>
      </c>
      <c r="M309" s="286" t="s">
        <v>433</v>
      </c>
      <c r="N309" s="290">
        <v>96</v>
      </c>
      <c r="O309" s="299">
        <v>2.5</v>
      </c>
      <c r="P309" s="291"/>
      <c r="Q309" s="650">
        <f>IFERROR(tbl_AufmassLos1[[#This Row],[Fläche_qm]]*tbl_AufmassLos1[[#This Row],[Reinigungs-tageJahr]],"")</f>
        <v>2294.3999999999996</v>
      </c>
      <c r="R309" s="175">
        <f>IFERROR(VLOOKUP(tbl_AufmassLos1[[#This Row],[Reinigungs-gruppe]]&amp;tbl_AufmassLos1[[#This Row],[Reinigungs-tageJahr]],tbl_BasisLos1[],7,FALSE),"")</f>
        <v>0</v>
      </c>
      <c r="S309" s="174" t="str">
        <f>IFERROR(tbl_AufmassLos1[[#This Row],[Fläche_qm_Jahr]]/tbl_AufmassLos1[[#This Row],[qm Leistung pro Stunde]],"")</f>
        <v/>
      </c>
      <c r="T309" s="176">
        <f>IFERROR(VLOOKUP(tbl_AufmassLos1[[#This Row],[Reinigungs-gruppe]]&amp;tbl_AufmassLos1[[#This Row],[Reinigungs-tageJahr]],tbl_BasisLos1[],8,FALSE),"")</f>
        <v>0</v>
      </c>
      <c r="U309" s="177" t="str">
        <f>IFERROR(tbl_AufmassLos1[[#This Row],[StundenJahr]]*tbl_AufmassLos1[[#This Row],[SVS]],"")</f>
        <v/>
      </c>
      <c r="V309" s="177" t="str">
        <f>IFERROR(tbl_AufmassLos1[[#This Row],[PreisJahr]]/12,"")</f>
        <v/>
      </c>
    </row>
    <row r="310" spans="1:22" x14ac:dyDescent="0.2">
      <c r="A310" s="285" t="s">
        <v>1536</v>
      </c>
      <c r="B310" s="286">
        <v>705190017</v>
      </c>
      <c r="C310" s="285" t="s">
        <v>1537</v>
      </c>
      <c r="D310" s="287" t="s">
        <v>249</v>
      </c>
      <c r="E310" s="651" t="s">
        <v>936</v>
      </c>
      <c r="F310" s="292" t="s">
        <v>937</v>
      </c>
      <c r="G310" s="288" t="s">
        <v>675</v>
      </c>
      <c r="H310" s="285"/>
      <c r="I310" s="285" t="s">
        <v>385</v>
      </c>
      <c r="J310" s="289">
        <v>13.1</v>
      </c>
      <c r="K310" s="286" t="s">
        <v>262</v>
      </c>
      <c r="L310" s="286" t="s">
        <v>163</v>
      </c>
      <c r="M310" s="286" t="s">
        <v>430</v>
      </c>
      <c r="N310" s="290">
        <v>192</v>
      </c>
      <c r="O310" s="291">
        <v>3.3</v>
      </c>
      <c r="P310" s="291"/>
      <c r="Q310" s="650">
        <f>IFERROR(tbl_AufmassLos1[[#This Row],[Fläche_qm]]*tbl_AufmassLos1[[#This Row],[Reinigungs-tageJahr]],"")</f>
        <v>2515.1999999999998</v>
      </c>
      <c r="R310" s="175">
        <f>IFERROR(VLOOKUP(tbl_AufmassLos1[[#This Row],[Reinigungs-gruppe]]&amp;tbl_AufmassLos1[[#This Row],[Reinigungs-tageJahr]],tbl_BasisLos1[],7,FALSE),"")</f>
        <v>0</v>
      </c>
      <c r="S310" s="174" t="str">
        <f>IFERROR(tbl_AufmassLos1[[#This Row],[Fläche_qm_Jahr]]/tbl_AufmassLos1[[#This Row],[qm Leistung pro Stunde]],"")</f>
        <v/>
      </c>
      <c r="T310" s="176">
        <f>IFERROR(VLOOKUP(tbl_AufmassLos1[[#This Row],[Reinigungs-gruppe]]&amp;tbl_AufmassLos1[[#This Row],[Reinigungs-tageJahr]],tbl_BasisLos1[],8,FALSE),"")</f>
        <v>0</v>
      </c>
      <c r="U310" s="177" t="str">
        <f>IFERROR(tbl_AufmassLos1[[#This Row],[StundenJahr]]*tbl_AufmassLos1[[#This Row],[SVS]],"")</f>
        <v/>
      </c>
      <c r="V310" s="177" t="str">
        <f>IFERROR(tbl_AufmassLos1[[#This Row],[PreisJahr]]/12,"")</f>
        <v/>
      </c>
    </row>
    <row r="311" spans="1:22" x14ac:dyDescent="0.2">
      <c r="A311" s="285" t="s">
        <v>1536</v>
      </c>
      <c r="B311" s="286">
        <v>705190017</v>
      </c>
      <c r="C311" s="285" t="s">
        <v>1537</v>
      </c>
      <c r="D311" s="287" t="s">
        <v>249</v>
      </c>
      <c r="E311" s="651" t="s">
        <v>938</v>
      </c>
      <c r="F311" s="292" t="s">
        <v>341</v>
      </c>
      <c r="G311" s="288" t="s">
        <v>675</v>
      </c>
      <c r="H311" s="285"/>
      <c r="I311" s="285" t="s">
        <v>385</v>
      </c>
      <c r="J311" s="289">
        <v>6.8</v>
      </c>
      <c r="K311" s="286" t="s">
        <v>49</v>
      </c>
      <c r="L311" s="286" t="s">
        <v>1525</v>
      </c>
      <c r="M311" s="286" t="s">
        <v>249</v>
      </c>
      <c r="N311" s="290">
        <v>0</v>
      </c>
      <c r="O311" s="299">
        <v>2.4</v>
      </c>
      <c r="P311" s="291"/>
      <c r="Q311" s="650">
        <f>IFERROR(tbl_AufmassLos1[[#This Row],[Fläche_qm]]*tbl_AufmassLos1[[#This Row],[Reinigungs-tageJahr]],"")</f>
        <v>0</v>
      </c>
      <c r="R311" s="175">
        <f>IFERROR(VLOOKUP(tbl_AufmassLos1[[#This Row],[Reinigungs-gruppe]]&amp;tbl_AufmassLos1[[#This Row],[Reinigungs-tageJahr]],tbl_BasisLos1[],7,FALSE),"")</f>
        <v>0</v>
      </c>
      <c r="S311" s="174" t="str">
        <f>IFERROR(tbl_AufmassLos1[[#This Row],[Fläche_qm_Jahr]]/tbl_AufmassLos1[[#This Row],[qm Leistung pro Stunde]],"")</f>
        <v/>
      </c>
      <c r="T311" s="176">
        <f>IFERROR(VLOOKUP(tbl_AufmassLos1[[#This Row],[Reinigungs-gruppe]]&amp;tbl_AufmassLos1[[#This Row],[Reinigungs-tageJahr]],tbl_BasisLos1[],8,FALSE),"")</f>
        <v>0</v>
      </c>
      <c r="U311" s="177" t="str">
        <f>IFERROR(tbl_AufmassLos1[[#This Row],[StundenJahr]]*tbl_AufmassLos1[[#This Row],[SVS]],"")</f>
        <v/>
      </c>
      <c r="V311" s="177" t="str">
        <f>IFERROR(tbl_AufmassLos1[[#This Row],[PreisJahr]]/12,"")</f>
        <v/>
      </c>
    </row>
    <row r="312" spans="1:22" x14ac:dyDescent="0.2">
      <c r="A312" s="285" t="s">
        <v>1536</v>
      </c>
      <c r="B312" s="286">
        <v>705190017</v>
      </c>
      <c r="C312" s="285" t="s">
        <v>1537</v>
      </c>
      <c r="D312" s="287" t="s">
        <v>249</v>
      </c>
      <c r="E312" s="651" t="s">
        <v>939</v>
      </c>
      <c r="F312" s="292" t="s">
        <v>940</v>
      </c>
      <c r="G312" s="288" t="s">
        <v>675</v>
      </c>
      <c r="H312" s="285"/>
      <c r="I312" s="285" t="s">
        <v>1516</v>
      </c>
      <c r="J312" s="289">
        <v>12.4</v>
      </c>
      <c r="K312" s="286" t="s">
        <v>412</v>
      </c>
      <c r="L312" s="286" t="s">
        <v>163</v>
      </c>
      <c r="M312" s="286" t="s">
        <v>433</v>
      </c>
      <c r="N312" s="290">
        <v>96</v>
      </c>
      <c r="O312" s="299">
        <v>2.4</v>
      </c>
      <c r="P312" s="291"/>
      <c r="Q312" s="650">
        <f>IFERROR(tbl_AufmassLos1[[#This Row],[Fläche_qm]]*tbl_AufmassLos1[[#This Row],[Reinigungs-tageJahr]],"")</f>
        <v>1190.4000000000001</v>
      </c>
      <c r="R312" s="175">
        <f>IFERROR(VLOOKUP(tbl_AufmassLos1[[#This Row],[Reinigungs-gruppe]]&amp;tbl_AufmassLos1[[#This Row],[Reinigungs-tageJahr]],tbl_BasisLos1[],7,FALSE),"")</f>
        <v>0</v>
      </c>
      <c r="S312" s="174" t="str">
        <f>IFERROR(tbl_AufmassLos1[[#This Row],[Fläche_qm_Jahr]]/tbl_AufmassLos1[[#This Row],[qm Leistung pro Stunde]],"")</f>
        <v/>
      </c>
      <c r="T312" s="176">
        <f>IFERROR(VLOOKUP(tbl_AufmassLos1[[#This Row],[Reinigungs-gruppe]]&amp;tbl_AufmassLos1[[#This Row],[Reinigungs-tageJahr]],tbl_BasisLos1[],8,FALSE),"")</f>
        <v>0</v>
      </c>
      <c r="U312" s="177" t="str">
        <f>IFERROR(tbl_AufmassLos1[[#This Row],[StundenJahr]]*tbl_AufmassLos1[[#This Row],[SVS]],"")</f>
        <v/>
      </c>
      <c r="V312" s="177" t="str">
        <f>IFERROR(tbl_AufmassLos1[[#This Row],[PreisJahr]]/12,"")</f>
        <v/>
      </c>
    </row>
    <row r="313" spans="1:22" x14ac:dyDescent="0.2">
      <c r="A313" s="285" t="s">
        <v>1536</v>
      </c>
      <c r="B313" s="286">
        <v>705190017</v>
      </c>
      <c r="C313" s="285" t="s">
        <v>1537</v>
      </c>
      <c r="D313" s="287" t="s">
        <v>249</v>
      </c>
      <c r="E313" s="651" t="s">
        <v>941</v>
      </c>
      <c r="F313" s="292" t="s">
        <v>858</v>
      </c>
      <c r="G313" s="288" t="s">
        <v>675</v>
      </c>
      <c r="H313" s="285"/>
      <c r="I313" s="285" t="s">
        <v>384</v>
      </c>
      <c r="J313" s="289">
        <v>15.7</v>
      </c>
      <c r="K313" s="286" t="s">
        <v>406</v>
      </c>
      <c r="L313" s="286" t="s">
        <v>163</v>
      </c>
      <c r="M313" s="286" t="s">
        <v>429</v>
      </c>
      <c r="N313" s="290">
        <v>12</v>
      </c>
      <c r="O313" s="291">
        <v>0</v>
      </c>
      <c r="P313" s="291"/>
      <c r="Q313" s="650">
        <f>IFERROR(tbl_AufmassLos1[[#This Row],[Fläche_qm]]*tbl_AufmassLos1[[#This Row],[Reinigungs-tageJahr]],"")</f>
        <v>188.39999999999998</v>
      </c>
      <c r="R313" s="175">
        <f>IFERROR(VLOOKUP(tbl_AufmassLos1[[#This Row],[Reinigungs-gruppe]]&amp;tbl_AufmassLos1[[#This Row],[Reinigungs-tageJahr]],tbl_BasisLos1[],7,FALSE),"")</f>
        <v>0</v>
      </c>
      <c r="S313" s="174" t="str">
        <f>IFERROR(tbl_AufmassLos1[[#This Row],[Fläche_qm_Jahr]]/tbl_AufmassLos1[[#This Row],[qm Leistung pro Stunde]],"")</f>
        <v/>
      </c>
      <c r="T313" s="176">
        <f>IFERROR(VLOOKUP(tbl_AufmassLos1[[#This Row],[Reinigungs-gruppe]]&amp;tbl_AufmassLos1[[#This Row],[Reinigungs-tageJahr]],tbl_BasisLos1[],8,FALSE),"")</f>
        <v>0</v>
      </c>
      <c r="U313" s="177" t="str">
        <f>IFERROR(tbl_AufmassLos1[[#This Row],[StundenJahr]]*tbl_AufmassLos1[[#This Row],[SVS]],"")</f>
        <v/>
      </c>
      <c r="V313" s="177" t="str">
        <f>IFERROR(tbl_AufmassLos1[[#This Row],[PreisJahr]]/12,"")</f>
        <v/>
      </c>
    </row>
    <row r="314" spans="1:22" x14ac:dyDescent="0.2">
      <c r="A314" s="285" t="s">
        <v>1536</v>
      </c>
      <c r="B314" s="286">
        <v>705190017</v>
      </c>
      <c r="C314" s="285" t="s">
        <v>1537</v>
      </c>
      <c r="D314" s="287" t="s">
        <v>249</v>
      </c>
      <c r="E314" s="651" t="s">
        <v>942</v>
      </c>
      <c r="F314" s="292" t="s">
        <v>337</v>
      </c>
      <c r="G314" s="288" t="s">
        <v>675</v>
      </c>
      <c r="H314" s="285"/>
      <c r="I314" s="285" t="s">
        <v>385</v>
      </c>
      <c r="J314" s="289">
        <v>1.2</v>
      </c>
      <c r="K314" s="286" t="s">
        <v>400</v>
      </c>
      <c r="L314" s="286" t="s">
        <v>163</v>
      </c>
      <c r="M314" s="286" t="s">
        <v>430</v>
      </c>
      <c r="N314" s="290">
        <v>192</v>
      </c>
      <c r="O314" s="291">
        <v>0</v>
      </c>
      <c r="P314" s="291"/>
      <c r="Q314" s="650">
        <f>IFERROR(tbl_AufmassLos1[[#This Row],[Fläche_qm]]*tbl_AufmassLos1[[#This Row],[Reinigungs-tageJahr]],"")</f>
        <v>230.39999999999998</v>
      </c>
      <c r="R314" s="175">
        <f>IFERROR(VLOOKUP(tbl_AufmassLos1[[#This Row],[Reinigungs-gruppe]]&amp;tbl_AufmassLos1[[#This Row],[Reinigungs-tageJahr]],tbl_BasisLos1[],7,FALSE),"")</f>
        <v>0</v>
      </c>
      <c r="S314" s="174" t="str">
        <f>IFERROR(tbl_AufmassLos1[[#This Row],[Fläche_qm_Jahr]]/tbl_AufmassLos1[[#This Row],[qm Leistung pro Stunde]],"")</f>
        <v/>
      </c>
      <c r="T314" s="176">
        <f>IFERROR(VLOOKUP(tbl_AufmassLos1[[#This Row],[Reinigungs-gruppe]]&amp;tbl_AufmassLos1[[#This Row],[Reinigungs-tageJahr]],tbl_BasisLos1[],8,FALSE),"")</f>
        <v>0</v>
      </c>
      <c r="U314" s="177" t="str">
        <f>IFERROR(tbl_AufmassLos1[[#This Row],[StundenJahr]]*tbl_AufmassLos1[[#This Row],[SVS]],"")</f>
        <v/>
      </c>
      <c r="V314" s="177" t="str">
        <f>IFERROR(tbl_AufmassLos1[[#This Row],[PreisJahr]]/12,"")</f>
        <v/>
      </c>
    </row>
    <row r="315" spans="1:22" x14ac:dyDescent="0.2">
      <c r="A315" s="285" t="s">
        <v>1536</v>
      </c>
      <c r="B315" s="286">
        <v>705190017</v>
      </c>
      <c r="C315" s="285" t="s">
        <v>1537</v>
      </c>
      <c r="D315" s="287" t="s">
        <v>249</v>
      </c>
      <c r="E315" s="651" t="s">
        <v>943</v>
      </c>
      <c r="F315" s="292" t="s">
        <v>944</v>
      </c>
      <c r="G315" s="288" t="s">
        <v>675</v>
      </c>
      <c r="H315" s="285"/>
      <c r="I315" s="285" t="s">
        <v>1516</v>
      </c>
      <c r="J315" s="289">
        <v>6.4</v>
      </c>
      <c r="K315" s="286" t="s">
        <v>415</v>
      </c>
      <c r="L315" s="286" t="s">
        <v>163</v>
      </c>
      <c r="M315" s="286" t="s">
        <v>433</v>
      </c>
      <c r="N315" s="290">
        <v>96</v>
      </c>
      <c r="O315" s="299">
        <v>6.5</v>
      </c>
      <c r="P315" s="291"/>
      <c r="Q315" s="650">
        <f>IFERROR(tbl_AufmassLos1[[#This Row],[Fläche_qm]]*tbl_AufmassLos1[[#This Row],[Reinigungs-tageJahr]],"")</f>
        <v>614.40000000000009</v>
      </c>
      <c r="R315" s="175">
        <f>IFERROR(VLOOKUP(tbl_AufmassLos1[[#This Row],[Reinigungs-gruppe]]&amp;tbl_AufmassLos1[[#This Row],[Reinigungs-tageJahr]],tbl_BasisLos1[],7,FALSE),"")</f>
        <v>0</v>
      </c>
      <c r="S315" s="174" t="str">
        <f>IFERROR(tbl_AufmassLos1[[#This Row],[Fläche_qm_Jahr]]/tbl_AufmassLos1[[#This Row],[qm Leistung pro Stunde]],"")</f>
        <v/>
      </c>
      <c r="T315" s="176">
        <f>IFERROR(VLOOKUP(tbl_AufmassLos1[[#This Row],[Reinigungs-gruppe]]&amp;tbl_AufmassLos1[[#This Row],[Reinigungs-tageJahr]],tbl_BasisLos1[],8,FALSE),"")</f>
        <v>0</v>
      </c>
      <c r="U315" s="177" t="str">
        <f>IFERROR(tbl_AufmassLos1[[#This Row],[StundenJahr]]*tbl_AufmassLos1[[#This Row],[SVS]],"")</f>
        <v/>
      </c>
      <c r="V315" s="177" t="str">
        <f>IFERROR(tbl_AufmassLos1[[#This Row],[PreisJahr]]/12,"")</f>
        <v/>
      </c>
    </row>
    <row r="316" spans="1:22" x14ac:dyDescent="0.2">
      <c r="A316" s="285" t="s">
        <v>1540</v>
      </c>
      <c r="B316" s="286">
        <v>706650003</v>
      </c>
      <c r="C316" s="285" t="s">
        <v>1541</v>
      </c>
      <c r="D316" s="287" t="s">
        <v>249</v>
      </c>
      <c r="E316" s="651" t="s">
        <v>945</v>
      </c>
      <c r="F316" s="292" t="s">
        <v>946</v>
      </c>
      <c r="G316" s="288" t="s">
        <v>661</v>
      </c>
      <c r="H316" s="285"/>
      <c r="I316" s="285" t="s">
        <v>391</v>
      </c>
      <c r="J316" s="289">
        <v>9.27</v>
      </c>
      <c r="K316" s="286" t="s">
        <v>235</v>
      </c>
      <c r="L316" s="286" t="s">
        <v>163</v>
      </c>
      <c r="M316" s="286" t="s">
        <v>430</v>
      </c>
      <c r="N316" s="290">
        <v>192</v>
      </c>
      <c r="O316" s="299">
        <v>19.2</v>
      </c>
      <c r="P316" s="299">
        <v>6.4</v>
      </c>
      <c r="Q316" s="650">
        <f>IFERROR(tbl_AufmassLos1[[#This Row],[Fläche_qm]]*tbl_AufmassLos1[[#This Row],[Reinigungs-tageJahr]],"")</f>
        <v>1779.84</v>
      </c>
      <c r="R316" s="175">
        <f>IFERROR(VLOOKUP(tbl_AufmassLos1[[#This Row],[Reinigungs-gruppe]]&amp;tbl_AufmassLos1[[#This Row],[Reinigungs-tageJahr]],tbl_BasisLos1[],7,FALSE),"")</f>
        <v>0</v>
      </c>
      <c r="S316" s="174" t="str">
        <f>IFERROR(tbl_AufmassLos1[[#This Row],[Fläche_qm_Jahr]]/tbl_AufmassLos1[[#This Row],[qm Leistung pro Stunde]],"")</f>
        <v/>
      </c>
      <c r="T316" s="176">
        <f>IFERROR(VLOOKUP(tbl_AufmassLos1[[#This Row],[Reinigungs-gruppe]]&amp;tbl_AufmassLos1[[#This Row],[Reinigungs-tageJahr]],tbl_BasisLos1[],8,FALSE),"")</f>
        <v>0</v>
      </c>
      <c r="U316" s="177" t="str">
        <f>IFERROR(tbl_AufmassLos1[[#This Row],[StundenJahr]]*tbl_AufmassLos1[[#This Row],[SVS]],"")</f>
        <v/>
      </c>
      <c r="V316" s="177" t="str">
        <f>IFERROR(tbl_AufmassLos1[[#This Row],[PreisJahr]]/12,"")</f>
        <v/>
      </c>
    </row>
    <row r="317" spans="1:22" x14ac:dyDescent="0.2">
      <c r="A317" s="285" t="s">
        <v>1540</v>
      </c>
      <c r="B317" s="286">
        <v>706650003</v>
      </c>
      <c r="C317" s="285" t="s">
        <v>1541</v>
      </c>
      <c r="D317" s="287" t="s">
        <v>249</v>
      </c>
      <c r="E317" s="651" t="s">
        <v>295</v>
      </c>
      <c r="F317" s="292" t="s">
        <v>707</v>
      </c>
      <c r="G317" s="288" t="s">
        <v>661</v>
      </c>
      <c r="H317" s="285"/>
      <c r="I317" s="285" t="s">
        <v>389</v>
      </c>
      <c r="J317" s="289">
        <v>5.69</v>
      </c>
      <c r="K317" s="286" t="s">
        <v>233</v>
      </c>
      <c r="L317" s="286" t="s">
        <v>163</v>
      </c>
      <c r="M317" s="286" t="s">
        <v>428</v>
      </c>
      <c r="N317" s="290">
        <v>38.4</v>
      </c>
      <c r="O317" s="299">
        <v>0.5</v>
      </c>
      <c r="P317" s="299">
        <v>1.2</v>
      </c>
      <c r="Q317" s="650">
        <f>IFERROR(tbl_AufmassLos1[[#This Row],[Fläche_qm]]*tbl_AufmassLos1[[#This Row],[Reinigungs-tageJahr]],"")</f>
        <v>218.49600000000001</v>
      </c>
      <c r="R317" s="175">
        <f>IFERROR(VLOOKUP(tbl_AufmassLos1[[#This Row],[Reinigungs-gruppe]]&amp;tbl_AufmassLos1[[#This Row],[Reinigungs-tageJahr]],tbl_BasisLos1[],7,FALSE),"")</f>
        <v>0</v>
      </c>
      <c r="S317" s="174" t="str">
        <f>IFERROR(tbl_AufmassLos1[[#This Row],[Fläche_qm_Jahr]]/tbl_AufmassLos1[[#This Row],[qm Leistung pro Stunde]],"")</f>
        <v/>
      </c>
      <c r="T317" s="176">
        <f>IFERROR(VLOOKUP(tbl_AufmassLos1[[#This Row],[Reinigungs-gruppe]]&amp;tbl_AufmassLos1[[#This Row],[Reinigungs-tageJahr]],tbl_BasisLos1[],8,FALSE),"")</f>
        <v>0</v>
      </c>
      <c r="U317" s="177" t="str">
        <f>IFERROR(tbl_AufmassLos1[[#This Row],[StundenJahr]]*tbl_AufmassLos1[[#This Row],[SVS]],"")</f>
        <v/>
      </c>
      <c r="V317" s="177" t="str">
        <f>IFERROR(tbl_AufmassLos1[[#This Row],[PreisJahr]]/12,"")</f>
        <v/>
      </c>
    </row>
    <row r="318" spans="1:22" x14ac:dyDescent="0.2">
      <c r="A318" s="285" t="s">
        <v>1540</v>
      </c>
      <c r="B318" s="286">
        <v>706650003</v>
      </c>
      <c r="C318" s="285" t="s">
        <v>1541</v>
      </c>
      <c r="D318" s="287" t="s">
        <v>249</v>
      </c>
      <c r="E318" s="651" t="s">
        <v>277</v>
      </c>
      <c r="F318" s="292" t="s">
        <v>341</v>
      </c>
      <c r="G318" s="288" t="s">
        <v>661</v>
      </c>
      <c r="H318" s="285"/>
      <c r="I318" s="285" t="s">
        <v>389</v>
      </c>
      <c r="J318" s="289">
        <v>5.44</v>
      </c>
      <c r="K318" s="286" t="s">
        <v>49</v>
      </c>
      <c r="L318" s="286" t="s">
        <v>163</v>
      </c>
      <c r="M318" s="286" t="s">
        <v>249</v>
      </c>
      <c r="N318" s="290">
        <v>0</v>
      </c>
      <c r="O318" s="291">
        <v>0</v>
      </c>
      <c r="P318" s="291"/>
      <c r="Q318" s="650">
        <f>IFERROR(tbl_AufmassLos1[[#This Row],[Fläche_qm]]*tbl_AufmassLos1[[#This Row],[Reinigungs-tageJahr]],"")</f>
        <v>0</v>
      </c>
      <c r="R318" s="175">
        <f>IFERROR(VLOOKUP(tbl_AufmassLos1[[#This Row],[Reinigungs-gruppe]]&amp;tbl_AufmassLos1[[#This Row],[Reinigungs-tageJahr]],tbl_BasisLos1[],7,FALSE),"")</f>
        <v>0</v>
      </c>
      <c r="S318" s="174" t="str">
        <f>IFERROR(tbl_AufmassLos1[[#This Row],[Fläche_qm_Jahr]]/tbl_AufmassLos1[[#This Row],[qm Leistung pro Stunde]],"")</f>
        <v/>
      </c>
      <c r="T318" s="176">
        <f>IFERROR(VLOOKUP(tbl_AufmassLos1[[#This Row],[Reinigungs-gruppe]]&amp;tbl_AufmassLos1[[#This Row],[Reinigungs-tageJahr]],tbl_BasisLos1[],8,FALSE),"")</f>
        <v>0</v>
      </c>
      <c r="U318" s="177" t="str">
        <f>IFERROR(tbl_AufmassLos1[[#This Row],[StundenJahr]]*tbl_AufmassLos1[[#This Row],[SVS]],"")</f>
        <v/>
      </c>
      <c r="V318" s="177" t="str">
        <f>IFERROR(tbl_AufmassLos1[[#This Row],[PreisJahr]]/12,"")</f>
        <v/>
      </c>
    </row>
    <row r="319" spans="1:22" x14ac:dyDescent="0.2">
      <c r="A319" s="285" t="s">
        <v>1540</v>
      </c>
      <c r="B319" s="286">
        <v>706650003</v>
      </c>
      <c r="C319" s="285" t="s">
        <v>1541</v>
      </c>
      <c r="D319" s="287" t="s">
        <v>249</v>
      </c>
      <c r="E319" s="651" t="s">
        <v>305</v>
      </c>
      <c r="F319" s="292" t="s">
        <v>947</v>
      </c>
      <c r="G319" s="288" t="s">
        <v>661</v>
      </c>
      <c r="H319" s="285"/>
      <c r="I319" s="285" t="s">
        <v>391</v>
      </c>
      <c r="J319" s="289">
        <v>111.65</v>
      </c>
      <c r="K319" s="286" t="s">
        <v>434</v>
      </c>
      <c r="L319" s="286" t="s">
        <v>163</v>
      </c>
      <c r="M319" s="286" t="s">
        <v>430</v>
      </c>
      <c r="N319" s="290">
        <v>192</v>
      </c>
      <c r="O319" s="299">
        <v>19.7</v>
      </c>
      <c r="P319" s="299">
        <v>12.4</v>
      </c>
      <c r="Q319" s="650">
        <f>IFERROR(tbl_AufmassLos1[[#This Row],[Fläche_qm]]*tbl_AufmassLos1[[#This Row],[Reinigungs-tageJahr]],"")</f>
        <v>21436.800000000003</v>
      </c>
      <c r="R319" s="175">
        <f>IFERROR(VLOOKUP(tbl_AufmassLos1[[#This Row],[Reinigungs-gruppe]]&amp;tbl_AufmassLos1[[#This Row],[Reinigungs-tageJahr]],tbl_BasisLos1[],7,FALSE),"")</f>
        <v>0</v>
      </c>
      <c r="S319" s="174" t="str">
        <f>IFERROR(tbl_AufmassLos1[[#This Row],[Fläche_qm_Jahr]]/tbl_AufmassLos1[[#This Row],[qm Leistung pro Stunde]],"")</f>
        <v/>
      </c>
      <c r="T319" s="176">
        <f>IFERROR(VLOOKUP(tbl_AufmassLos1[[#This Row],[Reinigungs-gruppe]]&amp;tbl_AufmassLos1[[#This Row],[Reinigungs-tageJahr]],tbl_BasisLos1[],8,FALSE),"")</f>
        <v>0</v>
      </c>
      <c r="U319" s="177" t="str">
        <f>IFERROR(tbl_AufmassLos1[[#This Row],[StundenJahr]]*tbl_AufmassLos1[[#This Row],[SVS]],"")</f>
        <v/>
      </c>
      <c r="V319" s="177" t="str">
        <f>IFERROR(tbl_AufmassLos1[[#This Row],[PreisJahr]]/12,"")</f>
        <v/>
      </c>
    </row>
    <row r="320" spans="1:22" x14ac:dyDescent="0.2">
      <c r="A320" s="285" t="s">
        <v>1540</v>
      </c>
      <c r="B320" s="286">
        <v>706650003</v>
      </c>
      <c r="C320" s="285" t="s">
        <v>1541</v>
      </c>
      <c r="D320" s="287" t="s">
        <v>249</v>
      </c>
      <c r="E320" s="651" t="s">
        <v>948</v>
      </c>
      <c r="F320" s="292" t="s">
        <v>334</v>
      </c>
      <c r="G320" s="288" t="s">
        <v>661</v>
      </c>
      <c r="H320" s="285"/>
      <c r="I320" s="285" t="s">
        <v>391</v>
      </c>
      <c r="J320" s="289">
        <v>187.13</v>
      </c>
      <c r="K320" s="286" t="s">
        <v>262</v>
      </c>
      <c r="L320" s="286" t="s">
        <v>163</v>
      </c>
      <c r="M320" s="286" t="s">
        <v>430</v>
      </c>
      <c r="N320" s="290">
        <v>192</v>
      </c>
      <c r="O320" s="299">
        <v>60.7</v>
      </c>
      <c r="P320" s="291"/>
      <c r="Q320" s="650">
        <f>IFERROR(tbl_AufmassLos1[[#This Row],[Fläche_qm]]*tbl_AufmassLos1[[#This Row],[Reinigungs-tageJahr]],"")</f>
        <v>35928.959999999999</v>
      </c>
      <c r="R320" s="175">
        <f>IFERROR(VLOOKUP(tbl_AufmassLos1[[#This Row],[Reinigungs-gruppe]]&amp;tbl_AufmassLos1[[#This Row],[Reinigungs-tageJahr]],tbl_BasisLos1[],7,FALSE),"")</f>
        <v>0</v>
      </c>
      <c r="S320" s="174" t="str">
        <f>IFERROR(tbl_AufmassLos1[[#This Row],[Fläche_qm_Jahr]]/tbl_AufmassLos1[[#This Row],[qm Leistung pro Stunde]],"")</f>
        <v/>
      </c>
      <c r="T320" s="176">
        <f>IFERROR(VLOOKUP(tbl_AufmassLos1[[#This Row],[Reinigungs-gruppe]]&amp;tbl_AufmassLos1[[#This Row],[Reinigungs-tageJahr]],tbl_BasisLos1[],8,FALSE),"")</f>
        <v>0</v>
      </c>
      <c r="U320" s="177" t="str">
        <f>IFERROR(tbl_AufmassLos1[[#This Row],[StundenJahr]]*tbl_AufmassLos1[[#This Row],[SVS]],"")</f>
        <v/>
      </c>
      <c r="V320" s="177" t="str">
        <f>IFERROR(tbl_AufmassLos1[[#This Row],[PreisJahr]]/12,"")</f>
        <v/>
      </c>
    </row>
    <row r="321" spans="1:22" x14ac:dyDescent="0.2">
      <c r="A321" s="285" t="s">
        <v>1540</v>
      </c>
      <c r="B321" s="286">
        <v>706650003</v>
      </c>
      <c r="C321" s="285" t="s">
        <v>1541</v>
      </c>
      <c r="D321" s="287" t="s">
        <v>249</v>
      </c>
      <c r="E321" s="651" t="s">
        <v>949</v>
      </c>
      <c r="F321" s="292" t="s">
        <v>950</v>
      </c>
      <c r="G321" s="288" t="s">
        <v>661</v>
      </c>
      <c r="H321" s="285"/>
      <c r="I321" s="285" t="s">
        <v>391</v>
      </c>
      <c r="J321" s="289">
        <v>44.59</v>
      </c>
      <c r="K321" s="286" t="s">
        <v>415</v>
      </c>
      <c r="L321" s="286" t="s">
        <v>163</v>
      </c>
      <c r="M321" s="286" t="s">
        <v>433</v>
      </c>
      <c r="N321" s="290">
        <v>96</v>
      </c>
      <c r="O321" s="291">
        <v>16</v>
      </c>
      <c r="P321" s="291"/>
      <c r="Q321" s="650">
        <f>IFERROR(tbl_AufmassLos1[[#This Row],[Fläche_qm]]*tbl_AufmassLos1[[#This Row],[Reinigungs-tageJahr]],"")</f>
        <v>4280.6400000000003</v>
      </c>
      <c r="R321" s="175">
        <f>IFERROR(VLOOKUP(tbl_AufmassLos1[[#This Row],[Reinigungs-gruppe]]&amp;tbl_AufmassLos1[[#This Row],[Reinigungs-tageJahr]],tbl_BasisLos1[],7,FALSE),"")</f>
        <v>0</v>
      </c>
      <c r="S321" s="174" t="str">
        <f>IFERROR(tbl_AufmassLos1[[#This Row],[Fläche_qm_Jahr]]/tbl_AufmassLos1[[#This Row],[qm Leistung pro Stunde]],"")</f>
        <v/>
      </c>
      <c r="T321" s="176">
        <f>IFERROR(VLOOKUP(tbl_AufmassLos1[[#This Row],[Reinigungs-gruppe]]&amp;tbl_AufmassLos1[[#This Row],[Reinigungs-tageJahr]],tbl_BasisLos1[],8,FALSE),"")</f>
        <v>0</v>
      </c>
      <c r="U321" s="177" t="str">
        <f>IFERROR(tbl_AufmassLos1[[#This Row],[StundenJahr]]*tbl_AufmassLos1[[#This Row],[SVS]],"")</f>
        <v/>
      </c>
      <c r="V321" s="177" t="str">
        <f>IFERROR(tbl_AufmassLos1[[#This Row],[PreisJahr]]/12,"")</f>
        <v/>
      </c>
    </row>
    <row r="322" spans="1:22" x14ac:dyDescent="0.2">
      <c r="A322" s="285" t="s">
        <v>1540</v>
      </c>
      <c r="B322" s="286">
        <v>706650003</v>
      </c>
      <c r="C322" s="285" t="s">
        <v>1541</v>
      </c>
      <c r="D322" s="287" t="s">
        <v>249</v>
      </c>
      <c r="E322" s="651" t="s">
        <v>951</v>
      </c>
      <c r="F322" s="292" t="s">
        <v>952</v>
      </c>
      <c r="G322" s="288" t="s">
        <v>661</v>
      </c>
      <c r="H322" s="285"/>
      <c r="I322" s="285" t="s">
        <v>391</v>
      </c>
      <c r="J322" s="289">
        <v>19.190000000000001</v>
      </c>
      <c r="K322" s="286" t="s">
        <v>415</v>
      </c>
      <c r="L322" s="286" t="s">
        <v>163</v>
      </c>
      <c r="M322" s="286" t="s">
        <v>433</v>
      </c>
      <c r="N322" s="290">
        <v>96</v>
      </c>
      <c r="O322" s="291">
        <v>0</v>
      </c>
      <c r="P322" s="291"/>
      <c r="Q322" s="650">
        <f>IFERROR(tbl_AufmassLos1[[#This Row],[Fläche_qm]]*tbl_AufmassLos1[[#This Row],[Reinigungs-tageJahr]],"")</f>
        <v>1842.2400000000002</v>
      </c>
      <c r="R322" s="175">
        <f>IFERROR(VLOOKUP(tbl_AufmassLos1[[#This Row],[Reinigungs-gruppe]]&amp;tbl_AufmassLos1[[#This Row],[Reinigungs-tageJahr]],tbl_BasisLos1[],7,FALSE),"")</f>
        <v>0</v>
      </c>
      <c r="S322" s="174" t="str">
        <f>IFERROR(tbl_AufmassLos1[[#This Row],[Fläche_qm_Jahr]]/tbl_AufmassLos1[[#This Row],[qm Leistung pro Stunde]],"")</f>
        <v/>
      </c>
      <c r="T322" s="176">
        <f>IFERROR(VLOOKUP(tbl_AufmassLos1[[#This Row],[Reinigungs-gruppe]]&amp;tbl_AufmassLos1[[#This Row],[Reinigungs-tageJahr]],tbl_BasisLos1[],8,FALSE),"")</f>
        <v>0</v>
      </c>
      <c r="U322" s="177" t="str">
        <f>IFERROR(tbl_AufmassLos1[[#This Row],[StundenJahr]]*tbl_AufmassLos1[[#This Row],[SVS]],"")</f>
        <v/>
      </c>
      <c r="V322" s="177" t="str">
        <f>IFERROR(tbl_AufmassLos1[[#This Row],[PreisJahr]]/12,"")</f>
        <v/>
      </c>
    </row>
    <row r="323" spans="1:22" x14ac:dyDescent="0.2">
      <c r="A323" s="285" t="s">
        <v>1540</v>
      </c>
      <c r="B323" s="286">
        <v>706650003</v>
      </c>
      <c r="C323" s="285" t="s">
        <v>1541</v>
      </c>
      <c r="D323" s="287" t="s">
        <v>249</v>
      </c>
      <c r="E323" s="651" t="s">
        <v>273</v>
      </c>
      <c r="F323" s="292" t="s">
        <v>748</v>
      </c>
      <c r="G323" s="288" t="s">
        <v>661</v>
      </c>
      <c r="H323" s="285"/>
      <c r="I323" s="285" t="s">
        <v>389</v>
      </c>
      <c r="J323" s="289">
        <v>65.069999999999993</v>
      </c>
      <c r="K323" s="286" t="s">
        <v>410</v>
      </c>
      <c r="L323" s="286" t="s">
        <v>163</v>
      </c>
      <c r="M323" s="286" t="s">
        <v>433</v>
      </c>
      <c r="N323" s="290">
        <v>96</v>
      </c>
      <c r="O323" s="299">
        <v>28.5</v>
      </c>
      <c r="P323" s="291"/>
      <c r="Q323" s="650">
        <f>IFERROR(tbl_AufmassLos1[[#This Row],[Fläche_qm]]*tbl_AufmassLos1[[#This Row],[Reinigungs-tageJahr]],"")</f>
        <v>6246.7199999999993</v>
      </c>
      <c r="R323" s="175">
        <f>IFERROR(VLOOKUP(tbl_AufmassLos1[[#This Row],[Reinigungs-gruppe]]&amp;tbl_AufmassLos1[[#This Row],[Reinigungs-tageJahr]],tbl_BasisLos1[],7,FALSE),"")</f>
        <v>0</v>
      </c>
      <c r="S323" s="174" t="str">
        <f>IFERROR(tbl_AufmassLos1[[#This Row],[Fläche_qm_Jahr]]/tbl_AufmassLos1[[#This Row],[qm Leistung pro Stunde]],"")</f>
        <v/>
      </c>
      <c r="T323" s="176">
        <f>IFERROR(VLOOKUP(tbl_AufmassLos1[[#This Row],[Reinigungs-gruppe]]&amp;tbl_AufmassLos1[[#This Row],[Reinigungs-tageJahr]],tbl_BasisLos1[],8,FALSE),"")</f>
        <v>0</v>
      </c>
      <c r="U323" s="177" t="str">
        <f>IFERROR(tbl_AufmassLos1[[#This Row],[StundenJahr]]*tbl_AufmassLos1[[#This Row],[SVS]],"")</f>
        <v/>
      </c>
      <c r="V323" s="177" t="str">
        <f>IFERROR(tbl_AufmassLos1[[#This Row],[PreisJahr]]/12,"")</f>
        <v/>
      </c>
    </row>
    <row r="324" spans="1:22" x14ac:dyDescent="0.2">
      <c r="A324" s="285" t="s">
        <v>1540</v>
      </c>
      <c r="B324" s="286">
        <v>706650003</v>
      </c>
      <c r="C324" s="285" t="s">
        <v>1541</v>
      </c>
      <c r="D324" s="287" t="s">
        <v>249</v>
      </c>
      <c r="E324" s="651" t="s">
        <v>307</v>
      </c>
      <c r="F324" s="292" t="s">
        <v>748</v>
      </c>
      <c r="G324" s="288" t="s">
        <v>661</v>
      </c>
      <c r="H324" s="285"/>
      <c r="I324" s="285" t="s">
        <v>389</v>
      </c>
      <c r="J324" s="289">
        <v>65.069999999999993</v>
      </c>
      <c r="K324" s="286" t="s">
        <v>410</v>
      </c>
      <c r="L324" s="286" t="s">
        <v>163</v>
      </c>
      <c r="M324" s="286" t="s">
        <v>433</v>
      </c>
      <c r="N324" s="290">
        <v>96</v>
      </c>
      <c r="O324" s="299">
        <v>21</v>
      </c>
      <c r="P324" s="291"/>
      <c r="Q324" s="650">
        <f>IFERROR(tbl_AufmassLos1[[#This Row],[Fläche_qm]]*tbl_AufmassLos1[[#This Row],[Reinigungs-tageJahr]],"")</f>
        <v>6246.7199999999993</v>
      </c>
      <c r="R324" s="175">
        <f>IFERROR(VLOOKUP(tbl_AufmassLos1[[#This Row],[Reinigungs-gruppe]]&amp;tbl_AufmassLos1[[#This Row],[Reinigungs-tageJahr]],tbl_BasisLos1[],7,FALSE),"")</f>
        <v>0</v>
      </c>
      <c r="S324" s="174" t="str">
        <f>IFERROR(tbl_AufmassLos1[[#This Row],[Fläche_qm_Jahr]]/tbl_AufmassLos1[[#This Row],[qm Leistung pro Stunde]],"")</f>
        <v/>
      </c>
      <c r="T324" s="176">
        <f>IFERROR(VLOOKUP(tbl_AufmassLos1[[#This Row],[Reinigungs-gruppe]]&amp;tbl_AufmassLos1[[#This Row],[Reinigungs-tageJahr]],tbl_BasisLos1[],8,FALSE),"")</f>
        <v>0</v>
      </c>
      <c r="U324" s="177" t="str">
        <f>IFERROR(tbl_AufmassLos1[[#This Row],[StundenJahr]]*tbl_AufmassLos1[[#This Row],[SVS]],"")</f>
        <v/>
      </c>
      <c r="V324" s="177" t="str">
        <f>IFERROR(tbl_AufmassLos1[[#This Row],[PreisJahr]]/12,"")</f>
        <v/>
      </c>
    </row>
    <row r="325" spans="1:22" x14ac:dyDescent="0.2">
      <c r="A325" s="285" t="s">
        <v>1540</v>
      </c>
      <c r="B325" s="286">
        <v>706650003</v>
      </c>
      <c r="C325" s="285" t="s">
        <v>1541</v>
      </c>
      <c r="D325" s="287" t="s">
        <v>249</v>
      </c>
      <c r="E325" s="651" t="s">
        <v>306</v>
      </c>
      <c r="F325" s="292" t="s">
        <v>748</v>
      </c>
      <c r="G325" s="288" t="s">
        <v>661</v>
      </c>
      <c r="H325" s="285"/>
      <c r="I325" s="285" t="s">
        <v>389</v>
      </c>
      <c r="J325" s="289">
        <v>65.459999999999994</v>
      </c>
      <c r="K325" s="286" t="s">
        <v>410</v>
      </c>
      <c r="L325" s="286" t="s">
        <v>163</v>
      </c>
      <c r="M325" s="286" t="s">
        <v>433</v>
      </c>
      <c r="N325" s="290">
        <v>96</v>
      </c>
      <c r="O325" s="299">
        <v>21</v>
      </c>
      <c r="P325" s="291"/>
      <c r="Q325" s="650">
        <f>IFERROR(tbl_AufmassLos1[[#This Row],[Fläche_qm]]*tbl_AufmassLos1[[#This Row],[Reinigungs-tageJahr]],"")</f>
        <v>6284.16</v>
      </c>
      <c r="R325" s="175">
        <f>IFERROR(VLOOKUP(tbl_AufmassLos1[[#This Row],[Reinigungs-gruppe]]&amp;tbl_AufmassLos1[[#This Row],[Reinigungs-tageJahr]],tbl_BasisLos1[],7,FALSE),"")</f>
        <v>0</v>
      </c>
      <c r="S325" s="174" t="str">
        <f>IFERROR(tbl_AufmassLos1[[#This Row],[Fläche_qm_Jahr]]/tbl_AufmassLos1[[#This Row],[qm Leistung pro Stunde]],"")</f>
        <v/>
      </c>
      <c r="T325" s="176">
        <f>IFERROR(VLOOKUP(tbl_AufmassLos1[[#This Row],[Reinigungs-gruppe]]&amp;tbl_AufmassLos1[[#This Row],[Reinigungs-tageJahr]],tbl_BasisLos1[],8,FALSE),"")</f>
        <v>0</v>
      </c>
      <c r="U325" s="177" t="str">
        <f>IFERROR(tbl_AufmassLos1[[#This Row],[StundenJahr]]*tbl_AufmassLos1[[#This Row],[SVS]],"")</f>
        <v/>
      </c>
      <c r="V325" s="177" t="str">
        <f>IFERROR(tbl_AufmassLos1[[#This Row],[PreisJahr]]/12,"")</f>
        <v/>
      </c>
    </row>
    <row r="326" spans="1:22" x14ac:dyDescent="0.2">
      <c r="A326" s="285" t="s">
        <v>1540</v>
      </c>
      <c r="B326" s="286">
        <v>706650003</v>
      </c>
      <c r="C326" s="285" t="s">
        <v>1541</v>
      </c>
      <c r="D326" s="287" t="s">
        <v>249</v>
      </c>
      <c r="E326" s="651" t="s">
        <v>303</v>
      </c>
      <c r="F326" s="292" t="s">
        <v>748</v>
      </c>
      <c r="G326" s="288" t="s">
        <v>661</v>
      </c>
      <c r="H326" s="285"/>
      <c r="I326" s="285" t="s">
        <v>389</v>
      </c>
      <c r="J326" s="289">
        <v>65.459999999999994</v>
      </c>
      <c r="K326" s="286" t="s">
        <v>410</v>
      </c>
      <c r="L326" s="286" t="s">
        <v>163</v>
      </c>
      <c r="M326" s="286" t="s">
        <v>433</v>
      </c>
      <c r="N326" s="290">
        <v>96</v>
      </c>
      <c r="O326" s="299">
        <v>21</v>
      </c>
      <c r="P326" s="291"/>
      <c r="Q326" s="650">
        <f>IFERROR(tbl_AufmassLos1[[#This Row],[Fläche_qm]]*tbl_AufmassLos1[[#This Row],[Reinigungs-tageJahr]],"")</f>
        <v>6284.16</v>
      </c>
      <c r="R326" s="175">
        <f>IFERROR(VLOOKUP(tbl_AufmassLos1[[#This Row],[Reinigungs-gruppe]]&amp;tbl_AufmassLos1[[#This Row],[Reinigungs-tageJahr]],tbl_BasisLos1[],7,FALSE),"")</f>
        <v>0</v>
      </c>
      <c r="S326" s="174" t="str">
        <f>IFERROR(tbl_AufmassLos1[[#This Row],[Fläche_qm_Jahr]]/tbl_AufmassLos1[[#This Row],[qm Leistung pro Stunde]],"")</f>
        <v/>
      </c>
      <c r="T326" s="176">
        <f>IFERROR(VLOOKUP(tbl_AufmassLos1[[#This Row],[Reinigungs-gruppe]]&amp;tbl_AufmassLos1[[#This Row],[Reinigungs-tageJahr]],tbl_BasisLos1[],8,FALSE),"")</f>
        <v>0</v>
      </c>
      <c r="U326" s="177" t="str">
        <f>IFERROR(tbl_AufmassLos1[[#This Row],[StundenJahr]]*tbl_AufmassLos1[[#This Row],[SVS]],"")</f>
        <v/>
      </c>
      <c r="V326" s="177" t="str">
        <f>IFERROR(tbl_AufmassLos1[[#This Row],[PreisJahr]]/12,"")</f>
        <v/>
      </c>
    </row>
    <row r="327" spans="1:22" x14ac:dyDescent="0.2">
      <c r="A327" s="285" t="s">
        <v>1540</v>
      </c>
      <c r="B327" s="286">
        <v>706650003</v>
      </c>
      <c r="C327" s="285" t="s">
        <v>1541</v>
      </c>
      <c r="D327" s="287" t="s">
        <v>249</v>
      </c>
      <c r="E327" s="651" t="s">
        <v>304</v>
      </c>
      <c r="F327" s="292" t="s">
        <v>748</v>
      </c>
      <c r="G327" s="288" t="s">
        <v>661</v>
      </c>
      <c r="H327" s="285"/>
      <c r="I327" s="285" t="s">
        <v>389</v>
      </c>
      <c r="J327" s="289">
        <v>65.12</v>
      </c>
      <c r="K327" s="286" t="s">
        <v>410</v>
      </c>
      <c r="L327" s="286" t="s">
        <v>163</v>
      </c>
      <c r="M327" s="286" t="s">
        <v>433</v>
      </c>
      <c r="N327" s="290">
        <v>96</v>
      </c>
      <c r="O327" s="299">
        <v>21</v>
      </c>
      <c r="P327" s="291"/>
      <c r="Q327" s="650">
        <f>IFERROR(tbl_AufmassLos1[[#This Row],[Fläche_qm]]*tbl_AufmassLos1[[#This Row],[Reinigungs-tageJahr]],"")</f>
        <v>6251.52</v>
      </c>
      <c r="R327" s="175">
        <f>IFERROR(VLOOKUP(tbl_AufmassLos1[[#This Row],[Reinigungs-gruppe]]&amp;tbl_AufmassLos1[[#This Row],[Reinigungs-tageJahr]],tbl_BasisLos1[],7,FALSE),"")</f>
        <v>0</v>
      </c>
      <c r="S327" s="174" t="str">
        <f>IFERROR(tbl_AufmassLos1[[#This Row],[Fläche_qm_Jahr]]/tbl_AufmassLos1[[#This Row],[qm Leistung pro Stunde]],"")</f>
        <v/>
      </c>
      <c r="T327" s="176">
        <f>IFERROR(VLOOKUP(tbl_AufmassLos1[[#This Row],[Reinigungs-gruppe]]&amp;tbl_AufmassLos1[[#This Row],[Reinigungs-tageJahr]],tbl_BasisLos1[],8,FALSE),"")</f>
        <v>0</v>
      </c>
      <c r="U327" s="177" t="str">
        <f>IFERROR(tbl_AufmassLos1[[#This Row],[StundenJahr]]*tbl_AufmassLos1[[#This Row],[SVS]],"")</f>
        <v/>
      </c>
      <c r="V327" s="177" t="str">
        <f>IFERROR(tbl_AufmassLos1[[#This Row],[PreisJahr]]/12,"")</f>
        <v/>
      </c>
    </row>
    <row r="328" spans="1:22" x14ac:dyDescent="0.2">
      <c r="A328" s="285" t="s">
        <v>1540</v>
      </c>
      <c r="B328" s="286">
        <v>706650003</v>
      </c>
      <c r="C328" s="285" t="s">
        <v>1541</v>
      </c>
      <c r="D328" s="287" t="s">
        <v>249</v>
      </c>
      <c r="E328" s="651" t="s">
        <v>953</v>
      </c>
      <c r="F328" s="292" t="s">
        <v>954</v>
      </c>
      <c r="G328" s="288" t="s">
        <v>661</v>
      </c>
      <c r="H328" s="285"/>
      <c r="I328" s="285" t="s">
        <v>391</v>
      </c>
      <c r="J328" s="289">
        <v>7.3</v>
      </c>
      <c r="K328" s="286" t="s">
        <v>400</v>
      </c>
      <c r="L328" s="286" t="s">
        <v>163</v>
      </c>
      <c r="M328" s="286" t="s">
        <v>430</v>
      </c>
      <c r="N328" s="290">
        <v>192</v>
      </c>
      <c r="O328" s="299">
        <v>6.7</v>
      </c>
      <c r="P328" s="291"/>
      <c r="Q328" s="650">
        <f>IFERROR(tbl_AufmassLos1[[#This Row],[Fläche_qm]]*tbl_AufmassLos1[[#This Row],[Reinigungs-tageJahr]],"")</f>
        <v>1401.6</v>
      </c>
      <c r="R328" s="175">
        <f>IFERROR(VLOOKUP(tbl_AufmassLos1[[#This Row],[Reinigungs-gruppe]]&amp;tbl_AufmassLos1[[#This Row],[Reinigungs-tageJahr]],tbl_BasisLos1[],7,FALSE),"")</f>
        <v>0</v>
      </c>
      <c r="S328" s="174" t="str">
        <f>IFERROR(tbl_AufmassLos1[[#This Row],[Fläche_qm_Jahr]]/tbl_AufmassLos1[[#This Row],[qm Leistung pro Stunde]],"")</f>
        <v/>
      </c>
      <c r="T328" s="176">
        <f>IFERROR(VLOOKUP(tbl_AufmassLos1[[#This Row],[Reinigungs-gruppe]]&amp;tbl_AufmassLos1[[#This Row],[Reinigungs-tageJahr]],tbl_BasisLos1[],8,FALSE),"")</f>
        <v>0</v>
      </c>
      <c r="U328" s="177" t="str">
        <f>IFERROR(tbl_AufmassLos1[[#This Row],[StundenJahr]]*tbl_AufmassLos1[[#This Row],[SVS]],"")</f>
        <v/>
      </c>
      <c r="V328" s="177" t="str">
        <f>IFERROR(tbl_AufmassLos1[[#This Row],[PreisJahr]]/12,"")</f>
        <v/>
      </c>
    </row>
    <row r="329" spans="1:22" x14ac:dyDescent="0.2">
      <c r="A329" s="285" t="s">
        <v>1540</v>
      </c>
      <c r="B329" s="286">
        <v>706650003</v>
      </c>
      <c r="C329" s="285" t="s">
        <v>1541</v>
      </c>
      <c r="D329" s="287" t="s">
        <v>249</v>
      </c>
      <c r="E329" s="651" t="s">
        <v>276</v>
      </c>
      <c r="F329" s="292" t="s">
        <v>344</v>
      </c>
      <c r="G329" s="288" t="s">
        <v>661</v>
      </c>
      <c r="H329" s="285"/>
      <c r="I329" s="285" t="s">
        <v>391</v>
      </c>
      <c r="J329" s="289">
        <v>3.7</v>
      </c>
      <c r="K329" s="286" t="s">
        <v>400</v>
      </c>
      <c r="L329" s="286" t="s">
        <v>163</v>
      </c>
      <c r="M329" s="286" t="s">
        <v>430</v>
      </c>
      <c r="N329" s="290">
        <v>192</v>
      </c>
      <c r="O329" s="291">
        <v>0</v>
      </c>
      <c r="P329" s="291"/>
      <c r="Q329" s="650">
        <f>IFERROR(tbl_AufmassLos1[[#This Row],[Fläche_qm]]*tbl_AufmassLos1[[#This Row],[Reinigungs-tageJahr]],"")</f>
        <v>710.40000000000009</v>
      </c>
      <c r="R329" s="175">
        <f>IFERROR(VLOOKUP(tbl_AufmassLos1[[#This Row],[Reinigungs-gruppe]]&amp;tbl_AufmassLos1[[#This Row],[Reinigungs-tageJahr]],tbl_BasisLos1[],7,FALSE),"")</f>
        <v>0</v>
      </c>
      <c r="S329" s="174" t="str">
        <f>IFERROR(tbl_AufmassLos1[[#This Row],[Fläche_qm_Jahr]]/tbl_AufmassLos1[[#This Row],[qm Leistung pro Stunde]],"")</f>
        <v/>
      </c>
      <c r="T329" s="176">
        <f>IFERROR(VLOOKUP(tbl_AufmassLos1[[#This Row],[Reinigungs-gruppe]]&amp;tbl_AufmassLos1[[#This Row],[Reinigungs-tageJahr]],tbl_BasisLos1[],8,FALSE),"")</f>
        <v>0</v>
      </c>
      <c r="U329" s="177" t="str">
        <f>IFERROR(tbl_AufmassLos1[[#This Row],[StundenJahr]]*tbl_AufmassLos1[[#This Row],[SVS]],"")</f>
        <v/>
      </c>
      <c r="V329" s="177" t="str">
        <f>IFERROR(tbl_AufmassLos1[[#This Row],[PreisJahr]]/12,"")</f>
        <v/>
      </c>
    </row>
    <row r="330" spans="1:22" x14ac:dyDescent="0.2">
      <c r="A330" s="285" t="s">
        <v>1540</v>
      </c>
      <c r="B330" s="286">
        <v>706650003</v>
      </c>
      <c r="C330" s="285" t="s">
        <v>1541</v>
      </c>
      <c r="D330" s="287" t="s">
        <v>249</v>
      </c>
      <c r="E330" s="651" t="s">
        <v>278</v>
      </c>
      <c r="F330" s="292" t="s">
        <v>345</v>
      </c>
      <c r="G330" s="288" t="s">
        <v>661</v>
      </c>
      <c r="H330" s="285"/>
      <c r="I330" s="285" t="s">
        <v>391</v>
      </c>
      <c r="J330" s="289">
        <v>3.7</v>
      </c>
      <c r="K330" s="286" t="s">
        <v>400</v>
      </c>
      <c r="L330" s="286" t="s">
        <v>163</v>
      </c>
      <c r="M330" s="286" t="s">
        <v>430</v>
      </c>
      <c r="N330" s="290">
        <v>192</v>
      </c>
      <c r="O330" s="291">
        <v>0</v>
      </c>
      <c r="P330" s="291"/>
      <c r="Q330" s="650">
        <f>IFERROR(tbl_AufmassLos1[[#This Row],[Fläche_qm]]*tbl_AufmassLos1[[#This Row],[Reinigungs-tageJahr]],"")</f>
        <v>710.40000000000009</v>
      </c>
      <c r="R330" s="175">
        <f>IFERROR(VLOOKUP(tbl_AufmassLos1[[#This Row],[Reinigungs-gruppe]]&amp;tbl_AufmassLos1[[#This Row],[Reinigungs-tageJahr]],tbl_BasisLos1[],7,FALSE),"")</f>
        <v>0</v>
      </c>
      <c r="S330" s="174" t="str">
        <f>IFERROR(tbl_AufmassLos1[[#This Row],[Fläche_qm_Jahr]]/tbl_AufmassLos1[[#This Row],[qm Leistung pro Stunde]],"")</f>
        <v/>
      </c>
      <c r="T330" s="176">
        <f>IFERROR(VLOOKUP(tbl_AufmassLos1[[#This Row],[Reinigungs-gruppe]]&amp;tbl_AufmassLos1[[#This Row],[Reinigungs-tageJahr]],tbl_BasisLos1[],8,FALSE),"")</f>
        <v>0</v>
      </c>
      <c r="U330" s="177" t="str">
        <f>IFERROR(tbl_AufmassLos1[[#This Row],[StundenJahr]]*tbl_AufmassLos1[[#This Row],[SVS]],"")</f>
        <v/>
      </c>
      <c r="V330" s="177" t="str">
        <f>IFERROR(tbl_AufmassLos1[[#This Row],[PreisJahr]]/12,"")</f>
        <v/>
      </c>
    </row>
    <row r="331" spans="1:22" x14ac:dyDescent="0.2">
      <c r="A331" s="285" t="s">
        <v>1540</v>
      </c>
      <c r="B331" s="286">
        <v>706650003</v>
      </c>
      <c r="C331" s="285" t="s">
        <v>1541</v>
      </c>
      <c r="D331" s="287" t="s">
        <v>249</v>
      </c>
      <c r="E331" s="651" t="s">
        <v>294</v>
      </c>
      <c r="F331" s="292" t="s">
        <v>338</v>
      </c>
      <c r="G331" s="288" t="s">
        <v>661</v>
      </c>
      <c r="H331" s="285"/>
      <c r="I331" s="285" t="s">
        <v>391</v>
      </c>
      <c r="J331" s="289">
        <v>21.2</v>
      </c>
      <c r="K331" s="286" t="s">
        <v>197</v>
      </c>
      <c r="L331" s="286" t="s">
        <v>163</v>
      </c>
      <c r="M331" s="286" t="s">
        <v>430</v>
      </c>
      <c r="N331" s="290">
        <v>192</v>
      </c>
      <c r="O331" s="299">
        <v>6.7</v>
      </c>
      <c r="P331" s="291"/>
      <c r="Q331" s="650">
        <f>IFERROR(tbl_AufmassLos1[[#This Row],[Fläche_qm]]*tbl_AufmassLos1[[#This Row],[Reinigungs-tageJahr]],"")</f>
        <v>4070.3999999999996</v>
      </c>
      <c r="R331" s="175">
        <f>IFERROR(VLOOKUP(tbl_AufmassLos1[[#This Row],[Reinigungs-gruppe]]&amp;tbl_AufmassLos1[[#This Row],[Reinigungs-tageJahr]],tbl_BasisLos1[],7,FALSE),"")</f>
        <v>0</v>
      </c>
      <c r="S331" s="174" t="str">
        <f>IFERROR(tbl_AufmassLos1[[#This Row],[Fläche_qm_Jahr]]/tbl_AufmassLos1[[#This Row],[qm Leistung pro Stunde]],"")</f>
        <v/>
      </c>
      <c r="T331" s="176">
        <f>IFERROR(VLOOKUP(tbl_AufmassLos1[[#This Row],[Reinigungs-gruppe]]&amp;tbl_AufmassLos1[[#This Row],[Reinigungs-tageJahr]],tbl_BasisLos1[],8,FALSE),"")</f>
        <v>0</v>
      </c>
      <c r="U331" s="177" t="str">
        <f>IFERROR(tbl_AufmassLos1[[#This Row],[StundenJahr]]*tbl_AufmassLos1[[#This Row],[SVS]],"")</f>
        <v/>
      </c>
      <c r="V331" s="177" t="str">
        <f>IFERROR(tbl_AufmassLos1[[#This Row],[PreisJahr]]/12,"")</f>
        <v/>
      </c>
    </row>
    <row r="332" spans="1:22" x14ac:dyDescent="0.2">
      <c r="A332" s="285" t="s">
        <v>1540</v>
      </c>
      <c r="B332" s="286">
        <v>706650003</v>
      </c>
      <c r="C332" s="285" t="s">
        <v>1541</v>
      </c>
      <c r="D332" s="287" t="s">
        <v>249</v>
      </c>
      <c r="E332" s="651" t="s">
        <v>299</v>
      </c>
      <c r="F332" s="292" t="s">
        <v>955</v>
      </c>
      <c r="G332" s="288" t="s">
        <v>661</v>
      </c>
      <c r="H332" s="285"/>
      <c r="I332" s="285" t="s">
        <v>391</v>
      </c>
      <c r="J332" s="289">
        <v>31</v>
      </c>
      <c r="K332" s="286" t="s">
        <v>406</v>
      </c>
      <c r="L332" s="286" t="s">
        <v>163</v>
      </c>
      <c r="M332" s="286" t="s">
        <v>429</v>
      </c>
      <c r="N332" s="290">
        <v>12</v>
      </c>
      <c r="O332" s="299">
        <v>6.4</v>
      </c>
      <c r="P332" s="291"/>
      <c r="Q332" s="650">
        <f>IFERROR(tbl_AufmassLos1[[#This Row],[Fläche_qm]]*tbl_AufmassLos1[[#This Row],[Reinigungs-tageJahr]],"")</f>
        <v>372</v>
      </c>
      <c r="R332" s="175">
        <f>IFERROR(VLOOKUP(tbl_AufmassLos1[[#This Row],[Reinigungs-gruppe]]&amp;tbl_AufmassLos1[[#This Row],[Reinigungs-tageJahr]],tbl_BasisLos1[],7,FALSE),"")</f>
        <v>0</v>
      </c>
      <c r="S332" s="174" t="str">
        <f>IFERROR(tbl_AufmassLos1[[#This Row],[Fläche_qm_Jahr]]/tbl_AufmassLos1[[#This Row],[qm Leistung pro Stunde]],"")</f>
        <v/>
      </c>
      <c r="T332" s="176">
        <f>IFERROR(VLOOKUP(tbl_AufmassLos1[[#This Row],[Reinigungs-gruppe]]&amp;tbl_AufmassLos1[[#This Row],[Reinigungs-tageJahr]],tbl_BasisLos1[],8,FALSE),"")</f>
        <v>0</v>
      </c>
      <c r="U332" s="177" t="str">
        <f>IFERROR(tbl_AufmassLos1[[#This Row],[StundenJahr]]*tbl_AufmassLos1[[#This Row],[SVS]],"")</f>
        <v/>
      </c>
      <c r="V332" s="177" t="str">
        <f>IFERROR(tbl_AufmassLos1[[#This Row],[PreisJahr]]/12,"")</f>
        <v/>
      </c>
    </row>
    <row r="333" spans="1:22" x14ac:dyDescent="0.2">
      <c r="A333" s="285" t="s">
        <v>1540</v>
      </c>
      <c r="B333" s="286">
        <v>706650003</v>
      </c>
      <c r="C333" s="285" t="s">
        <v>1541</v>
      </c>
      <c r="D333" s="287" t="s">
        <v>249</v>
      </c>
      <c r="E333" s="651" t="s">
        <v>273</v>
      </c>
      <c r="F333" s="292" t="s">
        <v>956</v>
      </c>
      <c r="G333" s="288" t="s">
        <v>661</v>
      </c>
      <c r="H333" s="285"/>
      <c r="I333" s="285" t="s">
        <v>389</v>
      </c>
      <c r="J333" s="289">
        <v>65.12</v>
      </c>
      <c r="K333" s="286" t="s">
        <v>404</v>
      </c>
      <c r="L333" s="286" t="s">
        <v>163</v>
      </c>
      <c r="M333" s="286" t="s">
        <v>430</v>
      </c>
      <c r="N333" s="290">
        <v>192</v>
      </c>
      <c r="O333" s="299">
        <v>20.100000000000001</v>
      </c>
      <c r="P333" s="291"/>
      <c r="Q333" s="650">
        <f>IFERROR(tbl_AufmassLos1[[#This Row],[Fläche_qm]]*tbl_AufmassLos1[[#This Row],[Reinigungs-tageJahr]],"")</f>
        <v>12503.04</v>
      </c>
      <c r="R333" s="175">
        <f>IFERROR(VLOOKUP(tbl_AufmassLos1[[#This Row],[Reinigungs-gruppe]]&amp;tbl_AufmassLos1[[#This Row],[Reinigungs-tageJahr]],tbl_BasisLos1[],7,FALSE),"")</f>
        <v>0</v>
      </c>
      <c r="S333" s="174" t="str">
        <f>IFERROR(tbl_AufmassLos1[[#This Row],[Fläche_qm_Jahr]]/tbl_AufmassLos1[[#This Row],[qm Leistung pro Stunde]],"")</f>
        <v/>
      </c>
      <c r="T333" s="176">
        <f>IFERROR(VLOOKUP(tbl_AufmassLos1[[#This Row],[Reinigungs-gruppe]]&amp;tbl_AufmassLos1[[#This Row],[Reinigungs-tageJahr]],tbl_BasisLos1[],8,FALSE),"")</f>
        <v>0</v>
      </c>
      <c r="U333" s="177" t="str">
        <f>IFERROR(tbl_AufmassLos1[[#This Row],[StundenJahr]]*tbl_AufmassLos1[[#This Row],[SVS]],"")</f>
        <v/>
      </c>
      <c r="V333" s="177" t="str">
        <f>IFERROR(tbl_AufmassLos1[[#This Row],[PreisJahr]]/12,"")</f>
        <v/>
      </c>
    </row>
    <row r="334" spans="1:22" x14ac:dyDescent="0.2">
      <c r="A334" s="285" t="s">
        <v>1540</v>
      </c>
      <c r="B334" s="286">
        <v>706650003</v>
      </c>
      <c r="C334" s="285" t="s">
        <v>1541</v>
      </c>
      <c r="D334" s="287" t="s">
        <v>249</v>
      </c>
      <c r="E334" s="651" t="s">
        <v>275</v>
      </c>
      <c r="F334" s="292" t="s">
        <v>343</v>
      </c>
      <c r="G334" s="288" t="s">
        <v>661</v>
      </c>
      <c r="H334" s="285"/>
      <c r="I334" s="285" t="s">
        <v>389</v>
      </c>
      <c r="J334" s="289">
        <v>17.600000000000001</v>
      </c>
      <c r="K334" s="286" t="s">
        <v>399</v>
      </c>
      <c r="L334" s="286" t="s">
        <v>163</v>
      </c>
      <c r="M334" s="286" t="s">
        <v>433</v>
      </c>
      <c r="N334" s="290">
        <v>96</v>
      </c>
      <c r="O334" s="299">
        <v>6.7</v>
      </c>
      <c r="P334" s="291"/>
      <c r="Q334" s="650">
        <f>IFERROR(tbl_AufmassLos1[[#This Row],[Fläche_qm]]*tbl_AufmassLos1[[#This Row],[Reinigungs-tageJahr]],"")</f>
        <v>1689.6000000000001</v>
      </c>
      <c r="R334" s="175">
        <f>IFERROR(VLOOKUP(tbl_AufmassLos1[[#This Row],[Reinigungs-gruppe]]&amp;tbl_AufmassLos1[[#This Row],[Reinigungs-tageJahr]],tbl_BasisLos1[],7,FALSE),"")</f>
        <v>0</v>
      </c>
      <c r="S334" s="174" t="str">
        <f>IFERROR(tbl_AufmassLos1[[#This Row],[Fläche_qm_Jahr]]/tbl_AufmassLos1[[#This Row],[qm Leistung pro Stunde]],"")</f>
        <v/>
      </c>
      <c r="T334" s="176">
        <f>IFERROR(VLOOKUP(tbl_AufmassLos1[[#This Row],[Reinigungs-gruppe]]&amp;tbl_AufmassLos1[[#This Row],[Reinigungs-tageJahr]],tbl_BasisLos1[],8,FALSE),"")</f>
        <v>0</v>
      </c>
      <c r="U334" s="177" t="str">
        <f>IFERROR(tbl_AufmassLos1[[#This Row],[StundenJahr]]*tbl_AufmassLos1[[#This Row],[SVS]],"")</f>
        <v/>
      </c>
      <c r="V334" s="177" t="str">
        <f>IFERROR(tbl_AufmassLos1[[#This Row],[PreisJahr]]/12,"")</f>
        <v/>
      </c>
    </row>
    <row r="335" spans="1:22" x14ac:dyDescent="0.2">
      <c r="A335" s="285" t="s">
        <v>1540</v>
      </c>
      <c r="B335" s="286">
        <v>706650003</v>
      </c>
      <c r="C335" s="285" t="s">
        <v>1541</v>
      </c>
      <c r="D335" s="287" t="s">
        <v>250</v>
      </c>
      <c r="E335" s="651" t="s">
        <v>957</v>
      </c>
      <c r="F335" s="292" t="s">
        <v>334</v>
      </c>
      <c r="G335" s="288" t="s">
        <v>661</v>
      </c>
      <c r="H335" s="285"/>
      <c r="I335" s="285" t="s">
        <v>389</v>
      </c>
      <c r="J335" s="289">
        <v>217.74</v>
      </c>
      <c r="K335" s="286" t="s">
        <v>401</v>
      </c>
      <c r="L335" s="286" t="s">
        <v>163</v>
      </c>
      <c r="M335" s="286" t="s">
        <v>433</v>
      </c>
      <c r="N335" s="290">
        <v>96</v>
      </c>
      <c r="O335" s="299">
        <v>26</v>
      </c>
      <c r="P335" s="291"/>
      <c r="Q335" s="650">
        <f>IFERROR(tbl_AufmassLos1[[#This Row],[Fläche_qm]]*tbl_AufmassLos1[[#This Row],[Reinigungs-tageJahr]],"")</f>
        <v>20903.04</v>
      </c>
      <c r="R335" s="175">
        <f>IFERROR(VLOOKUP(tbl_AufmassLos1[[#This Row],[Reinigungs-gruppe]]&amp;tbl_AufmassLos1[[#This Row],[Reinigungs-tageJahr]],tbl_BasisLos1[],7,FALSE),"")</f>
        <v>0</v>
      </c>
      <c r="S335" s="174" t="str">
        <f>IFERROR(tbl_AufmassLos1[[#This Row],[Fläche_qm_Jahr]]/tbl_AufmassLos1[[#This Row],[qm Leistung pro Stunde]],"")</f>
        <v/>
      </c>
      <c r="T335" s="176">
        <f>IFERROR(VLOOKUP(tbl_AufmassLos1[[#This Row],[Reinigungs-gruppe]]&amp;tbl_AufmassLos1[[#This Row],[Reinigungs-tageJahr]],tbl_BasisLos1[],8,FALSE),"")</f>
        <v>0</v>
      </c>
      <c r="U335" s="177" t="str">
        <f>IFERROR(tbl_AufmassLos1[[#This Row],[StundenJahr]]*tbl_AufmassLos1[[#This Row],[SVS]],"")</f>
        <v/>
      </c>
      <c r="V335" s="177" t="str">
        <f>IFERROR(tbl_AufmassLos1[[#This Row],[PreisJahr]]/12,"")</f>
        <v/>
      </c>
    </row>
    <row r="336" spans="1:22" x14ac:dyDescent="0.2">
      <c r="A336" s="285" t="s">
        <v>1540</v>
      </c>
      <c r="B336" s="286">
        <v>706650003</v>
      </c>
      <c r="C336" s="285" t="s">
        <v>1541</v>
      </c>
      <c r="D336" s="287" t="s">
        <v>250</v>
      </c>
      <c r="E336" s="651" t="s">
        <v>269</v>
      </c>
      <c r="F336" s="292" t="s">
        <v>341</v>
      </c>
      <c r="G336" s="288" t="s">
        <v>661</v>
      </c>
      <c r="H336" s="285"/>
      <c r="I336" s="285" t="s">
        <v>389</v>
      </c>
      <c r="J336" s="289">
        <v>9.99</v>
      </c>
      <c r="K336" s="286" t="s">
        <v>49</v>
      </c>
      <c r="L336" s="286" t="s">
        <v>163</v>
      </c>
      <c r="M336" s="286" t="s">
        <v>249</v>
      </c>
      <c r="N336" s="290">
        <v>0</v>
      </c>
      <c r="O336" s="291">
        <v>0</v>
      </c>
      <c r="P336" s="291"/>
      <c r="Q336" s="650">
        <f>IFERROR(tbl_AufmassLos1[[#This Row],[Fläche_qm]]*tbl_AufmassLos1[[#This Row],[Reinigungs-tageJahr]],"")</f>
        <v>0</v>
      </c>
      <c r="R336" s="175">
        <f>IFERROR(VLOOKUP(tbl_AufmassLos1[[#This Row],[Reinigungs-gruppe]]&amp;tbl_AufmassLos1[[#This Row],[Reinigungs-tageJahr]],tbl_BasisLos1[],7,FALSE),"")</f>
        <v>0</v>
      </c>
      <c r="S336" s="174" t="str">
        <f>IFERROR(tbl_AufmassLos1[[#This Row],[Fläche_qm_Jahr]]/tbl_AufmassLos1[[#This Row],[qm Leistung pro Stunde]],"")</f>
        <v/>
      </c>
      <c r="T336" s="176">
        <f>IFERROR(VLOOKUP(tbl_AufmassLos1[[#This Row],[Reinigungs-gruppe]]&amp;tbl_AufmassLos1[[#This Row],[Reinigungs-tageJahr]],tbl_BasisLos1[],8,FALSE),"")</f>
        <v>0</v>
      </c>
      <c r="U336" s="177" t="str">
        <f>IFERROR(tbl_AufmassLos1[[#This Row],[StundenJahr]]*tbl_AufmassLos1[[#This Row],[SVS]],"")</f>
        <v/>
      </c>
      <c r="V336" s="177" t="str">
        <f>IFERROR(tbl_AufmassLos1[[#This Row],[PreisJahr]]/12,"")</f>
        <v/>
      </c>
    </row>
    <row r="337" spans="1:22" x14ac:dyDescent="0.2">
      <c r="A337" s="285" t="s">
        <v>1540</v>
      </c>
      <c r="B337" s="286">
        <v>706650003</v>
      </c>
      <c r="C337" s="285" t="s">
        <v>1541</v>
      </c>
      <c r="D337" s="287" t="s">
        <v>250</v>
      </c>
      <c r="E337" s="651" t="s">
        <v>268</v>
      </c>
      <c r="F337" s="292" t="s">
        <v>748</v>
      </c>
      <c r="G337" s="288" t="s">
        <v>661</v>
      </c>
      <c r="H337" s="285"/>
      <c r="I337" s="285" t="s">
        <v>389</v>
      </c>
      <c r="J337" s="289">
        <v>65.069999999999993</v>
      </c>
      <c r="K337" s="286" t="s">
        <v>410</v>
      </c>
      <c r="L337" s="286" t="s">
        <v>163</v>
      </c>
      <c r="M337" s="286" t="s">
        <v>433</v>
      </c>
      <c r="N337" s="290">
        <v>96</v>
      </c>
      <c r="O337" s="299">
        <v>28.5</v>
      </c>
      <c r="P337" s="291"/>
      <c r="Q337" s="650">
        <f>IFERROR(tbl_AufmassLos1[[#This Row],[Fläche_qm]]*tbl_AufmassLos1[[#This Row],[Reinigungs-tageJahr]],"")</f>
        <v>6246.7199999999993</v>
      </c>
      <c r="R337" s="175">
        <f>IFERROR(VLOOKUP(tbl_AufmassLos1[[#This Row],[Reinigungs-gruppe]]&amp;tbl_AufmassLos1[[#This Row],[Reinigungs-tageJahr]],tbl_BasisLos1[],7,FALSE),"")</f>
        <v>0</v>
      </c>
      <c r="S337" s="174" t="str">
        <f>IFERROR(tbl_AufmassLos1[[#This Row],[Fläche_qm_Jahr]]/tbl_AufmassLos1[[#This Row],[qm Leistung pro Stunde]],"")</f>
        <v/>
      </c>
      <c r="T337" s="176">
        <f>IFERROR(VLOOKUP(tbl_AufmassLos1[[#This Row],[Reinigungs-gruppe]]&amp;tbl_AufmassLos1[[#This Row],[Reinigungs-tageJahr]],tbl_BasisLos1[],8,FALSE),"")</f>
        <v>0</v>
      </c>
      <c r="U337" s="177" t="str">
        <f>IFERROR(tbl_AufmassLos1[[#This Row],[StundenJahr]]*tbl_AufmassLos1[[#This Row],[SVS]],"")</f>
        <v/>
      </c>
      <c r="V337" s="177" t="str">
        <f>IFERROR(tbl_AufmassLos1[[#This Row],[PreisJahr]]/12,"")</f>
        <v/>
      </c>
    </row>
    <row r="338" spans="1:22" x14ac:dyDescent="0.2">
      <c r="A338" s="285" t="s">
        <v>1540</v>
      </c>
      <c r="B338" s="286">
        <v>706650003</v>
      </c>
      <c r="C338" s="285" t="s">
        <v>1541</v>
      </c>
      <c r="D338" s="287" t="s">
        <v>250</v>
      </c>
      <c r="E338" s="651" t="s">
        <v>267</v>
      </c>
      <c r="F338" s="292" t="s">
        <v>748</v>
      </c>
      <c r="G338" s="288" t="s">
        <v>661</v>
      </c>
      <c r="H338" s="285"/>
      <c r="I338" s="285" t="s">
        <v>389</v>
      </c>
      <c r="J338" s="289">
        <v>65.069999999999993</v>
      </c>
      <c r="K338" s="286" t="s">
        <v>410</v>
      </c>
      <c r="L338" s="286" t="s">
        <v>163</v>
      </c>
      <c r="M338" s="286" t="s">
        <v>433</v>
      </c>
      <c r="N338" s="290">
        <v>96</v>
      </c>
      <c r="O338" s="299">
        <v>21</v>
      </c>
      <c r="P338" s="291"/>
      <c r="Q338" s="650">
        <f>IFERROR(tbl_AufmassLos1[[#This Row],[Fläche_qm]]*tbl_AufmassLos1[[#This Row],[Reinigungs-tageJahr]],"")</f>
        <v>6246.7199999999993</v>
      </c>
      <c r="R338" s="175">
        <f>IFERROR(VLOOKUP(tbl_AufmassLos1[[#This Row],[Reinigungs-gruppe]]&amp;tbl_AufmassLos1[[#This Row],[Reinigungs-tageJahr]],tbl_BasisLos1[],7,FALSE),"")</f>
        <v>0</v>
      </c>
      <c r="S338" s="174" t="str">
        <f>IFERROR(tbl_AufmassLos1[[#This Row],[Fläche_qm_Jahr]]/tbl_AufmassLos1[[#This Row],[qm Leistung pro Stunde]],"")</f>
        <v/>
      </c>
      <c r="T338" s="176">
        <f>IFERROR(VLOOKUP(tbl_AufmassLos1[[#This Row],[Reinigungs-gruppe]]&amp;tbl_AufmassLos1[[#This Row],[Reinigungs-tageJahr]],tbl_BasisLos1[],8,FALSE),"")</f>
        <v>0</v>
      </c>
      <c r="U338" s="177" t="str">
        <f>IFERROR(tbl_AufmassLos1[[#This Row],[StundenJahr]]*tbl_AufmassLos1[[#This Row],[SVS]],"")</f>
        <v/>
      </c>
      <c r="V338" s="177" t="str">
        <f>IFERROR(tbl_AufmassLos1[[#This Row],[PreisJahr]]/12,"")</f>
        <v/>
      </c>
    </row>
    <row r="339" spans="1:22" x14ac:dyDescent="0.2">
      <c r="A339" s="285" t="s">
        <v>1540</v>
      </c>
      <c r="B339" s="286">
        <v>706650003</v>
      </c>
      <c r="C339" s="285" t="s">
        <v>1541</v>
      </c>
      <c r="D339" s="287" t="s">
        <v>250</v>
      </c>
      <c r="E339" s="651" t="s">
        <v>282</v>
      </c>
      <c r="F339" s="292" t="s">
        <v>748</v>
      </c>
      <c r="G339" s="288" t="s">
        <v>661</v>
      </c>
      <c r="H339" s="285"/>
      <c r="I339" s="285" t="s">
        <v>389</v>
      </c>
      <c r="J339" s="289">
        <v>65.459999999999994</v>
      </c>
      <c r="K339" s="286" t="s">
        <v>410</v>
      </c>
      <c r="L339" s="286" t="s">
        <v>163</v>
      </c>
      <c r="M339" s="286" t="s">
        <v>433</v>
      </c>
      <c r="N339" s="290">
        <v>96</v>
      </c>
      <c r="O339" s="299">
        <v>21</v>
      </c>
      <c r="P339" s="291"/>
      <c r="Q339" s="650">
        <f>IFERROR(tbl_AufmassLos1[[#This Row],[Fläche_qm]]*tbl_AufmassLos1[[#This Row],[Reinigungs-tageJahr]],"")</f>
        <v>6284.16</v>
      </c>
      <c r="R339" s="175">
        <f>IFERROR(VLOOKUP(tbl_AufmassLos1[[#This Row],[Reinigungs-gruppe]]&amp;tbl_AufmassLos1[[#This Row],[Reinigungs-tageJahr]],tbl_BasisLos1[],7,FALSE),"")</f>
        <v>0</v>
      </c>
      <c r="S339" s="174" t="str">
        <f>IFERROR(tbl_AufmassLos1[[#This Row],[Fläche_qm_Jahr]]/tbl_AufmassLos1[[#This Row],[qm Leistung pro Stunde]],"")</f>
        <v/>
      </c>
      <c r="T339" s="176">
        <f>IFERROR(VLOOKUP(tbl_AufmassLos1[[#This Row],[Reinigungs-gruppe]]&amp;tbl_AufmassLos1[[#This Row],[Reinigungs-tageJahr]],tbl_BasisLos1[],8,FALSE),"")</f>
        <v>0</v>
      </c>
      <c r="U339" s="177" t="str">
        <f>IFERROR(tbl_AufmassLos1[[#This Row],[StundenJahr]]*tbl_AufmassLos1[[#This Row],[SVS]],"")</f>
        <v/>
      </c>
      <c r="V339" s="177" t="str">
        <f>IFERROR(tbl_AufmassLos1[[#This Row],[PreisJahr]]/12,"")</f>
        <v/>
      </c>
    </row>
    <row r="340" spans="1:22" x14ac:dyDescent="0.2">
      <c r="A340" s="285" t="s">
        <v>1540</v>
      </c>
      <c r="B340" s="286">
        <v>706650003</v>
      </c>
      <c r="C340" s="285" t="s">
        <v>1541</v>
      </c>
      <c r="D340" s="287" t="s">
        <v>250</v>
      </c>
      <c r="E340" s="651" t="s">
        <v>281</v>
      </c>
      <c r="F340" s="292" t="s">
        <v>748</v>
      </c>
      <c r="G340" s="288" t="s">
        <v>661</v>
      </c>
      <c r="H340" s="285"/>
      <c r="I340" s="285" t="s">
        <v>389</v>
      </c>
      <c r="J340" s="289">
        <v>65.459999999999994</v>
      </c>
      <c r="K340" s="286" t="s">
        <v>410</v>
      </c>
      <c r="L340" s="286" t="s">
        <v>163</v>
      </c>
      <c r="M340" s="286" t="s">
        <v>433</v>
      </c>
      <c r="N340" s="290">
        <v>96</v>
      </c>
      <c r="O340" s="299">
        <v>21</v>
      </c>
      <c r="P340" s="291"/>
      <c r="Q340" s="650">
        <f>IFERROR(tbl_AufmassLos1[[#This Row],[Fläche_qm]]*tbl_AufmassLos1[[#This Row],[Reinigungs-tageJahr]],"")</f>
        <v>6284.16</v>
      </c>
      <c r="R340" s="175">
        <f>IFERROR(VLOOKUP(tbl_AufmassLos1[[#This Row],[Reinigungs-gruppe]]&amp;tbl_AufmassLos1[[#This Row],[Reinigungs-tageJahr]],tbl_BasisLos1[],7,FALSE),"")</f>
        <v>0</v>
      </c>
      <c r="S340" s="174" t="str">
        <f>IFERROR(tbl_AufmassLos1[[#This Row],[Fläche_qm_Jahr]]/tbl_AufmassLos1[[#This Row],[qm Leistung pro Stunde]],"")</f>
        <v/>
      </c>
      <c r="T340" s="176">
        <f>IFERROR(VLOOKUP(tbl_AufmassLos1[[#This Row],[Reinigungs-gruppe]]&amp;tbl_AufmassLos1[[#This Row],[Reinigungs-tageJahr]],tbl_BasisLos1[],8,FALSE),"")</f>
        <v>0</v>
      </c>
      <c r="U340" s="177" t="str">
        <f>IFERROR(tbl_AufmassLos1[[#This Row],[StundenJahr]]*tbl_AufmassLos1[[#This Row],[SVS]],"")</f>
        <v/>
      </c>
      <c r="V340" s="177" t="str">
        <f>IFERROR(tbl_AufmassLos1[[#This Row],[PreisJahr]]/12,"")</f>
        <v/>
      </c>
    </row>
    <row r="341" spans="1:22" x14ac:dyDescent="0.2">
      <c r="A341" s="285" t="s">
        <v>1540</v>
      </c>
      <c r="B341" s="286">
        <v>706650003</v>
      </c>
      <c r="C341" s="285" t="s">
        <v>1541</v>
      </c>
      <c r="D341" s="287" t="s">
        <v>250</v>
      </c>
      <c r="E341" s="651" t="s">
        <v>280</v>
      </c>
      <c r="F341" s="292" t="s">
        <v>748</v>
      </c>
      <c r="G341" s="288" t="s">
        <v>661</v>
      </c>
      <c r="H341" s="285"/>
      <c r="I341" s="285" t="s">
        <v>389</v>
      </c>
      <c r="J341" s="289">
        <v>65.12</v>
      </c>
      <c r="K341" s="286" t="s">
        <v>410</v>
      </c>
      <c r="L341" s="286" t="s">
        <v>163</v>
      </c>
      <c r="M341" s="286" t="s">
        <v>433</v>
      </c>
      <c r="N341" s="290">
        <v>96</v>
      </c>
      <c r="O341" s="299">
        <v>21</v>
      </c>
      <c r="P341" s="291"/>
      <c r="Q341" s="650">
        <f>IFERROR(tbl_AufmassLos1[[#This Row],[Fläche_qm]]*tbl_AufmassLos1[[#This Row],[Reinigungs-tageJahr]],"")</f>
        <v>6251.52</v>
      </c>
      <c r="R341" s="175">
        <f>IFERROR(VLOOKUP(tbl_AufmassLos1[[#This Row],[Reinigungs-gruppe]]&amp;tbl_AufmassLos1[[#This Row],[Reinigungs-tageJahr]],tbl_BasisLos1[],7,FALSE),"")</f>
        <v>0</v>
      </c>
      <c r="S341" s="174" t="str">
        <f>IFERROR(tbl_AufmassLos1[[#This Row],[Fläche_qm_Jahr]]/tbl_AufmassLos1[[#This Row],[qm Leistung pro Stunde]],"")</f>
        <v/>
      </c>
      <c r="T341" s="176">
        <f>IFERROR(VLOOKUP(tbl_AufmassLos1[[#This Row],[Reinigungs-gruppe]]&amp;tbl_AufmassLos1[[#This Row],[Reinigungs-tageJahr]],tbl_BasisLos1[],8,FALSE),"")</f>
        <v>0</v>
      </c>
      <c r="U341" s="177" t="str">
        <f>IFERROR(tbl_AufmassLos1[[#This Row],[StundenJahr]]*tbl_AufmassLos1[[#This Row],[SVS]],"")</f>
        <v/>
      </c>
      <c r="V341" s="177" t="str">
        <f>IFERROR(tbl_AufmassLos1[[#This Row],[PreisJahr]]/12,"")</f>
        <v/>
      </c>
    </row>
    <row r="342" spans="1:22" x14ac:dyDescent="0.2">
      <c r="A342" s="285" t="s">
        <v>1540</v>
      </c>
      <c r="B342" s="286">
        <v>706650003</v>
      </c>
      <c r="C342" s="285" t="s">
        <v>1541</v>
      </c>
      <c r="D342" s="287" t="s">
        <v>250</v>
      </c>
      <c r="E342" s="651" t="s">
        <v>265</v>
      </c>
      <c r="F342" s="292" t="s">
        <v>748</v>
      </c>
      <c r="G342" s="288" t="s">
        <v>661</v>
      </c>
      <c r="H342" s="285"/>
      <c r="I342" s="285" t="s">
        <v>389</v>
      </c>
      <c r="J342" s="289">
        <v>65.12</v>
      </c>
      <c r="K342" s="286" t="s">
        <v>410</v>
      </c>
      <c r="L342" s="286" t="s">
        <v>163</v>
      </c>
      <c r="M342" s="286" t="s">
        <v>433</v>
      </c>
      <c r="N342" s="290">
        <v>96</v>
      </c>
      <c r="O342" s="299">
        <v>29</v>
      </c>
      <c r="P342" s="291"/>
      <c r="Q342" s="650">
        <f>IFERROR(tbl_AufmassLos1[[#This Row],[Fläche_qm]]*tbl_AufmassLos1[[#This Row],[Reinigungs-tageJahr]],"")</f>
        <v>6251.52</v>
      </c>
      <c r="R342" s="175">
        <f>IFERROR(VLOOKUP(tbl_AufmassLos1[[#This Row],[Reinigungs-gruppe]]&amp;tbl_AufmassLos1[[#This Row],[Reinigungs-tageJahr]],tbl_BasisLos1[],7,FALSE),"")</f>
        <v>0</v>
      </c>
      <c r="S342" s="174" t="str">
        <f>IFERROR(tbl_AufmassLos1[[#This Row],[Fläche_qm_Jahr]]/tbl_AufmassLos1[[#This Row],[qm Leistung pro Stunde]],"")</f>
        <v/>
      </c>
      <c r="T342" s="176">
        <f>IFERROR(VLOOKUP(tbl_AufmassLos1[[#This Row],[Reinigungs-gruppe]]&amp;tbl_AufmassLos1[[#This Row],[Reinigungs-tageJahr]],tbl_BasisLos1[],8,FALSE),"")</f>
        <v>0</v>
      </c>
      <c r="U342" s="177" t="str">
        <f>IFERROR(tbl_AufmassLos1[[#This Row],[StundenJahr]]*tbl_AufmassLos1[[#This Row],[SVS]],"")</f>
        <v/>
      </c>
      <c r="V342" s="177" t="str">
        <f>IFERROR(tbl_AufmassLos1[[#This Row],[PreisJahr]]/12,"")</f>
        <v/>
      </c>
    </row>
    <row r="343" spans="1:22" x14ac:dyDescent="0.2">
      <c r="A343" s="285" t="s">
        <v>1540</v>
      </c>
      <c r="B343" s="286">
        <v>706650003</v>
      </c>
      <c r="C343" s="285" t="s">
        <v>1541</v>
      </c>
      <c r="D343" s="287" t="s">
        <v>250</v>
      </c>
      <c r="E343" s="651" t="s">
        <v>958</v>
      </c>
      <c r="F343" s="292" t="s">
        <v>748</v>
      </c>
      <c r="G343" s="288" t="s">
        <v>661</v>
      </c>
      <c r="H343" s="285"/>
      <c r="I343" s="285" t="s">
        <v>389</v>
      </c>
      <c r="J343" s="289">
        <v>65.069999999999993</v>
      </c>
      <c r="K343" s="286" t="s">
        <v>410</v>
      </c>
      <c r="L343" s="286" t="s">
        <v>163</v>
      </c>
      <c r="M343" s="286" t="s">
        <v>433</v>
      </c>
      <c r="N343" s="290">
        <v>96</v>
      </c>
      <c r="O343" s="299">
        <v>22</v>
      </c>
      <c r="P343" s="291"/>
      <c r="Q343" s="650">
        <f>IFERROR(tbl_AufmassLos1[[#This Row],[Fläche_qm]]*tbl_AufmassLos1[[#This Row],[Reinigungs-tageJahr]],"")</f>
        <v>6246.7199999999993</v>
      </c>
      <c r="R343" s="175">
        <f>IFERROR(VLOOKUP(tbl_AufmassLos1[[#This Row],[Reinigungs-gruppe]]&amp;tbl_AufmassLos1[[#This Row],[Reinigungs-tageJahr]],tbl_BasisLos1[],7,FALSE),"")</f>
        <v>0</v>
      </c>
      <c r="S343" s="174" t="str">
        <f>IFERROR(tbl_AufmassLos1[[#This Row],[Fläche_qm_Jahr]]/tbl_AufmassLos1[[#This Row],[qm Leistung pro Stunde]],"")</f>
        <v/>
      </c>
      <c r="T343" s="176">
        <f>IFERROR(VLOOKUP(tbl_AufmassLos1[[#This Row],[Reinigungs-gruppe]]&amp;tbl_AufmassLos1[[#This Row],[Reinigungs-tageJahr]],tbl_BasisLos1[],8,FALSE),"")</f>
        <v>0</v>
      </c>
      <c r="U343" s="177" t="str">
        <f>IFERROR(tbl_AufmassLos1[[#This Row],[StundenJahr]]*tbl_AufmassLos1[[#This Row],[SVS]],"")</f>
        <v/>
      </c>
      <c r="V343" s="177" t="str">
        <f>IFERROR(tbl_AufmassLos1[[#This Row],[PreisJahr]]/12,"")</f>
        <v/>
      </c>
    </row>
    <row r="344" spans="1:22" x14ac:dyDescent="0.2">
      <c r="A344" s="285" t="s">
        <v>1540</v>
      </c>
      <c r="B344" s="286">
        <v>706650003</v>
      </c>
      <c r="C344" s="285" t="s">
        <v>1541</v>
      </c>
      <c r="D344" s="287" t="s">
        <v>250</v>
      </c>
      <c r="E344" s="651" t="s">
        <v>302</v>
      </c>
      <c r="F344" s="292" t="s">
        <v>334</v>
      </c>
      <c r="G344" s="288" t="s">
        <v>676</v>
      </c>
      <c r="H344" s="285"/>
      <c r="I344" s="285" t="s">
        <v>387</v>
      </c>
      <c r="J344" s="289">
        <v>21.53</v>
      </c>
      <c r="K344" s="286" t="s">
        <v>401</v>
      </c>
      <c r="L344" s="286" t="s">
        <v>163</v>
      </c>
      <c r="M344" s="286" t="s">
        <v>433</v>
      </c>
      <c r="N344" s="290">
        <v>96</v>
      </c>
      <c r="O344" s="291">
        <v>0</v>
      </c>
      <c r="P344" s="291"/>
      <c r="Q344" s="650">
        <f>IFERROR(tbl_AufmassLos1[[#This Row],[Fläche_qm]]*tbl_AufmassLos1[[#This Row],[Reinigungs-tageJahr]],"")</f>
        <v>2066.88</v>
      </c>
      <c r="R344" s="175">
        <f>IFERROR(VLOOKUP(tbl_AufmassLos1[[#This Row],[Reinigungs-gruppe]]&amp;tbl_AufmassLos1[[#This Row],[Reinigungs-tageJahr]],tbl_BasisLos1[],7,FALSE),"")</f>
        <v>0</v>
      </c>
      <c r="S344" s="174" t="str">
        <f>IFERROR(tbl_AufmassLos1[[#This Row],[Fläche_qm_Jahr]]/tbl_AufmassLos1[[#This Row],[qm Leistung pro Stunde]],"")</f>
        <v/>
      </c>
      <c r="T344" s="176">
        <f>IFERROR(VLOOKUP(tbl_AufmassLos1[[#This Row],[Reinigungs-gruppe]]&amp;tbl_AufmassLos1[[#This Row],[Reinigungs-tageJahr]],tbl_BasisLos1[],8,FALSE),"")</f>
        <v>0</v>
      </c>
      <c r="U344" s="177" t="str">
        <f>IFERROR(tbl_AufmassLos1[[#This Row],[StundenJahr]]*tbl_AufmassLos1[[#This Row],[SVS]],"")</f>
        <v/>
      </c>
      <c r="V344" s="177" t="str">
        <f>IFERROR(tbl_AufmassLos1[[#This Row],[PreisJahr]]/12,"")</f>
        <v/>
      </c>
    </row>
    <row r="345" spans="1:22" x14ac:dyDescent="0.2">
      <c r="A345" s="285" t="s">
        <v>1540</v>
      </c>
      <c r="B345" s="286">
        <v>706650003</v>
      </c>
      <c r="C345" s="285" t="s">
        <v>1541</v>
      </c>
      <c r="D345" s="287" t="s">
        <v>250</v>
      </c>
      <c r="E345" s="651" t="s">
        <v>288</v>
      </c>
      <c r="F345" s="292" t="s">
        <v>351</v>
      </c>
      <c r="G345" s="288" t="s">
        <v>676</v>
      </c>
      <c r="H345" s="285"/>
      <c r="I345" s="285" t="s">
        <v>387</v>
      </c>
      <c r="J345" s="289">
        <v>46.51</v>
      </c>
      <c r="K345" s="286" t="s">
        <v>399</v>
      </c>
      <c r="L345" s="286" t="s">
        <v>163</v>
      </c>
      <c r="M345" s="286" t="s">
        <v>433</v>
      </c>
      <c r="N345" s="290">
        <v>96</v>
      </c>
      <c r="O345" s="299">
        <v>21.1</v>
      </c>
      <c r="P345" s="291"/>
      <c r="Q345" s="650">
        <f>IFERROR(tbl_AufmassLos1[[#This Row],[Fläche_qm]]*tbl_AufmassLos1[[#This Row],[Reinigungs-tageJahr]],"")</f>
        <v>4464.96</v>
      </c>
      <c r="R345" s="175">
        <f>IFERROR(VLOOKUP(tbl_AufmassLos1[[#This Row],[Reinigungs-gruppe]]&amp;tbl_AufmassLos1[[#This Row],[Reinigungs-tageJahr]],tbl_BasisLos1[],7,FALSE),"")</f>
        <v>0</v>
      </c>
      <c r="S345" s="174" t="str">
        <f>IFERROR(tbl_AufmassLos1[[#This Row],[Fläche_qm_Jahr]]/tbl_AufmassLos1[[#This Row],[qm Leistung pro Stunde]],"")</f>
        <v/>
      </c>
      <c r="T345" s="176">
        <f>IFERROR(VLOOKUP(tbl_AufmassLos1[[#This Row],[Reinigungs-gruppe]]&amp;tbl_AufmassLos1[[#This Row],[Reinigungs-tageJahr]],tbl_BasisLos1[],8,FALSE),"")</f>
        <v>0</v>
      </c>
      <c r="U345" s="177" t="str">
        <f>IFERROR(tbl_AufmassLos1[[#This Row],[StundenJahr]]*tbl_AufmassLos1[[#This Row],[SVS]],"")</f>
        <v/>
      </c>
      <c r="V345" s="177" t="str">
        <f>IFERROR(tbl_AufmassLos1[[#This Row],[PreisJahr]]/12,"")</f>
        <v/>
      </c>
    </row>
    <row r="346" spans="1:22" x14ac:dyDescent="0.2">
      <c r="A346" s="285" t="s">
        <v>1540</v>
      </c>
      <c r="B346" s="286">
        <v>706650003</v>
      </c>
      <c r="C346" s="285" t="s">
        <v>1541</v>
      </c>
      <c r="D346" s="287" t="s">
        <v>250</v>
      </c>
      <c r="E346" s="651" t="s">
        <v>291</v>
      </c>
      <c r="F346" s="292" t="s">
        <v>356</v>
      </c>
      <c r="G346" s="288" t="s">
        <v>676</v>
      </c>
      <c r="H346" s="285"/>
      <c r="I346" s="285" t="s">
        <v>389</v>
      </c>
      <c r="J346" s="289">
        <v>14.73</v>
      </c>
      <c r="K346" s="286" t="s">
        <v>400</v>
      </c>
      <c r="L346" s="286" t="s">
        <v>163</v>
      </c>
      <c r="M346" s="286" t="s">
        <v>430</v>
      </c>
      <c r="N346" s="290">
        <v>192</v>
      </c>
      <c r="O346" s="299">
        <v>4.4000000000000004</v>
      </c>
      <c r="P346" s="291"/>
      <c r="Q346" s="650">
        <f>IFERROR(tbl_AufmassLos1[[#This Row],[Fläche_qm]]*tbl_AufmassLos1[[#This Row],[Reinigungs-tageJahr]],"")</f>
        <v>2828.16</v>
      </c>
      <c r="R346" s="175">
        <f>IFERROR(VLOOKUP(tbl_AufmassLos1[[#This Row],[Reinigungs-gruppe]]&amp;tbl_AufmassLos1[[#This Row],[Reinigungs-tageJahr]],tbl_BasisLos1[],7,FALSE),"")</f>
        <v>0</v>
      </c>
      <c r="S346" s="174" t="str">
        <f>IFERROR(tbl_AufmassLos1[[#This Row],[Fläche_qm_Jahr]]/tbl_AufmassLos1[[#This Row],[qm Leistung pro Stunde]],"")</f>
        <v/>
      </c>
      <c r="T346" s="176">
        <f>IFERROR(VLOOKUP(tbl_AufmassLos1[[#This Row],[Reinigungs-gruppe]]&amp;tbl_AufmassLos1[[#This Row],[Reinigungs-tageJahr]],tbl_BasisLos1[],8,FALSE),"")</f>
        <v>0</v>
      </c>
      <c r="U346" s="177" t="str">
        <f>IFERROR(tbl_AufmassLos1[[#This Row],[StundenJahr]]*tbl_AufmassLos1[[#This Row],[SVS]],"")</f>
        <v/>
      </c>
      <c r="V346" s="177" t="str">
        <f>IFERROR(tbl_AufmassLos1[[#This Row],[PreisJahr]]/12,"")</f>
        <v/>
      </c>
    </row>
    <row r="347" spans="1:22" x14ac:dyDescent="0.2">
      <c r="A347" s="285" t="s">
        <v>1540</v>
      </c>
      <c r="B347" s="286">
        <v>706650003</v>
      </c>
      <c r="C347" s="285" t="s">
        <v>1541</v>
      </c>
      <c r="D347" s="287" t="s">
        <v>250</v>
      </c>
      <c r="E347" s="651" t="s">
        <v>290</v>
      </c>
      <c r="F347" s="292" t="s">
        <v>346</v>
      </c>
      <c r="G347" s="288" t="s">
        <v>676</v>
      </c>
      <c r="H347" s="285"/>
      <c r="I347" s="285" t="s">
        <v>389</v>
      </c>
      <c r="J347" s="289">
        <v>3.35</v>
      </c>
      <c r="K347" s="286" t="s">
        <v>403</v>
      </c>
      <c r="L347" s="286" t="s">
        <v>163</v>
      </c>
      <c r="M347" s="286" t="s">
        <v>430</v>
      </c>
      <c r="N347" s="290">
        <v>192</v>
      </c>
      <c r="O347" s="291">
        <v>1.2</v>
      </c>
      <c r="P347" s="291"/>
      <c r="Q347" s="650">
        <f>IFERROR(tbl_AufmassLos1[[#This Row],[Fläche_qm]]*tbl_AufmassLos1[[#This Row],[Reinigungs-tageJahr]],"")</f>
        <v>643.20000000000005</v>
      </c>
      <c r="R347" s="175">
        <f>IFERROR(VLOOKUP(tbl_AufmassLos1[[#This Row],[Reinigungs-gruppe]]&amp;tbl_AufmassLos1[[#This Row],[Reinigungs-tageJahr]],tbl_BasisLos1[],7,FALSE),"")</f>
        <v>0</v>
      </c>
      <c r="S347" s="174" t="str">
        <f>IFERROR(tbl_AufmassLos1[[#This Row],[Fläche_qm_Jahr]]/tbl_AufmassLos1[[#This Row],[qm Leistung pro Stunde]],"")</f>
        <v/>
      </c>
      <c r="T347" s="176">
        <f>IFERROR(VLOOKUP(tbl_AufmassLos1[[#This Row],[Reinigungs-gruppe]]&amp;tbl_AufmassLos1[[#This Row],[Reinigungs-tageJahr]],tbl_BasisLos1[],8,FALSE),"")</f>
        <v>0</v>
      </c>
      <c r="U347" s="177" t="str">
        <f>IFERROR(tbl_AufmassLos1[[#This Row],[StundenJahr]]*tbl_AufmassLos1[[#This Row],[SVS]],"")</f>
        <v/>
      </c>
      <c r="V347" s="177" t="str">
        <f>IFERROR(tbl_AufmassLos1[[#This Row],[PreisJahr]]/12,"")</f>
        <v/>
      </c>
    </row>
    <row r="348" spans="1:22" x14ac:dyDescent="0.2">
      <c r="A348" s="285" t="s">
        <v>1540</v>
      </c>
      <c r="B348" s="286">
        <v>706650003</v>
      </c>
      <c r="C348" s="285" t="s">
        <v>1541</v>
      </c>
      <c r="D348" s="287" t="s">
        <v>250</v>
      </c>
      <c r="E348" s="651" t="s">
        <v>285</v>
      </c>
      <c r="F348" s="292" t="s">
        <v>357</v>
      </c>
      <c r="G348" s="288" t="s">
        <v>676</v>
      </c>
      <c r="H348" s="285"/>
      <c r="I348" s="285" t="s">
        <v>389</v>
      </c>
      <c r="J348" s="289">
        <v>7.24</v>
      </c>
      <c r="K348" s="286" t="s">
        <v>400</v>
      </c>
      <c r="L348" s="286" t="s">
        <v>163</v>
      </c>
      <c r="M348" s="286" t="s">
        <v>430</v>
      </c>
      <c r="N348" s="290">
        <v>192</v>
      </c>
      <c r="O348" s="299">
        <v>2.2000000000000002</v>
      </c>
      <c r="P348" s="291"/>
      <c r="Q348" s="650">
        <f>IFERROR(tbl_AufmassLos1[[#This Row],[Fläche_qm]]*tbl_AufmassLos1[[#This Row],[Reinigungs-tageJahr]],"")</f>
        <v>1390.08</v>
      </c>
      <c r="R348" s="175">
        <f>IFERROR(VLOOKUP(tbl_AufmassLos1[[#This Row],[Reinigungs-gruppe]]&amp;tbl_AufmassLos1[[#This Row],[Reinigungs-tageJahr]],tbl_BasisLos1[],7,FALSE),"")</f>
        <v>0</v>
      </c>
      <c r="S348" s="174" t="str">
        <f>IFERROR(tbl_AufmassLos1[[#This Row],[Fläche_qm_Jahr]]/tbl_AufmassLos1[[#This Row],[qm Leistung pro Stunde]],"")</f>
        <v/>
      </c>
      <c r="T348" s="176">
        <f>IFERROR(VLOOKUP(tbl_AufmassLos1[[#This Row],[Reinigungs-gruppe]]&amp;tbl_AufmassLos1[[#This Row],[Reinigungs-tageJahr]],tbl_BasisLos1[],8,FALSE),"")</f>
        <v>0</v>
      </c>
      <c r="U348" s="177" t="str">
        <f>IFERROR(tbl_AufmassLos1[[#This Row],[StundenJahr]]*tbl_AufmassLos1[[#This Row],[SVS]],"")</f>
        <v/>
      </c>
      <c r="V348" s="177" t="str">
        <f>IFERROR(tbl_AufmassLos1[[#This Row],[PreisJahr]]/12,"")</f>
        <v/>
      </c>
    </row>
    <row r="349" spans="1:22" x14ac:dyDescent="0.2">
      <c r="A349" s="285" t="s">
        <v>1540</v>
      </c>
      <c r="B349" s="286">
        <v>706650003</v>
      </c>
      <c r="C349" s="285" t="s">
        <v>1541</v>
      </c>
      <c r="D349" s="287" t="s">
        <v>250</v>
      </c>
      <c r="E349" s="651" t="s">
        <v>284</v>
      </c>
      <c r="F349" s="292" t="s">
        <v>369</v>
      </c>
      <c r="G349" s="288" t="s">
        <v>676</v>
      </c>
      <c r="H349" s="285"/>
      <c r="I349" s="285" t="s">
        <v>387</v>
      </c>
      <c r="J349" s="289">
        <v>23.21</v>
      </c>
      <c r="K349" s="286" t="s">
        <v>399</v>
      </c>
      <c r="L349" s="286" t="s">
        <v>163</v>
      </c>
      <c r="M349" s="286" t="s">
        <v>433</v>
      </c>
      <c r="N349" s="290">
        <v>96</v>
      </c>
      <c r="O349" s="299">
        <v>9.3000000000000007</v>
      </c>
      <c r="P349" s="291"/>
      <c r="Q349" s="650">
        <f>IFERROR(tbl_AufmassLos1[[#This Row],[Fläche_qm]]*tbl_AufmassLos1[[#This Row],[Reinigungs-tageJahr]],"")</f>
        <v>2228.16</v>
      </c>
      <c r="R349" s="175">
        <f>IFERROR(VLOOKUP(tbl_AufmassLos1[[#This Row],[Reinigungs-gruppe]]&amp;tbl_AufmassLos1[[#This Row],[Reinigungs-tageJahr]],tbl_BasisLos1[],7,FALSE),"")</f>
        <v>0</v>
      </c>
      <c r="S349" s="174" t="str">
        <f>IFERROR(tbl_AufmassLos1[[#This Row],[Fläche_qm_Jahr]]/tbl_AufmassLos1[[#This Row],[qm Leistung pro Stunde]],"")</f>
        <v/>
      </c>
      <c r="T349" s="176">
        <f>IFERROR(VLOOKUP(tbl_AufmassLos1[[#This Row],[Reinigungs-gruppe]]&amp;tbl_AufmassLos1[[#This Row],[Reinigungs-tageJahr]],tbl_BasisLos1[],8,FALSE),"")</f>
        <v>0</v>
      </c>
      <c r="U349" s="177" t="str">
        <f>IFERROR(tbl_AufmassLos1[[#This Row],[StundenJahr]]*tbl_AufmassLos1[[#This Row],[SVS]],"")</f>
        <v/>
      </c>
      <c r="V349" s="177" t="str">
        <f>IFERROR(tbl_AufmassLos1[[#This Row],[PreisJahr]]/12,"")</f>
        <v/>
      </c>
    </row>
    <row r="350" spans="1:22" x14ac:dyDescent="0.2">
      <c r="A350" s="285" t="s">
        <v>1540</v>
      </c>
      <c r="B350" s="286">
        <v>706650003</v>
      </c>
      <c r="C350" s="285" t="s">
        <v>1541</v>
      </c>
      <c r="D350" s="287" t="s">
        <v>250</v>
      </c>
      <c r="E350" s="651" t="s">
        <v>272</v>
      </c>
      <c r="F350" s="292" t="s">
        <v>350</v>
      </c>
      <c r="G350" s="288" t="s">
        <v>676</v>
      </c>
      <c r="H350" s="285"/>
      <c r="I350" s="285" t="s">
        <v>387</v>
      </c>
      <c r="J350" s="289">
        <v>18.86</v>
      </c>
      <c r="K350" s="286" t="s">
        <v>399</v>
      </c>
      <c r="L350" s="286" t="s">
        <v>163</v>
      </c>
      <c r="M350" s="286" t="s">
        <v>433</v>
      </c>
      <c r="N350" s="290">
        <v>96</v>
      </c>
      <c r="O350" s="299">
        <v>7</v>
      </c>
      <c r="P350" s="291"/>
      <c r="Q350" s="650">
        <f>IFERROR(tbl_AufmassLos1[[#This Row],[Fläche_qm]]*tbl_AufmassLos1[[#This Row],[Reinigungs-tageJahr]],"")</f>
        <v>1810.56</v>
      </c>
      <c r="R350" s="175">
        <f>IFERROR(VLOOKUP(tbl_AufmassLos1[[#This Row],[Reinigungs-gruppe]]&amp;tbl_AufmassLos1[[#This Row],[Reinigungs-tageJahr]],tbl_BasisLos1[],7,FALSE),"")</f>
        <v>0</v>
      </c>
      <c r="S350" s="174" t="str">
        <f>IFERROR(tbl_AufmassLos1[[#This Row],[Fläche_qm_Jahr]]/tbl_AufmassLos1[[#This Row],[qm Leistung pro Stunde]],"")</f>
        <v/>
      </c>
      <c r="T350" s="176">
        <f>IFERROR(VLOOKUP(tbl_AufmassLos1[[#This Row],[Reinigungs-gruppe]]&amp;tbl_AufmassLos1[[#This Row],[Reinigungs-tageJahr]],tbl_BasisLos1[],8,FALSE),"")</f>
        <v>0</v>
      </c>
      <c r="U350" s="177" t="str">
        <f>IFERROR(tbl_AufmassLos1[[#This Row],[StundenJahr]]*tbl_AufmassLos1[[#This Row],[SVS]],"")</f>
        <v/>
      </c>
      <c r="V350" s="177" t="str">
        <f>IFERROR(tbl_AufmassLos1[[#This Row],[PreisJahr]]/12,"")</f>
        <v/>
      </c>
    </row>
    <row r="351" spans="1:22" x14ac:dyDescent="0.2">
      <c r="A351" s="285" t="s">
        <v>1540</v>
      </c>
      <c r="B351" s="286">
        <v>706650003</v>
      </c>
      <c r="C351" s="285" t="s">
        <v>1541</v>
      </c>
      <c r="D351" s="287" t="s">
        <v>250</v>
      </c>
      <c r="E351" s="651" t="s">
        <v>270</v>
      </c>
      <c r="F351" s="292" t="s">
        <v>838</v>
      </c>
      <c r="G351" s="288" t="s">
        <v>676</v>
      </c>
      <c r="H351" s="285"/>
      <c r="I351" s="285" t="s">
        <v>389</v>
      </c>
      <c r="J351" s="289">
        <v>18.86</v>
      </c>
      <c r="K351" s="286" t="s">
        <v>399</v>
      </c>
      <c r="L351" s="286" t="s">
        <v>163</v>
      </c>
      <c r="M351" s="286" t="s">
        <v>433</v>
      </c>
      <c r="N351" s="290">
        <v>96</v>
      </c>
      <c r="O351" s="299">
        <v>7</v>
      </c>
      <c r="P351" s="291"/>
      <c r="Q351" s="650">
        <f>IFERROR(tbl_AufmassLos1[[#This Row],[Fläche_qm]]*tbl_AufmassLos1[[#This Row],[Reinigungs-tageJahr]],"")</f>
        <v>1810.56</v>
      </c>
      <c r="R351" s="175">
        <f>IFERROR(VLOOKUP(tbl_AufmassLos1[[#This Row],[Reinigungs-gruppe]]&amp;tbl_AufmassLos1[[#This Row],[Reinigungs-tageJahr]],tbl_BasisLos1[],7,FALSE),"")</f>
        <v>0</v>
      </c>
      <c r="S351" s="174" t="str">
        <f>IFERROR(tbl_AufmassLos1[[#This Row],[Fläche_qm_Jahr]]/tbl_AufmassLos1[[#This Row],[qm Leistung pro Stunde]],"")</f>
        <v/>
      </c>
      <c r="T351" s="176">
        <f>IFERROR(VLOOKUP(tbl_AufmassLos1[[#This Row],[Reinigungs-gruppe]]&amp;tbl_AufmassLos1[[#This Row],[Reinigungs-tageJahr]],tbl_BasisLos1[],8,FALSE),"")</f>
        <v>0</v>
      </c>
      <c r="U351" s="177" t="str">
        <f>IFERROR(tbl_AufmassLos1[[#This Row],[StundenJahr]]*tbl_AufmassLos1[[#This Row],[SVS]],"")</f>
        <v/>
      </c>
      <c r="V351" s="177" t="str">
        <f>IFERROR(tbl_AufmassLos1[[#This Row],[PreisJahr]]/12,"")</f>
        <v/>
      </c>
    </row>
    <row r="352" spans="1:22" x14ac:dyDescent="0.2">
      <c r="A352" s="285" t="s">
        <v>1540</v>
      </c>
      <c r="B352" s="286">
        <v>706650003</v>
      </c>
      <c r="C352" s="285" t="s">
        <v>1541</v>
      </c>
      <c r="D352" s="287" t="s">
        <v>250</v>
      </c>
      <c r="E352" s="651" t="s">
        <v>271</v>
      </c>
      <c r="F352" s="292" t="s">
        <v>959</v>
      </c>
      <c r="G352" s="288" t="s">
        <v>676</v>
      </c>
      <c r="H352" s="285"/>
      <c r="I352" s="285" t="s">
        <v>389</v>
      </c>
      <c r="J352" s="289">
        <v>32.520000000000003</v>
      </c>
      <c r="K352" s="286" t="s">
        <v>427</v>
      </c>
      <c r="L352" s="286" t="s">
        <v>163</v>
      </c>
      <c r="M352" s="286" t="s">
        <v>433</v>
      </c>
      <c r="N352" s="290">
        <v>96</v>
      </c>
      <c r="O352" s="299">
        <v>14</v>
      </c>
      <c r="P352" s="291"/>
      <c r="Q352" s="650">
        <f>IFERROR(tbl_AufmassLos1[[#This Row],[Fläche_qm]]*tbl_AufmassLos1[[#This Row],[Reinigungs-tageJahr]],"")</f>
        <v>3121.92</v>
      </c>
      <c r="R352" s="175">
        <f>IFERROR(VLOOKUP(tbl_AufmassLos1[[#This Row],[Reinigungs-gruppe]]&amp;tbl_AufmassLos1[[#This Row],[Reinigungs-tageJahr]],tbl_BasisLos1[],7,FALSE),"")</f>
        <v>0</v>
      </c>
      <c r="S352" s="174" t="str">
        <f>IFERROR(tbl_AufmassLos1[[#This Row],[Fläche_qm_Jahr]]/tbl_AufmassLos1[[#This Row],[qm Leistung pro Stunde]],"")</f>
        <v/>
      </c>
      <c r="T352" s="176">
        <f>IFERROR(VLOOKUP(tbl_AufmassLos1[[#This Row],[Reinigungs-gruppe]]&amp;tbl_AufmassLos1[[#This Row],[Reinigungs-tageJahr]],tbl_BasisLos1[],8,FALSE),"")</f>
        <v>0</v>
      </c>
      <c r="U352" s="177" t="str">
        <f>IFERROR(tbl_AufmassLos1[[#This Row],[StundenJahr]]*tbl_AufmassLos1[[#This Row],[SVS]],"")</f>
        <v/>
      </c>
      <c r="V352" s="177" t="str">
        <f>IFERROR(tbl_AufmassLos1[[#This Row],[PreisJahr]]/12,"")</f>
        <v/>
      </c>
    </row>
    <row r="353" spans="1:22" x14ac:dyDescent="0.2">
      <c r="A353" s="285" t="s">
        <v>1540</v>
      </c>
      <c r="B353" s="286">
        <v>706650003</v>
      </c>
      <c r="C353" s="285" t="s">
        <v>1541</v>
      </c>
      <c r="D353" s="287" t="s">
        <v>252</v>
      </c>
      <c r="E353" s="651" t="s">
        <v>960</v>
      </c>
      <c r="F353" s="292" t="s">
        <v>334</v>
      </c>
      <c r="G353" s="288" t="s">
        <v>676</v>
      </c>
      <c r="H353" s="285"/>
      <c r="I353" s="285" t="s">
        <v>391</v>
      </c>
      <c r="J353" s="289">
        <v>55.68</v>
      </c>
      <c r="K353" s="286" t="s">
        <v>401</v>
      </c>
      <c r="L353" s="286" t="s">
        <v>163</v>
      </c>
      <c r="M353" s="286" t="s">
        <v>433</v>
      </c>
      <c r="N353" s="290">
        <v>96</v>
      </c>
      <c r="O353" s="299">
        <v>13.8</v>
      </c>
      <c r="P353" s="299">
        <v>3.3</v>
      </c>
      <c r="Q353" s="650">
        <f>IFERROR(tbl_AufmassLos1[[#This Row],[Fläche_qm]]*tbl_AufmassLos1[[#This Row],[Reinigungs-tageJahr]],"")</f>
        <v>5345.28</v>
      </c>
      <c r="R353" s="175">
        <f>IFERROR(VLOOKUP(tbl_AufmassLos1[[#This Row],[Reinigungs-gruppe]]&amp;tbl_AufmassLos1[[#This Row],[Reinigungs-tageJahr]],tbl_BasisLos1[],7,FALSE),"")</f>
        <v>0</v>
      </c>
      <c r="S353" s="174" t="str">
        <f>IFERROR(tbl_AufmassLos1[[#This Row],[Fläche_qm_Jahr]]/tbl_AufmassLos1[[#This Row],[qm Leistung pro Stunde]],"")</f>
        <v/>
      </c>
      <c r="T353" s="176">
        <f>IFERROR(VLOOKUP(tbl_AufmassLos1[[#This Row],[Reinigungs-gruppe]]&amp;tbl_AufmassLos1[[#This Row],[Reinigungs-tageJahr]],tbl_BasisLos1[],8,FALSE),"")</f>
        <v>0</v>
      </c>
      <c r="U353" s="177" t="str">
        <f>IFERROR(tbl_AufmassLos1[[#This Row],[StundenJahr]]*tbl_AufmassLos1[[#This Row],[SVS]],"")</f>
        <v/>
      </c>
      <c r="V353" s="177" t="str">
        <f>IFERROR(tbl_AufmassLos1[[#This Row],[PreisJahr]]/12,"")</f>
        <v/>
      </c>
    </row>
    <row r="354" spans="1:22" x14ac:dyDescent="0.2">
      <c r="A354" s="285" t="s">
        <v>1540</v>
      </c>
      <c r="B354" s="286">
        <v>706650003</v>
      </c>
      <c r="C354" s="285" t="s">
        <v>1541</v>
      </c>
      <c r="D354" s="287" t="s">
        <v>252</v>
      </c>
      <c r="E354" s="651" t="s">
        <v>961</v>
      </c>
      <c r="F354" s="292" t="s">
        <v>765</v>
      </c>
      <c r="G354" s="288" t="s">
        <v>676</v>
      </c>
      <c r="H354" s="285"/>
      <c r="I354" s="285" t="s">
        <v>389</v>
      </c>
      <c r="J354" s="289">
        <v>67.69</v>
      </c>
      <c r="K354" s="286" t="s">
        <v>410</v>
      </c>
      <c r="L354" s="286" t="s">
        <v>163</v>
      </c>
      <c r="M354" s="286" t="s">
        <v>433</v>
      </c>
      <c r="N354" s="290">
        <v>96</v>
      </c>
      <c r="O354" s="299">
        <v>4.5999999999999996</v>
      </c>
      <c r="P354" s="291"/>
      <c r="Q354" s="650">
        <f>IFERROR(tbl_AufmassLos1[[#This Row],[Fläche_qm]]*tbl_AufmassLos1[[#This Row],[Reinigungs-tageJahr]],"")</f>
        <v>6498.24</v>
      </c>
      <c r="R354" s="175">
        <f>IFERROR(VLOOKUP(tbl_AufmassLos1[[#This Row],[Reinigungs-gruppe]]&amp;tbl_AufmassLos1[[#This Row],[Reinigungs-tageJahr]],tbl_BasisLos1[],7,FALSE),"")</f>
        <v>0</v>
      </c>
      <c r="S354" s="174" t="str">
        <f>IFERROR(tbl_AufmassLos1[[#This Row],[Fläche_qm_Jahr]]/tbl_AufmassLos1[[#This Row],[qm Leistung pro Stunde]],"")</f>
        <v/>
      </c>
      <c r="T354" s="176">
        <f>IFERROR(VLOOKUP(tbl_AufmassLos1[[#This Row],[Reinigungs-gruppe]]&amp;tbl_AufmassLos1[[#This Row],[Reinigungs-tageJahr]],tbl_BasisLos1[],8,FALSE),"")</f>
        <v>0</v>
      </c>
      <c r="U354" s="177" t="str">
        <f>IFERROR(tbl_AufmassLos1[[#This Row],[StundenJahr]]*tbl_AufmassLos1[[#This Row],[SVS]],"")</f>
        <v/>
      </c>
      <c r="V354" s="177" t="str">
        <f>IFERROR(tbl_AufmassLos1[[#This Row],[PreisJahr]]/12,"")</f>
        <v/>
      </c>
    </row>
    <row r="355" spans="1:22" x14ac:dyDescent="0.2">
      <c r="A355" s="285" t="s">
        <v>1540</v>
      </c>
      <c r="B355" s="286">
        <v>706650003</v>
      </c>
      <c r="C355" s="285" t="s">
        <v>1541</v>
      </c>
      <c r="D355" s="287" t="s">
        <v>252</v>
      </c>
      <c r="E355" s="651" t="s">
        <v>962</v>
      </c>
      <c r="F355" s="292" t="s">
        <v>327</v>
      </c>
      <c r="G355" s="288" t="s">
        <v>676</v>
      </c>
      <c r="H355" s="285"/>
      <c r="I355" s="285" t="s">
        <v>389</v>
      </c>
      <c r="J355" s="289">
        <v>20.02</v>
      </c>
      <c r="K355" s="286" t="s">
        <v>412</v>
      </c>
      <c r="L355" s="286" t="s">
        <v>163</v>
      </c>
      <c r="M355" s="286" t="s">
        <v>433</v>
      </c>
      <c r="N355" s="290">
        <v>96</v>
      </c>
      <c r="O355" s="291">
        <v>0</v>
      </c>
      <c r="P355" s="291"/>
      <c r="Q355" s="650">
        <f>IFERROR(tbl_AufmassLos1[[#This Row],[Fläche_qm]]*tbl_AufmassLos1[[#This Row],[Reinigungs-tageJahr]],"")</f>
        <v>1921.92</v>
      </c>
      <c r="R355" s="175">
        <f>IFERROR(VLOOKUP(tbl_AufmassLos1[[#This Row],[Reinigungs-gruppe]]&amp;tbl_AufmassLos1[[#This Row],[Reinigungs-tageJahr]],tbl_BasisLos1[],7,FALSE),"")</f>
        <v>0</v>
      </c>
      <c r="S355" s="174" t="str">
        <f>IFERROR(tbl_AufmassLos1[[#This Row],[Fläche_qm_Jahr]]/tbl_AufmassLos1[[#This Row],[qm Leistung pro Stunde]],"")</f>
        <v/>
      </c>
      <c r="T355" s="176">
        <f>IFERROR(VLOOKUP(tbl_AufmassLos1[[#This Row],[Reinigungs-gruppe]]&amp;tbl_AufmassLos1[[#This Row],[Reinigungs-tageJahr]],tbl_BasisLos1[],8,FALSE),"")</f>
        <v>0</v>
      </c>
      <c r="U355" s="177" t="str">
        <f>IFERROR(tbl_AufmassLos1[[#This Row],[StundenJahr]]*tbl_AufmassLos1[[#This Row],[SVS]],"")</f>
        <v/>
      </c>
      <c r="V355" s="177" t="str">
        <f>IFERROR(tbl_AufmassLos1[[#This Row],[PreisJahr]]/12,"")</f>
        <v/>
      </c>
    </row>
    <row r="356" spans="1:22" x14ac:dyDescent="0.2">
      <c r="A356" s="285" t="s">
        <v>1540</v>
      </c>
      <c r="B356" s="286">
        <v>706650003</v>
      </c>
      <c r="C356" s="285" t="s">
        <v>1541</v>
      </c>
      <c r="D356" s="287" t="s">
        <v>252</v>
      </c>
      <c r="E356" s="651" t="s">
        <v>963</v>
      </c>
      <c r="F356" s="292" t="s">
        <v>362</v>
      </c>
      <c r="G356" s="288" t="s">
        <v>676</v>
      </c>
      <c r="H356" s="285"/>
      <c r="I356" s="285" t="s">
        <v>391</v>
      </c>
      <c r="J356" s="289">
        <v>42.33</v>
      </c>
      <c r="K356" s="286" t="s">
        <v>49</v>
      </c>
      <c r="L356" s="286" t="s">
        <v>163</v>
      </c>
      <c r="M356" s="286" t="s">
        <v>249</v>
      </c>
      <c r="N356" s="290">
        <v>0</v>
      </c>
      <c r="O356" s="291">
        <v>0</v>
      </c>
      <c r="P356" s="291"/>
      <c r="Q356" s="650">
        <f>IFERROR(tbl_AufmassLos1[[#This Row],[Fläche_qm]]*tbl_AufmassLos1[[#This Row],[Reinigungs-tageJahr]],"")</f>
        <v>0</v>
      </c>
      <c r="R356" s="175">
        <f>IFERROR(VLOOKUP(tbl_AufmassLos1[[#This Row],[Reinigungs-gruppe]]&amp;tbl_AufmassLos1[[#This Row],[Reinigungs-tageJahr]],tbl_BasisLos1[],7,FALSE),"")</f>
        <v>0</v>
      </c>
      <c r="S356" s="174" t="str">
        <f>IFERROR(tbl_AufmassLos1[[#This Row],[Fläche_qm_Jahr]]/tbl_AufmassLos1[[#This Row],[qm Leistung pro Stunde]],"")</f>
        <v/>
      </c>
      <c r="T356" s="176">
        <f>IFERROR(VLOOKUP(tbl_AufmassLos1[[#This Row],[Reinigungs-gruppe]]&amp;tbl_AufmassLos1[[#This Row],[Reinigungs-tageJahr]],tbl_BasisLos1[],8,FALSE),"")</f>
        <v>0</v>
      </c>
      <c r="U356" s="177" t="str">
        <f>IFERROR(tbl_AufmassLos1[[#This Row],[StundenJahr]]*tbl_AufmassLos1[[#This Row],[SVS]],"")</f>
        <v/>
      </c>
      <c r="V356" s="177" t="str">
        <f>IFERROR(tbl_AufmassLos1[[#This Row],[PreisJahr]]/12,"")</f>
        <v/>
      </c>
    </row>
    <row r="357" spans="1:22" x14ac:dyDescent="0.2">
      <c r="A357" s="285" t="s">
        <v>1540</v>
      </c>
      <c r="B357" s="286">
        <v>706650003</v>
      </c>
      <c r="C357" s="285" t="s">
        <v>1541</v>
      </c>
      <c r="D357" s="287">
        <v>0</v>
      </c>
      <c r="E357" s="651" t="s">
        <v>299</v>
      </c>
      <c r="F357" s="292" t="s">
        <v>383</v>
      </c>
      <c r="G357" s="288" t="s">
        <v>676</v>
      </c>
      <c r="H357" s="285"/>
      <c r="I357" s="285" t="s">
        <v>391</v>
      </c>
      <c r="J357" s="289">
        <v>72.150000000000006</v>
      </c>
      <c r="K357" s="286" t="s">
        <v>414</v>
      </c>
      <c r="L357" s="286" t="s">
        <v>163</v>
      </c>
      <c r="M357" s="286" t="s">
        <v>249</v>
      </c>
      <c r="N357" s="290">
        <v>0</v>
      </c>
      <c r="O357" s="291">
        <v>0</v>
      </c>
      <c r="P357" s="291"/>
      <c r="Q357" s="650">
        <f>IFERROR(tbl_AufmassLos1[[#This Row],[Fläche_qm]]*tbl_AufmassLos1[[#This Row],[Reinigungs-tageJahr]],"")</f>
        <v>0</v>
      </c>
      <c r="R357" s="175">
        <f>IFERROR(VLOOKUP(tbl_AufmassLos1[[#This Row],[Reinigungs-gruppe]]&amp;tbl_AufmassLos1[[#This Row],[Reinigungs-tageJahr]],tbl_BasisLos1[],7,FALSE),"")</f>
        <v>0</v>
      </c>
      <c r="S357" s="174" t="str">
        <f>IFERROR(tbl_AufmassLos1[[#This Row],[Fläche_qm_Jahr]]/tbl_AufmassLos1[[#This Row],[qm Leistung pro Stunde]],"")</f>
        <v/>
      </c>
      <c r="T357" s="176">
        <f>IFERROR(VLOOKUP(tbl_AufmassLos1[[#This Row],[Reinigungs-gruppe]]&amp;tbl_AufmassLos1[[#This Row],[Reinigungs-tageJahr]],tbl_BasisLos1[],8,FALSE),"")</f>
        <v>0</v>
      </c>
      <c r="U357" s="177" t="str">
        <f>IFERROR(tbl_AufmassLos1[[#This Row],[StundenJahr]]*tbl_AufmassLos1[[#This Row],[SVS]],"")</f>
        <v/>
      </c>
      <c r="V357" s="177" t="str">
        <f>IFERROR(tbl_AufmassLos1[[#This Row],[PreisJahr]]/12,"")</f>
        <v/>
      </c>
    </row>
    <row r="358" spans="1:22" x14ac:dyDescent="0.2">
      <c r="A358" s="285" t="s">
        <v>1540</v>
      </c>
      <c r="B358" s="286">
        <v>706650003</v>
      </c>
      <c r="C358" s="285" t="s">
        <v>1541</v>
      </c>
      <c r="D358" s="287">
        <v>0</v>
      </c>
      <c r="E358" s="651" t="s">
        <v>298</v>
      </c>
      <c r="F358" s="292" t="s">
        <v>964</v>
      </c>
      <c r="G358" s="288" t="s">
        <v>676</v>
      </c>
      <c r="H358" s="285"/>
      <c r="I358" s="285" t="s">
        <v>391</v>
      </c>
      <c r="J358" s="289">
        <v>11.54</v>
      </c>
      <c r="K358" s="286" t="s">
        <v>235</v>
      </c>
      <c r="L358" s="286" t="s">
        <v>163</v>
      </c>
      <c r="M358" s="286" t="s">
        <v>430</v>
      </c>
      <c r="N358" s="290">
        <v>192</v>
      </c>
      <c r="O358" s="291">
        <v>0</v>
      </c>
      <c r="P358" s="291"/>
      <c r="Q358" s="650">
        <f>IFERROR(tbl_AufmassLos1[[#This Row],[Fläche_qm]]*tbl_AufmassLos1[[#This Row],[Reinigungs-tageJahr]],"")</f>
        <v>2215.6799999999998</v>
      </c>
      <c r="R358" s="175">
        <f>IFERROR(VLOOKUP(tbl_AufmassLos1[[#This Row],[Reinigungs-gruppe]]&amp;tbl_AufmassLos1[[#This Row],[Reinigungs-tageJahr]],tbl_BasisLos1[],7,FALSE),"")</f>
        <v>0</v>
      </c>
      <c r="S358" s="174" t="str">
        <f>IFERROR(tbl_AufmassLos1[[#This Row],[Fläche_qm_Jahr]]/tbl_AufmassLos1[[#This Row],[qm Leistung pro Stunde]],"")</f>
        <v/>
      </c>
      <c r="T358" s="176">
        <f>IFERROR(VLOOKUP(tbl_AufmassLos1[[#This Row],[Reinigungs-gruppe]]&amp;tbl_AufmassLos1[[#This Row],[Reinigungs-tageJahr]],tbl_BasisLos1[],8,FALSE),"")</f>
        <v>0</v>
      </c>
      <c r="U358" s="177" t="str">
        <f>IFERROR(tbl_AufmassLos1[[#This Row],[StundenJahr]]*tbl_AufmassLos1[[#This Row],[SVS]],"")</f>
        <v/>
      </c>
      <c r="V358" s="177" t="str">
        <f>IFERROR(tbl_AufmassLos1[[#This Row],[PreisJahr]]/12,"")</f>
        <v/>
      </c>
    </row>
    <row r="359" spans="1:22" x14ac:dyDescent="0.2">
      <c r="A359" s="285" t="s">
        <v>1540</v>
      </c>
      <c r="B359" s="286">
        <v>706650003</v>
      </c>
      <c r="C359" s="285" t="s">
        <v>1541</v>
      </c>
      <c r="D359" s="287">
        <v>0</v>
      </c>
      <c r="E359" s="651" t="s">
        <v>965</v>
      </c>
      <c r="F359" s="292" t="s">
        <v>382</v>
      </c>
      <c r="G359" s="288" t="s">
        <v>676</v>
      </c>
      <c r="H359" s="285"/>
      <c r="I359" s="285" t="s">
        <v>391</v>
      </c>
      <c r="J359" s="289">
        <v>32.159999999999997</v>
      </c>
      <c r="K359" s="286" t="s">
        <v>439</v>
      </c>
      <c r="L359" s="286" t="s">
        <v>163</v>
      </c>
      <c r="M359" s="286" t="s">
        <v>520</v>
      </c>
      <c r="N359" s="290">
        <v>384</v>
      </c>
      <c r="O359" s="291">
        <v>0</v>
      </c>
      <c r="P359" s="291"/>
      <c r="Q359" s="650">
        <f>IFERROR(tbl_AufmassLos1[[#This Row],[Fläche_qm]]*tbl_AufmassLos1[[#This Row],[Reinigungs-tageJahr]],"")</f>
        <v>12349.439999999999</v>
      </c>
      <c r="R359" s="175">
        <f>IFERROR(VLOOKUP(tbl_AufmassLos1[[#This Row],[Reinigungs-gruppe]]&amp;tbl_AufmassLos1[[#This Row],[Reinigungs-tageJahr]],tbl_BasisLos1[],7,FALSE),"")</f>
        <v>0</v>
      </c>
      <c r="S359" s="174" t="str">
        <f>IFERROR(tbl_AufmassLos1[[#This Row],[Fläche_qm_Jahr]]/tbl_AufmassLos1[[#This Row],[qm Leistung pro Stunde]],"")</f>
        <v/>
      </c>
      <c r="T359" s="176">
        <f>IFERROR(VLOOKUP(tbl_AufmassLos1[[#This Row],[Reinigungs-gruppe]]&amp;tbl_AufmassLos1[[#This Row],[Reinigungs-tageJahr]],tbl_BasisLos1[],8,FALSE),"")</f>
        <v>0</v>
      </c>
      <c r="U359" s="177" t="str">
        <f>IFERROR(tbl_AufmassLos1[[#This Row],[StundenJahr]]*tbl_AufmassLos1[[#This Row],[SVS]],"")</f>
        <v/>
      </c>
      <c r="V359" s="177" t="str">
        <f>IFERROR(tbl_AufmassLos1[[#This Row],[PreisJahr]]/12,"")</f>
        <v/>
      </c>
    </row>
    <row r="360" spans="1:22" x14ac:dyDescent="0.2">
      <c r="A360" s="285" t="s">
        <v>1540</v>
      </c>
      <c r="B360" s="286">
        <v>706650003</v>
      </c>
      <c r="C360" s="285" t="s">
        <v>1541</v>
      </c>
      <c r="D360" s="287">
        <v>0</v>
      </c>
      <c r="E360" s="651" t="s">
        <v>966</v>
      </c>
      <c r="F360" s="292" t="s">
        <v>967</v>
      </c>
      <c r="G360" s="288" t="s">
        <v>676</v>
      </c>
      <c r="H360" s="285"/>
      <c r="I360" s="285" t="s">
        <v>391</v>
      </c>
      <c r="J360" s="289">
        <v>8.82</v>
      </c>
      <c r="K360" s="286" t="s">
        <v>439</v>
      </c>
      <c r="L360" s="286" t="s">
        <v>163</v>
      </c>
      <c r="M360" s="286" t="s">
        <v>520</v>
      </c>
      <c r="N360" s="290">
        <v>384</v>
      </c>
      <c r="O360" s="299">
        <v>2.4</v>
      </c>
      <c r="P360" s="291"/>
      <c r="Q360" s="650">
        <f>IFERROR(tbl_AufmassLos1[[#This Row],[Fläche_qm]]*tbl_AufmassLos1[[#This Row],[Reinigungs-tageJahr]],"")</f>
        <v>3386.88</v>
      </c>
      <c r="R360" s="175">
        <f>IFERROR(VLOOKUP(tbl_AufmassLos1[[#This Row],[Reinigungs-gruppe]]&amp;tbl_AufmassLos1[[#This Row],[Reinigungs-tageJahr]],tbl_BasisLos1[],7,FALSE),"")</f>
        <v>0</v>
      </c>
      <c r="S360" s="174" t="str">
        <f>IFERROR(tbl_AufmassLos1[[#This Row],[Fläche_qm_Jahr]]/tbl_AufmassLos1[[#This Row],[qm Leistung pro Stunde]],"")</f>
        <v/>
      </c>
      <c r="T360" s="176">
        <f>IFERROR(VLOOKUP(tbl_AufmassLos1[[#This Row],[Reinigungs-gruppe]]&amp;tbl_AufmassLos1[[#This Row],[Reinigungs-tageJahr]],tbl_BasisLos1[],8,FALSE),"")</f>
        <v>0</v>
      </c>
      <c r="U360" s="177" t="str">
        <f>IFERROR(tbl_AufmassLos1[[#This Row],[StundenJahr]]*tbl_AufmassLos1[[#This Row],[SVS]],"")</f>
        <v/>
      </c>
      <c r="V360" s="177" t="str">
        <f>IFERROR(tbl_AufmassLos1[[#This Row],[PreisJahr]]/12,"")</f>
        <v/>
      </c>
    </row>
    <row r="361" spans="1:22" x14ac:dyDescent="0.2">
      <c r="A361" s="285" t="s">
        <v>1540</v>
      </c>
      <c r="B361" s="286">
        <v>706650003</v>
      </c>
      <c r="C361" s="285" t="s">
        <v>1541</v>
      </c>
      <c r="D361" s="287">
        <v>0</v>
      </c>
      <c r="E361" s="651" t="s">
        <v>968</v>
      </c>
      <c r="F361" s="292" t="s">
        <v>358</v>
      </c>
      <c r="G361" s="288" t="s">
        <v>676</v>
      </c>
      <c r="H361" s="285"/>
      <c r="I361" s="285" t="s">
        <v>391</v>
      </c>
      <c r="J361" s="289">
        <v>25.6</v>
      </c>
      <c r="K361" s="286" t="s">
        <v>439</v>
      </c>
      <c r="L361" s="286" t="s">
        <v>163</v>
      </c>
      <c r="M361" s="286" t="s">
        <v>520</v>
      </c>
      <c r="N361" s="290">
        <v>384</v>
      </c>
      <c r="O361" s="291">
        <v>0</v>
      </c>
      <c r="P361" s="291"/>
      <c r="Q361" s="650">
        <f>IFERROR(tbl_AufmassLos1[[#This Row],[Fläche_qm]]*tbl_AufmassLos1[[#This Row],[Reinigungs-tageJahr]],"")</f>
        <v>9830.4000000000015</v>
      </c>
      <c r="R361" s="175">
        <f>IFERROR(VLOOKUP(tbl_AufmassLos1[[#This Row],[Reinigungs-gruppe]]&amp;tbl_AufmassLos1[[#This Row],[Reinigungs-tageJahr]],tbl_BasisLos1[],7,FALSE),"")</f>
        <v>0</v>
      </c>
      <c r="S361" s="174" t="str">
        <f>IFERROR(tbl_AufmassLos1[[#This Row],[Fläche_qm_Jahr]]/tbl_AufmassLos1[[#This Row],[qm Leistung pro Stunde]],"")</f>
        <v/>
      </c>
      <c r="T361" s="176">
        <f>IFERROR(VLOOKUP(tbl_AufmassLos1[[#This Row],[Reinigungs-gruppe]]&amp;tbl_AufmassLos1[[#This Row],[Reinigungs-tageJahr]],tbl_BasisLos1[],8,FALSE),"")</f>
        <v>0</v>
      </c>
      <c r="U361" s="177" t="str">
        <f>IFERROR(tbl_AufmassLos1[[#This Row],[StundenJahr]]*tbl_AufmassLos1[[#This Row],[SVS]],"")</f>
        <v/>
      </c>
      <c r="V361" s="177" t="str">
        <f>IFERROR(tbl_AufmassLos1[[#This Row],[PreisJahr]]/12,"")</f>
        <v/>
      </c>
    </row>
    <row r="362" spans="1:22" x14ac:dyDescent="0.2">
      <c r="A362" s="285" t="s">
        <v>1540</v>
      </c>
      <c r="B362" s="286">
        <v>706650003</v>
      </c>
      <c r="C362" s="285" t="s">
        <v>1541</v>
      </c>
      <c r="D362" s="287">
        <v>0</v>
      </c>
      <c r="E362" s="651" t="s">
        <v>969</v>
      </c>
      <c r="F362" s="292" t="s">
        <v>970</v>
      </c>
      <c r="G362" s="288" t="s">
        <v>676</v>
      </c>
      <c r="H362" s="285"/>
      <c r="I362" s="285" t="s">
        <v>391</v>
      </c>
      <c r="J362" s="289">
        <v>8.7899999999999991</v>
      </c>
      <c r="K362" s="286" t="s">
        <v>439</v>
      </c>
      <c r="L362" s="286" t="s">
        <v>163</v>
      </c>
      <c r="M362" s="286" t="s">
        <v>520</v>
      </c>
      <c r="N362" s="290">
        <v>384</v>
      </c>
      <c r="O362" s="299">
        <v>2.4</v>
      </c>
      <c r="P362" s="291"/>
      <c r="Q362" s="650">
        <f>IFERROR(tbl_AufmassLos1[[#This Row],[Fläche_qm]]*tbl_AufmassLos1[[#This Row],[Reinigungs-tageJahr]],"")</f>
        <v>3375.3599999999997</v>
      </c>
      <c r="R362" s="175">
        <f>IFERROR(VLOOKUP(tbl_AufmassLos1[[#This Row],[Reinigungs-gruppe]]&amp;tbl_AufmassLos1[[#This Row],[Reinigungs-tageJahr]],tbl_BasisLos1[],7,FALSE),"")</f>
        <v>0</v>
      </c>
      <c r="S362" s="174" t="str">
        <f>IFERROR(tbl_AufmassLos1[[#This Row],[Fläche_qm_Jahr]]/tbl_AufmassLos1[[#This Row],[qm Leistung pro Stunde]],"")</f>
        <v/>
      </c>
      <c r="T362" s="176">
        <f>IFERROR(VLOOKUP(tbl_AufmassLos1[[#This Row],[Reinigungs-gruppe]]&amp;tbl_AufmassLos1[[#This Row],[Reinigungs-tageJahr]],tbl_BasisLos1[],8,FALSE),"")</f>
        <v>0</v>
      </c>
      <c r="U362" s="177" t="str">
        <f>IFERROR(tbl_AufmassLos1[[#This Row],[StundenJahr]]*tbl_AufmassLos1[[#This Row],[SVS]],"")</f>
        <v/>
      </c>
      <c r="V362" s="177" t="str">
        <f>IFERROR(tbl_AufmassLos1[[#This Row],[PreisJahr]]/12,"")</f>
        <v/>
      </c>
    </row>
    <row r="363" spans="1:22" x14ac:dyDescent="0.2">
      <c r="A363" s="285" t="s">
        <v>1540</v>
      </c>
      <c r="B363" s="286">
        <v>706650003</v>
      </c>
      <c r="C363" s="285" t="s">
        <v>1541</v>
      </c>
      <c r="D363" s="287">
        <v>-1</v>
      </c>
      <c r="E363" s="651" t="s">
        <v>971</v>
      </c>
      <c r="F363" s="292" t="s">
        <v>375</v>
      </c>
      <c r="G363" s="288" t="s">
        <v>676</v>
      </c>
      <c r="H363" s="285"/>
      <c r="I363" s="285" t="s">
        <v>391</v>
      </c>
      <c r="J363" s="289">
        <v>21.56</v>
      </c>
      <c r="K363" s="286" t="s">
        <v>49</v>
      </c>
      <c r="L363" s="286" t="s">
        <v>163</v>
      </c>
      <c r="M363" s="286" t="s">
        <v>249</v>
      </c>
      <c r="N363" s="290">
        <v>0</v>
      </c>
      <c r="O363" s="291">
        <v>0</v>
      </c>
      <c r="P363" s="291"/>
      <c r="Q363" s="650">
        <f>IFERROR(tbl_AufmassLos1[[#This Row],[Fläche_qm]]*tbl_AufmassLos1[[#This Row],[Reinigungs-tageJahr]],"")</f>
        <v>0</v>
      </c>
      <c r="R363" s="175">
        <f>IFERROR(VLOOKUP(tbl_AufmassLos1[[#This Row],[Reinigungs-gruppe]]&amp;tbl_AufmassLos1[[#This Row],[Reinigungs-tageJahr]],tbl_BasisLos1[],7,FALSE),"")</f>
        <v>0</v>
      </c>
      <c r="S363" s="174" t="str">
        <f>IFERROR(tbl_AufmassLos1[[#This Row],[Fläche_qm_Jahr]]/tbl_AufmassLos1[[#This Row],[qm Leistung pro Stunde]],"")</f>
        <v/>
      </c>
      <c r="T363" s="176">
        <f>IFERROR(VLOOKUP(tbl_AufmassLos1[[#This Row],[Reinigungs-gruppe]]&amp;tbl_AufmassLos1[[#This Row],[Reinigungs-tageJahr]],tbl_BasisLos1[],8,FALSE),"")</f>
        <v>0</v>
      </c>
      <c r="U363" s="177" t="str">
        <f>IFERROR(tbl_AufmassLos1[[#This Row],[StundenJahr]]*tbl_AufmassLos1[[#This Row],[SVS]],"")</f>
        <v/>
      </c>
      <c r="V363" s="177" t="str">
        <f>IFERROR(tbl_AufmassLos1[[#This Row],[PreisJahr]]/12,"")</f>
        <v/>
      </c>
    </row>
    <row r="364" spans="1:22" x14ac:dyDescent="0.2">
      <c r="A364" s="285" t="s">
        <v>1540</v>
      </c>
      <c r="B364" s="286">
        <v>706650003</v>
      </c>
      <c r="C364" s="285" t="s">
        <v>1541</v>
      </c>
      <c r="D364" s="287">
        <v>-1</v>
      </c>
      <c r="E364" s="651" t="s">
        <v>972</v>
      </c>
      <c r="F364" s="292" t="s">
        <v>375</v>
      </c>
      <c r="G364" s="288" t="s">
        <v>676</v>
      </c>
      <c r="H364" s="285"/>
      <c r="I364" s="285" t="s">
        <v>391</v>
      </c>
      <c r="J364" s="289">
        <v>21.56</v>
      </c>
      <c r="K364" s="286" t="s">
        <v>49</v>
      </c>
      <c r="L364" s="286" t="s">
        <v>163</v>
      </c>
      <c r="M364" s="286" t="s">
        <v>249</v>
      </c>
      <c r="N364" s="290">
        <v>0</v>
      </c>
      <c r="O364" s="291">
        <v>0</v>
      </c>
      <c r="P364" s="291"/>
      <c r="Q364" s="650">
        <f>IFERROR(tbl_AufmassLos1[[#This Row],[Fläche_qm]]*tbl_AufmassLos1[[#This Row],[Reinigungs-tageJahr]],"")</f>
        <v>0</v>
      </c>
      <c r="R364" s="175">
        <f>IFERROR(VLOOKUP(tbl_AufmassLos1[[#This Row],[Reinigungs-gruppe]]&amp;tbl_AufmassLos1[[#This Row],[Reinigungs-tageJahr]],tbl_BasisLos1[],7,FALSE),"")</f>
        <v>0</v>
      </c>
      <c r="S364" s="174" t="str">
        <f>IFERROR(tbl_AufmassLos1[[#This Row],[Fläche_qm_Jahr]]/tbl_AufmassLos1[[#This Row],[qm Leistung pro Stunde]],"")</f>
        <v/>
      </c>
      <c r="T364" s="176">
        <f>IFERROR(VLOOKUP(tbl_AufmassLos1[[#This Row],[Reinigungs-gruppe]]&amp;tbl_AufmassLos1[[#This Row],[Reinigungs-tageJahr]],tbl_BasisLos1[],8,FALSE),"")</f>
        <v>0</v>
      </c>
      <c r="U364" s="177" t="str">
        <f>IFERROR(tbl_AufmassLos1[[#This Row],[StundenJahr]]*tbl_AufmassLos1[[#This Row],[SVS]],"")</f>
        <v/>
      </c>
      <c r="V364" s="177" t="str">
        <f>IFERROR(tbl_AufmassLos1[[#This Row],[PreisJahr]]/12,"")</f>
        <v/>
      </c>
    </row>
    <row r="365" spans="1:22" x14ac:dyDescent="0.2">
      <c r="A365" s="285" t="s">
        <v>1540</v>
      </c>
      <c r="B365" s="286">
        <v>706650003</v>
      </c>
      <c r="C365" s="285" t="s">
        <v>1541</v>
      </c>
      <c r="D365" s="287">
        <v>-1</v>
      </c>
      <c r="E365" s="651" t="s">
        <v>973</v>
      </c>
      <c r="F365" s="292" t="s">
        <v>334</v>
      </c>
      <c r="G365" s="288" t="s">
        <v>676</v>
      </c>
      <c r="H365" s="285"/>
      <c r="I365" s="285" t="s">
        <v>391</v>
      </c>
      <c r="J365" s="289">
        <v>21.56</v>
      </c>
      <c r="K365" s="286" t="s">
        <v>49</v>
      </c>
      <c r="L365" s="286" t="s">
        <v>163</v>
      </c>
      <c r="M365" s="286" t="s">
        <v>249</v>
      </c>
      <c r="N365" s="290">
        <v>0</v>
      </c>
      <c r="O365" s="291">
        <v>0</v>
      </c>
      <c r="P365" s="291"/>
      <c r="Q365" s="650">
        <f>IFERROR(tbl_AufmassLos1[[#This Row],[Fläche_qm]]*tbl_AufmassLos1[[#This Row],[Reinigungs-tageJahr]],"")</f>
        <v>0</v>
      </c>
      <c r="R365" s="175">
        <f>IFERROR(VLOOKUP(tbl_AufmassLos1[[#This Row],[Reinigungs-gruppe]]&amp;tbl_AufmassLos1[[#This Row],[Reinigungs-tageJahr]],tbl_BasisLos1[],7,FALSE),"")</f>
        <v>0</v>
      </c>
      <c r="S365" s="174" t="str">
        <f>IFERROR(tbl_AufmassLos1[[#This Row],[Fläche_qm_Jahr]]/tbl_AufmassLos1[[#This Row],[qm Leistung pro Stunde]],"")</f>
        <v/>
      </c>
      <c r="T365" s="176">
        <f>IFERROR(VLOOKUP(tbl_AufmassLos1[[#This Row],[Reinigungs-gruppe]]&amp;tbl_AufmassLos1[[#This Row],[Reinigungs-tageJahr]],tbl_BasisLos1[],8,FALSE),"")</f>
        <v>0</v>
      </c>
      <c r="U365" s="177" t="str">
        <f>IFERROR(tbl_AufmassLos1[[#This Row],[StundenJahr]]*tbl_AufmassLos1[[#This Row],[SVS]],"")</f>
        <v/>
      </c>
      <c r="V365" s="177" t="str">
        <f>IFERROR(tbl_AufmassLos1[[#This Row],[PreisJahr]]/12,"")</f>
        <v/>
      </c>
    </row>
    <row r="366" spans="1:22" x14ac:dyDescent="0.2">
      <c r="A366" s="285" t="s">
        <v>1540</v>
      </c>
      <c r="B366" s="286">
        <v>706650003</v>
      </c>
      <c r="C366" s="285" t="s">
        <v>1541</v>
      </c>
      <c r="D366" s="287">
        <v>-1</v>
      </c>
      <c r="E366" s="651" t="s">
        <v>974</v>
      </c>
      <c r="F366" s="292" t="s">
        <v>975</v>
      </c>
      <c r="G366" s="288" t="s">
        <v>676</v>
      </c>
      <c r="H366" s="285"/>
      <c r="I366" s="285" t="s">
        <v>391</v>
      </c>
      <c r="J366" s="289">
        <v>123.56</v>
      </c>
      <c r="K366" s="286" t="s">
        <v>49</v>
      </c>
      <c r="L366" s="286" t="s">
        <v>163</v>
      </c>
      <c r="M366" s="286" t="s">
        <v>249</v>
      </c>
      <c r="N366" s="290">
        <v>0</v>
      </c>
      <c r="O366" s="291">
        <v>0</v>
      </c>
      <c r="P366" s="291"/>
      <c r="Q366" s="650">
        <f>IFERROR(tbl_AufmassLos1[[#This Row],[Fläche_qm]]*tbl_AufmassLos1[[#This Row],[Reinigungs-tageJahr]],"")</f>
        <v>0</v>
      </c>
      <c r="R366" s="175">
        <f>IFERROR(VLOOKUP(tbl_AufmassLos1[[#This Row],[Reinigungs-gruppe]]&amp;tbl_AufmassLos1[[#This Row],[Reinigungs-tageJahr]],tbl_BasisLos1[],7,FALSE),"")</f>
        <v>0</v>
      </c>
      <c r="S366" s="174" t="str">
        <f>IFERROR(tbl_AufmassLos1[[#This Row],[Fläche_qm_Jahr]]/tbl_AufmassLos1[[#This Row],[qm Leistung pro Stunde]],"")</f>
        <v/>
      </c>
      <c r="T366" s="176">
        <f>IFERROR(VLOOKUP(tbl_AufmassLos1[[#This Row],[Reinigungs-gruppe]]&amp;tbl_AufmassLos1[[#This Row],[Reinigungs-tageJahr]],tbl_BasisLos1[],8,FALSE),"")</f>
        <v>0</v>
      </c>
      <c r="U366" s="177" t="str">
        <f>IFERROR(tbl_AufmassLos1[[#This Row],[StundenJahr]]*tbl_AufmassLos1[[#This Row],[SVS]],"")</f>
        <v/>
      </c>
      <c r="V366" s="177" t="str">
        <f>IFERROR(tbl_AufmassLos1[[#This Row],[PreisJahr]]/12,"")</f>
        <v/>
      </c>
    </row>
    <row r="367" spans="1:22" x14ac:dyDescent="0.2">
      <c r="A367" s="285" t="s">
        <v>1540</v>
      </c>
      <c r="B367" s="286">
        <v>706650003</v>
      </c>
      <c r="C367" s="285" t="s">
        <v>1541</v>
      </c>
      <c r="D367" s="287">
        <v>-1</v>
      </c>
      <c r="E367" s="651" t="s">
        <v>976</v>
      </c>
      <c r="F367" s="292" t="s">
        <v>362</v>
      </c>
      <c r="G367" s="288" t="s">
        <v>676</v>
      </c>
      <c r="H367" s="285"/>
      <c r="I367" s="285" t="s">
        <v>391</v>
      </c>
      <c r="J367" s="289">
        <v>44</v>
      </c>
      <c r="K367" s="286" t="s">
        <v>49</v>
      </c>
      <c r="L367" s="286" t="s">
        <v>163</v>
      </c>
      <c r="M367" s="286" t="s">
        <v>249</v>
      </c>
      <c r="N367" s="290">
        <v>0</v>
      </c>
      <c r="O367" s="291">
        <v>0</v>
      </c>
      <c r="P367" s="291"/>
      <c r="Q367" s="650">
        <f>IFERROR(tbl_AufmassLos1[[#This Row],[Fläche_qm]]*tbl_AufmassLos1[[#This Row],[Reinigungs-tageJahr]],"")</f>
        <v>0</v>
      </c>
      <c r="R367" s="175">
        <f>IFERROR(VLOOKUP(tbl_AufmassLos1[[#This Row],[Reinigungs-gruppe]]&amp;tbl_AufmassLos1[[#This Row],[Reinigungs-tageJahr]],tbl_BasisLos1[],7,FALSE),"")</f>
        <v>0</v>
      </c>
      <c r="S367" s="174" t="str">
        <f>IFERROR(tbl_AufmassLos1[[#This Row],[Fläche_qm_Jahr]]/tbl_AufmassLos1[[#This Row],[qm Leistung pro Stunde]],"")</f>
        <v/>
      </c>
      <c r="T367" s="176">
        <f>IFERROR(VLOOKUP(tbl_AufmassLos1[[#This Row],[Reinigungs-gruppe]]&amp;tbl_AufmassLos1[[#This Row],[Reinigungs-tageJahr]],tbl_BasisLos1[],8,FALSE),"")</f>
        <v>0</v>
      </c>
      <c r="U367" s="177" t="str">
        <f>IFERROR(tbl_AufmassLos1[[#This Row],[StundenJahr]]*tbl_AufmassLos1[[#This Row],[SVS]],"")</f>
        <v/>
      </c>
      <c r="V367" s="177" t="str">
        <f>IFERROR(tbl_AufmassLos1[[#This Row],[PreisJahr]]/12,"")</f>
        <v/>
      </c>
    </row>
    <row r="368" spans="1:22" x14ac:dyDescent="0.2">
      <c r="A368" s="285" t="s">
        <v>1540</v>
      </c>
      <c r="B368" s="286">
        <v>706650003</v>
      </c>
      <c r="C368" s="285" t="s">
        <v>1541</v>
      </c>
      <c r="D368" s="287">
        <v>-1</v>
      </c>
      <c r="E368" s="651" t="s">
        <v>977</v>
      </c>
      <c r="F368" s="292" t="s">
        <v>362</v>
      </c>
      <c r="G368" s="288" t="s">
        <v>676</v>
      </c>
      <c r="H368" s="285"/>
      <c r="I368" s="285" t="s">
        <v>391</v>
      </c>
      <c r="J368" s="289">
        <v>44</v>
      </c>
      <c r="K368" s="286" t="s">
        <v>49</v>
      </c>
      <c r="L368" s="286" t="s">
        <v>163</v>
      </c>
      <c r="M368" s="286" t="s">
        <v>249</v>
      </c>
      <c r="N368" s="290">
        <v>0</v>
      </c>
      <c r="O368" s="291">
        <v>0</v>
      </c>
      <c r="P368" s="291"/>
      <c r="Q368" s="650">
        <f>IFERROR(tbl_AufmassLos1[[#This Row],[Fläche_qm]]*tbl_AufmassLos1[[#This Row],[Reinigungs-tageJahr]],"")</f>
        <v>0</v>
      </c>
      <c r="R368" s="175">
        <f>IFERROR(VLOOKUP(tbl_AufmassLos1[[#This Row],[Reinigungs-gruppe]]&amp;tbl_AufmassLos1[[#This Row],[Reinigungs-tageJahr]],tbl_BasisLos1[],7,FALSE),"")</f>
        <v>0</v>
      </c>
      <c r="S368" s="174" t="str">
        <f>IFERROR(tbl_AufmassLos1[[#This Row],[Fläche_qm_Jahr]]/tbl_AufmassLos1[[#This Row],[qm Leistung pro Stunde]],"")</f>
        <v/>
      </c>
      <c r="T368" s="176">
        <f>IFERROR(VLOOKUP(tbl_AufmassLos1[[#This Row],[Reinigungs-gruppe]]&amp;tbl_AufmassLos1[[#This Row],[Reinigungs-tageJahr]],tbl_BasisLos1[],8,FALSE),"")</f>
        <v>0</v>
      </c>
      <c r="U368" s="177" t="str">
        <f>IFERROR(tbl_AufmassLos1[[#This Row],[StundenJahr]]*tbl_AufmassLos1[[#This Row],[SVS]],"")</f>
        <v/>
      </c>
      <c r="V368" s="177" t="str">
        <f>IFERROR(tbl_AufmassLos1[[#This Row],[PreisJahr]]/12,"")</f>
        <v/>
      </c>
    </row>
    <row r="369" spans="1:22" x14ac:dyDescent="0.2">
      <c r="A369" s="285" t="s">
        <v>1540</v>
      </c>
      <c r="B369" s="286">
        <v>706650003</v>
      </c>
      <c r="C369" s="285" t="s">
        <v>1541</v>
      </c>
      <c r="D369" s="287">
        <v>-1</v>
      </c>
      <c r="E369" s="651" t="s">
        <v>978</v>
      </c>
      <c r="F369" s="292" t="s">
        <v>362</v>
      </c>
      <c r="G369" s="288" t="s">
        <v>676</v>
      </c>
      <c r="H369" s="285"/>
      <c r="I369" s="285" t="s">
        <v>391</v>
      </c>
      <c r="J369" s="289">
        <v>44</v>
      </c>
      <c r="K369" s="286" t="s">
        <v>49</v>
      </c>
      <c r="L369" s="286" t="s">
        <v>163</v>
      </c>
      <c r="M369" s="286" t="s">
        <v>249</v>
      </c>
      <c r="N369" s="290">
        <v>0</v>
      </c>
      <c r="O369" s="291">
        <v>0</v>
      </c>
      <c r="P369" s="291"/>
      <c r="Q369" s="650">
        <f>IFERROR(tbl_AufmassLos1[[#This Row],[Fläche_qm]]*tbl_AufmassLos1[[#This Row],[Reinigungs-tageJahr]],"")</f>
        <v>0</v>
      </c>
      <c r="R369" s="175">
        <f>IFERROR(VLOOKUP(tbl_AufmassLos1[[#This Row],[Reinigungs-gruppe]]&amp;tbl_AufmassLos1[[#This Row],[Reinigungs-tageJahr]],tbl_BasisLos1[],7,FALSE),"")</f>
        <v>0</v>
      </c>
      <c r="S369" s="174" t="str">
        <f>IFERROR(tbl_AufmassLos1[[#This Row],[Fläche_qm_Jahr]]/tbl_AufmassLos1[[#This Row],[qm Leistung pro Stunde]],"")</f>
        <v/>
      </c>
      <c r="T369" s="176">
        <f>IFERROR(VLOOKUP(tbl_AufmassLos1[[#This Row],[Reinigungs-gruppe]]&amp;tbl_AufmassLos1[[#This Row],[Reinigungs-tageJahr]],tbl_BasisLos1[],8,FALSE),"")</f>
        <v>0</v>
      </c>
      <c r="U369" s="177" t="str">
        <f>IFERROR(tbl_AufmassLos1[[#This Row],[StundenJahr]]*tbl_AufmassLos1[[#This Row],[SVS]],"")</f>
        <v/>
      </c>
      <c r="V369" s="177" t="str">
        <f>IFERROR(tbl_AufmassLos1[[#This Row],[PreisJahr]]/12,"")</f>
        <v/>
      </c>
    </row>
    <row r="370" spans="1:22" x14ac:dyDescent="0.2">
      <c r="A370" s="285" t="s">
        <v>1543</v>
      </c>
      <c r="B370" s="286">
        <v>706780031</v>
      </c>
      <c r="C370" s="285" t="s">
        <v>1544</v>
      </c>
      <c r="D370" s="287" t="s">
        <v>249</v>
      </c>
      <c r="E370" s="651" t="s">
        <v>979</v>
      </c>
      <c r="F370" s="292" t="s">
        <v>353</v>
      </c>
      <c r="G370" s="288" t="s">
        <v>661</v>
      </c>
      <c r="H370" s="285"/>
      <c r="I370" s="285" t="s">
        <v>391</v>
      </c>
      <c r="J370" s="289">
        <v>15.7</v>
      </c>
      <c r="K370" s="286" t="s">
        <v>235</v>
      </c>
      <c r="L370" s="286" t="s">
        <v>163</v>
      </c>
      <c r="M370" s="286" t="s">
        <v>430</v>
      </c>
      <c r="N370" s="290">
        <v>192</v>
      </c>
      <c r="O370" s="291">
        <v>0</v>
      </c>
      <c r="P370" s="291"/>
      <c r="Q370" s="650">
        <f>IFERROR(tbl_AufmassLos1[[#This Row],[Fläche_qm]]*tbl_AufmassLos1[[#This Row],[Reinigungs-tageJahr]],"")</f>
        <v>3014.3999999999996</v>
      </c>
      <c r="R370" s="175">
        <f>IFERROR(VLOOKUP(tbl_AufmassLos1[[#This Row],[Reinigungs-gruppe]]&amp;tbl_AufmassLos1[[#This Row],[Reinigungs-tageJahr]],tbl_BasisLos1[],7,FALSE),"")</f>
        <v>0</v>
      </c>
      <c r="S370" s="174" t="str">
        <f>IFERROR(tbl_AufmassLos1[[#This Row],[Fläche_qm_Jahr]]/tbl_AufmassLos1[[#This Row],[qm Leistung pro Stunde]],"")</f>
        <v/>
      </c>
      <c r="T370" s="176">
        <f>IFERROR(VLOOKUP(tbl_AufmassLos1[[#This Row],[Reinigungs-gruppe]]&amp;tbl_AufmassLos1[[#This Row],[Reinigungs-tageJahr]],tbl_BasisLos1[],8,FALSE),"")</f>
        <v>0</v>
      </c>
      <c r="U370" s="177" t="str">
        <f>IFERROR(tbl_AufmassLos1[[#This Row],[StundenJahr]]*tbl_AufmassLos1[[#This Row],[SVS]],"")</f>
        <v/>
      </c>
      <c r="V370" s="177" t="str">
        <f>IFERROR(tbl_AufmassLos1[[#This Row],[PreisJahr]]/12,"")</f>
        <v/>
      </c>
    </row>
    <row r="371" spans="1:22" x14ac:dyDescent="0.2">
      <c r="A371" s="285" t="s">
        <v>1543</v>
      </c>
      <c r="B371" s="286">
        <v>706780031</v>
      </c>
      <c r="C371" s="285" t="s">
        <v>1544</v>
      </c>
      <c r="D371" s="287" t="s">
        <v>249</v>
      </c>
      <c r="E371" s="651" t="s">
        <v>980</v>
      </c>
      <c r="F371" s="292" t="s">
        <v>354</v>
      </c>
      <c r="G371" s="288" t="s">
        <v>661</v>
      </c>
      <c r="H371" s="285"/>
      <c r="I371" s="285" t="s">
        <v>391</v>
      </c>
      <c r="J371" s="289">
        <v>87.2</v>
      </c>
      <c r="K371" s="286" t="s">
        <v>235</v>
      </c>
      <c r="L371" s="286" t="s">
        <v>163</v>
      </c>
      <c r="M371" s="286" t="s">
        <v>430</v>
      </c>
      <c r="N371" s="290">
        <v>192</v>
      </c>
      <c r="O371" s="299">
        <v>18.5</v>
      </c>
      <c r="P371" s="299">
        <v>5</v>
      </c>
      <c r="Q371" s="650">
        <f>IFERROR(tbl_AufmassLos1[[#This Row],[Fläche_qm]]*tbl_AufmassLos1[[#This Row],[Reinigungs-tageJahr]],"")</f>
        <v>16742.400000000001</v>
      </c>
      <c r="R371" s="175">
        <f>IFERROR(VLOOKUP(tbl_AufmassLos1[[#This Row],[Reinigungs-gruppe]]&amp;tbl_AufmassLos1[[#This Row],[Reinigungs-tageJahr]],tbl_BasisLos1[],7,FALSE),"")</f>
        <v>0</v>
      </c>
      <c r="S371" s="174" t="str">
        <f>IFERROR(tbl_AufmassLos1[[#This Row],[Fläche_qm_Jahr]]/tbl_AufmassLos1[[#This Row],[qm Leistung pro Stunde]],"")</f>
        <v/>
      </c>
      <c r="T371" s="176">
        <f>IFERROR(VLOOKUP(tbl_AufmassLos1[[#This Row],[Reinigungs-gruppe]]&amp;tbl_AufmassLos1[[#This Row],[Reinigungs-tageJahr]],tbl_BasisLos1[],8,FALSE),"")</f>
        <v>0</v>
      </c>
      <c r="U371" s="177" t="str">
        <f>IFERROR(tbl_AufmassLos1[[#This Row],[StundenJahr]]*tbl_AufmassLos1[[#This Row],[SVS]],"")</f>
        <v/>
      </c>
      <c r="V371" s="177" t="str">
        <f>IFERROR(tbl_AufmassLos1[[#This Row],[PreisJahr]]/12,"")</f>
        <v/>
      </c>
    </row>
    <row r="372" spans="1:22" x14ac:dyDescent="0.2">
      <c r="A372" s="285" t="s">
        <v>1543</v>
      </c>
      <c r="B372" s="286">
        <v>706780031</v>
      </c>
      <c r="C372" s="285" t="s">
        <v>1544</v>
      </c>
      <c r="D372" s="287" t="s">
        <v>249</v>
      </c>
      <c r="E372" s="651" t="s">
        <v>981</v>
      </c>
      <c r="F372" s="292" t="s">
        <v>707</v>
      </c>
      <c r="G372" s="288" t="s">
        <v>661</v>
      </c>
      <c r="H372" s="285"/>
      <c r="I372" s="285" t="s">
        <v>389</v>
      </c>
      <c r="J372" s="289">
        <v>20.04</v>
      </c>
      <c r="K372" s="286" t="s">
        <v>233</v>
      </c>
      <c r="L372" s="286" t="s">
        <v>163</v>
      </c>
      <c r="M372" s="286" t="s">
        <v>428</v>
      </c>
      <c r="N372" s="290">
        <v>38.4</v>
      </c>
      <c r="O372" s="299">
        <v>13</v>
      </c>
      <c r="P372" s="291"/>
      <c r="Q372" s="650">
        <f>IFERROR(tbl_AufmassLos1[[#This Row],[Fläche_qm]]*tbl_AufmassLos1[[#This Row],[Reinigungs-tageJahr]],"")</f>
        <v>769.53599999999994</v>
      </c>
      <c r="R372" s="175">
        <f>IFERROR(VLOOKUP(tbl_AufmassLos1[[#This Row],[Reinigungs-gruppe]]&amp;tbl_AufmassLos1[[#This Row],[Reinigungs-tageJahr]],tbl_BasisLos1[],7,FALSE),"")</f>
        <v>0</v>
      </c>
      <c r="S372" s="174" t="str">
        <f>IFERROR(tbl_AufmassLos1[[#This Row],[Fläche_qm_Jahr]]/tbl_AufmassLos1[[#This Row],[qm Leistung pro Stunde]],"")</f>
        <v/>
      </c>
      <c r="T372" s="176">
        <f>IFERROR(VLOOKUP(tbl_AufmassLos1[[#This Row],[Reinigungs-gruppe]]&amp;tbl_AufmassLos1[[#This Row],[Reinigungs-tageJahr]],tbl_BasisLos1[],8,FALSE),"")</f>
        <v>0</v>
      </c>
      <c r="U372" s="177" t="str">
        <f>IFERROR(tbl_AufmassLos1[[#This Row],[StundenJahr]]*tbl_AufmassLos1[[#This Row],[SVS]],"")</f>
        <v/>
      </c>
      <c r="V372" s="177" t="str">
        <f>IFERROR(tbl_AufmassLos1[[#This Row],[PreisJahr]]/12,"")</f>
        <v/>
      </c>
    </row>
    <row r="373" spans="1:22" x14ac:dyDescent="0.2">
      <c r="A373" s="285" t="s">
        <v>1543</v>
      </c>
      <c r="B373" s="286">
        <v>706780031</v>
      </c>
      <c r="C373" s="285" t="s">
        <v>1544</v>
      </c>
      <c r="D373" s="287" t="s">
        <v>249</v>
      </c>
      <c r="E373" s="651" t="s">
        <v>982</v>
      </c>
      <c r="F373" s="292" t="s">
        <v>983</v>
      </c>
      <c r="G373" s="288" t="s">
        <v>661</v>
      </c>
      <c r="H373" s="285"/>
      <c r="I373" s="285" t="s">
        <v>391</v>
      </c>
      <c r="J373" s="289">
        <v>76.8</v>
      </c>
      <c r="K373" s="286" t="s">
        <v>262</v>
      </c>
      <c r="L373" s="286" t="s">
        <v>163</v>
      </c>
      <c r="M373" s="286" t="s">
        <v>430</v>
      </c>
      <c r="N373" s="290">
        <v>192</v>
      </c>
      <c r="O373" s="299">
        <v>35.799999999999997</v>
      </c>
      <c r="P373" s="291"/>
      <c r="Q373" s="650">
        <f>IFERROR(tbl_AufmassLos1[[#This Row],[Fläche_qm]]*tbl_AufmassLos1[[#This Row],[Reinigungs-tageJahr]],"")</f>
        <v>14745.599999999999</v>
      </c>
      <c r="R373" s="175">
        <f>IFERROR(VLOOKUP(tbl_AufmassLos1[[#This Row],[Reinigungs-gruppe]]&amp;tbl_AufmassLos1[[#This Row],[Reinigungs-tageJahr]],tbl_BasisLos1[],7,FALSE),"")</f>
        <v>0</v>
      </c>
      <c r="S373" s="174" t="str">
        <f>IFERROR(tbl_AufmassLos1[[#This Row],[Fläche_qm_Jahr]]/tbl_AufmassLos1[[#This Row],[qm Leistung pro Stunde]],"")</f>
        <v/>
      </c>
      <c r="T373" s="176">
        <f>IFERROR(VLOOKUP(tbl_AufmassLos1[[#This Row],[Reinigungs-gruppe]]&amp;tbl_AufmassLos1[[#This Row],[Reinigungs-tageJahr]],tbl_BasisLos1[],8,FALSE),"")</f>
        <v>0</v>
      </c>
      <c r="U373" s="177" t="str">
        <f>IFERROR(tbl_AufmassLos1[[#This Row],[StundenJahr]]*tbl_AufmassLos1[[#This Row],[SVS]],"")</f>
        <v/>
      </c>
      <c r="V373" s="177" t="str">
        <f>IFERROR(tbl_AufmassLos1[[#This Row],[PreisJahr]]/12,"")</f>
        <v/>
      </c>
    </row>
    <row r="374" spans="1:22" x14ac:dyDescent="0.2">
      <c r="A374" s="285" t="s">
        <v>1543</v>
      </c>
      <c r="B374" s="286">
        <v>706780031</v>
      </c>
      <c r="C374" s="285" t="s">
        <v>1544</v>
      </c>
      <c r="D374" s="287" t="s">
        <v>249</v>
      </c>
      <c r="E374" s="651" t="s">
        <v>984</v>
      </c>
      <c r="F374" s="292" t="s">
        <v>360</v>
      </c>
      <c r="G374" s="288" t="s">
        <v>661</v>
      </c>
      <c r="H374" s="285"/>
      <c r="I374" s="285" t="s">
        <v>391</v>
      </c>
      <c r="J374" s="289">
        <v>15.76</v>
      </c>
      <c r="K374" s="286" t="s">
        <v>49</v>
      </c>
      <c r="L374" s="286" t="s">
        <v>163</v>
      </c>
      <c r="M374" s="286" t="s">
        <v>249</v>
      </c>
      <c r="N374" s="290">
        <v>0</v>
      </c>
      <c r="O374" s="299">
        <v>1.5</v>
      </c>
      <c r="P374" s="291"/>
      <c r="Q374" s="650">
        <f>IFERROR(tbl_AufmassLos1[[#This Row],[Fläche_qm]]*tbl_AufmassLos1[[#This Row],[Reinigungs-tageJahr]],"")</f>
        <v>0</v>
      </c>
      <c r="R374" s="175">
        <f>IFERROR(VLOOKUP(tbl_AufmassLos1[[#This Row],[Reinigungs-gruppe]]&amp;tbl_AufmassLos1[[#This Row],[Reinigungs-tageJahr]],tbl_BasisLos1[],7,FALSE),"")</f>
        <v>0</v>
      </c>
      <c r="S374" s="174" t="str">
        <f>IFERROR(tbl_AufmassLos1[[#This Row],[Fläche_qm_Jahr]]/tbl_AufmassLos1[[#This Row],[qm Leistung pro Stunde]],"")</f>
        <v/>
      </c>
      <c r="T374" s="176">
        <f>IFERROR(VLOOKUP(tbl_AufmassLos1[[#This Row],[Reinigungs-gruppe]]&amp;tbl_AufmassLos1[[#This Row],[Reinigungs-tageJahr]],tbl_BasisLos1[],8,FALSE),"")</f>
        <v>0</v>
      </c>
      <c r="U374" s="177" t="str">
        <f>IFERROR(tbl_AufmassLos1[[#This Row],[StundenJahr]]*tbl_AufmassLos1[[#This Row],[SVS]],"")</f>
        <v/>
      </c>
      <c r="V374" s="177" t="str">
        <f>IFERROR(tbl_AufmassLos1[[#This Row],[PreisJahr]]/12,"")</f>
        <v/>
      </c>
    </row>
    <row r="375" spans="1:22" x14ac:dyDescent="0.2">
      <c r="A375" s="285" t="s">
        <v>1543</v>
      </c>
      <c r="B375" s="286">
        <v>706780031</v>
      </c>
      <c r="C375" s="285" t="s">
        <v>1544</v>
      </c>
      <c r="D375" s="287" t="s">
        <v>249</v>
      </c>
      <c r="E375" s="651" t="s">
        <v>985</v>
      </c>
      <c r="F375" s="292" t="s">
        <v>986</v>
      </c>
      <c r="G375" s="288" t="s">
        <v>661</v>
      </c>
      <c r="H375" s="285"/>
      <c r="I375" s="285" t="s">
        <v>389</v>
      </c>
      <c r="J375" s="289">
        <v>30.02</v>
      </c>
      <c r="K375" s="286" t="s">
        <v>406</v>
      </c>
      <c r="L375" s="286" t="s">
        <v>163</v>
      </c>
      <c r="M375" s="286" t="s">
        <v>429</v>
      </c>
      <c r="N375" s="290">
        <v>12</v>
      </c>
      <c r="O375" s="299">
        <v>9.9</v>
      </c>
      <c r="P375" s="299">
        <v>5</v>
      </c>
      <c r="Q375" s="650">
        <f>IFERROR(tbl_AufmassLos1[[#This Row],[Fläche_qm]]*tbl_AufmassLos1[[#This Row],[Reinigungs-tageJahr]],"")</f>
        <v>360.24</v>
      </c>
      <c r="R375" s="175">
        <f>IFERROR(VLOOKUP(tbl_AufmassLos1[[#This Row],[Reinigungs-gruppe]]&amp;tbl_AufmassLos1[[#This Row],[Reinigungs-tageJahr]],tbl_BasisLos1[],7,FALSE),"")</f>
        <v>0</v>
      </c>
      <c r="S375" s="174" t="str">
        <f>IFERROR(tbl_AufmassLos1[[#This Row],[Fläche_qm_Jahr]]/tbl_AufmassLos1[[#This Row],[qm Leistung pro Stunde]],"")</f>
        <v/>
      </c>
      <c r="T375" s="176">
        <f>IFERROR(VLOOKUP(tbl_AufmassLos1[[#This Row],[Reinigungs-gruppe]]&amp;tbl_AufmassLos1[[#This Row],[Reinigungs-tageJahr]],tbl_BasisLos1[],8,FALSE),"")</f>
        <v>0</v>
      </c>
      <c r="U375" s="177" t="str">
        <f>IFERROR(tbl_AufmassLos1[[#This Row],[StundenJahr]]*tbl_AufmassLos1[[#This Row],[SVS]],"")</f>
        <v/>
      </c>
      <c r="V375" s="177" t="str">
        <f>IFERROR(tbl_AufmassLos1[[#This Row],[PreisJahr]]/12,"")</f>
        <v/>
      </c>
    </row>
    <row r="376" spans="1:22" x14ac:dyDescent="0.2">
      <c r="A376" s="285" t="s">
        <v>1543</v>
      </c>
      <c r="B376" s="286">
        <v>706780031</v>
      </c>
      <c r="C376" s="285" t="s">
        <v>1544</v>
      </c>
      <c r="D376" s="287" t="s">
        <v>249</v>
      </c>
      <c r="E376" s="651" t="s">
        <v>987</v>
      </c>
      <c r="F376" s="292" t="s">
        <v>748</v>
      </c>
      <c r="G376" s="288" t="s">
        <v>661</v>
      </c>
      <c r="H376" s="285"/>
      <c r="I376" s="285" t="s">
        <v>384</v>
      </c>
      <c r="J376" s="289">
        <v>48.05</v>
      </c>
      <c r="K376" s="286" t="s">
        <v>410</v>
      </c>
      <c r="L376" s="286" t="s">
        <v>163</v>
      </c>
      <c r="M376" s="286" t="s">
        <v>433</v>
      </c>
      <c r="N376" s="290">
        <v>96</v>
      </c>
      <c r="O376" s="299">
        <v>17.100000000000001</v>
      </c>
      <c r="P376" s="291"/>
      <c r="Q376" s="650">
        <f>IFERROR(tbl_AufmassLos1[[#This Row],[Fläche_qm]]*tbl_AufmassLos1[[#This Row],[Reinigungs-tageJahr]],"")</f>
        <v>4612.7999999999993</v>
      </c>
      <c r="R376" s="175">
        <f>IFERROR(VLOOKUP(tbl_AufmassLos1[[#This Row],[Reinigungs-gruppe]]&amp;tbl_AufmassLos1[[#This Row],[Reinigungs-tageJahr]],tbl_BasisLos1[],7,FALSE),"")</f>
        <v>0</v>
      </c>
      <c r="S376" s="174" t="str">
        <f>IFERROR(tbl_AufmassLos1[[#This Row],[Fläche_qm_Jahr]]/tbl_AufmassLos1[[#This Row],[qm Leistung pro Stunde]],"")</f>
        <v/>
      </c>
      <c r="T376" s="176">
        <f>IFERROR(VLOOKUP(tbl_AufmassLos1[[#This Row],[Reinigungs-gruppe]]&amp;tbl_AufmassLos1[[#This Row],[Reinigungs-tageJahr]],tbl_BasisLos1[],8,FALSE),"")</f>
        <v>0</v>
      </c>
      <c r="U376" s="177" t="str">
        <f>IFERROR(tbl_AufmassLos1[[#This Row],[StundenJahr]]*tbl_AufmassLos1[[#This Row],[SVS]],"")</f>
        <v/>
      </c>
      <c r="V376" s="177" t="str">
        <f>IFERROR(tbl_AufmassLos1[[#This Row],[PreisJahr]]/12,"")</f>
        <v/>
      </c>
    </row>
    <row r="377" spans="1:22" x14ac:dyDescent="0.2">
      <c r="A377" s="285" t="s">
        <v>1543</v>
      </c>
      <c r="B377" s="286">
        <v>706780031</v>
      </c>
      <c r="C377" s="285" t="s">
        <v>1544</v>
      </c>
      <c r="D377" s="287" t="s">
        <v>249</v>
      </c>
      <c r="E377" s="651" t="s">
        <v>988</v>
      </c>
      <c r="F377" s="292" t="s">
        <v>748</v>
      </c>
      <c r="G377" s="288" t="s">
        <v>661</v>
      </c>
      <c r="H377" s="285"/>
      <c r="I377" s="285" t="s">
        <v>389</v>
      </c>
      <c r="J377" s="289">
        <v>63.63</v>
      </c>
      <c r="K377" s="286" t="s">
        <v>410</v>
      </c>
      <c r="L377" s="286" t="s">
        <v>163</v>
      </c>
      <c r="M377" s="286" t="s">
        <v>433</v>
      </c>
      <c r="N377" s="290">
        <v>96</v>
      </c>
      <c r="O377" s="299">
        <v>15.2</v>
      </c>
      <c r="P377" s="291"/>
      <c r="Q377" s="650">
        <f>IFERROR(tbl_AufmassLos1[[#This Row],[Fläche_qm]]*tbl_AufmassLos1[[#This Row],[Reinigungs-tageJahr]],"")</f>
        <v>6108.4800000000005</v>
      </c>
      <c r="R377" s="175">
        <f>IFERROR(VLOOKUP(tbl_AufmassLos1[[#This Row],[Reinigungs-gruppe]]&amp;tbl_AufmassLos1[[#This Row],[Reinigungs-tageJahr]],tbl_BasisLos1[],7,FALSE),"")</f>
        <v>0</v>
      </c>
      <c r="S377" s="174" t="str">
        <f>IFERROR(tbl_AufmassLos1[[#This Row],[Fläche_qm_Jahr]]/tbl_AufmassLos1[[#This Row],[qm Leistung pro Stunde]],"")</f>
        <v/>
      </c>
      <c r="T377" s="176">
        <f>IFERROR(VLOOKUP(tbl_AufmassLos1[[#This Row],[Reinigungs-gruppe]]&amp;tbl_AufmassLos1[[#This Row],[Reinigungs-tageJahr]],tbl_BasisLos1[],8,FALSE),"")</f>
        <v>0</v>
      </c>
      <c r="U377" s="177" t="str">
        <f>IFERROR(tbl_AufmassLos1[[#This Row],[StundenJahr]]*tbl_AufmassLos1[[#This Row],[SVS]],"")</f>
        <v/>
      </c>
      <c r="V377" s="177" t="str">
        <f>IFERROR(tbl_AufmassLos1[[#This Row],[PreisJahr]]/12,"")</f>
        <v/>
      </c>
    </row>
    <row r="378" spans="1:22" x14ac:dyDescent="0.2">
      <c r="A378" s="285" t="s">
        <v>1543</v>
      </c>
      <c r="B378" s="286">
        <v>706780031</v>
      </c>
      <c r="C378" s="285" t="s">
        <v>1544</v>
      </c>
      <c r="D378" s="287" t="s">
        <v>249</v>
      </c>
      <c r="E378" s="651" t="s">
        <v>989</v>
      </c>
      <c r="F378" s="292" t="s">
        <v>990</v>
      </c>
      <c r="G378" s="288" t="s">
        <v>661</v>
      </c>
      <c r="H378" s="285"/>
      <c r="I378" s="285" t="s">
        <v>391</v>
      </c>
      <c r="J378" s="289">
        <v>13.9</v>
      </c>
      <c r="K378" s="286" t="s">
        <v>406</v>
      </c>
      <c r="L378" s="286" t="s">
        <v>163</v>
      </c>
      <c r="M378" s="286" t="s">
        <v>429</v>
      </c>
      <c r="N378" s="290">
        <v>12</v>
      </c>
      <c r="O378" s="291">
        <v>0</v>
      </c>
      <c r="P378" s="291"/>
      <c r="Q378" s="650">
        <f>IFERROR(tbl_AufmassLos1[[#This Row],[Fläche_qm]]*tbl_AufmassLos1[[#This Row],[Reinigungs-tageJahr]],"")</f>
        <v>166.8</v>
      </c>
      <c r="R378" s="175">
        <f>IFERROR(VLOOKUP(tbl_AufmassLos1[[#This Row],[Reinigungs-gruppe]]&amp;tbl_AufmassLos1[[#This Row],[Reinigungs-tageJahr]],tbl_BasisLos1[],7,FALSE),"")</f>
        <v>0</v>
      </c>
      <c r="S378" s="174" t="str">
        <f>IFERROR(tbl_AufmassLos1[[#This Row],[Fläche_qm_Jahr]]/tbl_AufmassLos1[[#This Row],[qm Leistung pro Stunde]],"")</f>
        <v/>
      </c>
      <c r="T378" s="176">
        <f>IFERROR(VLOOKUP(tbl_AufmassLos1[[#This Row],[Reinigungs-gruppe]]&amp;tbl_AufmassLos1[[#This Row],[Reinigungs-tageJahr]],tbl_BasisLos1[],8,FALSE),"")</f>
        <v>0</v>
      </c>
      <c r="U378" s="177" t="str">
        <f>IFERROR(tbl_AufmassLos1[[#This Row],[StundenJahr]]*tbl_AufmassLos1[[#This Row],[SVS]],"")</f>
        <v/>
      </c>
      <c r="V378" s="177" t="str">
        <f>IFERROR(tbl_AufmassLos1[[#This Row],[PreisJahr]]/12,"")</f>
        <v/>
      </c>
    </row>
    <row r="379" spans="1:22" x14ac:dyDescent="0.2">
      <c r="A379" s="285" t="s">
        <v>1543</v>
      </c>
      <c r="B379" s="286">
        <v>706780031</v>
      </c>
      <c r="C379" s="285" t="s">
        <v>1544</v>
      </c>
      <c r="D379" s="287" t="s">
        <v>249</v>
      </c>
      <c r="E379" s="651" t="s">
        <v>991</v>
      </c>
      <c r="F379" s="292" t="s">
        <v>992</v>
      </c>
      <c r="G379" s="288" t="s">
        <v>661</v>
      </c>
      <c r="H379" s="285"/>
      <c r="I379" s="285" t="s">
        <v>389</v>
      </c>
      <c r="J379" s="289">
        <v>84.09</v>
      </c>
      <c r="K379" s="286" t="s">
        <v>411</v>
      </c>
      <c r="L379" s="286" t="s">
        <v>163</v>
      </c>
      <c r="M379" s="286" t="s">
        <v>433</v>
      </c>
      <c r="N379" s="290">
        <v>96</v>
      </c>
      <c r="O379" s="299">
        <v>31.4</v>
      </c>
      <c r="P379" s="291"/>
      <c r="Q379" s="650">
        <f>IFERROR(tbl_AufmassLos1[[#This Row],[Fläche_qm]]*tbl_AufmassLos1[[#This Row],[Reinigungs-tageJahr]],"")</f>
        <v>8072.64</v>
      </c>
      <c r="R379" s="175">
        <f>IFERROR(VLOOKUP(tbl_AufmassLos1[[#This Row],[Reinigungs-gruppe]]&amp;tbl_AufmassLos1[[#This Row],[Reinigungs-tageJahr]],tbl_BasisLos1[],7,FALSE),"")</f>
        <v>0</v>
      </c>
      <c r="S379" s="174" t="str">
        <f>IFERROR(tbl_AufmassLos1[[#This Row],[Fläche_qm_Jahr]]/tbl_AufmassLos1[[#This Row],[qm Leistung pro Stunde]],"")</f>
        <v/>
      </c>
      <c r="T379" s="176">
        <f>IFERROR(VLOOKUP(tbl_AufmassLos1[[#This Row],[Reinigungs-gruppe]]&amp;tbl_AufmassLos1[[#This Row],[Reinigungs-tageJahr]],tbl_BasisLos1[],8,FALSE),"")</f>
        <v>0</v>
      </c>
      <c r="U379" s="177" t="str">
        <f>IFERROR(tbl_AufmassLos1[[#This Row],[StundenJahr]]*tbl_AufmassLos1[[#This Row],[SVS]],"")</f>
        <v/>
      </c>
      <c r="V379" s="177" t="str">
        <f>IFERROR(tbl_AufmassLos1[[#This Row],[PreisJahr]]/12,"")</f>
        <v/>
      </c>
    </row>
    <row r="380" spans="1:22" x14ac:dyDescent="0.2">
      <c r="A380" s="285" t="s">
        <v>1543</v>
      </c>
      <c r="B380" s="286">
        <v>706780031</v>
      </c>
      <c r="C380" s="285" t="s">
        <v>1544</v>
      </c>
      <c r="D380" s="287" t="s">
        <v>249</v>
      </c>
      <c r="E380" s="651" t="s">
        <v>993</v>
      </c>
      <c r="F380" s="292" t="s">
        <v>992</v>
      </c>
      <c r="G380" s="288" t="s">
        <v>661</v>
      </c>
      <c r="H380" s="285"/>
      <c r="I380" s="285" t="s">
        <v>389</v>
      </c>
      <c r="J380" s="289">
        <v>85.5</v>
      </c>
      <c r="K380" s="286" t="s">
        <v>411</v>
      </c>
      <c r="L380" s="286" t="s">
        <v>163</v>
      </c>
      <c r="M380" s="286" t="s">
        <v>433</v>
      </c>
      <c r="N380" s="290">
        <v>96</v>
      </c>
      <c r="O380" s="299">
        <v>31.4</v>
      </c>
      <c r="P380" s="291"/>
      <c r="Q380" s="650">
        <f>IFERROR(tbl_AufmassLos1[[#This Row],[Fläche_qm]]*tbl_AufmassLos1[[#This Row],[Reinigungs-tageJahr]],"")</f>
        <v>8208</v>
      </c>
      <c r="R380" s="175">
        <f>IFERROR(VLOOKUP(tbl_AufmassLos1[[#This Row],[Reinigungs-gruppe]]&amp;tbl_AufmassLos1[[#This Row],[Reinigungs-tageJahr]],tbl_BasisLos1[],7,FALSE),"")</f>
        <v>0</v>
      </c>
      <c r="S380" s="174" t="str">
        <f>IFERROR(tbl_AufmassLos1[[#This Row],[Fläche_qm_Jahr]]/tbl_AufmassLos1[[#This Row],[qm Leistung pro Stunde]],"")</f>
        <v/>
      </c>
      <c r="T380" s="176">
        <f>IFERROR(VLOOKUP(tbl_AufmassLos1[[#This Row],[Reinigungs-gruppe]]&amp;tbl_AufmassLos1[[#This Row],[Reinigungs-tageJahr]],tbl_BasisLos1[],8,FALSE),"")</f>
        <v>0</v>
      </c>
      <c r="U380" s="177" t="str">
        <f>IFERROR(tbl_AufmassLos1[[#This Row],[StundenJahr]]*tbl_AufmassLos1[[#This Row],[SVS]],"")</f>
        <v/>
      </c>
      <c r="V380" s="177" t="str">
        <f>IFERROR(tbl_AufmassLos1[[#This Row],[PreisJahr]]/12,"")</f>
        <v/>
      </c>
    </row>
    <row r="381" spans="1:22" x14ac:dyDescent="0.2">
      <c r="A381" s="285" t="s">
        <v>1543</v>
      </c>
      <c r="B381" s="286">
        <v>706780031</v>
      </c>
      <c r="C381" s="285" t="s">
        <v>1544</v>
      </c>
      <c r="D381" s="287" t="s">
        <v>249</v>
      </c>
      <c r="E381" s="651" t="s">
        <v>994</v>
      </c>
      <c r="F381" s="292" t="s">
        <v>995</v>
      </c>
      <c r="G381" s="288" t="s">
        <v>661</v>
      </c>
      <c r="H381" s="285"/>
      <c r="I381" s="285" t="s">
        <v>391</v>
      </c>
      <c r="J381" s="289">
        <v>135.96</v>
      </c>
      <c r="K381" s="286" t="s">
        <v>262</v>
      </c>
      <c r="L381" s="286" t="s">
        <v>163</v>
      </c>
      <c r="M381" s="286" t="s">
        <v>430</v>
      </c>
      <c r="N381" s="290">
        <v>192</v>
      </c>
      <c r="O381" s="299">
        <v>8.6999999999999993</v>
      </c>
      <c r="P381" s="299">
        <v>14.8</v>
      </c>
      <c r="Q381" s="650">
        <f>IFERROR(tbl_AufmassLos1[[#This Row],[Fläche_qm]]*tbl_AufmassLos1[[#This Row],[Reinigungs-tageJahr]],"")</f>
        <v>26104.32</v>
      </c>
      <c r="R381" s="175">
        <f>IFERROR(VLOOKUP(tbl_AufmassLos1[[#This Row],[Reinigungs-gruppe]]&amp;tbl_AufmassLos1[[#This Row],[Reinigungs-tageJahr]],tbl_BasisLos1[],7,FALSE),"")</f>
        <v>0</v>
      </c>
      <c r="S381" s="174" t="str">
        <f>IFERROR(tbl_AufmassLos1[[#This Row],[Fläche_qm_Jahr]]/tbl_AufmassLos1[[#This Row],[qm Leistung pro Stunde]],"")</f>
        <v/>
      </c>
      <c r="T381" s="176">
        <f>IFERROR(VLOOKUP(tbl_AufmassLos1[[#This Row],[Reinigungs-gruppe]]&amp;tbl_AufmassLos1[[#This Row],[Reinigungs-tageJahr]],tbl_BasisLos1[],8,FALSE),"")</f>
        <v>0</v>
      </c>
      <c r="U381" s="177" t="str">
        <f>IFERROR(tbl_AufmassLos1[[#This Row],[StundenJahr]]*tbl_AufmassLos1[[#This Row],[SVS]],"")</f>
        <v/>
      </c>
      <c r="V381" s="177" t="str">
        <f>IFERROR(tbl_AufmassLos1[[#This Row],[PreisJahr]]/12,"")</f>
        <v/>
      </c>
    </row>
    <row r="382" spans="1:22" x14ac:dyDescent="0.2">
      <c r="A382" s="285" t="s">
        <v>1543</v>
      </c>
      <c r="B382" s="286">
        <v>706780031</v>
      </c>
      <c r="C382" s="285" t="s">
        <v>1544</v>
      </c>
      <c r="D382" s="287" t="s">
        <v>249</v>
      </c>
      <c r="E382" s="651" t="s">
        <v>996</v>
      </c>
      <c r="F382" s="292" t="s">
        <v>997</v>
      </c>
      <c r="G382" s="288" t="s">
        <v>661</v>
      </c>
      <c r="H382" s="285"/>
      <c r="I382" s="285" t="s">
        <v>389</v>
      </c>
      <c r="J382" s="289">
        <v>21.57</v>
      </c>
      <c r="K382" s="286" t="s">
        <v>409</v>
      </c>
      <c r="L382" s="286" t="s">
        <v>163</v>
      </c>
      <c r="M382" s="286" t="s">
        <v>428</v>
      </c>
      <c r="N382" s="290">
        <v>38.4</v>
      </c>
      <c r="O382" s="299">
        <v>7.9</v>
      </c>
      <c r="P382" s="291"/>
      <c r="Q382" s="650">
        <f>IFERROR(tbl_AufmassLos1[[#This Row],[Fläche_qm]]*tbl_AufmassLos1[[#This Row],[Reinigungs-tageJahr]],"")</f>
        <v>828.28800000000001</v>
      </c>
      <c r="R382" s="175">
        <f>IFERROR(VLOOKUP(tbl_AufmassLos1[[#This Row],[Reinigungs-gruppe]]&amp;tbl_AufmassLos1[[#This Row],[Reinigungs-tageJahr]],tbl_BasisLos1[],7,FALSE),"")</f>
        <v>0</v>
      </c>
      <c r="S382" s="174" t="str">
        <f>IFERROR(tbl_AufmassLos1[[#This Row],[Fläche_qm_Jahr]]/tbl_AufmassLos1[[#This Row],[qm Leistung pro Stunde]],"")</f>
        <v/>
      </c>
      <c r="T382" s="176">
        <f>IFERROR(VLOOKUP(tbl_AufmassLos1[[#This Row],[Reinigungs-gruppe]]&amp;tbl_AufmassLos1[[#This Row],[Reinigungs-tageJahr]],tbl_BasisLos1[],8,FALSE),"")</f>
        <v>0</v>
      </c>
      <c r="U382" s="177" t="str">
        <f>IFERROR(tbl_AufmassLos1[[#This Row],[StundenJahr]]*tbl_AufmassLos1[[#This Row],[SVS]],"")</f>
        <v/>
      </c>
      <c r="V382" s="177" t="str">
        <f>IFERROR(tbl_AufmassLos1[[#This Row],[PreisJahr]]/12,"")</f>
        <v/>
      </c>
    </row>
    <row r="383" spans="1:22" x14ac:dyDescent="0.2">
      <c r="A383" s="285" t="s">
        <v>1543</v>
      </c>
      <c r="B383" s="286">
        <v>706780031</v>
      </c>
      <c r="C383" s="285" t="s">
        <v>1544</v>
      </c>
      <c r="D383" s="287" t="s">
        <v>249</v>
      </c>
      <c r="E383" s="651" t="s">
        <v>998</v>
      </c>
      <c r="F383" s="292" t="s">
        <v>999</v>
      </c>
      <c r="G383" s="288" t="s">
        <v>661</v>
      </c>
      <c r="H383" s="285"/>
      <c r="I383" s="285" t="s">
        <v>1514</v>
      </c>
      <c r="J383" s="289">
        <v>28.36</v>
      </c>
      <c r="K383" s="286" t="s">
        <v>233</v>
      </c>
      <c r="L383" s="286" t="s">
        <v>163</v>
      </c>
      <c r="M383" s="286" t="s">
        <v>428</v>
      </c>
      <c r="N383" s="290">
        <v>38.4</v>
      </c>
      <c r="O383" s="299">
        <v>7.9</v>
      </c>
      <c r="P383" s="291"/>
      <c r="Q383" s="650">
        <f>IFERROR(tbl_AufmassLos1[[#This Row],[Fläche_qm]]*tbl_AufmassLos1[[#This Row],[Reinigungs-tageJahr]],"")</f>
        <v>1089.0239999999999</v>
      </c>
      <c r="R383" s="175">
        <f>IFERROR(VLOOKUP(tbl_AufmassLos1[[#This Row],[Reinigungs-gruppe]]&amp;tbl_AufmassLos1[[#This Row],[Reinigungs-tageJahr]],tbl_BasisLos1[],7,FALSE),"")</f>
        <v>0</v>
      </c>
      <c r="S383" s="174" t="str">
        <f>IFERROR(tbl_AufmassLos1[[#This Row],[Fläche_qm_Jahr]]/tbl_AufmassLos1[[#This Row],[qm Leistung pro Stunde]],"")</f>
        <v/>
      </c>
      <c r="T383" s="176">
        <f>IFERROR(VLOOKUP(tbl_AufmassLos1[[#This Row],[Reinigungs-gruppe]]&amp;tbl_AufmassLos1[[#This Row],[Reinigungs-tageJahr]],tbl_BasisLos1[],8,FALSE),"")</f>
        <v>0</v>
      </c>
      <c r="U383" s="177" t="str">
        <f>IFERROR(tbl_AufmassLos1[[#This Row],[StundenJahr]]*tbl_AufmassLos1[[#This Row],[SVS]],"")</f>
        <v/>
      </c>
      <c r="V383" s="177" t="str">
        <f>IFERROR(tbl_AufmassLos1[[#This Row],[PreisJahr]]/12,"")</f>
        <v/>
      </c>
    </row>
    <row r="384" spans="1:22" x14ac:dyDescent="0.2">
      <c r="A384" s="285" t="s">
        <v>1543</v>
      </c>
      <c r="B384" s="286">
        <v>706780031</v>
      </c>
      <c r="C384" s="285" t="s">
        <v>1544</v>
      </c>
      <c r="D384" s="287" t="s">
        <v>249</v>
      </c>
      <c r="E384" s="651" t="s">
        <v>1000</v>
      </c>
      <c r="F384" s="292" t="s">
        <v>1001</v>
      </c>
      <c r="G384" s="288" t="s">
        <v>661</v>
      </c>
      <c r="H384" s="285"/>
      <c r="I384" s="285" t="s">
        <v>391</v>
      </c>
      <c r="J384" s="289">
        <v>57.07</v>
      </c>
      <c r="K384" s="286" t="s">
        <v>415</v>
      </c>
      <c r="L384" s="286" t="s">
        <v>163</v>
      </c>
      <c r="M384" s="286" t="s">
        <v>433</v>
      </c>
      <c r="N384" s="290">
        <v>96</v>
      </c>
      <c r="O384" s="299">
        <v>3.7</v>
      </c>
      <c r="P384" s="291"/>
      <c r="Q384" s="650">
        <f>IFERROR(tbl_AufmassLos1[[#This Row],[Fläche_qm]]*tbl_AufmassLos1[[#This Row],[Reinigungs-tageJahr]],"")</f>
        <v>5478.72</v>
      </c>
      <c r="R384" s="175">
        <f>IFERROR(VLOOKUP(tbl_AufmassLos1[[#This Row],[Reinigungs-gruppe]]&amp;tbl_AufmassLos1[[#This Row],[Reinigungs-tageJahr]],tbl_BasisLos1[],7,FALSE),"")</f>
        <v>0</v>
      </c>
      <c r="S384" s="174" t="str">
        <f>IFERROR(tbl_AufmassLos1[[#This Row],[Fläche_qm_Jahr]]/tbl_AufmassLos1[[#This Row],[qm Leistung pro Stunde]],"")</f>
        <v/>
      </c>
      <c r="T384" s="176">
        <f>IFERROR(VLOOKUP(tbl_AufmassLos1[[#This Row],[Reinigungs-gruppe]]&amp;tbl_AufmassLos1[[#This Row],[Reinigungs-tageJahr]],tbl_BasisLos1[],8,FALSE),"")</f>
        <v>0</v>
      </c>
      <c r="U384" s="177" t="str">
        <f>IFERROR(tbl_AufmassLos1[[#This Row],[StundenJahr]]*tbl_AufmassLos1[[#This Row],[SVS]],"")</f>
        <v/>
      </c>
      <c r="V384" s="177" t="str">
        <f>IFERROR(tbl_AufmassLos1[[#This Row],[PreisJahr]]/12,"")</f>
        <v/>
      </c>
    </row>
    <row r="385" spans="1:22" x14ac:dyDescent="0.2">
      <c r="A385" s="285" t="s">
        <v>1543</v>
      </c>
      <c r="B385" s="286">
        <v>706780031</v>
      </c>
      <c r="C385" s="285" t="s">
        <v>1544</v>
      </c>
      <c r="D385" s="287" t="s">
        <v>249</v>
      </c>
      <c r="E385" s="651" t="s">
        <v>1002</v>
      </c>
      <c r="F385" s="292" t="s">
        <v>1003</v>
      </c>
      <c r="G385" s="288" t="s">
        <v>661</v>
      </c>
      <c r="H385" s="285"/>
      <c r="I385" s="285" t="s">
        <v>391</v>
      </c>
      <c r="J385" s="289">
        <v>23</v>
      </c>
      <c r="K385" s="286" t="s">
        <v>264</v>
      </c>
      <c r="L385" s="286" t="s">
        <v>163</v>
      </c>
      <c r="M385" s="286" t="s">
        <v>430</v>
      </c>
      <c r="N385" s="290">
        <v>192</v>
      </c>
      <c r="O385" s="291">
        <v>0</v>
      </c>
      <c r="P385" s="291"/>
      <c r="Q385" s="650">
        <f>IFERROR(tbl_AufmassLos1[[#This Row],[Fläche_qm]]*tbl_AufmassLos1[[#This Row],[Reinigungs-tageJahr]],"")</f>
        <v>4416</v>
      </c>
      <c r="R385" s="175">
        <f>IFERROR(VLOOKUP(tbl_AufmassLos1[[#This Row],[Reinigungs-gruppe]]&amp;tbl_AufmassLos1[[#This Row],[Reinigungs-tageJahr]],tbl_BasisLos1[],7,FALSE),"")</f>
        <v>0</v>
      </c>
      <c r="S385" s="174" t="str">
        <f>IFERROR(tbl_AufmassLos1[[#This Row],[Fläche_qm_Jahr]]/tbl_AufmassLos1[[#This Row],[qm Leistung pro Stunde]],"")</f>
        <v/>
      </c>
      <c r="T385" s="176">
        <f>IFERROR(VLOOKUP(tbl_AufmassLos1[[#This Row],[Reinigungs-gruppe]]&amp;tbl_AufmassLos1[[#This Row],[Reinigungs-tageJahr]],tbl_BasisLos1[],8,FALSE),"")</f>
        <v>0</v>
      </c>
      <c r="U385" s="177" t="str">
        <f>IFERROR(tbl_AufmassLos1[[#This Row],[StundenJahr]]*tbl_AufmassLos1[[#This Row],[SVS]],"")</f>
        <v/>
      </c>
      <c r="V385" s="177" t="str">
        <f>IFERROR(tbl_AufmassLos1[[#This Row],[PreisJahr]]/12,"")</f>
        <v/>
      </c>
    </row>
    <row r="386" spans="1:22" x14ac:dyDescent="0.2">
      <c r="A386" s="285" t="s">
        <v>1543</v>
      </c>
      <c r="B386" s="286">
        <v>706780031</v>
      </c>
      <c r="C386" s="285" t="s">
        <v>1544</v>
      </c>
      <c r="D386" s="287" t="s">
        <v>249</v>
      </c>
      <c r="E386" s="651" t="s">
        <v>1004</v>
      </c>
      <c r="F386" s="292" t="s">
        <v>1005</v>
      </c>
      <c r="G386" s="288" t="s">
        <v>661</v>
      </c>
      <c r="H386" s="285"/>
      <c r="I386" s="285" t="s">
        <v>389</v>
      </c>
      <c r="J386" s="289">
        <v>61.65</v>
      </c>
      <c r="K386" s="286" t="s">
        <v>411</v>
      </c>
      <c r="L386" s="286" t="s">
        <v>163</v>
      </c>
      <c r="M386" s="286" t="s">
        <v>433</v>
      </c>
      <c r="N386" s="290">
        <v>96</v>
      </c>
      <c r="O386" s="299">
        <v>21.1</v>
      </c>
      <c r="P386" s="291"/>
      <c r="Q386" s="650">
        <f>IFERROR(tbl_AufmassLos1[[#This Row],[Fläche_qm]]*tbl_AufmassLos1[[#This Row],[Reinigungs-tageJahr]],"")</f>
        <v>5918.4</v>
      </c>
      <c r="R386" s="175">
        <f>IFERROR(VLOOKUP(tbl_AufmassLos1[[#This Row],[Reinigungs-gruppe]]&amp;tbl_AufmassLos1[[#This Row],[Reinigungs-tageJahr]],tbl_BasisLos1[],7,FALSE),"")</f>
        <v>0</v>
      </c>
      <c r="S386" s="174" t="str">
        <f>IFERROR(tbl_AufmassLos1[[#This Row],[Fläche_qm_Jahr]]/tbl_AufmassLos1[[#This Row],[qm Leistung pro Stunde]],"")</f>
        <v/>
      </c>
      <c r="T386" s="176">
        <f>IFERROR(VLOOKUP(tbl_AufmassLos1[[#This Row],[Reinigungs-gruppe]]&amp;tbl_AufmassLos1[[#This Row],[Reinigungs-tageJahr]],tbl_BasisLos1[],8,FALSE),"")</f>
        <v>0</v>
      </c>
      <c r="U386" s="177" t="str">
        <f>IFERROR(tbl_AufmassLos1[[#This Row],[StundenJahr]]*tbl_AufmassLos1[[#This Row],[SVS]],"")</f>
        <v/>
      </c>
      <c r="V386" s="177" t="str">
        <f>IFERROR(tbl_AufmassLos1[[#This Row],[PreisJahr]]/12,"")</f>
        <v/>
      </c>
    </row>
    <row r="387" spans="1:22" x14ac:dyDescent="0.2">
      <c r="A387" s="285" t="s">
        <v>1543</v>
      </c>
      <c r="B387" s="286">
        <v>706780031</v>
      </c>
      <c r="C387" s="285" t="s">
        <v>1544</v>
      </c>
      <c r="D387" s="287" t="s">
        <v>249</v>
      </c>
      <c r="E387" s="651" t="s">
        <v>1006</v>
      </c>
      <c r="F387" s="292" t="s">
        <v>748</v>
      </c>
      <c r="G387" s="288" t="s">
        <v>661</v>
      </c>
      <c r="H387" s="285"/>
      <c r="I387" s="285" t="s">
        <v>389</v>
      </c>
      <c r="J387" s="289">
        <v>61.48</v>
      </c>
      <c r="K387" s="286" t="s">
        <v>410</v>
      </c>
      <c r="L387" s="286" t="s">
        <v>163</v>
      </c>
      <c r="M387" s="286" t="s">
        <v>433</v>
      </c>
      <c r="N387" s="290">
        <v>96</v>
      </c>
      <c r="O387" s="299">
        <v>21.1</v>
      </c>
      <c r="P387" s="291"/>
      <c r="Q387" s="650">
        <f>IFERROR(tbl_AufmassLos1[[#This Row],[Fläche_qm]]*tbl_AufmassLos1[[#This Row],[Reinigungs-tageJahr]],"")</f>
        <v>5902.08</v>
      </c>
      <c r="R387" s="175">
        <f>IFERROR(VLOOKUP(tbl_AufmassLos1[[#This Row],[Reinigungs-gruppe]]&amp;tbl_AufmassLos1[[#This Row],[Reinigungs-tageJahr]],tbl_BasisLos1[],7,FALSE),"")</f>
        <v>0</v>
      </c>
      <c r="S387" s="174" t="str">
        <f>IFERROR(tbl_AufmassLos1[[#This Row],[Fläche_qm_Jahr]]/tbl_AufmassLos1[[#This Row],[qm Leistung pro Stunde]],"")</f>
        <v/>
      </c>
      <c r="T387" s="176">
        <f>IFERROR(VLOOKUP(tbl_AufmassLos1[[#This Row],[Reinigungs-gruppe]]&amp;tbl_AufmassLos1[[#This Row],[Reinigungs-tageJahr]],tbl_BasisLos1[],8,FALSE),"")</f>
        <v>0</v>
      </c>
      <c r="U387" s="177" t="str">
        <f>IFERROR(tbl_AufmassLos1[[#This Row],[StundenJahr]]*tbl_AufmassLos1[[#This Row],[SVS]],"")</f>
        <v/>
      </c>
      <c r="V387" s="177" t="str">
        <f>IFERROR(tbl_AufmassLos1[[#This Row],[PreisJahr]]/12,"")</f>
        <v/>
      </c>
    </row>
    <row r="388" spans="1:22" x14ac:dyDescent="0.2">
      <c r="A388" s="285" t="s">
        <v>1543</v>
      </c>
      <c r="B388" s="286">
        <v>706780031</v>
      </c>
      <c r="C388" s="285" t="s">
        <v>1544</v>
      </c>
      <c r="D388" s="287" t="s">
        <v>249</v>
      </c>
      <c r="E388" s="651" t="s">
        <v>1007</v>
      </c>
      <c r="F388" s="292" t="s">
        <v>748</v>
      </c>
      <c r="G388" s="288" t="s">
        <v>661</v>
      </c>
      <c r="H388" s="285"/>
      <c r="I388" s="285" t="s">
        <v>389</v>
      </c>
      <c r="J388" s="289">
        <v>61.63</v>
      </c>
      <c r="K388" s="286" t="s">
        <v>410</v>
      </c>
      <c r="L388" s="286" t="s">
        <v>163</v>
      </c>
      <c r="M388" s="286" t="s">
        <v>433</v>
      </c>
      <c r="N388" s="290">
        <v>96</v>
      </c>
      <c r="O388" s="299">
        <v>21.1</v>
      </c>
      <c r="P388" s="291"/>
      <c r="Q388" s="650">
        <f>IFERROR(tbl_AufmassLos1[[#This Row],[Fläche_qm]]*tbl_AufmassLos1[[#This Row],[Reinigungs-tageJahr]],"")</f>
        <v>5916.4800000000005</v>
      </c>
      <c r="R388" s="175">
        <f>IFERROR(VLOOKUP(tbl_AufmassLos1[[#This Row],[Reinigungs-gruppe]]&amp;tbl_AufmassLos1[[#This Row],[Reinigungs-tageJahr]],tbl_BasisLos1[],7,FALSE),"")</f>
        <v>0</v>
      </c>
      <c r="S388" s="174" t="str">
        <f>IFERROR(tbl_AufmassLos1[[#This Row],[Fläche_qm_Jahr]]/tbl_AufmassLos1[[#This Row],[qm Leistung pro Stunde]],"")</f>
        <v/>
      </c>
      <c r="T388" s="176">
        <f>IFERROR(VLOOKUP(tbl_AufmassLos1[[#This Row],[Reinigungs-gruppe]]&amp;tbl_AufmassLos1[[#This Row],[Reinigungs-tageJahr]],tbl_BasisLos1[],8,FALSE),"")</f>
        <v>0</v>
      </c>
      <c r="U388" s="177" t="str">
        <f>IFERROR(tbl_AufmassLos1[[#This Row],[StundenJahr]]*tbl_AufmassLos1[[#This Row],[SVS]],"")</f>
        <v/>
      </c>
      <c r="V388" s="177" t="str">
        <f>IFERROR(tbl_AufmassLos1[[#This Row],[PreisJahr]]/12,"")</f>
        <v/>
      </c>
    </row>
    <row r="389" spans="1:22" x14ac:dyDescent="0.2">
      <c r="A389" s="285" t="s">
        <v>1543</v>
      </c>
      <c r="B389" s="286">
        <v>706780031</v>
      </c>
      <c r="C389" s="285" t="s">
        <v>1544</v>
      </c>
      <c r="D389" s="287" t="s">
        <v>249</v>
      </c>
      <c r="E389" s="651" t="s">
        <v>1008</v>
      </c>
      <c r="F389" s="292" t="s">
        <v>1009</v>
      </c>
      <c r="G389" s="288" t="s">
        <v>661</v>
      </c>
      <c r="H389" s="285"/>
      <c r="I389" s="285" t="s">
        <v>394</v>
      </c>
      <c r="J389" s="289">
        <v>72.05</v>
      </c>
      <c r="K389" s="286" t="s">
        <v>410</v>
      </c>
      <c r="L389" s="286" t="s">
        <v>163</v>
      </c>
      <c r="M389" s="286" t="s">
        <v>433</v>
      </c>
      <c r="N389" s="290">
        <v>96</v>
      </c>
      <c r="O389" s="299">
        <v>25.9</v>
      </c>
      <c r="P389" s="291"/>
      <c r="Q389" s="650">
        <f>IFERROR(tbl_AufmassLos1[[#This Row],[Fläche_qm]]*tbl_AufmassLos1[[#This Row],[Reinigungs-tageJahr]],"")</f>
        <v>6916.7999999999993</v>
      </c>
      <c r="R389" s="175">
        <f>IFERROR(VLOOKUP(tbl_AufmassLos1[[#This Row],[Reinigungs-gruppe]]&amp;tbl_AufmassLos1[[#This Row],[Reinigungs-tageJahr]],tbl_BasisLos1[],7,FALSE),"")</f>
        <v>0</v>
      </c>
      <c r="S389" s="174" t="str">
        <f>IFERROR(tbl_AufmassLos1[[#This Row],[Fläche_qm_Jahr]]/tbl_AufmassLos1[[#This Row],[qm Leistung pro Stunde]],"")</f>
        <v/>
      </c>
      <c r="T389" s="176">
        <f>IFERROR(VLOOKUP(tbl_AufmassLos1[[#This Row],[Reinigungs-gruppe]]&amp;tbl_AufmassLos1[[#This Row],[Reinigungs-tageJahr]],tbl_BasisLos1[],8,FALSE),"")</f>
        <v>0</v>
      </c>
      <c r="U389" s="177" t="str">
        <f>IFERROR(tbl_AufmassLos1[[#This Row],[StundenJahr]]*tbl_AufmassLos1[[#This Row],[SVS]],"")</f>
        <v/>
      </c>
      <c r="V389" s="177" t="str">
        <f>IFERROR(tbl_AufmassLos1[[#This Row],[PreisJahr]]/12,"")</f>
        <v/>
      </c>
    </row>
    <row r="390" spans="1:22" x14ac:dyDescent="0.2">
      <c r="A390" s="285" t="s">
        <v>1543</v>
      </c>
      <c r="B390" s="286">
        <v>706780031</v>
      </c>
      <c r="C390" s="285" t="s">
        <v>1544</v>
      </c>
      <c r="D390" s="287" t="s">
        <v>249</v>
      </c>
      <c r="E390" s="651" t="s">
        <v>1010</v>
      </c>
      <c r="F390" s="292" t="s">
        <v>748</v>
      </c>
      <c r="G390" s="288" t="s">
        <v>661</v>
      </c>
      <c r="H390" s="285"/>
      <c r="I390" s="285" t="s">
        <v>389</v>
      </c>
      <c r="J390" s="289">
        <v>76.62</v>
      </c>
      <c r="K390" s="286" t="s">
        <v>410</v>
      </c>
      <c r="L390" s="286" t="s">
        <v>163</v>
      </c>
      <c r="M390" s="286" t="s">
        <v>433</v>
      </c>
      <c r="N390" s="290">
        <v>96</v>
      </c>
      <c r="O390" s="299">
        <v>26.7</v>
      </c>
      <c r="P390" s="291"/>
      <c r="Q390" s="650">
        <f>IFERROR(tbl_AufmassLos1[[#This Row],[Fläche_qm]]*tbl_AufmassLos1[[#This Row],[Reinigungs-tageJahr]],"")</f>
        <v>7355.52</v>
      </c>
      <c r="R390" s="175">
        <f>IFERROR(VLOOKUP(tbl_AufmassLos1[[#This Row],[Reinigungs-gruppe]]&amp;tbl_AufmassLos1[[#This Row],[Reinigungs-tageJahr]],tbl_BasisLos1[],7,FALSE),"")</f>
        <v>0</v>
      </c>
      <c r="S390" s="174" t="str">
        <f>IFERROR(tbl_AufmassLos1[[#This Row],[Fläche_qm_Jahr]]/tbl_AufmassLos1[[#This Row],[qm Leistung pro Stunde]],"")</f>
        <v/>
      </c>
      <c r="T390" s="176">
        <f>IFERROR(VLOOKUP(tbl_AufmassLos1[[#This Row],[Reinigungs-gruppe]]&amp;tbl_AufmassLos1[[#This Row],[Reinigungs-tageJahr]],tbl_BasisLos1[],8,FALSE),"")</f>
        <v>0</v>
      </c>
      <c r="U390" s="177" t="str">
        <f>IFERROR(tbl_AufmassLos1[[#This Row],[StundenJahr]]*tbl_AufmassLos1[[#This Row],[SVS]],"")</f>
        <v/>
      </c>
      <c r="V390" s="177" t="str">
        <f>IFERROR(tbl_AufmassLos1[[#This Row],[PreisJahr]]/12,"")</f>
        <v/>
      </c>
    </row>
    <row r="391" spans="1:22" x14ac:dyDescent="0.2">
      <c r="A391" s="285" t="s">
        <v>1543</v>
      </c>
      <c r="B391" s="286">
        <v>706780031</v>
      </c>
      <c r="C391" s="285" t="s">
        <v>1544</v>
      </c>
      <c r="D391" s="287" t="s">
        <v>249</v>
      </c>
      <c r="E391" s="651" t="s">
        <v>1011</v>
      </c>
      <c r="F391" s="292" t="s">
        <v>748</v>
      </c>
      <c r="G391" s="288" t="s">
        <v>661</v>
      </c>
      <c r="H391" s="285"/>
      <c r="I391" s="285" t="s">
        <v>384</v>
      </c>
      <c r="J391" s="289">
        <v>54.9</v>
      </c>
      <c r="K391" s="286" t="s">
        <v>410</v>
      </c>
      <c r="L391" s="286" t="s">
        <v>163</v>
      </c>
      <c r="M391" s="286" t="s">
        <v>433</v>
      </c>
      <c r="N391" s="290">
        <v>96</v>
      </c>
      <c r="O391" s="299">
        <v>18</v>
      </c>
      <c r="P391" s="291"/>
      <c r="Q391" s="650">
        <f>IFERROR(tbl_AufmassLos1[[#This Row],[Fläche_qm]]*tbl_AufmassLos1[[#This Row],[Reinigungs-tageJahr]],"")</f>
        <v>5270.4</v>
      </c>
      <c r="R391" s="175">
        <f>IFERROR(VLOOKUP(tbl_AufmassLos1[[#This Row],[Reinigungs-gruppe]]&amp;tbl_AufmassLos1[[#This Row],[Reinigungs-tageJahr]],tbl_BasisLos1[],7,FALSE),"")</f>
        <v>0</v>
      </c>
      <c r="S391" s="174" t="str">
        <f>IFERROR(tbl_AufmassLos1[[#This Row],[Fläche_qm_Jahr]]/tbl_AufmassLos1[[#This Row],[qm Leistung pro Stunde]],"")</f>
        <v/>
      </c>
      <c r="T391" s="176">
        <f>IFERROR(VLOOKUP(tbl_AufmassLos1[[#This Row],[Reinigungs-gruppe]]&amp;tbl_AufmassLos1[[#This Row],[Reinigungs-tageJahr]],tbl_BasisLos1[],8,FALSE),"")</f>
        <v>0</v>
      </c>
      <c r="U391" s="177" t="str">
        <f>IFERROR(tbl_AufmassLos1[[#This Row],[StundenJahr]]*tbl_AufmassLos1[[#This Row],[SVS]],"")</f>
        <v/>
      </c>
      <c r="V391" s="177" t="str">
        <f>IFERROR(tbl_AufmassLos1[[#This Row],[PreisJahr]]/12,"")</f>
        <v/>
      </c>
    </row>
    <row r="392" spans="1:22" x14ac:dyDescent="0.2">
      <c r="A392" s="285" t="s">
        <v>1543</v>
      </c>
      <c r="B392" s="286">
        <v>706780031</v>
      </c>
      <c r="C392" s="285" t="s">
        <v>1544</v>
      </c>
      <c r="D392" s="287" t="s">
        <v>249</v>
      </c>
      <c r="E392" s="651" t="s">
        <v>1012</v>
      </c>
      <c r="F392" s="292" t="s">
        <v>1013</v>
      </c>
      <c r="G392" s="288" t="s">
        <v>661</v>
      </c>
      <c r="H392" s="285"/>
      <c r="I392" s="285" t="s">
        <v>384</v>
      </c>
      <c r="J392" s="289">
        <v>76.64</v>
      </c>
      <c r="K392" s="286" t="s">
        <v>410</v>
      </c>
      <c r="L392" s="286" t="s">
        <v>163</v>
      </c>
      <c r="M392" s="286" t="s">
        <v>433</v>
      </c>
      <c r="N392" s="290">
        <v>96</v>
      </c>
      <c r="O392" s="299">
        <v>24.4</v>
      </c>
      <c r="P392" s="291"/>
      <c r="Q392" s="650">
        <f>IFERROR(tbl_AufmassLos1[[#This Row],[Fläche_qm]]*tbl_AufmassLos1[[#This Row],[Reinigungs-tageJahr]],"")</f>
        <v>7357.4400000000005</v>
      </c>
      <c r="R392" s="175">
        <f>IFERROR(VLOOKUP(tbl_AufmassLos1[[#This Row],[Reinigungs-gruppe]]&amp;tbl_AufmassLos1[[#This Row],[Reinigungs-tageJahr]],tbl_BasisLos1[],7,FALSE),"")</f>
        <v>0</v>
      </c>
      <c r="S392" s="174" t="str">
        <f>IFERROR(tbl_AufmassLos1[[#This Row],[Fläche_qm_Jahr]]/tbl_AufmassLos1[[#This Row],[qm Leistung pro Stunde]],"")</f>
        <v/>
      </c>
      <c r="T392" s="176">
        <f>IFERROR(VLOOKUP(tbl_AufmassLos1[[#This Row],[Reinigungs-gruppe]]&amp;tbl_AufmassLos1[[#This Row],[Reinigungs-tageJahr]],tbl_BasisLos1[],8,FALSE),"")</f>
        <v>0</v>
      </c>
      <c r="U392" s="177" t="str">
        <f>IFERROR(tbl_AufmassLos1[[#This Row],[StundenJahr]]*tbl_AufmassLos1[[#This Row],[SVS]],"")</f>
        <v/>
      </c>
      <c r="V392" s="177" t="str">
        <f>IFERROR(tbl_AufmassLos1[[#This Row],[PreisJahr]]/12,"")</f>
        <v/>
      </c>
    </row>
    <row r="393" spans="1:22" x14ac:dyDescent="0.2">
      <c r="A393" s="285" t="s">
        <v>1543</v>
      </c>
      <c r="B393" s="286">
        <v>706780031</v>
      </c>
      <c r="C393" s="285" t="s">
        <v>1544</v>
      </c>
      <c r="D393" s="287" t="s">
        <v>249</v>
      </c>
      <c r="E393" s="651" t="s">
        <v>1014</v>
      </c>
      <c r="F393" s="292" t="s">
        <v>1015</v>
      </c>
      <c r="G393" s="288" t="s">
        <v>661</v>
      </c>
      <c r="H393" s="285"/>
      <c r="I393" s="285" t="s">
        <v>391</v>
      </c>
      <c r="J393" s="289">
        <v>22.99</v>
      </c>
      <c r="K393" s="286" t="s">
        <v>233</v>
      </c>
      <c r="L393" s="286" t="s">
        <v>163</v>
      </c>
      <c r="M393" s="286" t="s">
        <v>428</v>
      </c>
      <c r="N393" s="290">
        <v>38.4</v>
      </c>
      <c r="O393" s="299">
        <v>14.6</v>
      </c>
      <c r="P393" s="291"/>
      <c r="Q393" s="650">
        <f>IFERROR(tbl_AufmassLos1[[#This Row],[Fläche_qm]]*tbl_AufmassLos1[[#This Row],[Reinigungs-tageJahr]],"")</f>
        <v>882.81599999999992</v>
      </c>
      <c r="R393" s="175">
        <f>IFERROR(VLOOKUP(tbl_AufmassLos1[[#This Row],[Reinigungs-gruppe]]&amp;tbl_AufmassLos1[[#This Row],[Reinigungs-tageJahr]],tbl_BasisLos1[],7,FALSE),"")</f>
        <v>0</v>
      </c>
      <c r="S393" s="174" t="str">
        <f>IFERROR(tbl_AufmassLos1[[#This Row],[Fläche_qm_Jahr]]/tbl_AufmassLos1[[#This Row],[qm Leistung pro Stunde]],"")</f>
        <v/>
      </c>
      <c r="T393" s="176">
        <f>IFERROR(VLOOKUP(tbl_AufmassLos1[[#This Row],[Reinigungs-gruppe]]&amp;tbl_AufmassLos1[[#This Row],[Reinigungs-tageJahr]],tbl_BasisLos1[],8,FALSE),"")</f>
        <v>0</v>
      </c>
      <c r="U393" s="177" t="str">
        <f>IFERROR(tbl_AufmassLos1[[#This Row],[StundenJahr]]*tbl_AufmassLos1[[#This Row],[SVS]],"")</f>
        <v/>
      </c>
      <c r="V393" s="177" t="str">
        <f>IFERROR(tbl_AufmassLos1[[#This Row],[PreisJahr]]/12,"")</f>
        <v/>
      </c>
    </row>
    <row r="394" spans="1:22" x14ac:dyDescent="0.2">
      <c r="A394" s="285" t="s">
        <v>1543</v>
      </c>
      <c r="B394" s="286">
        <v>706780031</v>
      </c>
      <c r="C394" s="285" t="s">
        <v>1544</v>
      </c>
      <c r="D394" s="287" t="s">
        <v>249</v>
      </c>
      <c r="E394" s="651" t="s">
        <v>1016</v>
      </c>
      <c r="F394" s="292" t="s">
        <v>1017</v>
      </c>
      <c r="G394" s="288" t="s">
        <v>661</v>
      </c>
      <c r="H394" s="285"/>
      <c r="I394" s="285" t="s">
        <v>391</v>
      </c>
      <c r="J394" s="289">
        <v>141.86000000000001</v>
      </c>
      <c r="K394" s="286" t="s">
        <v>262</v>
      </c>
      <c r="L394" s="286" t="s">
        <v>163</v>
      </c>
      <c r="M394" s="286" t="s">
        <v>430</v>
      </c>
      <c r="N394" s="290">
        <v>192</v>
      </c>
      <c r="O394" s="299">
        <v>32.6</v>
      </c>
      <c r="P394" s="299">
        <v>15</v>
      </c>
      <c r="Q394" s="650">
        <f>IFERROR(tbl_AufmassLos1[[#This Row],[Fläche_qm]]*tbl_AufmassLos1[[#This Row],[Reinigungs-tageJahr]],"")</f>
        <v>27237.120000000003</v>
      </c>
      <c r="R394" s="175">
        <f>IFERROR(VLOOKUP(tbl_AufmassLos1[[#This Row],[Reinigungs-gruppe]]&amp;tbl_AufmassLos1[[#This Row],[Reinigungs-tageJahr]],tbl_BasisLos1[],7,FALSE),"")</f>
        <v>0</v>
      </c>
      <c r="S394" s="174" t="str">
        <f>IFERROR(tbl_AufmassLos1[[#This Row],[Fläche_qm_Jahr]]/tbl_AufmassLos1[[#This Row],[qm Leistung pro Stunde]],"")</f>
        <v/>
      </c>
      <c r="T394" s="176">
        <f>IFERROR(VLOOKUP(tbl_AufmassLos1[[#This Row],[Reinigungs-gruppe]]&amp;tbl_AufmassLos1[[#This Row],[Reinigungs-tageJahr]],tbl_BasisLos1[],8,FALSE),"")</f>
        <v>0</v>
      </c>
      <c r="U394" s="177" t="str">
        <f>IFERROR(tbl_AufmassLos1[[#This Row],[StundenJahr]]*tbl_AufmassLos1[[#This Row],[SVS]],"")</f>
        <v/>
      </c>
      <c r="V394" s="177" t="str">
        <f>IFERROR(tbl_AufmassLos1[[#This Row],[PreisJahr]]/12,"")</f>
        <v/>
      </c>
    </row>
    <row r="395" spans="1:22" x14ac:dyDescent="0.2">
      <c r="A395" s="285" t="s">
        <v>1543</v>
      </c>
      <c r="B395" s="286">
        <v>706780031</v>
      </c>
      <c r="C395" s="285" t="s">
        <v>1544</v>
      </c>
      <c r="D395" s="287" t="s">
        <v>249</v>
      </c>
      <c r="E395" s="651" t="s">
        <v>1018</v>
      </c>
      <c r="F395" s="292" t="s">
        <v>1019</v>
      </c>
      <c r="G395" s="288" t="s">
        <v>661</v>
      </c>
      <c r="H395" s="285"/>
      <c r="I395" s="285" t="s">
        <v>391</v>
      </c>
      <c r="J395" s="289">
        <v>15.19</v>
      </c>
      <c r="K395" s="286" t="s">
        <v>406</v>
      </c>
      <c r="L395" s="286" t="s">
        <v>163</v>
      </c>
      <c r="M395" s="286" t="s">
        <v>428</v>
      </c>
      <c r="N395" s="290">
        <v>12</v>
      </c>
      <c r="O395" s="299">
        <v>1.7</v>
      </c>
      <c r="P395" s="291"/>
      <c r="Q395" s="650">
        <f>IFERROR(tbl_AufmassLos1[[#This Row],[Fläche_qm]]*tbl_AufmassLos1[[#This Row],[Reinigungs-tageJahr]],"")</f>
        <v>182.28</v>
      </c>
      <c r="R395" s="175">
        <f>IFERROR(VLOOKUP(tbl_AufmassLos1[[#This Row],[Reinigungs-gruppe]]&amp;tbl_AufmassLos1[[#This Row],[Reinigungs-tageJahr]],tbl_BasisLos1[],7,FALSE),"")</f>
        <v>0</v>
      </c>
      <c r="S395" s="174" t="str">
        <f>IFERROR(tbl_AufmassLos1[[#This Row],[Fläche_qm_Jahr]]/tbl_AufmassLos1[[#This Row],[qm Leistung pro Stunde]],"")</f>
        <v/>
      </c>
      <c r="T395" s="176">
        <f>IFERROR(VLOOKUP(tbl_AufmassLos1[[#This Row],[Reinigungs-gruppe]]&amp;tbl_AufmassLos1[[#This Row],[Reinigungs-tageJahr]],tbl_BasisLos1[],8,FALSE),"")</f>
        <v>0</v>
      </c>
      <c r="U395" s="177" t="str">
        <f>IFERROR(tbl_AufmassLos1[[#This Row],[StundenJahr]]*tbl_AufmassLos1[[#This Row],[SVS]],"")</f>
        <v/>
      </c>
      <c r="V395" s="177" t="str">
        <f>IFERROR(tbl_AufmassLos1[[#This Row],[PreisJahr]]/12,"")</f>
        <v/>
      </c>
    </row>
    <row r="396" spans="1:22" x14ac:dyDescent="0.2">
      <c r="A396" s="285" t="s">
        <v>1543</v>
      </c>
      <c r="B396" s="286">
        <v>706780031</v>
      </c>
      <c r="C396" s="285" t="s">
        <v>1544</v>
      </c>
      <c r="D396" s="287" t="s">
        <v>249</v>
      </c>
      <c r="E396" s="651" t="s">
        <v>1020</v>
      </c>
      <c r="F396" s="292" t="s">
        <v>1021</v>
      </c>
      <c r="G396" s="288" t="s">
        <v>661</v>
      </c>
      <c r="H396" s="285"/>
      <c r="I396" s="285" t="s">
        <v>391</v>
      </c>
      <c r="J396" s="289">
        <v>44.56</v>
      </c>
      <c r="K396" s="286" t="s">
        <v>415</v>
      </c>
      <c r="L396" s="286" t="s">
        <v>163</v>
      </c>
      <c r="M396" s="286" t="s">
        <v>433</v>
      </c>
      <c r="N396" s="290">
        <v>96</v>
      </c>
      <c r="O396" s="291">
        <v>0</v>
      </c>
      <c r="P396" s="291"/>
      <c r="Q396" s="650">
        <f>IFERROR(tbl_AufmassLos1[[#This Row],[Fläche_qm]]*tbl_AufmassLos1[[#This Row],[Reinigungs-tageJahr]],"")</f>
        <v>4277.76</v>
      </c>
      <c r="R396" s="175">
        <f>IFERROR(VLOOKUP(tbl_AufmassLos1[[#This Row],[Reinigungs-gruppe]]&amp;tbl_AufmassLos1[[#This Row],[Reinigungs-tageJahr]],tbl_BasisLos1[],7,FALSE),"")</f>
        <v>0</v>
      </c>
      <c r="S396" s="174" t="str">
        <f>IFERROR(tbl_AufmassLos1[[#This Row],[Fläche_qm_Jahr]]/tbl_AufmassLos1[[#This Row],[qm Leistung pro Stunde]],"")</f>
        <v/>
      </c>
      <c r="T396" s="176">
        <f>IFERROR(VLOOKUP(tbl_AufmassLos1[[#This Row],[Reinigungs-gruppe]]&amp;tbl_AufmassLos1[[#This Row],[Reinigungs-tageJahr]],tbl_BasisLos1[],8,FALSE),"")</f>
        <v>0</v>
      </c>
      <c r="U396" s="177" t="str">
        <f>IFERROR(tbl_AufmassLos1[[#This Row],[StundenJahr]]*tbl_AufmassLos1[[#This Row],[SVS]],"")</f>
        <v/>
      </c>
      <c r="V396" s="177" t="str">
        <f>IFERROR(tbl_AufmassLos1[[#This Row],[PreisJahr]]/12,"")</f>
        <v/>
      </c>
    </row>
    <row r="397" spans="1:22" x14ac:dyDescent="0.2">
      <c r="A397" s="285" t="s">
        <v>1543</v>
      </c>
      <c r="B397" s="286">
        <v>706780031</v>
      </c>
      <c r="C397" s="285" t="s">
        <v>1544</v>
      </c>
      <c r="D397" s="287" t="s">
        <v>249</v>
      </c>
      <c r="E397" s="651" t="s">
        <v>1022</v>
      </c>
      <c r="F397" s="292" t="s">
        <v>1023</v>
      </c>
      <c r="G397" s="288" t="s">
        <v>661</v>
      </c>
      <c r="H397" s="285"/>
      <c r="I397" s="285" t="s">
        <v>391</v>
      </c>
      <c r="J397" s="289">
        <v>33.700000000000003</v>
      </c>
      <c r="K397" s="286" t="s">
        <v>264</v>
      </c>
      <c r="L397" s="286" t="s">
        <v>163</v>
      </c>
      <c r="M397" s="286" t="s">
        <v>430</v>
      </c>
      <c r="N397" s="290">
        <v>192</v>
      </c>
      <c r="O397" s="291">
        <v>0</v>
      </c>
      <c r="P397" s="291"/>
      <c r="Q397" s="650">
        <f>IFERROR(tbl_AufmassLos1[[#This Row],[Fläche_qm]]*tbl_AufmassLos1[[#This Row],[Reinigungs-tageJahr]],"")</f>
        <v>6470.4000000000005</v>
      </c>
      <c r="R397" s="175">
        <f>IFERROR(VLOOKUP(tbl_AufmassLos1[[#This Row],[Reinigungs-gruppe]]&amp;tbl_AufmassLos1[[#This Row],[Reinigungs-tageJahr]],tbl_BasisLos1[],7,FALSE),"")</f>
        <v>0</v>
      </c>
      <c r="S397" s="174" t="str">
        <f>IFERROR(tbl_AufmassLos1[[#This Row],[Fläche_qm_Jahr]]/tbl_AufmassLos1[[#This Row],[qm Leistung pro Stunde]],"")</f>
        <v/>
      </c>
      <c r="T397" s="176">
        <f>IFERROR(VLOOKUP(tbl_AufmassLos1[[#This Row],[Reinigungs-gruppe]]&amp;tbl_AufmassLos1[[#This Row],[Reinigungs-tageJahr]],tbl_BasisLos1[],8,FALSE),"")</f>
        <v>0</v>
      </c>
      <c r="U397" s="177" t="str">
        <f>IFERROR(tbl_AufmassLos1[[#This Row],[StundenJahr]]*tbl_AufmassLos1[[#This Row],[SVS]],"")</f>
        <v/>
      </c>
      <c r="V397" s="177" t="str">
        <f>IFERROR(tbl_AufmassLos1[[#This Row],[PreisJahr]]/12,"")</f>
        <v/>
      </c>
    </row>
    <row r="398" spans="1:22" x14ac:dyDescent="0.2">
      <c r="A398" s="285" t="s">
        <v>1543</v>
      </c>
      <c r="B398" s="286">
        <v>706780031</v>
      </c>
      <c r="C398" s="285" t="s">
        <v>1544</v>
      </c>
      <c r="D398" s="287" t="s">
        <v>249</v>
      </c>
      <c r="E398" s="651" t="s">
        <v>1024</v>
      </c>
      <c r="F398" s="292" t="s">
        <v>748</v>
      </c>
      <c r="G398" s="288" t="s">
        <v>661</v>
      </c>
      <c r="H398" s="285"/>
      <c r="I398" s="285" t="s">
        <v>384</v>
      </c>
      <c r="J398" s="289">
        <v>63.18</v>
      </c>
      <c r="K398" s="286" t="s">
        <v>410</v>
      </c>
      <c r="L398" s="286" t="s">
        <v>163</v>
      </c>
      <c r="M398" s="286" t="s">
        <v>433</v>
      </c>
      <c r="N398" s="290">
        <v>96</v>
      </c>
      <c r="O398" s="299">
        <v>23.8</v>
      </c>
      <c r="P398" s="291"/>
      <c r="Q398" s="650">
        <f>IFERROR(tbl_AufmassLos1[[#This Row],[Fläche_qm]]*tbl_AufmassLos1[[#This Row],[Reinigungs-tageJahr]],"")</f>
        <v>6065.28</v>
      </c>
      <c r="R398" s="175">
        <f>IFERROR(VLOOKUP(tbl_AufmassLos1[[#This Row],[Reinigungs-gruppe]]&amp;tbl_AufmassLos1[[#This Row],[Reinigungs-tageJahr]],tbl_BasisLos1[],7,FALSE),"")</f>
        <v>0</v>
      </c>
      <c r="S398" s="174" t="str">
        <f>IFERROR(tbl_AufmassLos1[[#This Row],[Fläche_qm_Jahr]]/tbl_AufmassLos1[[#This Row],[qm Leistung pro Stunde]],"")</f>
        <v/>
      </c>
      <c r="T398" s="176">
        <f>IFERROR(VLOOKUP(tbl_AufmassLos1[[#This Row],[Reinigungs-gruppe]]&amp;tbl_AufmassLos1[[#This Row],[Reinigungs-tageJahr]],tbl_BasisLos1[],8,FALSE),"")</f>
        <v>0</v>
      </c>
      <c r="U398" s="177" t="str">
        <f>IFERROR(tbl_AufmassLos1[[#This Row],[StundenJahr]]*tbl_AufmassLos1[[#This Row],[SVS]],"")</f>
        <v/>
      </c>
      <c r="V398" s="177" t="str">
        <f>IFERROR(tbl_AufmassLos1[[#This Row],[PreisJahr]]/12,"")</f>
        <v/>
      </c>
    </row>
    <row r="399" spans="1:22" x14ac:dyDescent="0.2">
      <c r="A399" s="285" t="s">
        <v>1543</v>
      </c>
      <c r="B399" s="286">
        <v>706780031</v>
      </c>
      <c r="C399" s="285" t="s">
        <v>1544</v>
      </c>
      <c r="D399" s="287" t="s">
        <v>249</v>
      </c>
      <c r="E399" s="651" t="s">
        <v>1025</v>
      </c>
      <c r="F399" s="292" t="s">
        <v>1026</v>
      </c>
      <c r="G399" s="288" t="s">
        <v>661</v>
      </c>
      <c r="H399" s="285"/>
      <c r="I399" s="285" t="s">
        <v>389</v>
      </c>
      <c r="J399" s="289">
        <v>65.02</v>
      </c>
      <c r="K399" s="286" t="s">
        <v>410</v>
      </c>
      <c r="L399" s="286" t="s">
        <v>163</v>
      </c>
      <c r="M399" s="286" t="s">
        <v>433</v>
      </c>
      <c r="N399" s="290">
        <v>96</v>
      </c>
      <c r="O399" s="299">
        <v>23.8</v>
      </c>
      <c r="P399" s="291"/>
      <c r="Q399" s="650">
        <f>IFERROR(tbl_AufmassLos1[[#This Row],[Fläche_qm]]*tbl_AufmassLos1[[#This Row],[Reinigungs-tageJahr]],"")</f>
        <v>6241.92</v>
      </c>
      <c r="R399" s="175">
        <f>IFERROR(VLOOKUP(tbl_AufmassLos1[[#This Row],[Reinigungs-gruppe]]&amp;tbl_AufmassLos1[[#This Row],[Reinigungs-tageJahr]],tbl_BasisLos1[],7,FALSE),"")</f>
        <v>0</v>
      </c>
      <c r="S399" s="174" t="str">
        <f>IFERROR(tbl_AufmassLos1[[#This Row],[Fläche_qm_Jahr]]/tbl_AufmassLos1[[#This Row],[qm Leistung pro Stunde]],"")</f>
        <v/>
      </c>
      <c r="T399" s="176">
        <f>IFERROR(VLOOKUP(tbl_AufmassLos1[[#This Row],[Reinigungs-gruppe]]&amp;tbl_AufmassLos1[[#This Row],[Reinigungs-tageJahr]],tbl_BasisLos1[],8,FALSE),"")</f>
        <v>0</v>
      </c>
      <c r="U399" s="177" t="str">
        <f>IFERROR(tbl_AufmassLos1[[#This Row],[StundenJahr]]*tbl_AufmassLos1[[#This Row],[SVS]],"")</f>
        <v/>
      </c>
      <c r="V399" s="177" t="str">
        <f>IFERROR(tbl_AufmassLos1[[#This Row],[PreisJahr]]/12,"")</f>
        <v/>
      </c>
    </row>
    <row r="400" spans="1:22" x14ac:dyDescent="0.2">
      <c r="A400" s="285" t="s">
        <v>1543</v>
      </c>
      <c r="B400" s="286">
        <v>706780031</v>
      </c>
      <c r="C400" s="285" t="s">
        <v>1544</v>
      </c>
      <c r="D400" s="287" t="s">
        <v>249</v>
      </c>
      <c r="E400" s="651" t="s">
        <v>1027</v>
      </c>
      <c r="F400" s="292" t="s">
        <v>1028</v>
      </c>
      <c r="G400" s="288" t="s">
        <v>661</v>
      </c>
      <c r="H400" s="285"/>
      <c r="I400" s="285" t="s">
        <v>389</v>
      </c>
      <c r="J400" s="289">
        <v>65.75</v>
      </c>
      <c r="K400" s="286" t="s">
        <v>410</v>
      </c>
      <c r="L400" s="286" t="s">
        <v>163</v>
      </c>
      <c r="M400" s="286" t="s">
        <v>433</v>
      </c>
      <c r="N400" s="290">
        <v>96</v>
      </c>
      <c r="O400" s="299">
        <v>23.8</v>
      </c>
      <c r="P400" s="291"/>
      <c r="Q400" s="650">
        <f>IFERROR(tbl_AufmassLos1[[#This Row],[Fläche_qm]]*tbl_AufmassLos1[[#This Row],[Reinigungs-tageJahr]],"")</f>
        <v>6312</v>
      </c>
      <c r="R400" s="175">
        <f>IFERROR(VLOOKUP(tbl_AufmassLos1[[#This Row],[Reinigungs-gruppe]]&amp;tbl_AufmassLos1[[#This Row],[Reinigungs-tageJahr]],tbl_BasisLos1[],7,FALSE),"")</f>
        <v>0</v>
      </c>
      <c r="S400" s="174" t="str">
        <f>IFERROR(tbl_AufmassLos1[[#This Row],[Fläche_qm_Jahr]]/tbl_AufmassLos1[[#This Row],[qm Leistung pro Stunde]],"")</f>
        <v/>
      </c>
      <c r="T400" s="176">
        <f>IFERROR(VLOOKUP(tbl_AufmassLos1[[#This Row],[Reinigungs-gruppe]]&amp;tbl_AufmassLos1[[#This Row],[Reinigungs-tageJahr]],tbl_BasisLos1[],8,FALSE),"")</f>
        <v>0</v>
      </c>
      <c r="U400" s="177" t="str">
        <f>IFERROR(tbl_AufmassLos1[[#This Row],[StundenJahr]]*tbl_AufmassLos1[[#This Row],[SVS]],"")</f>
        <v/>
      </c>
      <c r="V400" s="177" t="str">
        <f>IFERROR(tbl_AufmassLos1[[#This Row],[PreisJahr]]/12,"")</f>
        <v/>
      </c>
    </row>
    <row r="401" spans="1:22" x14ac:dyDescent="0.2">
      <c r="A401" s="285" t="s">
        <v>1543</v>
      </c>
      <c r="B401" s="286">
        <v>706780031</v>
      </c>
      <c r="C401" s="285" t="s">
        <v>1544</v>
      </c>
      <c r="D401" s="287" t="s">
        <v>249</v>
      </c>
      <c r="E401" s="651" t="s">
        <v>1029</v>
      </c>
      <c r="F401" s="292" t="s">
        <v>1030</v>
      </c>
      <c r="G401" s="288" t="s">
        <v>661</v>
      </c>
      <c r="H401" s="285"/>
      <c r="I401" s="285" t="s">
        <v>391</v>
      </c>
      <c r="J401" s="289">
        <v>21.93</v>
      </c>
      <c r="K401" s="286" t="s">
        <v>401</v>
      </c>
      <c r="L401" s="286" t="s">
        <v>163</v>
      </c>
      <c r="M401" s="286" t="s">
        <v>433</v>
      </c>
      <c r="N401" s="290">
        <v>96</v>
      </c>
      <c r="O401" s="291">
        <v>0</v>
      </c>
      <c r="P401" s="291"/>
      <c r="Q401" s="650">
        <f>IFERROR(tbl_AufmassLos1[[#This Row],[Fläche_qm]]*tbl_AufmassLos1[[#This Row],[Reinigungs-tageJahr]],"")</f>
        <v>2105.2799999999997</v>
      </c>
      <c r="R401" s="175">
        <f>IFERROR(VLOOKUP(tbl_AufmassLos1[[#This Row],[Reinigungs-gruppe]]&amp;tbl_AufmassLos1[[#This Row],[Reinigungs-tageJahr]],tbl_BasisLos1[],7,FALSE),"")</f>
        <v>0</v>
      </c>
      <c r="S401" s="174" t="str">
        <f>IFERROR(tbl_AufmassLos1[[#This Row],[Fläche_qm_Jahr]]/tbl_AufmassLos1[[#This Row],[qm Leistung pro Stunde]],"")</f>
        <v/>
      </c>
      <c r="T401" s="176">
        <f>IFERROR(VLOOKUP(tbl_AufmassLos1[[#This Row],[Reinigungs-gruppe]]&amp;tbl_AufmassLos1[[#This Row],[Reinigungs-tageJahr]],tbl_BasisLos1[],8,FALSE),"")</f>
        <v>0</v>
      </c>
      <c r="U401" s="177" t="str">
        <f>IFERROR(tbl_AufmassLos1[[#This Row],[StundenJahr]]*tbl_AufmassLos1[[#This Row],[SVS]],"")</f>
        <v/>
      </c>
      <c r="V401" s="177" t="str">
        <f>IFERROR(tbl_AufmassLos1[[#This Row],[PreisJahr]]/12,"")</f>
        <v/>
      </c>
    </row>
    <row r="402" spans="1:22" x14ac:dyDescent="0.2">
      <c r="A402" s="285" t="s">
        <v>1543</v>
      </c>
      <c r="B402" s="286">
        <v>706780031</v>
      </c>
      <c r="C402" s="285" t="s">
        <v>1544</v>
      </c>
      <c r="D402" s="287" t="s">
        <v>249</v>
      </c>
      <c r="E402" s="651" t="s">
        <v>1031</v>
      </c>
      <c r="F402" s="292" t="s">
        <v>1030</v>
      </c>
      <c r="G402" s="288" t="s">
        <v>661</v>
      </c>
      <c r="H402" s="285"/>
      <c r="I402" s="285" t="s">
        <v>391</v>
      </c>
      <c r="J402" s="289">
        <v>47.2</v>
      </c>
      <c r="K402" s="286" t="s">
        <v>401</v>
      </c>
      <c r="L402" s="286" t="s">
        <v>163</v>
      </c>
      <c r="M402" s="286" t="s">
        <v>433</v>
      </c>
      <c r="N402" s="290">
        <v>96</v>
      </c>
      <c r="O402" s="299">
        <v>7.9</v>
      </c>
      <c r="P402" s="291"/>
      <c r="Q402" s="650">
        <f>IFERROR(tbl_AufmassLos1[[#This Row],[Fläche_qm]]*tbl_AufmassLos1[[#This Row],[Reinigungs-tageJahr]],"")</f>
        <v>4531.2000000000007</v>
      </c>
      <c r="R402" s="175">
        <f>IFERROR(VLOOKUP(tbl_AufmassLos1[[#This Row],[Reinigungs-gruppe]]&amp;tbl_AufmassLos1[[#This Row],[Reinigungs-tageJahr]],tbl_BasisLos1[],7,FALSE),"")</f>
        <v>0</v>
      </c>
      <c r="S402" s="174" t="str">
        <f>IFERROR(tbl_AufmassLos1[[#This Row],[Fläche_qm_Jahr]]/tbl_AufmassLos1[[#This Row],[qm Leistung pro Stunde]],"")</f>
        <v/>
      </c>
      <c r="T402" s="176">
        <f>IFERROR(VLOOKUP(tbl_AufmassLos1[[#This Row],[Reinigungs-gruppe]]&amp;tbl_AufmassLos1[[#This Row],[Reinigungs-tageJahr]],tbl_BasisLos1[],8,FALSE),"")</f>
        <v>0</v>
      </c>
      <c r="U402" s="177" t="str">
        <f>IFERROR(tbl_AufmassLos1[[#This Row],[StundenJahr]]*tbl_AufmassLos1[[#This Row],[SVS]],"")</f>
        <v/>
      </c>
      <c r="V402" s="177" t="str">
        <f>IFERROR(tbl_AufmassLos1[[#This Row],[PreisJahr]]/12,"")</f>
        <v/>
      </c>
    </row>
    <row r="403" spans="1:22" x14ac:dyDescent="0.2">
      <c r="A403" s="285" t="s">
        <v>1543</v>
      </c>
      <c r="B403" s="286">
        <v>706780031</v>
      </c>
      <c r="C403" s="285" t="s">
        <v>1544</v>
      </c>
      <c r="D403" s="287" t="s">
        <v>250</v>
      </c>
      <c r="E403" s="651" t="s">
        <v>1032</v>
      </c>
      <c r="F403" s="292" t="s">
        <v>1030</v>
      </c>
      <c r="G403" s="288" t="s">
        <v>661</v>
      </c>
      <c r="H403" s="285"/>
      <c r="I403" s="285" t="s">
        <v>391</v>
      </c>
      <c r="J403" s="289">
        <v>96</v>
      </c>
      <c r="K403" s="286" t="s">
        <v>401</v>
      </c>
      <c r="L403" s="286" t="s">
        <v>163</v>
      </c>
      <c r="M403" s="286" t="s">
        <v>433</v>
      </c>
      <c r="N403" s="290">
        <v>96</v>
      </c>
      <c r="O403" s="291">
        <v>0</v>
      </c>
      <c r="P403" s="291"/>
      <c r="Q403" s="650">
        <f>IFERROR(tbl_AufmassLos1[[#This Row],[Fläche_qm]]*tbl_AufmassLos1[[#This Row],[Reinigungs-tageJahr]],"")</f>
        <v>9216</v>
      </c>
      <c r="R403" s="175">
        <f>IFERROR(VLOOKUP(tbl_AufmassLos1[[#This Row],[Reinigungs-gruppe]]&amp;tbl_AufmassLos1[[#This Row],[Reinigungs-tageJahr]],tbl_BasisLos1[],7,FALSE),"")</f>
        <v>0</v>
      </c>
      <c r="S403" s="174" t="str">
        <f>IFERROR(tbl_AufmassLos1[[#This Row],[Fläche_qm_Jahr]]/tbl_AufmassLos1[[#This Row],[qm Leistung pro Stunde]],"")</f>
        <v/>
      </c>
      <c r="T403" s="176">
        <f>IFERROR(VLOOKUP(tbl_AufmassLos1[[#This Row],[Reinigungs-gruppe]]&amp;tbl_AufmassLos1[[#This Row],[Reinigungs-tageJahr]],tbl_BasisLos1[],8,FALSE),"")</f>
        <v>0</v>
      </c>
      <c r="U403" s="177" t="str">
        <f>IFERROR(tbl_AufmassLos1[[#This Row],[StundenJahr]]*tbl_AufmassLos1[[#This Row],[SVS]],"")</f>
        <v/>
      </c>
      <c r="V403" s="177" t="str">
        <f>IFERROR(tbl_AufmassLos1[[#This Row],[PreisJahr]]/12,"")</f>
        <v/>
      </c>
    </row>
    <row r="404" spans="1:22" x14ac:dyDescent="0.2">
      <c r="A404" s="285" t="s">
        <v>1543</v>
      </c>
      <c r="B404" s="286">
        <v>706780031</v>
      </c>
      <c r="C404" s="285" t="s">
        <v>1544</v>
      </c>
      <c r="D404" s="287" t="s">
        <v>249</v>
      </c>
      <c r="E404" s="651" t="s">
        <v>1033</v>
      </c>
      <c r="F404" s="292" t="s">
        <v>1034</v>
      </c>
      <c r="G404" s="288" t="s">
        <v>661</v>
      </c>
      <c r="H404" s="285"/>
      <c r="I404" s="285" t="s">
        <v>389</v>
      </c>
      <c r="J404" s="289">
        <v>104.04</v>
      </c>
      <c r="K404" s="286" t="s">
        <v>410</v>
      </c>
      <c r="L404" s="286" t="s">
        <v>163</v>
      </c>
      <c r="M404" s="286" t="s">
        <v>433</v>
      </c>
      <c r="N404" s="290">
        <v>96</v>
      </c>
      <c r="O404" s="299">
        <v>15.4</v>
      </c>
      <c r="P404" s="299">
        <v>20.3</v>
      </c>
      <c r="Q404" s="650">
        <f>IFERROR(tbl_AufmassLos1[[#This Row],[Fläche_qm]]*tbl_AufmassLos1[[#This Row],[Reinigungs-tageJahr]],"")</f>
        <v>9987.84</v>
      </c>
      <c r="R404" s="175">
        <f>IFERROR(VLOOKUP(tbl_AufmassLos1[[#This Row],[Reinigungs-gruppe]]&amp;tbl_AufmassLos1[[#This Row],[Reinigungs-tageJahr]],tbl_BasisLos1[],7,FALSE),"")</f>
        <v>0</v>
      </c>
      <c r="S404" s="174" t="str">
        <f>IFERROR(tbl_AufmassLos1[[#This Row],[Fläche_qm_Jahr]]/tbl_AufmassLos1[[#This Row],[qm Leistung pro Stunde]],"")</f>
        <v/>
      </c>
      <c r="T404" s="176">
        <f>IFERROR(VLOOKUP(tbl_AufmassLos1[[#This Row],[Reinigungs-gruppe]]&amp;tbl_AufmassLos1[[#This Row],[Reinigungs-tageJahr]],tbl_BasisLos1[],8,FALSE),"")</f>
        <v>0</v>
      </c>
      <c r="U404" s="177" t="str">
        <f>IFERROR(tbl_AufmassLos1[[#This Row],[StundenJahr]]*tbl_AufmassLos1[[#This Row],[SVS]],"")</f>
        <v/>
      </c>
      <c r="V404" s="177" t="str">
        <f>IFERROR(tbl_AufmassLos1[[#This Row],[PreisJahr]]/12,"")</f>
        <v/>
      </c>
    </row>
    <row r="405" spans="1:22" x14ac:dyDescent="0.2">
      <c r="A405" s="285" t="s">
        <v>1543</v>
      </c>
      <c r="B405" s="286">
        <v>706780031</v>
      </c>
      <c r="C405" s="285" t="s">
        <v>1544</v>
      </c>
      <c r="D405" s="287" t="s">
        <v>249</v>
      </c>
      <c r="E405" s="651" t="s">
        <v>1035</v>
      </c>
      <c r="F405" s="292" t="s">
        <v>1036</v>
      </c>
      <c r="G405" s="288" t="s">
        <v>661</v>
      </c>
      <c r="H405" s="285"/>
      <c r="I405" s="285" t="s">
        <v>391</v>
      </c>
      <c r="J405" s="289">
        <v>25.87</v>
      </c>
      <c r="K405" s="286" t="s">
        <v>415</v>
      </c>
      <c r="L405" s="286" t="s">
        <v>163</v>
      </c>
      <c r="M405" s="286" t="s">
        <v>433</v>
      </c>
      <c r="N405" s="290">
        <v>96</v>
      </c>
      <c r="O405" s="291">
        <v>0</v>
      </c>
      <c r="P405" s="291"/>
      <c r="Q405" s="650">
        <f>IFERROR(tbl_AufmassLos1[[#This Row],[Fläche_qm]]*tbl_AufmassLos1[[#This Row],[Reinigungs-tageJahr]],"")</f>
        <v>2483.52</v>
      </c>
      <c r="R405" s="175">
        <f>IFERROR(VLOOKUP(tbl_AufmassLos1[[#This Row],[Reinigungs-gruppe]]&amp;tbl_AufmassLos1[[#This Row],[Reinigungs-tageJahr]],tbl_BasisLos1[],7,FALSE),"")</f>
        <v>0</v>
      </c>
      <c r="S405" s="174" t="str">
        <f>IFERROR(tbl_AufmassLos1[[#This Row],[Fläche_qm_Jahr]]/tbl_AufmassLos1[[#This Row],[qm Leistung pro Stunde]],"")</f>
        <v/>
      </c>
      <c r="T405" s="176">
        <f>IFERROR(VLOOKUP(tbl_AufmassLos1[[#This Row],[Reinigungs-gruppe]]&amp;tbl_AufmassLos1[[#This Row],[Reinigungs-tageJahr]],tbl_BasisLos1[],8,FALSE),"")</f>
        <v>0</v>
      </c>
      <c r="U405" s="177" t="str">
        <f>IFERROR(tbl_AufmassLos1[[#This Row],[StundenJahr]]*tbl_AufmassLos1[[#This Row],[SVS]],"")</f>
        <v/>
      </c>
      <c r="V405" s="177" t="str">
        <f>IFERROR(tbl_AufmassLos1[[#This Row],[PreisJahr]]/12,"")</f>
        <v/>
      </c>
    </row>
    <row r="406" spans="1:22" x14ac:dyDescent="0.2">
      <c r="A406" s="285" t="s">
        <v>1543</v>
      </c>
      <c r="B406" s="286">
        <v>706780031</v>
      </c>
      <c r="C406" s="285" t="s">
        <v>1544</v>
      </c>
      <c r="D406" s="287" t="s">
        <v>249</v>
      </c>
      <c r="E406" s="651" t="s">
        <v>1037</v>
      </c>
      <c r="F406" s="292" t="s">
        <v>1038</v>
      </c>
      <c r="G406" s="288" t="s">
        <v>661</v>
      </c>
      <c r="H406" s="285"/>
      <c r="I406" s="285" t="s">
        <v>391</v>
      </c>
      <c r="J406" s="289">
        <v>14</v>
      </c>
      <c r="K406" s="286" t="s">
        <v>264</v>
      </c>
      <c r="L406" s="286" t="s">
        <v>163</v>
      </c>
      <c r="M406" s="286" t="s">
        <v>430</v>
      </c>
      <c r="N406" s="290">
        <v>192</v>
      </c>
      <c r="O406" s="299">
        <v>6.4</v>
      </c>
      <c r="P406" s="291"/>
      <c r="Q406" s="650">
        <f>IFERROR(tbl_AufmassLos1[[#This Row],[Fläche_qm]]*tbl_AufmassLos1[[#This Row],[Reinigungs-tageJahr]],"")</f>
        <v>2688</v>
      </c>
      <c r="R406" s="175">
        <f>IFERROR(VLOOKUP(tbl_AufmassLos1[[#This Row],[Reinigungs-gruppe]]&amp;tbl_AufmassLos1[[#This Row],[Reinigungs-tageJahr]],tbl_BasisLos1[],7,FALSE),"")</f>
        <v>0</v>
      </c>
      <c r="S406" s="174" t="str">
        <f>IFERROR(tbl_AufmassLos1[[#This Row],[Fläche_qm_Jahr]]/tbl_AufmassLos1[[#This Row],[qm Leistung pro Stunde]],"")</f>
        <v/>
      </c>
      <c r="T406" s="176">
        <f>IFERROR(VLOOKUP(tbl_AufmassLos1[[#This Row],[Reinigungs-gruppe]]&amp;tbl_AufmassLos1[[#This Row],[Reinigungs-tageJahr]],tbl_BasisLos1[],8,FALSE),"")</f>
        <v>0</v>
      </c>
      <c r="U406" s="177" t="str">
        <f>IFERROR(tbl_AufmassLos1[[#This Row],[StundenJahr]]*tbl_AufmassLos1[[#This Row],[SVS]],"")</f>
        <v/>
      </c>
      <c r="V406" s="177" t="str">
        <f>IFERROR(tbl_AufmassLos1[[#This Row],[PreisJahr]]/12,"")</f>
        <v/>
      </c>
    </row>
    <row r="407" spans="1:22" x14ac:dyDescent="0.2">
      <c r="A407" s="285" t="s">
        <v>1543</v>
      </c>
      <c r="B407" s="286">
        <v>706780031</v>
      </c>
      <c r="C407" s="285" t="s">
        <v>1544</v>
      </c>
      <c r="D407" s="287" t="s">
        <v>250</v>
      </c>
      <c r="E407" s="651" t="s">
        <v>1039</v>
      </c>
      <c r="F407" s="292" t="s">
        <v>1040</v>
      </c>
      <c r="G407" s="288" t="s">
        <v>661</v>
      </c>
      <c r="H407" s="285"/>
      <c r="I407" s="285" t="s">
        <v>391</v>
      </c>
      <c r="J407" s="289">
        <v>11</v>
      </c>
      <c r="K407" s="286" t="s">
        <v>415</v>
      </c>
      <c r="L407" s="286" t="s">
        <v>163</v>
      </c>
      <c r="M407" s="286" t="s">
        <v>433</v>
      </c>
      <c r="N407" s="290">
        <v>96</v>
      </c>
      <c r="O407" s="291">
        <v>0</v>
      </c>
      <c r="P407" s="291"/>
      <c r="Q407" s="650">
        <f>IFERROR(tbl_AufmassLos1[[#This Row],[Fläche_qm]]*tbl_AufmassLos1[[#This Row],[Reinigungs-tageJahr]],"")</f>
        <v>1056</v>
      </c>
      <c r="R407" s="175">
        <f>IFERROR(VLOOKUP(tbl_AufmassLos1[[#This Row],[Reinigungs-gruppe]]&amp;tbl_AufmassLos1[[#This Row],[Reinigungs-tageJahr]],tbl_BasisLos1[],7,FALSE),"")</f>
        <v>0</v>
      </c>
      <c r="S407" s="174" t="str">
        <f>IFERROR(tbl_AufmassLos1[[#This Row],[Fläche_qm_Jahr]]/tbl_AufmassLos1[[#This Row],[qm Leistung pro Stunde]],"")</f>
        <v/>
      </c>
      <c r="T407" s="176">
        <f>IFERROR(VLOOKUP(tbl_AufmassLos1[[#This Row],[Reinigungs-gruppe]]&amp;tbl_AufmassLos1[[#This Row],[Reinigungs-tageJahr]],tbl_BasisLos1[],8,FALSE),"")</f>
        <v>0</v>
      </c>
      <c r="U407" s="177" t="str">
        <f>IFERROR(tbl_AufmassLos1[[#This Row],[StundenJahr]]*tbl_AufmassLos1[[#This Row],[SVS]],"")</f>
        <v/>
      </c>
      <c r="V407" s="177" t="str">
        <f>IFERROR(tbl_AufmassLos1[[#This Row],[PreisJahr]]/12,"")</f>
        <v/>
      </c>
    </row>
    <row r="408" spans="1:22" x14ac:dyDescent="0.2">
      <c r="A408" s="285" t="s">
        <v>1543</v>
      </c>
      <c r="B408" s="286">
        <v>706780031</v>
      </c>
      <c r="C408" s="285" t="s">
        <v>1544</v>
      </c>
      <c r="D408" s="287" t="s">
        <v>249</v>
      </c>
      <c r="E408" s="651" t="s">
        <v>1041</v>
      </c>
      <c r="F408" s="292" t="s">
        <v>383</v>
      </c>
      <c r="G408" s="288" t="s">
        <v>661</v>
      </c>
      <c r="H408" s="285"/>
      <c r="I408" s="285" t="s">
        <v>391</v>
      </c>
      <c r="J408" s="289">
        <v>292.08999999999997</v>
      </c>
      <c r="K408" s="286" t="s">
        <v>414</v>
      </c>
      <c r="L408" s="286" t="s">
        <v>163</v>
      </c>
      <c r="M408" s="286" t="s">
        <v>249</v>
      </c>
      <c r="N408" s="290">
        <v>0</v>
      </c>
      <c r="O408" s="299">
        <v>88.9</v>
      </c>
      <c r="P408" s="291"/>
      <c r="Q408" s="650">
        <f>IFERROR(tbl_AufmassLos1[[#This Row],[Fläche_qm]]*tbl_AufmassLos1[[#This Row],[Reinigungs-tageJahr]],"")</f>
        <v>0</v>
      </c>
      <c r="R408" s="175">
        <f>IFERROR(VLOOKUP(tbl_AufmassLos1[[#This Row],[Reinigungs-gruppe]]&amp;tbl_AufmassLos1[[#This Row],[Reinigungs-tageJahr]],tbl_BasisLos1[],7,FALSE),"")</f>
        <v>0</v>
      </c>
      <c r="S408" s="174" t="str">
        <f>IFERROR(tbl_AufmassLos1[[#This Row],[Fläche_qm_Jahr]]/tbl_AufmassLos1[[#This Row],[qm Leistung pro Stunde]],"")</f>
        <v/>
      </c>
      <c r="T408" s="176">
        <f>IFERROR(VLOOKUP(tbl_AufmassLos1[[#This Row],[Reinigungs-gruppe]]&amp;tbl_AufmassLos1[[#This Row],[Reinigungs-tageJahr]],tbl_BasisLos1[],8,FALSE),"")</f>
        <v>0</v>
      </c>
      <c r="U408" s="177" t="str">
        <f>IFERROR(tbl_AufmassLos1[[#This Row],[StundenJahr]]*tbl_AufmassLos1[[#This Row],[SVS]],"")</f>
        <v/>
      </c>
      <c r="V408" s="177" t="str">
        <f>IFERROR(tbl_AufmassLos1[[#This Row],[PreisJahr]]/12,"")</f>
        <v/>
      </c>
    </row>
    <row r="409" spans="1:22" x14ac:dyDescent="0.2">
      <c r="A409" s="285" t="s">
        <v>1543</v>
      </c>
      <c r="B409" s="286">
        <v>706780031</v>
      </c>
      <c r="C409" s="285" t="s">
        <v>1544</v>
      </c>
      <c r="D409" s="287" t="s">
        <v>249</v>
      </c>
      <c r="E409" s="651" t="s">
        <v>1042</v>
      </c>
      <c r="F409" s="292" t="s">
        <v>716</v>
      </c>
      <c r="G409" s="288" t="s">
        <v>661</v>
      </c>
      <c r="H409" s="285"/>
      <c r="I409" s="285" t="s">
        <v>391</v>
      </c>
      <c r="J409" s="289">
        <v>25.21</v>
      </c>
      <c r="K409" s="286" t="s">
        <v>400</v>
      </c>
      <c r="L409" s="286" t="s">
        <v>163</v>
      </c>
      <c r="M409" s="286" t="s">
        <v>430</v>
      </c>
      <c r="N409" s="290">
        <v>192</v>
      </c>
      <c r="O409" s="299">
        <v>4.2</v>
      </c>
      <c r="P409" s="291"/>
      <c r="Q409" s="650">
        <f>IFERROR(tbl_AufmassLos1[[#This Row],[Fläche_qm]]*tbl_AufmassLos1[[#This Row],[Reinigungs-tageJahr]],"")</f>
        <v>4840.32</v>
      </c>
      <c r="R409" s="175">
        <f>IFERROR(VLOOKUP(tbl_AufmassLos1[[#This Row],[Reinigungs-gruppe]]&amp;tbl_AufmassLos1[[#This Row],[Reinigungs-tageJahr]],tbl_BasisLos1[],7,FALSE),"")</f>
        <v>0</v>
      </c>
      <c r="S409" s="174" t="str">
        <f>IFERROR(tbl_AufmassLos1[[#This Row],[Fläche_qm_Jahr]]/tbl_AufmassLos1[[#This Row],[qm Leistung pro Stunde]],"")</f>
        <v/>
      </c>
      <c r="T409" s="176">
        <f>IFERROR(VLOOKUP(tbl_AufmassLos1[[#This Row],[Reinigungs-gruppe]]&amp;tbl_AufmassLos1[[#This Row],[Reinigungs-tageJahr]],tbl_BasisLos1[],8,FALSE),"")</f>
        <v>0</v>
      </c>
      <c r="U409" s="177" t="str">
        <f>IFERROR(tbl_AufmassLos1[[#This Row],[StundenJahr]]*tbl_AufmassLos1[[#This Row],[SVS]],"")</f>
        <v/>
      </c>
      <c r="V409" s="177" t="str">
        <f>IFERROR(tbl_AufmassLos1[[#This Row],[PreisJahr]]/12,"")</f>
        <v/>
      </c>
    </row>
    <row r="410" spans="1:22" x14ac:dyDescent="0.2">
      <c r="A410" s="285" t="s">
        <v>1543</v>
      </c>
      <c r="B410" s="286">
        <v>706780031</v>
      </c>
      <c r="C410" s="285" t="s">
        <v>1544</v>
      </c>
      <c r="D410" s="287" t="s">
        <v>249</v>
      </c>
      <c r="E410" s="651" t="s">
        <v>1043</v>
      </c>
      <c r="F410" s="292" t="s">
        <v>1044</v>
      </c>
      <c r="G410" s="288" t="s">
        <v>661</v>
      </c>
      <c r="H410" s="285"/>
      <c r="I410" s="285" t="s">
        <v>391</v>
      </c>
      <c r="J410" s="289">
        <v>2.86</v>
      </c>
      <c r="K410" s="286" t="s">
        <v>400</v>
      </c>
      <c r="L410" s="286" t="s">
        <v>163</v>
      </c>
      <c r="M410" s="286" t="s">
        <v>430</v>
      </c>
      <c r="N410" s="290">
        <v>192</v>
      </c>
      <c r="O410" s="299">
        <v>0.9</v>
      </c>
      <c r="P410" s="291"/>
      <c r="Q410" s="650">
        <f>IFERROR(tbl_AufmassLos1[[#This Row],[Fläche_qm]]*tbl_AufmassLos1[[#This Row],[Reinigungs-tageJahr]],"")</f>
        <v>549.12</v>
      </c>
      <c r="R410" s="175">
        <f>IFERROR(VLOOKUP(tbl_AufmassLos1[[#This Row],[Reinigungs-gruppe]]&amp;tbl_AufmassLos1[[#This Row],[Reinigungs-tageJahr]],tbl_BasisLos1[],7,FALSE),"")</f>
        <v>0</v>
      </c>
      <c r="S410" s="174" t="str">
        <f>IFERROR(tbl_AufmassLos1[[#This Row],[Fläche_qm_Jahr]]/tbl_AufmassLos1[[#This Row],[qm Leistung pro Stunde]],"")</f>
        <v/>
      </c>
      <c r="T410" s="176">
        <f>IFERROR(VLOOKUP(tbl_AufmassLos1[[#This Row],[Reinigungs-gruppe]]&amp;tbl_AufmassLos1[[#This Row],[Reinigungs-tageJahr]],tbl_BasisLos1[],8,FALSE),"")</f>
        <v>0</v>
      </c>
      <c r="U410" s="177" t="str">
        <f>IFERROR(tbl_AufmassLos1[[#This Row],[StundenJahr]]*tbl_AufmassLos1[[#This Row],[SVS]],"")</f>
        <v/>
      </c>
      <c r="V410" s="177" t="str">
        <f>IFERROR(tbl_AufmassLos1[[#This Row],[PreisJahr]]/12,"")</f>
        <v/>
      </c>
    </row>
    <row r="411" spans="1:22" x14ac:dyDescent="0.2">
      <c r="A411" s="285" t="s">
        <v>1543</v>
      </c>
      <c r="B411" s="286">
        <v>706780031</v>
      </c>
      <c r="C411" s="285" t="s">
        <v>1544</v>
      </c>
      <c r="D411" s="287" t="s">
        <v>249</v>
      </c>
      <c r="E411" s="651" t="s">
        <v>1045</v>
      </c>
      <c r="F411" s="292" t="s">
        <v>717</v>
      </c>
      <c r="G411" s="288" t="s">
        <v>661</v>
      </c>
      <c r="H411" s="285"/>
      <c r="I411" s="285" t="s">
        <v>391</v>
      </c>
      <c r="J411" s="289">
        <v>32.11</v>
      </c>
      <c r="K411" s="286" t="s">
        <v>400</v>
      </c>
      <c r="L411" s="286" t="s">
        <v>163</v>
      </c>
      <c r="M411" s="286" t="s">
        <v>430</v>
      </c>
      <c r="N411" s="290">
        <v>192</v>
      </c>
      <c r="O411" s="299">
        <v>3.3</v>
      </c>
      <c r="P411" s="291"/>
      <c r="Q411" s="650">
        <f>IFERROR(tbl_AufmassLos1[[#This Row],[Fläche_qm]]*tbl_AufmassLos1[[#This Row],[Reinigungs-tageJahr]],"")</f>
        <v>6165.12</v>
      </c>
      <c r="R411" s="175">
        <f>IFERROR(VLOOKUP(tbl_AufmassLos1[[#This Row],[Reinigungs-gruppe]]&amp;tbl_AufmassLos1[[#This Row],[Reinigungs-tageJahr]],tbl_BasisLos1[],7,FALSE),"")</f>
        <v>0</v>
      </c>
      <c r="S411" s="174" t="str">
        <f>IFERROR(tbl_AufmassLos1[[#This Row],[Fläche_qm_Jahr]]/tbl_AufmassLos1[[#This Row],[qm Leistung pro Stunde]],"")</f>
        <v/>
      </c>
      <c r="T411" s="176">
        <f>IFERROR(VLOOKUP(tbl_AufmassLos1[[#This Row],[Reinigungs-gruppe]]&amp;tbl_AufmassLos1[[#This Row],[Reinigungs-tageJahr]],tbl_BasisLos1[],8,FALSE),"")</f>
        <v>0</v>
      </c>
      <c r="U411" s="177" t="str">
        <f>IFERROR(tbl_AufmassLos1[[#This Row],[StundenJahr]]*tbl_AufmassLos1[[#This Row],[SVS]],"")</f>
        <v/>
      </c>
      <c r="V411" s="177" t="str">
        <f>IFERROR(tbl_AufmassLos1[[#This Row],[PreisJahr]]/12,"")</f>
        <v/>
      </c>
    </row>
    <row r="412" spans="1:22" x14ac:dyDescent="0.2">
      <c r="A412" s="285" t="s">
        <v>1543</v>
      </c>
      <c r="B412" s="286">
        <v>706780031</v>
      </c>
      <c r="C412" s="285" t="s">
        <v>1544</v>
      </c>
      <c r="D412" s="287" t="s">
        <v>249</v>
      </c>
      <c r="E412" s="651" t="s">
        <v>1046</v>
      </c>
      <c r="F412" s="292" t="s">
        <v>1047</v>
      </c>
      <c r="G412" s="288" t="s">
        <v>666</v>
      </c>
      <c r="H412" s="285"/>
      <c r="I412" s="285" t="s">
        <v>391</v>
      </c>
      <c r="J412" s="289">
        <v>15.23</v>
      </c>
      <c r="K412" s="286" t="s">
        <v>262</v>
      </c>
      <c r="L412" s="286" t="s">
        <v>163</v>
      </c>
      <c r="M412" s="286" t="s">
        <v>430</v>
      </c>
      <c r="N412" s="290">
        <v>192</v>
      </c>
      <c r="O412" s="299">
        <v>13.5</v>
      </c>
      <c r="P412" s="291"/>
      <c r="Q412" s="650">
        <f>IFERROR(tbl_AufmassLos1[[#This Row],[Fläche_qm]]*tbl_AufmassLos1[[#This Row],[Reinigungs-tageJahr]],"")</f>
        <v>2924.16</v>
      </c>
      <c r="R412" s="175">
        <f>IFERROR(VLOOKUP(tbl_AufmassLos1[[#This Row],[Reinigungs-gruppe]]&amp;tbl_AufmassLos1[[#This Row],[Reinigungs-tageJahr]],tbl_BasisLos1[],7,FALSE),"")</f>
        <v>0</v>
      </c>
      <c r="S412" s="174" t="str">
        <f>IFERROR(tbl_AufmassLos1[[#This Row],[Fläche_qm_Jahr]]/tbl_AufmassLos1[[#This Row],[qm Leistung pro Stunde]],"")</f>
        <v/>
      </c>
      <c r="T412" s="176">
        <f>IFERROR(VLOOKUP(tbl_AufmassLos1[[#This Row],[Reinigungs-gruppe]]&amp;tbl_AufmassLos1[[#This Row],[Reinigungs-tageJahr]],tbl_BasisLos1[],8,FALSE),"")</f>
        <v>0</v>
      </c>
      <c r="U412" s="177" t="str">
        <f>IFERROR(tbl_AufmassLos1[[#This Row],[StundenJahr]]*tbl_AufmassLos1[[#This Row],[SVS]],"")</f>
        <v/>
      </c>
      <c r="V412" s="177" t="str">
        <f>IFERROR(tbl_AufmassLos1[[#This Row],[PreisJahr]]/12,"")</f>
        <v/>
      </c>
    </row>
    <row r="413" spans="1:22" x14ac:dyDescent="0.2">
      <c r="A413" s="285" t="s">
        <v>1543</v>
      </c>
      <c r="B413" s="286">
        <v>706780031</v>
      </c>
      <c r="C413" s="285" t="s">
        <v>1544</v>
      </c>
      <c r="D413" s="287" t="s">
        <v>249</v>
      </c>
      <c r="E413" s="651" t="s">
        <v>1048</v>
      </c>
      <c r="F413" s="292" t="s">
        <v>1047</v>
      </c>
      <c r="G413" s="288" t="s">
        <v>666</v>
      </c>
      <c r="H413" s="285"/>
      <c r="I413" s="285" t="s">
        <v>391</v>
      </c>
      <c r="J413" s="289">
        <v>34.770000000000003</v>
      </c>
      <c r="K413" s="286" t="s">
        <v>262</v>
      </c>
      <c r="L413" s="286" t="s">
        <v>163</v>
      </c>
      <c r="M413" s="286" t="s">
        <v>430</v>
      </c>
      <c r="N413" s="290">
        <v>192</v>
      </c>
      <c r="O413" s="299">
        <v>6.9</v>
      </c>
      <c r="P413" s="299">
        <v>7.3</v>
      </c>
      <c r="Q413" s="650">
        <f>IFERROR(tbl_AufmassLos1[[#This Row],[Fläche_qm]]*tbl_AufmassLos1[[#This Row],[Reinigungs-tageJahr]],"")</f>
        <v>6675.84</v>
      </c>
      <c r="R413" s="175">
        <f>IFERROR(VLOOKUP(tbl_AufmassLos1[[#This Row],[Reinigungs-gruppe]]&amp;tbl_AufmassLos1[[#This Row],[Reinigungs-tageJahr]],tbl_BasisLos1[],7,FALSE),"")</f>
        <v>0</v>
      </c>
      <c r="S413" s="174" t="str">
        <f>IFERROR(tbl_AufmassLos1[[#This Row],[Fläche_qm_Jahr]]/tbl_AufmassLos1[[#This Row],[qm Leistung pro Stunde]],"")</f>
        <v/>
      </c>
      <c r="T413" s="176">
        <f>IFERROR(VLOOKUP(tbl_AufmassLos1[[#This Row],[Reinigungs-gruppe]]&amp;tbl_AufmassLos1[[#This Row],[Reinigungs-tageJahr]],tbl_BasisLos1[],8,FALSE),"")</f>
        <v>0</v>
      </c>
      <c r="U413" s="177" t="str">
        <f>IFERROR(tbl_AufmassLos1[[#This Row],[StundenJahr]]*tbl_AufmassLos1[[#This Row],[SVS]],"")</f>
        <v/>
      </c>
      <c r="V413" s="177" t="str">
        <f>IFERROR(tbl_AufmassLos1[[#This Row],[PreisJahr]]/12,"")</f>
        <v/>
      </c>
    </row>
    <row r="414" spans="1:22" x14ac:dyDescent="0.2">
      <c r="A414" s="285" t="s">
        <v>1543</v>
      </c>
      <c r="B414" s="286">
        <v>706780031</v>
      </c>
      <c r="C414" s="285" t="s">
        <v>1544</v>
      </c>
      <c r="D414" s="287" t="s">
        <v>249</v>
      </c>
      <c r="E414" s="651" t="s">
        <v>1049</v>
      </c>
      <c r="F414" s="292" t="s">
        <v>748</v>
      </c>
      <c r="G414" s="288" t="s">
        <v>666</v>
      </c>
      <c r="H414" s="285"/>
      <c r="I414" s="285" t="s">
        <v>384</v>
      </c>
      <c r="J414" s="289">
        <v>65.319999999999993</v>
      </c>
      <c r="K414" s="286" t="s">
        <v>410</v>
      </c>
      <c r="L414" s="286" t="s">
        <v>163</v>
      </c>
      <c r="M414" s="286" t="s">
        <v>433</v>
      </c>
      <c r="N414" s="290">
        <v>96</v>
      </c>
      <c r="O414" s="299">
        <v>22</v>
      </c>
      <c r="P414" s="291"/>
      <c r="Q414" s="650">
        <f>IFERROR(tbl_AufmassLos1[[#This Row],[Fläche_qm]]*tbl_AufmassLos1[[#This Row],[Reinigungs-tageJahr]],"")</f>
        <v>6270.7199999999993</v>
      </c>
      <c r="R414" s="175">
        <f>IFERROR(VLOOKUP(tbl_AufmassLos1[[#This Row],[Reinigungs-gruppe]]&amp;tbl_AufmassLos1[[#This Row],[Reinigungs-tageJahr]],tbl_BasisLos1[],7,FALSE),"")</f>
        <v>0</v>
      </c>
      <c r="S414" s="174" t="str">
        <f>IFERROR(tbl_AufmassLos1[[#This Row],[Fläche_qm_Jahr]]/tbl_AufmassLos1[[#This Row],[qm Leistung pro Stunde]],"")</f>
        <v/>
      </c>
      <c r="T414" s="176">
        <f>IFERROR(VLOOKUP(tbl_AufmassLos1[[#This Row],[Reinigungs-gruppe]]&amp;tbl_AufmassLos1[[#This Row],[Reinigungs-tageJahr]],tbl_BasisLos1[],8,FALSE),"")</f>
        <v>0</v>
      </c>
      <c r="U414" s="177" t="str">
        <f>IFERROR(tbl_AufmassLos1[[#This Row],[StundenJahr]]*tbl_AufmassLos1[[#This Row],[SVS]],"")</f>
        <v/>
      </c>
      <c r="V414" s="177" t="str">
        <f>IFERROR(tbl_AufmassLos1[[#This Row],[PreisJahr]]/12,"")</f>
        <v/>
      </c>
    </row>
    <row r="415" spans="1:22" x14ac:dyDescent="0.2">
      <c r="A415" s="285" t="s">
        <v>1543</v>
      </c>
      <c r="B415" s="286">
        <v>706780031</v>
      </c>
      <c r="C415" s="285" t="s">
        <v>1544</v>
      </c>
      <c r="D415" s="287" t="s">
        <v>249</v>
      </c>
      <c r="E415" s="651" t="s">
        <v>1050</v>
      </c>
      <c r="F415" s="292" t="s">
        <v>748</v>
      </c>
      <c r="G415" s="288" t="s">
        <v>666</v>
      </c>
      <c r="H415" s="285"/>
      <c r="I415" s="285" t="s">
        <v>384</v>
      </c>
      <c r="J415" s="289">
        <v>65.55</v>
      </c>
      <c r="K415" s="286" t="s">
        <v>410</v>
      </c>
      <c r="L415" s="286" t="s">
        <v>163</v>
      </c>
      <c r="M415" s="286" t="s">
        <v>433</v>
      </c>
      <c r="N415" s="290">
        <v>96</v>
      </c>
      <c r="O415" s="299">
        <v>22</v>
      </c>
      <c r="P415" s="291"/>
      <c r="Q415" s="650">
        <f>IFERROR(tbl_AufmassLos1[[#This Row],[Fläche_qm]]*tbl_AufmassLos1[[#This Row],[Reinigungs-tageJahr]],"")</f>
        <v>6292.7999999999993</v>
      </c>
      <c r="R415" s="175">
        <f>IFERROR(VLOOKUP(tbl_AufmassLos1[[#This Row],[Reinigungs-gruppe]]&amp;tbl_AufmassLos1[[#This Row],[Reinigungs-tageJahr]],tbl_BasisLos1[],7,FALSE),"")</f>
        <v>0</v>
      </c>
      <c r="S415" s="174" t="str">
        <f>IFERROR(tbl_AufmassLos1[[#This Row],[Fläche_qm_Jahr]]/tbl_AufmassLos1[[#This Row],[qm Leistung pro Stunde]],"")</f>
        <v/>
      </c>
      <c r="T415" s="176">
        <f>IFERROR(VLOOKUP(tbl_AufmassLos1[[#This Row],[Reinigungs-gruppe]]&amp;tbl_AufmassLos1[[#This Row],[Reinigungs-tageJahr]],tbl_BasisLos1[],8,FALSE),"")</f>
        <v>0</v>
      </c>
      <c r="U415" s="177" t="str">
        <f>IFERROR(tbl_AufmassLos1[[#This Row],[StundenJahr]]*tbl_AufmassLos1[[#This Row],[SVS]],"")</f>
        <v/>
      </c>
      <c r="V415" s="177" t="str">
        <f>IFERROR(tbl_AufmassLos1[[#This Row],[PreisJahr]]/12,"")</f>
        <v/>
      </c>
    </row>
    <row r="416" spans="1:22" x14ac:dyDescent="0.2">
      <c r="A416" s="285" t="s">
        <v>1543</v>
      </c>
      <c r="B416" s="286">
        <v>706780031</v>
      </c>
      <c r="C416" s="285" t="s">
        <v>1544</v>
      </c>
      <c r="D416" s="287" t="s">
        <v>250</v>
      </c>
      <c r="E416" s="651" t="s">
        <v>1032</v>
      </c>
      <c r="F416" s="292" t="s">
        <v>1047</v>
      </c>
      <c r="G416" s="288" t="s">
        <v>666</v>
      </c>
      <c r="H416" s="285"/>
      <c r="I416" s="285" t="s">
        <v>391</v>
      </c>
      <c r="J416" s="289">
        <v>15.23</v>
      </c>
      <c r="K416" s="286" t="s">
        <v>401</v>
      </c>
      <c r="L416" s="286" t="s">
        <v>163</v>
      </c>
      <c r="M416" s="286" t="s">
        <v>433</v>
      </c>
      <c r="N416" s="290">
        <v>96</v>
      </c>
      <c r="O416" s="291">
        <v>0</v>
      </c>
      <c r="P416" s="291"/>
      <c r="Q416" s="650">
        <f>IFERROR(tbl_AufmassLos1[[#This Row],[Fläche_qm]]*tbl_AufmassLos1[[#This Row],[Reinigungs-tageJahr]],"")</f>
        <v>1462.08</v>
      </c>
      <c r="R416" s="175">
        <f>IFERROR(VLOOKUP(tbl_AufmassLos1[[#This Row],[Reinigungs-gruppe]]&amp;tbl_AufmassLos1[[#This Row],[Reinigungs-tageJahr]],tbl_BasisLos1[],7,FALSE),"")</f>
        <v>0</v>
      </c>
      <c r="S416" s="174" t="str">
        <f>IFERROR(tbl_AufmassLos1[[#This Row],[Fläche_qm_Jahr]]/tbl_AufmassLos1[[#This Row],[qm Leistung pro Stunde]],"")</f>
        <v/>
      </c>
      <c r="T416" s="176">
        <f>IFERROR(VLOOKUP(tbl_AufmassLos1[[#This Row],[Reinigungs-gruppe]]&amp;tbl_AufmassLos1[[#This Row],[Reinigungs-tageJahr]],tbl_BasisLos1[],8,FALSE),"")</f>
        <v>0</v>
      </c>
      <c r="U416" s="177" t="str">
        <f>IFERROR(tbl_AufmassLos1[[#This Row],[StundenJahr]]*tbl_AufmassLos1[[#This Row],[SVS]],"")</f>
        <v/>
      </c>
      <c r="V416" s="177" t="str">
        <f>IFERROR(tbl_AufmassLos1[[#This Row],[PreisJahr]]/12,"")</f>
        <v/>
      </c>
    </row>
    <row r="417" spans="1:22" x14ac:dyDescent="0.2">
      <c r="A417" s="285" t="s">
        <v>1543</v>
      </c>
      <c r="B417" s="286">
        <v>706780031</v>
      </c>
      <c r="C417" s="285" t="s">
        <v>1544</v>
      </c>
      <c r="D417" s="287" t="s">
        <v>250</v>
      </c>
      <c r="E417" s="651" t="s">
        <v>1039</v>
      </c>
      <c r="F417" s="292" t="s">
        <v>1047</v>
      </c>
      <c r="G417" s="288" t="s">
        <v>666</v>
      </c>
      <c r="H417" s="285"/>
      <c r="I417" s="285" t="s">
        <v>391</v>
      </c>
      <c r="J417" s="289">
        <v>34.770000000000003</v>
      </c>
      <c r="K417" s="286" t="s">
        <v>401</v>
      </c>
      <c r="L417" s="286" t="s">
        <v>163</v>
      </c>
      <c r="M417" s="286" t="s">
        <v>433</v>
      </c>
      <c r="N417" s="290">
        <v>96</v>
      </c>
      <c r="O417" s="299">
        <v>6.9</v>
      </c>
      <c r="P417" s="299">
        <v>7.3</v>
      </c>
      <c r="Q417" s="650">
        <f>IFERROR(tbl_AufmassLos1[[#This Row],[Fläche_qm]]*tbl_AufmassLos1[[#This Row],[Reinigungs-tageJahr]],"")</f>
        <v>3337.92</v>
      </c>
      <c r="R417" s="175">
        <f>IFERROR(VLOOKUP(tbl_AufmassLos1[[#This Row],[Reinigungs-gruppe]]&amp;tbl_AufmassLos1[[#This Row],[Reinigungs-tageJahr]],tbl_BasisLos1[],7,FALSE),"")</f>
        <v>0</v>
      </c>
      <c r="S417" s="174" t="str">
        <f>IFERROR(tbl_AufmassLos1[[#This Row],[Fläche_qm_Jahr]]/tbl_AufmassLos1[[#This Row],[qm Leistung pro Stunde]],"")</f>
        <v/>
      </c>
      <c r="T417" s="176">
        <f>IFERROR(VLOOKUP(tbl_AufmassLos1[[#This Row],[Reinigungs-gruppe]]&amp;tbl_AufmassLos1[[#This Row],[Reinigungs-tageJahr]],tbl_BasisLos1[],8,FALSE),"")</f>
        <v>0</v>
      </c>
      <c r="U417" s="177" t="str">
        <f>IFERROR(tbl_AufmassLos1[[#This Row],[StundenJahr]]*tbl_AufmassLos1[[#This Row],[SVS]],"")</f>
        <v/>
      </c>
      <c r="V417" s="177" t="str">
        <f>IFERROR(tbl_AufmassLos1[[#This Row],[PreisJahr]]/12,"")</f>
        <v/>
      </c>
    </row>
    <row r="418" spans="1:22" x14ac:dyDescent="0.2">
      <c r="A418" s="285" t="s">
        <v>1543</v>
      </c>
      <c r="B418" s="286">
        <v>706780031</v>
      </c>
      <c r="C418" s="285" t="s">
        <v>1544</v>
      </c>
      <c r="D418" s="287" t="s">
        <v>250</v>
      </c>
      <c r="E418" s="651" t="s">
        <v>1051</v>
      </c>
      <c r="F418" s="292" t="s">
        <v>765</v>
      </c>
      <c r="G418" s="288" t="s">
        <v>666</v>
      </c>
      <c r="H418" s="285"/>
      <c r="I418" s="285" t="s">
        <v>384</v>
      </c>
      <c r="J418" s="289">
        <v>65.319999999999993</v>
      </c>
      <c r="K418" s="286" t="s">
        <v>410</v>
      </c>
      <c r="L418" s="286" t="s">
        <v>163</v>
      </c>
      <c r="M418" s="286" t="s">
        <v>433</v>
      </c>
      <c r="N418" s="290">
        <v>96</v>
      </c>
      <c r="O418" s="299">
        <v>22.6</v>
      </c>
      <c r="P418" s="291"/>
      <c r="Q418" s="650">
        <f>IFERROR(tbl_AufmassLos1[[#This Row],[Fläche_qm]]*tbl_AufmassLos1[[#This Row],[Reinigungs-tageJahr]],"")</f>
        <v>6270.7199999999993</v>
      </c>
      <c r="R418" s="175">
        <f>IFERROR(VLOOKUP(tbl_AufmassLos1[[#This Row],[Reinigungs-gruppe]]&amp;tbl_AufmassLos1[[#This Row],[Reinigungs-tageJahr]],tbl_BasisLos1[],7,FALSE),"")</f>
        <v>0</v>
      </c>
      <c r="S418" s="174" t="str">
        <f>IFERROR(tbl_AufmassLos1[[#This Row],[Fläche_qm_Jahr]]/tbl_AufmassLos1[[#This Row],[qm Leistung pro Stunde]],"")</f>
        <v/>
      </c>
      <c r="T418" s="176">
        <f>IFERROR(VLOOKUP(tbl_AufmassLos1[[#This Row],[Reinigungs-gruppe]]&amp;tbl_AufmassLos1[[#This Row],[Reinigungs-tageJahr]],tbl_BasisLos1[],8,FALSE),"")</f>
        <v>0</v>
      </c>
      <c r="U418" s="177" t="str">
        <f>IFERROR(tbl_AufmassLos1[[#This Row],[StundenJahr]]*tbl_AufmassLos1[[#This Row],[SVS]],"")</f>
        <v/>
      </c>
      <c r="V418" s="177" t="str">
        <f>IFERROR(tbl_AufmassLos1[[#This Row],[PreisJahr]]/12,"")</f>
        <v/>
      </c>
    </row>
    <row r="419" spans="1:22" x14ac:dyDescent="0.2">
      <c r="A419" s="285" t="s">
        <v>1543</v>
      </c>
      <c r="B419" s="286">
        <v>706780031</v>
      </c>
      <c r="C419" s="285" t="s">
        <v>1544</v>
      </c>
      <c r="D419" s="287" t="s">
        <v>250</v>
      </c>
      <c r="E419" s="651" t="s">
        <v>1052</v>
      </c>
      <c r="F419" s="292" t="s">
        <v>748</v>
      </c>
      <c r="G419" s="288" t="s">
        <v>666</v>
      </c>
      <c r="H419" s="285"/>
      <c r="I419" s="285" t="s">
        <v>384</v>
      </c>
      <c r="J419" s="289">
        <v>65.55</v>
      </c>
      <c r="K419" s="286" t="s">
        <v>410</v>
      </c>
      <c r="L419" s="286" t="s">
        <v>163</v>
      </c>
      <c r="M419" s="286" t="s">
        <v>433</v>
      </c>
      <c r="N419" s="290">
        <v>96</v>
      </c>
      <c r="O419" s="299">
        <v>22.6</v>
      </c>
      <c r="P419" s="291"/>
      <c r="Q419" s="650">
        <f>IFERROR(tbl_AufmassLos1[[#This Row],[Fläche_qm]]*tbl_AufmassLos1[[#This Row],[Reinigungs-tageJahr]],"")</f>
        <v>6292.7999999999993</v>
      </c>
      <c r="R419" s="175">
        <f>IFERROR(VLOOKUP(tbl_AufmassLos1[[#This Row],[Reinigungs-gruppe]]&amp;tbl_AufmassLos1[[#This Row],[Reinigungs-tageJahr]],tbl_BasisLos1[],7,FALSE),"")</f>
        <v>0</v>
      </c>
      <c r="S419" s="174" t="str">
        <f>IFERROR(tbl_AufmassLos1[[#This Row],[Fläche_qm_Jahr]]/tbl_AufmassLos1[[#This Row],[qm Leistung pro Stunde]],"")</f>
        <v/>
      </c>
      <c r="T419" s="176">
        <f>IFERROR(VLOOKUP(tbl_AufmassLos1[[#This Row],[Reinigungs-gruppe]]&amp;tbl_AufmassLos1[[#This Row],[Reinigungs-tageJahr]],tbl_BasisLos1[],8,FALSE),"")</f>
        <v>0</v>
      </c>
      <c r="U419" s="177" t="str">
        <f>IFERROR(tbl_AufmassLos1[[#This Row],[StundenJahr]]*tbl_AufmassLos1[[#This Row],[SVS]],"")</f>
        <v/>
      </c>
      <c r="V419" s="177" t="str">
        <f>IFERROR(tbl_AufmassLos1[[#This Row],[PreisJahr]]/12,"")</f>
        <v/>
      </c>
    </row>
    <row r="420" spans="1:22" x14ac:dyDescent="0.2">
      <c r="A420" s="285" t="s">
        <v>1543</v>
      </c>
      <c r="B420" s="286">
        <v>706780031</v>
      </c>
      <c r="C420" s="285" t="s">
        <v>1544</v>
      </c>
      <c r="D420" s="287" t="s">
        <v>249</v>
      </c>
      <c r="E420" s="651" t="s">
        <v>1053</v>
      </c>
      <c r="F420" s="292" t="s">
        <v>1054</v>
      </c>
      <c r="G420" s="288" t="s">
        <v>677</v>
      </c>
      <c r="H420" s="285"/>
      <c r="I420" s="285" t="s">
        <v>391</v>
      </c>
      <c r="J420" s="289">
        <v>13</v>
      </c>
      <c r="K420" s="286" t="s">
        <v>415</v>
      </c>
      <c r="L420" s="286" t="s">
        <v>163</v>
      </c>
      <c r="M420" s="286" t="s">
        <v>433</v>
      </c>
      <c r="N420" s="290">
        <v>96</v>
      </c>
      <c r="O420" s="291">
        <v>0</v>
      </c>
      <c r="P420" s="291"/>
      <c r="Q420" s="650">
        <f>IFERROR(tbl_AufmassLos1[[#This Row],[Fläche_qm]]*tbl_AufmassLos1[[#This Row],[Reinigungs-tageJahr]],"")</f>
        <v>1248</v>
      </c>
      <c r="R420" s="175">
        <f>IFERROR(VLOOKUP(tbl_AufmassLos1[[#This Row],[Reinigungs-gruppe]]&amp;tbl_AufmassLos1[[#This Row],[Reinigungs-tageJahr]],tbl_BasisLos1[],7,FALSE),"")</f>
        <v>0</v>
      </c>
      <c r="S420" s="174" t="str">
        <f>IFERROR(tbl_AufmassLos1[[#This Row],[Fläche_qm_Jahr]]/tbl_AufmassLos1[[#This Row],[qm Leistung pro Stunde]],"")</f>
        <v/>
      </c>
      <c r="T420" s="176">
        <f>IFERROR(VLOOKUP(tbl_AufmassLos1[[#This Row],[Reinigungs-gruppe]]&amp;tbl_AufmassLos1[[#This Row],[Reinigungs-tageJahr]],tbl_BasisLos1[],8,FALSE),"")</f>
        <v>0</v>
      </c>
      <c r="U420" s="177" t="str">
        <f>IFERROR(tbl_AufmassLos1[[#This Row],[StundenJahr]]*tbl_AufmassLos1[[#This Row],[SVS]],"")</f>
        <v/>
      </c>
      <c r="V420" s="177" t="str">
        <f>IFERROR(tbl_AufmassLos1[[#This Row],[PreisJahr]]/12,"")</f>
        <v/>
      </c>
    </row>
    <row r="421" spans="1:22" x14ac:dyDescent="0.2">
      <c r="A421" s="285" t="s">
        <v>1543</v>
      </c>
      <c r="B421" s="286">
        <v>706780031</v>
      </c>
      <c r="C421" s="285" t="s">
        <v>1544</v>
      </c>
      <c r="D421" s="287" t="s">
        <v>252</v>
      </c>
      <c r="E421" s="651" t="s">
        <v>1055</v>
      </c>
      <c r="F421" s="292" t="s">
        <v>1056</v>
      </c>
      <c r="G421" s="288" t="s">
        <v>661</v>
      </c>
      <c r="H421" s="285"/>
      <c r="I421" s="285" t="s">
        <v>389</v>
      </c>
      <c r="J421" s="289">
        <v>32</v>
      </c>
      <c r="K421" s="286" t="s">
        <v>413</v>
      </c>
      <c r="L421" s="286" t="s">
        <v>163</v>
      </c>
      <c r="M421" s="286" t="s">
        <v>428</v>
      </c>
      <c r="N421" s="290">
        <v>38.4</v>
      </c>
      <c r="O421" s="299">
        <v>5.4</v>
      </c>
      <c r="P421" s="299">
        <v>2.1</v>
      </c>
      <c r="Q421" s="650">
        <f>IFERROR(tbl_AufmassLos1[[#This Row],[Fläche_qm]]*tbl_AufmassLos1[[#This Row],[Reinigungs-tageJahr]],"")</f>
        <v>1228.8</v>
      </c>
      <c r="R421" s="175">
        <f>IFERROR(VLOOKUP(tbl_AufmassLos1[[#This Row],[Reinigungs-gruppe]]&amp;tbl_AufmassLos1[[#This Row],[Reinigungs-tageJahr]],tbl_BasisLos1[],7,FALSE),"")</f>
        <v>0</v>
      </c>
      <c r="S421" s="174" t="str">
        <f>IFERROR(tbl_AufmassLos1[[#This Row],[Fläche_qm_Jahr]]/tbl_AufmassLos1[[#This Row],[qm Leistung pro Stunde]],"")</f>
        <v/>
      </c>
      <c r="T421" s="176">
        <f>IFERROR(VLOOKUP(tbl_AufmassLos1[[#This Row],[Reinigungs-gruppe]]&amp;tbl_AufmassLos1[[#This Row],[Reinigungs-tageJahr]],tbl_BasisLos1[],8,FALSE),"")</f>
        <v>0</v>
      </c>
      <c r="U421" s="177" t="str">
        <f>IFERROR(tbl_AufmassLos1[[#This Row],[StundenJahr]]*tbl_AufmassLos1[[#This Row],[SVS]],"")</f>
        <v/>
      </c>
      <c r="V421" s="177" t="str">
        <f>IFERROR(tbl_AufmassLos1[[#This Row],[PreisJahr]]/12,"")</f>
        <v/>
      </c>
    </row>
    <row r="422" spans="1:22" x14ac:dyDescent="0.2">
      <c r="A422" s="285" t="s">
        <v>1543</v>
      </c>
      <c r="B422" s="286">
        <v>706780031</v>
      </c>
      <c r="C422" s="285" t="s">
        <v>1544</v>
      </c>
      <c r="D422" s="287" t="s">
        <v>252</v>
      </c>
      <c r="E422" s="651" t="s">
        <v>1057</v>
      </c>
      <c r="F422" s="292" t="s">
        <v>1058</v>
      </c>
      <c r="G422" s="288" t="s">
        <v>676</v>
      </c>
      <c r="H422" s="285"/>
      <c r="I422" s="285" t="s">
        <v>389</v>
      </c>
      <c r="J422" s="289">
        <v>1.9</v>
      </c>
      <c r="K422" s="286" t="s">
        <v>401</v>
      </c>
      <c r="L422" s="286" t="s">
        <v>163</v>
      </c>
      <c r="M422" s="286" t="s">
        <v>433</v>
      </c>
      <c r="N422" s="290">
        <v>96</v>
      </c>
      <c r="O422" s="291">
        <v>0</v>
      </c>
      <c r="P422" s="291"/>
      <c r="Q422" s="650">
        <f>IFERROR(tbl_AufmassLos1[[#This Row],[Fläche_qm]]*tbl_AufmassLos1[[#This Row],[Reinigungs-tageJahr]],"")</f>
        <v>182.39999999999998</v>
      </c>
      <c r="R422" s="175">
        <f>IFERROR(VLOOKUP(tbl_AufmassLos1[[#This Row],[Reinigungs-gruppe]]&amp;tbl_AufmassLos1[[#This Row],[Reinigungs-tageJahr]],tbl_BasisLos1[],7,FALSE),"")</f>
        <v>0</v>
      </c>
      <c r="S422" s="174" t="str">
        <f>IFERROR(tbl_AufmassLos1[[#This Row],[Fläche_qm_Jahr]]/tbl_AufmassLos1[[#This Row],[qm Leistung pro Stunde]],"")</f>
        <v/>
      </c>
      <c r="T422" s="176">
        <f>IFERROR(VLOOKUP(tbl_AufmassLos1[[#This Row],[Reinigungs-gruppe]]&amp;tbl_AufmassLos1[[#This Row],[Reinigungs-tageJahr]],tbl_BasisLos1[],8,FALSE),"")</f>
        <v>0</v>
      </c>
      <c r="U422" s="177" t="str">
        <f>IFERROR(tbl_AufmassLos1[[#This Row],[StundenJahr]]*tbl_AufmassLos1[[#This Row],[SVS]],"")</f>
        <v/>
      </c>
      <c r="V422" s="177" t="str">
        <f>IFERROR(tbl_AufmassLos1[[#This Row],[PreisJahr]]/12,"")</f>
        <v/>
      </c>
    </row>
    <row r="423" spans="1:22" x14ac:dyDescent="0.2">
      <c r="A423" s="285" t="s">
        <v>1543</v>
      </c>
      <c r="B423" s="286">
        <v>706780031</v>
      </c>
      <c r="C423" s="285" t="s">
        <v>1544</v>
      </c>
      <c r="D423" s="287" t="s">
        <v>252</v>
      </c>
      <c r="E423" s="651" t="s">
        <v>1059</v>
      </c>
      <c r="F423" s="292" t="s">
        <v>1060</v>
      </c>
      <c r="G423" s="288" t="s">
        <v>661</v>
      </c>
      <c r="H423" s="285"/>
      <c r="I423" s="285" t="s">
        <v>391</v>
      </c>
      <c r="J423" s="289">
        <v>42.22</v>
      </c>
      <c r="K423" s="286" t="s">
        <v>401</v>
      </c>
      <c r="L423" s="286" t="s">
        <v>163</v>
      </c>
      <c r="M423" s="286" t="s">
        <v>433</v>
      </c>
      <c r="N423" s="290">
        <v>96</v>
      </c>
      <c r="O423" s="291">
        <v>7</v>
      </c>
      <c r="P423" s="291"/>
      <c r="Q423" s="650">
        <f>IFERROR(tbl_AufmassLos1[[#This Row],[Fläche_qm]]*tbl_AufmassLos1[[#This Row],[Reinigungs-tageJahr]],"")</f>
        <v>4053.12</v>
      </c>
      <c r="R423" s="175">
        <f>IFERROR(VLOOKUP(tbl_AufmassLos1[[#This Row],[Reinigungs-gruppe]]&amp;tbl_AufmassLos1[[#This Row],[Reinigungs-tageJahr]],tbl_BasisLos1[],7,FALSE),"")</f>
        <v>0</v>
      </c>
      <c r="S423" s="174" t="str">
        <f>IFERROR(tbl_AufmassLos1[[#This Row],[Fläche_qm_Jahr]]/tbl_AufmassLos1[[#This Row],[qm Leistung pro Stunde]],"")</f>
        <v/>
      </c>
      <c r="T423" s="176">
        <f>IFERROR(VLOOKUP(tbl_AufmassLos1[[#This Row],[Reinigungs-gruppe]]&amp;tbl_AufmassLos1[[#This Row],[Reinigungs-tageJahr]],tbl_BasisLos1[],8,FALSE),"")</f>
        <v>0</v>
      </c>
      <c r="U423" s="177" t="str">
        <f>IFERROR(tbl_AufmassLos1[[#This Row],[StundenJahr]]*tbl_AufmassLos1[[#This Row],[SVS]],"")</f>
        <v/>
      </c>
      <c r="V423" s="177" t="str">
        <f>IFERROR(tbl_AufmassLos1[[#This Row],[PreisJahr]]/12,"")</f>
        <v/>
      </c>
    </row>
    <row r="424" spans="1:22" x14ac:dyDescent="0.2">
      <c r="A424" s="285" t="s">
        <v>1543</v>
      </c>
      <c r="B424" s="286">
        <v>706780031</v>
      </c>
      <c r="C424" s="285" t="s">
        <v>1544</v>
      </c>
      <c r="D424" s="287" t="s">
        <v>252</v>
      </c>
      <c r="E424" s="651" t="s">
        <v>1061</v>
      </c>
      <c r="F424" s="292" t="s">
        <v>1062</v>
      </c>
      <c r="G424" s="288" t="s">
        <v>661</v>
      </c>
      <c r="H424" s="285"/>
      <c r="I424" s="285" t="s">
        <v>391</v>
      </c>
      <c r="J424" s="289">
        <v>13</v>
      </c>
      <c r="K424" s="286" t="s">
        <v>49</v>
      </c>
      <c r="L424" s="286" t="s">
        <v>163</v>
      </c>
      <c r="M424" s="286" t="s">
        <v>249</v>
      </c>
      <c r="N424" s="290">
        <v>0</v>
      </c>
      <c r="O424" s="299">
        <v>1.8</v>
      </c>
      <c r="P424" s="291"/>
      <c r="Q424" s="650">
        <f>IFERROR(tbl_AufmassLos1[[#This Row],[Fläche_qm]]*tbl_AufmassLos1[[#This Row],[Reinigungs-tageJahr]],"")</f>
        <v>0</v>
      </c>
      <c r="R424" s="175">
        <f>IFERROR(VLOOKUP(tbl_AufmassLos1[[#This Row],[Reinigungs-gruppe]]&amp;tbl_AufmassLos1[[#This Row],[Reinigungs-tageJahr]],tbl_BasisLos1[],7,FALSE),"")</f>
        <v>0</v>
      </c>
      <c r="S424" s="174" t="str">
        <f>IFERROR(tbl_AufmassLos1[[#This Row],[Fläche_qm_Jahr]]/tbl_AufmassLos1[[#This Row],[qm Leistung pro Stunde]],"")</f>
        <v/>
      </c>
      <c r="T424" s="176">
        <f>IFERROR(VLOOKUP(tbl_AufmassLos1[[#This Row],[Reinigungs-gruppe]]&amp;tbl_AufmassLos1[[#This Row],[Reinigungs-tageJahr]],tbl_BasisLos1[],8,FALSE),"")</f>
        <v>0</v>
      </c>
      <c r="U424" s="177" t="str">
        <f>IFERROR(tbl_AufmassLos1[[#This Row],[StundenJahr]]*tbl_AufmassLos1[[#This Row],[SVS]],"")</f>
        <v/>
      </c>
      <c r="V424" s="177" t="str">
        <f>IFERROR(tbl_AufmassLos1[[#This Row],[PreisJahr]]/12,"")</f>
        <v/>
      </c>
    </row>
    <row r="425" spans="1:22" x14ac:dyDescent="0.2">
      <c r="A425" s="285" t="s">
        <v>1543</v>
      </c>
      <c r="B425" s="286">
        <v>706780031</v>
      </c>
      <c r="C425" s="285" t="s">
        <v>1544</v>
      </c>
      <c r="D425" s="287" t="s">
        <v>252</v>
      </c>
      <c r="E425" s="651" t="s">
        <v>1063</v>
      </c>
      <c r="F425" s="292" t="s">
        <v>1064</v>
      </c>
      <c r="G425" s="288" t="s">
        <v>661</v>
      </c>
      <c r="H425" s="285"/>
      <c r="I425" s="285" t="s">
        <v>391</v>
      </c>
      <c r="J425" s="289">
        <v>13.8</v>
      </c>
      <c r="K425" s="286" t="s">
        <v>49</v>
      </c>
      <c r="L425" s="286" t="s">
        <v>163</v>
      </c>
      <c r="M425" s="286" t="s">
        <v>249</v>
      </c>
      <c r="N425" s="290">
        <v>0</v>
      </c>
      <c r="O425" s="291">
        <v>0</v>
      </c>
      <c r="P425" s="291"/>
      <c r="Q425" s="650">
        <f>IFERROR(tbl_AufmassLos1[[#This Row],[Fläche_qm]]*tbl_AufmassLos1[[#This Row],[Reinigungs-tageJahr]],"")</f>
        <v>0</v>
      </c>
      <c r="R425" s="175">
        <f>IFERROR(VLOOKUP(tbl_AufmassLos1[[#This Row],[Reinigungs-gruppe]]&amp;tbl_AufmassLos1[[#This Row],[Reinigungs-tageJahr]],tbl_BasisLos1[],7,FALSE),"")</f>
        <v>0</v>
      </c>
      <c r="S425" s="174" t="str">
        <f>IFERROR(tbl_AufmassLos1[[#This Row],[Fläche_qm_Jahr]]/tbl_AufmassLos1[[#This Row],[qm Leistung pro Stunde]],"")</f>
        <v/>
      </c>
      <c r="T425" s="176">
        <f>IFERROR(VLOOKUP(tbl_AufmassLos1[[#This Row],[Reinigungs-gruppe]]&amp;tbl_AufmassLos1[[#This Row],[Reinigungs-tageJahr]],tbl_BasisLos1[],8,FALSE),"")</f>
        <v>0</v>
      </c>
      <c r="U425" s="177" t="str">
        <f>IFERROR(tbl_AufmassLos1[[#This Row],[StundenJahr]]*tbl_AufmassLos1[[#This Row],[SVS]],"")</f>
        <v/>
      </c>
      <c r="V425" s="177" t="str">
        <f>IFERROR(tbl_AufmassLos1[[#This Row],[PreisJahr]]/12,"")</f>
        <v/>
      </c>
    </row>
    <row r="426" spans="1:22" x14ac:dyDescent="0.2">
      <c r="A426" s="285" t="s">
        <v>1543</v>
      </c>
      <c r="B426" s="286">
        <v>706780031</v>
      </c>
      <c r="C426" s="285" t="s">
        <v>1544</v>
      </c>
      <c r="D426" s="287" t="s">
        <v>252</v>
      </c>
      <c r="E426" s="651" t="s">
        <v>1065</v>
      </c>
      <c r="F426" s="292" t="s">
        <v>1066</v>
      </c>
      <c r="G426" s="288" t="s">
        <v>661</v>
      </c>
      <c r="H426" s="285"/>
      <c r="I426" s="285" t="s">
        <v>395</v>
      </c>
      <c r="J426" s="289">
        <v>45.03</v>
      </c>
      <c r="K426" s="286" t="s">
        <v>410</v>
      </c>
      <c r="L426" s="286" t="s">
        <v>163</v>
      </c>
      <c r="M426" s="286" t="s">
        <v>433</v>
      </c>
      <c r="N426" s="290">
        <v>96</v>
      </c>
      <c r="O426" s="299">
        <v>12.6</v>
      </c>
      <c r="P426" s="291"/>
      <c r="Q426" s="650">
        <f>IFERROR(tbl_AufmassLos1[[#This Row],[Fläche_qm]]*tbl_AufmassLos1[[#This Row],[Reinigungs-tageJahr]],"")</f>
        <v>4322.88</v>
      </c>
      <c r="R426" s="175">
        <f>IFERROR(VLOOKUP(tbl_AufmassLos1[[#This Row],[Reinigungs-gruppe]]&amp;tbl_AufmassLos1[[#This Row],[Reinigungs-tageJahr]],tbl_BasisLos1[],7,FALSE),"")</f>
        <v>0</v>
      </c>
      <c r="S426" s="174" t="str">
        <f>IFERROR(tbl_AufmassLos1[[#This Row],[Fläche_qm_Jahr]]/tbl_AufmassLos1[[#This Row],[qm Leistung pro Stunde]],"")</f>
        <v/>
      </c>
      <c r="T426" s="176">
        <f>IFERROR(VLOOKUP(tbl_AufmassLos1[[#This Row],[Reinigungs-gruppe]]&amp;tbl_AufmassLos1[[#This Row],[Reinigungs-tageJahr]],tbl_BasisLos1[],8,FALSE),"")</f>
        <v>0</v>
      </c>
      <c r="U426" s="177" t="str">
        <f>IFERROR(tbl_AufmassLos1[[#This Row],[StundenJahr]]*tbl_AufmassLos1[[#This Row],[SVS]],"")</f>
        <v/>
      </c>
      <c r="V426" s="177" t="str">
        <f>IFERROR(tbl_AufmassLos1[[#This Row],[PreisJahr]]/12,"")</f>
        <v/>
      </c>
    </row>
    <row r="427" spans="1:22" x14ac:dyDescent="0.2">
      <c r="A427" s="285" t="s">
        <v>1543</v>
      </c>
      <c r="B427" s="286">
        <v>706780031</v>
      </c>
      <c r="C427" s="285" t="s">
        <v>1544</v>
      </c>
      <c r="D427" s="287" t="s">
        <v>252</v>
      </c>
      <c r="E427" s="651" t="s">
        <v>1067</v>
      </c>
      <c r="F427" s="292" t="s">
        <v>334</v>
      </c>
      <c r="G427" s="288" t="s">
        <v>661</v>
      </c>
      <c r="H427" s="285"/>
      <c r="I427" s="285" t="s">
        <v>391</v>
      </c>
      <c r="J427" s="289">
        <v>81.819999999999993</v>
      </c>
      <c r="K427" s="286" t="s">
        <v>401</v>
      </c>
      <c r="L427" s="286" t="s">
        <v>163</v>
      </c>
      <c r="M427" s="286" t="s">
        <v>433</v>
      </c>
      <c r="N427" s="290">
        <v>96</v>
      </c>
      <c r="O427" s="291">
        <v>3.8</v>
      </c>
      <c r="P427" s="291"/>
      <c r="Q427" s="650">
        <f>IFERROR(tbl_AufmassLos1[[#This Row],[Fläche_qm]]*tbl_AufmassLos1[[#This Row],[Reinigungs-tageJahr]],"")</f>
        <v>7854.7199999999993</v>
      </c>
      <c r="R427" s="175">
        <f>IFERROR(VLOOKUP(tbl_AufmassLos1[[#This Row],[Reinigungs-gruppe]]&amp;tbl_AufmassLos1[[#This Row],[Reinigungs-tageJahr]],tbl_BasisLos1[],7,FALSE),"")</f>
        <v>0</v>
      </c>
      <c r="S427" s="174" t="str">
        <f>IFERROR(tbl_AufmassLos1[[#This Row],[Fläche_qm_Jahr]]/tbl_AufmassLos1[[#This Row],[qm Leistung pro Stunde]],"")</f>
        <v/>
      </c>
      <c r="T427" s="176">
        <f>IFERROR(VLOOKUP(tbl_AufmassLos1[[#This Row],[Reinigungs-gruppe]]&amp;tbl_AufmassLos1[[#This Row],[Reinigungs-tageJahr]],tbl_BasisLos1[],8,FALSE),"")</f>
        <v>0</v>
      </c>
      <c r="U427" s="177" t="str">
        <f>IFERROR(tbl_AufmassLos1[[#This Row],[StundenJahr]]*tbl_AufmassLos1[[#This Row],[SVS]],"")</f>
        <v/>
      </c>
      <c r="V427" s="177" t="str">
        <f>IFERROR(tbl_AufmassLos1[[#This Row],[PreisJahr]]/12,"")</f>
        <v/>
      </c>
    </row>
    <row r="428" spans="1:22" x14ac:dyDescent="0.2">
      <c r="A428" s="285" t="s">
        <v>1543</v>
      </c>
      <c r="B428" s="286">
        <v>706780031</v>
      </c>
      <c r="C428" s="285" t="s">
        <v>1544</v>
      </c>
      <c r="D428" s="287" t="s">
        <v>252</v>
      </c>
      <c r="E428" s="651" t="s">
        <v>1068</v>
      </c>
      <c r="F428" s="292" t="s">
        <v>1069</v>
      </c>
      <c r="G428" s="288" t="s">
        <v>661</v>
      </c>
      <c r="H428" s="285"/>
      <c r="I428" s="285" t="s">
        <v>391</v>
      </c>
      <c r="J428" s="289">
        <v>14.43</v>
      </c>
      <c r="K428" s="286" t="s">
        <v>49</v>
      </c>
      <c r="L428" s="286" t="s">
        <v>163</v>
      </c>
      <c r="M428" s="286" t="s">
        <v>249</v>
      </c>
      <c r="N428" s="290">
        <v>0</v>
      </c>
      <c r="O428" s="291">
        <v>0</v>
      </c>
      <c r="P428" s="291"/>
      <c r="Q428" s="650">
        <f>IFERROR(tbl_AufmassLos1[[#This Row],[Fläche_qm]]*tbl_AufmassLos1[[#This Row],[Reinigungs-tageJahr]],"")</f>
        <v>0</v>
      </c>
      <c r="R428" s="175">
        <f>IFERROR(VLOOKUP(tbl_AufmassLos1[[#This Row],[Reinigungs-gruppe]]&amp;tbl_AufmassLos1[[#This Row],[Reinigungs-tageJahr]],tbl_BasisLos1[],7,FALSE),"")</f>
        <v>0</v>
      </c>
      <c r="S428" s="174" t="str">
        <f>IFERROR(tbl_AufmassLos1[[#This Row],[Fläche_qm_Jahr]]/tbl_AufmassLos1[[#This Row],[qm Leistung pro Stunde]],"")</f>
        <v/>
      </c>
      <c r="T428" s="176">
        <f>IFERROR(VLOOKUP(tbl_AufmassLos1[[#This Row],[Reinigungs-gruppe]]&amp;tbl_AufmassLos1[[#This Row],[Reinigungs-tageJahr]],tbl_BasisLos1[],8,FALSE),"")</f>
        <v>0</v>
      </c>
      <c r="U428" s="177" t="str">
        <f>IFERROR(tbl_AufmassLos1[[#This Row],[StundenJahr]]*tbl_AufmassLos1[[#This Row],[SVS]],"")</f>
        <v/>
      </c>
      <c r="V428" s="177" t="str">
        <f>IFERROR(tbl_AufmassLos1[[#This Row],[PreisJahr]]/12,"")</f>
        <v/>
      </c>
    </row>
    <row r="429" spans="1:22" x14ac:dyDescent="0.2">
      <c r="A429" s="285" t="s">
        <v>1543</v>
      </c>
      <c r="B429" s="286">
        <v>706780031</v>
      </c>
      <c r="C429" s="285" t="s">
        <v>1544</v>
      </c>
      <c r="D429" s="287" t="s">
        <v>252</v>
      </c>
      <c r="E429" s="651" t="s">
        <v>1070</v>
      </c>
      <c r="F429" s="292" t="s">
        <v>1071</v>
      </c>
      <c r="G429" s="288" t="s">
        <v>661</v>
      </c>
      <c r="H429" s="285"/>
      <c r="I429" s="285" t="s">
        <v>391</v>
      </c>
      <c r="J429" s="289">
        <v>90</v>
      </c>
      <c r="K429" s="286" t="s">
        <v>49</v>
      </c>
      <c r="L429" s="286" t="s">
        <v>163</v>
      </c>
      <c r="M429" s="286" t="s">
        <v>249</v>
      </c>
      <c r="N429" s="290">
        <v>0</v>
      </c>
      <c r="O429" s="291">
        <v>0</v>
      </c>
      <c r="P429" s="291"/>
      <c r="Q429" s="650">
        <f>IFERROR(tbl_AufmassLos1[[#This Row],[Fläche_qm]]*tbl_AufmassLos1[[#This Row],[Reinigungs-tageJahr]],"")</f>
        <v>0</v>
      </c>
      <c r="R429" s="175">
        <f>IFERROR(VLOOKUP(tbl_AufmassLos1[[#This Row],[Reinigungs-gruppe]]&amp;tbl_AufmassLos1[[#This Row],[Reinigungs-tageJahr]],tbl_BasisLos1[],7,FALSE),"")</f>
        <v>0</v>
      </c>
      <c r="S429" s="174" t="str">
        <f>IFERROR(tbl_AufmassLos1[[#This Row],[Fläche_qm_Jahr]]/tbl_AufmassLos1[[#This Row],[qm Leistung pro Stunde]],"")</f>
        <v/>
      </c>
      <c r="T429" s="176">
        <f>IFERROR(VLOOKUP(tbl_AufmassLos1[[#This Row],[Reinigungs-gruppe]]&amp;tbl_AufmassLos1[[#This Row],[Reinigungs-tageJahr]],tbl_BasisLos1[],8,FALSE),"")</f>
        <v>0</v>
      </c>
      <c r="U429" s="177" t="str">
        <f>IFERROR(tbl_AufmassLos1[[#This Row],[StundenJahr]]*tbl_AufmassLos1[[#This Row],[SVS]],"")</f>
        <v/>
      </c>
      <c r="V429" s="177" t="str">
        <f>IFERROR(tbl_AufmassLos1[[#This Row],[PreisJahr]]/12,"")</f>
        <v/>
      </c>
    </row>
    <row r="430" spans="1:22" x14ac:dyDescent="0.2">
      <c r="A430" s="285" t="s">
        <v>1543</v>
      </c>
      <c r="B430" s="286">
        <v>706780031</v>
      </c>
      <c r="C430" s="285" t="s">
        <v>1544</v>
      </c>
      <c r="D430" s="287" t="s">
        <v>249</v>
      </c>
      <c r="E430" s="651" t="s">
        <v>1072</v>
      </c>
      <c r="F430" s="292" t="s">
        <v>1073</v>
      </c>
      <c r="G430" s="288" t="s">
        <v>661</v>
      </c>
      <c r="H430" s="285"/>
      <c r="I430" s="285" t="s">
        <v>391</v>
      </c>
      <c r="J430" s="289">
        <v>22</v>
      </c>
      <c r="K430" s="286" t="s">
        <v>264</v>
      </c>
      <c r="L430" s="286" t="s">
        <v>163</v>
      </c>
      <c r="M430" s="286" t="s">
        <v>430</v>
      </c>
      <c r="N430" s="290">
        <v>192</v>
      </c>
      <c r="O430" s="291">
        <v>0</v>
      </c>
      <c r="P430" s="291"/>
      <c r="Q430" s="650">
        <f>IFERROR(tbl_AufmassLos1[[#This Row],[Fläche_qm]]*tbl_AufmassLos1[[#This Row],[Reinigungs-tageJahr]],"")</f>
        <v>4224</v>
      </c>
      <c r="R430" s="175">
        <f>IFERROR(VLOOKUP(tbl_AufmassLos1[[#This Row],[Reinigungs-gruppe]]&amp;tbl_AufmassLos1[[#This Row],[Reinigungs-tageJahr]],tbl_BasisLos1[],7,FALSE),"")</f>
        <v>0</v>
      </c>
      <c r="S430" s="174" t="str">
        <f>IFERROR(tbl_AufmassLos1[[#This Row],[Fläche_qm_Jahr]]/tbl_AufmassLos1[[#This Row],[qm Leistung pro Stunde]],"")</f>
        <v/>
      </c>
      <c r="T430" s="176">
        <f>IFERROR(VLOOKUP(tbl_AufmassLos1[[#This Row],[Reinigungs-gruppe]]&amp;tbl_AufmassLos1[[#This Row],[Reinigungs-tageJahr]],tbl_BasisLos1[],8,FALSE),"")</f>
        <v>0</v>
      </c>
      <c r="U430" s="177" t="str">
        <f>IFERROR(tbl_AufmassLos1[[#This Row],[StundenJahr]]*tbl_AufmassLos1[[#This Row],[SVS]],"")</f>
        <v/>
      </c>
      <c r="V430" s="177" t="str">
        <f>IFERROR(tbl_AufmassLos1[[#This Row],[PreisJahr]]/12,"")</f>
        <v/>
      </c>
    </row>
    <row r="431" spans="1:22" x14ac:dyDescent="0.2">
      <c r="A431" s="285" t="s">
        <v>1543</v>
      </c>
      <c r="B431" s="286">
        <v>706780031</v>
      </c>
      <c r="C431" s="285" t="s">
        <v>1544</v>
      </c>
      <c r="D431" s="287" t="s">
        <v>250</v>
      </c>
      <c r="E431" s="651" t="s">
        <v>1074</v>
      </c>
      <c r="F431" s="292" t="s">
        <v>1075</v>
      </c>
      <c r="G431" s="288" t="s">
        <v>661</v>
      </c>
      <c r="H431" s="285"/>
      <c r="I431" s="285" t="s">
        <v>391</v>
      </c>
      <c r="J431" s="289">
        <v>95.35</v>
      </c>
      <c r="K431" s="286" t="s">
        <v>401</v>
      </c>
      <c r="L431" s="286" t="s">
        <v>163</v>
      </c>
      <c r="M431" s="286" t="s">
        <v>433</v>
      </c>
      <c r="N431" s="290">
        <v>96</v>
      </c>
      <c r="O431" s="299">
        <v>7.4</v>
      </c>
      <c r="P431" s="291"/>
      <c r="Q431" s="650">
        <f>IFERROR(tbl_AufmassLos1[[#This Row],[Fläche_qm]]*tbl_AufmassLos1[[#This Row],[Reinigungs-tageJahr]],"")</f>
        <v>9153.5999999999985</v>
      </c>
      <c r="R431" s="175">
        <f>IFERROR(VLOOKUP(tbl_AufmassLos1[[#This Row],[Reinigungs-gruppe]]&amp;tbl_AufmassLos1[[#This Row],[Reinigungs-tageJahr]],tbl_BasisLos1[],7,FALSE),"")</f>
        <v>0</v>
      </c>
      <c r="S431" s="174" t="str">
        <f>IFERROR(tbl_AufmassLos1[[#This Row],[Fläche_qm_Jahr]]/tbl_AufmassLos1[[#This Row],[qm Leistung pro Stunde]],"")</f>
        <v/>
      </c>
      <c r="T431" s="176">
        <f>IFERROR(VLOOKUP(tbl_AufmassLos1[[#This Row],[Reinigungs-gruppe]]&amp;tbl_AufmassLos1[[#This Row],[Reinigungs-tageJahr]],tbl_BasisLos1[],8,FALSE),"")</f>
        <v>0</v>
      </c>
      <c r="U431" s="177" t="str">
        <f>IFERROR(tbl_AufmassLos1[[#This Row],[StundenJahr]]*tbl_AufmassLos1[[#This Row],[SVS]],"")</f>
        <v/>
      </c>
      <c r="V431" s="177" t="str">
        <f>IFERROR(tbl_AufmassLos1[[#This Row],[PreisJahr]]/12,"")</f>
        <v/>
      </c>
    </row>
    <row r="432" spans="1:22" x14ac:dyDescent="0.2">
      <c r="A432" s="285" t="s">
        <v>1543</v>
      </c>
      <c r="B432" s="286">
        <v>706780031</v>
      </c>
      <c r="C432" s="285" t="s">
        <v>1544</v>
      </c>
      <c r="D432" s="287" t="s">
        <v>250</v>
      </c>
      <c r="E432" s="651" t="s">
        <v>1076</v>
      </c>
      <c r="F432" s="292" t="s">
        <v>368</v>
      </c>
      <c r="G432" s="288" t="s">
        <v>661</v>
      </c>
      <c r="H432" s="285"/>
      <c r="I432" s="285" t="s">
        <v>389</v>
      </c>
      <c r="J432" s="289">
        <v>9.83</v>
      </c>
      <c r="K432" s="286" t="s">
        <v>49</v>
      </c>
      <c r="L432" s="286" t="s">
        <v>163</v>
      </c>
      <c r="M432" s="286" t="s">
        <v>249</v>
      </c>
      <c r="N432" s="290">
        <v>0</v>
      </c>
      <c r="O432" s="299">
        <v>3.6</v>
      </c>
      <c r="P432" s="291"/>
      <c r="Q432" s="650">
        <f>IFERROR(tbl_AufmassLos1[[#This Row],[Fläche_qm]]*tbl_AufmassLos1[[#This Row],[Reinigungs-tageJahr]],"")</f>
        <v>0</v>
      </c>
      <c r="R432" s="175">
        <f>IFERROR(VLOOKUP(tbl_AufmassLos1[[#This Row],[Reinigungs-gruppe]]&amp;tbl_AufmassLos1[[#This Row],[Reinigungs-tageJahr]],tbl_BasisLos1[],7,FALSE),"")</f>
        <v>0</v>
      </c>
      <c r="S432" s="174" t="str">
        <f>IFERROR(tbl_AufmassLos1[[#This Row],[Fläche_qm_Jahr]]/tbl_AufmassLos1[[#This Row],[qm Leistung pro Stunde]],"")</f>
        <v/>
      </c>
      <c r="T432" s="176">
        <f>IFERROR(VLOOKUP(tbl_AufmassLos1[[#This Row],[Reinigungs-gruppe]]&amp;tbl_AufmassLos1[[#This Row],[Reinigungs-tageJahr]],tbl_BasisLos1[],8,FALSE),"")</f>
        <v>0</v>
      </c>
      <c r="U432" s="177" t="str">
        <f>IFERROR(tbl_AufmassLos1[[#This Row],[StundenJahr]]*tbl_AufmassLos1[[#This Row],[SVS]],"")</f>
        <v/>
      </c>
      <c r="V432" s="177" t="str">
        <f>IFERROR(tbl_AufmassLos1[[#This Row],[PreisJahr]]/12,"")</f>
        <v/>
      </c>
    </row>
    <row r="433" spans="1:22" x14ac:dyDescent="0.2">
      <c r="A433" s="285" t="s">
        <v>1543</v>
      </c>
      <c r="B433" s="286">
        <v>706780031</v>
      </c>
      <c r="C433" s="285" t="s">
        <v>1544</v>
      </c>
      <c r="D433" s="287" t="s">
        <v>250</v>
      </c>
      <c r="E433" s="651" t="s">
        <v>1077</v>
      </c>
      <c r="F433" s="292" t="s">
        <v>1078</v>
      </c>
      <c r="G433" s="288" t="s">
        <v>661</v>
      </c>
      <c r="H433" s="285"/>
      <c r="I433" s="285" t="s">
        <v>389</v>
      </c>
      <c r="J433" s="289">
        <v>21.22</v>
      </c>
      <c r="K433" s="286" t="s">
        <v>401</v>
      </c>
      <c r="L433" s="286" t="s">
        <v>163</v>
      </c>
      <c r="M433" s="286" t="s">
        <v>433</v>
      </c>
      <c r="N433" s="290">
        <v>96</v>
      </c>
      <c r="O433" s="299">
        <v>1</v>
      </c>
      <c r="P433" s="291"/>
      <c r="Q433" s="650">
        <f>IFERROR(tbl_AufmassLos1[[#This Row],[Fläche_qm]]*tbl_AufmassLos1[[#This Row],[Reinigungs-tageJahr]],"")</f>
        <v>2037.12</v>
      </c>
      <c r="R433" s="175">
        <f>IFERROR(VLOOKUP(tbl_AufmassLos1[[#This Row],[Reinigungs-gruppe]]&amp;tbl_AufmassLos1[[#This Row],[Reinigungs-tageJahr]],tbl_BasisLos1[],7,FALSE),"")</f>
        <v>0</v>
      </c>
      <c r="S433" s="174" t="str">
        <f>IFERROR(tbl_AufmassLos1[[#This Row],[Fläche_qm_Jahr]]/tbl_AufmassLos1[[#This Row],[qm Leistung pro Stunde]],"")</f>
        <v/>
      </c>
      <c r="T433" s="176">
        <f>IFERROR(VLOOKUP(tbl_AufmassLos1[[#This Row],[Reinigungs-gruppe]]&amp;tbl_AufmassLos1[[#This Row],[Reinigungs-tageJahr]],tbl_BasisLos1[],8,FALSE),"")</f>
        <v>0</v>
      </c>
      <c r="U433" s="177" t="str">
        <f>IFERROR(tbl_AufmassLos1[[#This Row],[StundenJahr]]*tbl_AufmassLos1[[#This Row],[SVS]],"")</f>
        <v/>
      </c>
      <c r="V433" s="177" t="str">
        <f>IFERROR(tbl_AufmassLos1[[#This Row],[PreisJahr]]/12,"")</f>
        <v/>
      </c>
    </row>
    <row r="434" spans="1:22" x14ac:dyDescent="0.2">
      <c r="A434" s="285" t="s">
        <v>1543</v>
      </c>
      <c r="B434" s="286">
        <v>706780031</v>
      </c>
      <c r="C434" s="285" t="s">
        <v>1544</v>
      </c>
      <c r="D434" s="287" t="s">
        <v>250</v>
      </c>
      <c r="E434" s="651" t="s">
        <v>1079</v>
      </c>
      <c r="F434" s="292" t="s">
        <v>1080</v>
      </c>
      <c r="G434" s="288" t="s">
        <v>661</v>
      </c>
      <c r="H434" s="285"/>
      <c r="I434" s="285" t="s">
        <v>389</v>
      </c>
      <c r="J434" s="289">
        <v>5</v>
      </c>
      <c r="K434" s="286" t="s">
        <v>399</v>
      </c>
      <c r="L434" s="286" t="s">
        <v>163</v>
      </c>
      <c r="M434" s="286" t="s">
        <v>433</v>
      </c>
      <c r="N434" s="290">
        <v>96</v>
      </c>
      <c r="O434" s="299">
        <v>3.6</v>
      </c>
      <c r="P434" s="291"/>
      <c r="Q434" s="650">
        <f>IFERROR(tbl_AufmassLos1[[#This Row],[Fläche_qm]]*tbl_AufmassLos1[[#This Row],[Reinigungs-tageJahr]],"")</f>
        <v>480</v>
      </c>
      <c r="R434" s="175">
        <f>IFERROR(VLOOKUP(tbl_AufmassLos1[[#This Row],[Reinigungs-gruppe]]&amp;tbl_AufmassLos1[[#This Row],[Reinigungs-tageJahr]],tbl_BasisLos1[],7,FALSE),"")</f>
        <v>0</v>
      </c>
      <c r="S434" s="174" t="str">
        <f>IFERROR(tbl_AufmassLos1[[#This Row],[Fläche_qm_Jahr]]/tbl_AufmassLos1[[#This Row],[qm Leistung pro Stunde]],"")</f>
        <v/>
      </c>
      <c r="T434" s="176">
        <f>IFERROR(VLOOKUP(tbl_AufmassLos1[[#This Row],[Reinigungs-gruppe]]&amp;tbl_AufmassLos1[[#This Row],[Reinigungs-tageJahr]],tbl_BasisLos1[],8,FALSE),"")</f>
        <v>0</v>
      </c>
      <c r="U434" s="177" t="str">
        <f>IFERROR(tbl_AufmassLos1[[#This Row],[StundenJahr]]*tbl_AufmassLos1[[#This Row],[SVS]],"")</f>
        <v/>
      </c>
      <c r="V434" s="177" t="str">
        <f>IFERROR(tbl_AufmassLos1[[#This Row],[PreisJahr]]/12,"")</f>
        <v/>
      </c>
    </row>
    <row r="435" spans="1:22" x14ac:dyDescent="0.2">
      <c r="A435" s="285" t="s">
        <v>1543</v>
      </c>
      <c r="B435" s="286">
        <v>706780031</v>
      </c>
      <c r="C435" s="285" t="s">
        <v>1544</v>
      </c>
      <c r="D435" s="287" t="s">
        <v>250</v>
      </c>
      <c r="E435" s="651" t="s">
        <v>1081</v>
      </c>
      <c r="F435" s="292" t="s">
        <v>351</v>
      </c>
      <c r="G435" s="288" t="s">
        <v>661</v>
      </c>
      <c r="H435" s="285"/>
      <c r="I435" s="285" t="s">
        <v>389</v>
      </c>
      <c r="J435" s="289">
        <v>103.46</v>
      </c>
      <c r="K435" s="286" t="s">
        <v>399</v>
      </c>
      <c r="L435" s="286" t="s">
        <v>163</v>
      </c>
      <c r="M435" s="286" t="s">
        <v>433</v>
      </c>
      <c r="N435" s="290">
        <v>96</v>
      </c>
      <c r="O435" s="299">
        <v>29.6</v>
      </c>
      <c r="P435" s="291"/>
      <c r="Q435" s="650">
        <f>IFERROR(tbl_AufmassLos1[[#This Row],[Fläche_qm]]*tbl_AufmassLos1[[#This Row],[Reinigungs-tageJahr]],"")</f>
        <v>9932.16</v>
      </c>
      <c r="R435" s="175">
        <f>IFERROR(VLOOKUP(tbl_AufmassLos1[[#This Row],[Reinigungs-gruppe]]&amp;tbl_AufmassLos1[[#This Row],[Reinigungs-tageJahr]],tbl_BasisLos1[],7,FALSE),"")</f>
        <v>0</v>
      </c>
      <c r="S435" s="174" t="str">
        <f>IFERROR(tbl_AufmassLos1[[#This Row],[Fläche_qm_Jahr]]/tbl_AufmassLos1[[#This Row],[qm Leistung pro Stunde]],"")</f>
        <v/>
      </c>
      <c r="T435" s="176">
        <f>IFERROR(VLOOKUP(tbl_AufmassLos1[[#This Row],[Reinigungs-gruppe]]&amp;tbl_AufmassLos1[[#This Row],[Reinigungs-tageJahr]],tbl_BasisLos1[],8,FALSE),"")</f>
        <v>0</v>
      </c>
      <c r="U435" s="177" t="str">
        <f>IFERROR(tbl_AufmassLos1[[#This Row],[StundenJahr]]*tbl_AufmassLos1[[#This Row],[SVS]],"")</f>
        <v/>
      </c>
      <c r="V435" s="177" t="str">
        <f>IFERROR(tbl_AufmassLos1[[#This Row],[PreisJahr]]/12,"")</f>
        <v/>
      </c>
    </row>
    <row r="436" spans="1:22" x14ac:dyDescent="0.2">
      <c r="A436" s="285" t="s">
        <v>1543</v>
      </c>
      <c r="B436" s="286">
        <v>706780031</v>
      </c>
      <c r="C436" s="285" t="s">
        <v>1544</v>
      </c>
      <c r="D436" s="287" t="s">
        <v>250</v>
      </c>
      <c r="E436" s="651" t="s">
        <v>1082</v>
      </c>
      <c r="F436" s="292" t="s">
        <v>1083</v>
      </c>
      <c r="G436" s="288" t="s">
        <v>661</v>
      </c>
      <c r="H436" s="285"/>
      <c r="I436" s="285" t="s">
        <v>389</v>
      </c>
      <c r="J436" s="289">
        <v>20.28</v>
      </c>
      <c r="K436" s="286" t="s">
        <v>399</v>
      </c>
      <c r="L436" s="286" t="s">
        <v>163</v>
      </c>
      <c r="M436" s="286" t="s">
        <v>433</v>
      </c>
      <c r="N436" s="290">
        <v>96</v>
      </c>
      <c r="O436" s="299">
        <v>7.5</v>
      </c>
      <c r="P436" s="291"/>
      <c r="Q436" s="650">
        <f>IFERROR(tbl_AufmassLos1[[#This Row],[Fläche_qm]]*tbl_AufmassLos1[[#This Row],[Reinigungs-tageJahr]],"")</f>
        <v>1946.88</v>
      </c>
      <c r="R436" s="175">
        <f>IFERROR(VLOOKUP(tbl_AufmassLos1[[#This Row],[Reinigungs-gruppe]]&amp;tbl_AufmassLos1[[#This Row],[Reinigungs-tageJahr]],tbl_BasisLos1[],7,FALSE),"")</f>
        <v>0</v>
      </c>
      <c r="S436" s="174" t="str">
        <f>IFERROR(tbl_AufmassLos1[[#This Row],[Fläche_qm_Jahr]]/tbl_AufmassLos1[[#This Row],[qm Leistung pro Stunde]],"")</f>
        <v/>
      </c>
      <c r="T436" s="176">
        <f>IFERROR(VLOOKUP(tbl_AufmassLos1[[#This Row],[Reinigungs-gruppe]]&amp;tbl_AufmassLos1[[#This Row],[Reinigungs-tageJahr]],tbl_BasisLos1[],8,FALSE),"")</f>
        <v>0</v>
      </c>
      <c r="U436" s="177" t="str">
        <f>IFERROR(tbl_AufmassLos1[[#This Row],[StundenJahr]]*tbl_AufmassLos1[[#This Row],[SVS]],"")</f>
        <v/>
      </c>
      <c r="V436" s="177" t="str">
        <f>IFERROR(tbl_AufmassLos1[[#This Row],[PreisJahr]]/12,"")</f>
        <v/>
      </c>
    </row>
    <row r="437" spans="1:22" x14ac:dyDescent="0.2">
      <c r="A437" s="285" t="s">
        <v>1543</v>
      </c>
      <c r="B437" s="286">
        <v>706780031</v>
      </c>
      <c r="C437" s="285" t="s">
        <v>1544</v>
      </c>
      <c r="D437" s="287" t="s">
        <v>250</v>
      </c>
      <c r="E437" s="651" t="s">
        <v>1084</v>
      </c>
      <c r="F437" s="292" t="s">
        <v>346</v>
      </c>
      <c r="G437" s="288" t="s">
        <v>661</v>
      </c>
      <c r="H437" s="285"/>
      <c r="I437" s="285" t="s">
        <v>389</v>
      </c>
      <c r="J437" s="289">
        <v>20.34</v>
      </c>
      <c r="K437" s="286" t="s">
        <v>403</v>
      </c>
      <c r="L437" s="286" t="s">
        <v>163</v>
      </c>
      <c r="M437" s="286" t="s">
        <v>430</v>
      </c>
      <c r="N437" s="290">
        <v>192</v>
      </c>
      <c r="O437" s="299">
        <v>7.4</v>
      </c>
      <c r="P437" s="291"/>
      <c r="Q437" s="650">
        <f>IFERROR(tbl_AufmassLos1[[#This Row],[Fläche_qm]]*tbl_AufmassLos1[[#This Row],[Reinigungs-tageJahr]],"")</f>
        <v>3905.2799999999997</v>
      </c>
      <c r="R437" s="175">
        <f>IFERROR(VLOOKUP(tbl_AufmassLos1[[#This Row],[Reinigungs-gruppe]]&amp;tbl_AufmassLos1[[#This Row],[Reinigungs-tageJahr]],tbl_BasisLos1[],7,FALSE),"")</f>
        <v>0</v>
      </c>
      <c r="S437" s="174" t="str">
        <f>IFERROR(tbl_AufmassLos1[[#This Row],[Fläche_qm_Jahr]]/tbl_AufmassLos1[[#This Row],[qm Leistung pro Stunde]],"")</f>
        <v/>
      </c>
      <c r="T437" s="176">
        <f>IFERROR(VLOOKUP(tbl_AufmassLos1[[#This Row],[Reinigungs-gruppe]]&amp;tbl_AufmassLos1[[#This Row],[Reinigungs-tageJahr]],tbl_BasisLos1[],8,FALSE),"")</f>
        <v>0</v>
      </c>
      <c r="U437" s="177" t="str">
        <f>IFERROR(tbl_AufmassLos1[[#This Row],[StundenJahr]]*tbl_AufmassLos1[[#This Row],[SVS]],"")</f>
        <v/>
      </c>
      <c r="V437" s="177" t="str">
        <f>IFERROR(tbl_AufmassLos1[[#This Row],[PreisJahr]]/12,"")</f>
        <v/>
      </c>
    </row>
    <row r="438" spans="1:22" x14ac:dyDescent="0.2">
      <c r="A438" s="285" t="s">
        <v>1543</v>
      </c>
      <c r="B438" s="286">
        <v>706780031</v>
      </c>
      <c r="C438" s="285" t="s">
        <v>1544</v>
      </c>
      <c r="D438" s="287" t="s">
        <v>250</v>
      </c>
      <c r="E438" s="651" t="s">
        <v>1085</v>
      </c>
      <c r="F438" s="292" t="s">
        <v>1086</v>
      </c>
      <c r="G438" s="288" t="s">
        <v>661</v>
      </c>
      <c r="H438" s="285"/>
      <c r="I438" s="285" t="s">
        <v>389</v>
      </c>
      <c r="J438" s="289">
        <v>20.72</v>
      </c>
      <c r="K438" s="286" t="s">
        <v>427</v>
      </c>
      <c r="L438" s="286" t="s">
        <v>163</v>
      </c>
      <c r="M438" s="286" t="s">
        <v>433</v>
      </c>
      <c r="N438" s="290">
        <v>96</v>
      </c>
      <c r="O438" s="299">
        <v>7.4</v>
      </c>
      <c r="P438" s="291"/>
      <c r="Q438" s="650">
        <f>IFERROR(tbl_AufmassLos1[[#This Row],[Fläche_qm]]*tbl_AufmassLos1[[#This Row],[Reinigungs-tageJahr]],"")</f>
        <v>1989.12</v>
      </c>
      <c r="R438" s="175">
        <f>IFERROR(VLOOKUP(tbl_AufmassLos1[[#This Row],[Reinigungs-gruppe]]&amp;tbl_AufmassLos1[[#This Row],[Reinigungs-tageJahr]],tbl_BasisLos1[],7,FALSE),"")</f>
        <v>0</v>
      </c>
      <c r="S438" s="174" t="str">
        <f>IFERROR(tbl_AufmassLos1[[#This Row],[Fläche_qm_Jahr]]/tbl_AufmassLos1[[#This Row],[qm Leistung pro Stunde]],"")</f>
        <v/>
      </c>
      <c r="T438" s="176">
        <f>IFERROR(VLOOKUP(tbl_AufmassLos1[[#This Row],[Reinigungs-gruppe]]&amp;tbl_AufmassLos1[[#This Row],[Reinigungs-tageJahr]],tbl_BasisLos1[],8,FALSE),"")</f>
        <v>0</v>
      </c>
      <c r="U438" s="177" t="str">
        <f>IFERROR(tbl_AufmassLos1[[#This Row],[StundenJahr]]*tbl_AufmassLos1[[#This Row],[SVS]],"")</f>
        <v/>
      </c>
      <c r="V438" s="177" t="str">
        <f>IFERROR(tbl_AufmassLos1[[#This Row],[PreisJahr]]/12,"")</f>
        <v/>
      </c>
    </row>
    <row r="439" spans="1:22" x14ac:dyDescent="0.2">
      <c r="A439" s="285" t="s">
        <v>1543</v>
      </c>
      <c r="B439" s="286">
        <v>706780031</v>
      </c>
      <c r="C439" s="285" t="s">
        <v>1544</v>
      </c>
      <c r="D439" s="287" t="s">
        <v>250</v>
      </c>
      <c r="E439" s="651" t="s">
        <v>1087</v>
      </c>
      <c r="F439" s="292" t="s">
        <v>1088</v>
      </c>
      <c r="G439" s="288" t="s">
        <v>661</v>
      </c>
      <c r="H439" s="285"/>
      <c r="I439" s="285" t="s">
        <v>389</v>
      </c>
      <c r="J439" s="289">
        <v>20.39</v>
      </c>
      <c r="K439" s="286" t="s">
        <v>233</v>
      </c>
      <c r="L439" s="286" t="s">
        <v>163</v>
      </c>
      <c r="M439" s="286" t="s">
        <v>428</v>
      </c>
      <c r="N439" s="290">
        <v>38.4</v>
      </c>
      <c r="O439" s="299">
        <v>7.4</v>
      </c>
      <c r="P439" s="291"/>
      <c r="Q439" s="650">
        <f>IFERROR(tbl_AufmassLos1[[#This Row],[Fläche_qm]]*tbl_AufmassLos1[[#This Row],[Reinigungs-tageJahr]],"")</f>
        <v>782.976</v>
      </c>
      <c r="R439" s="175">
        <f>IFERROR(VLOOKUP(tbl_AufmassLos1[[#This Row],[Reinigungs-gruppe]]&amp;tbl_AufmassLos1[[#This Row],[Reinigungs-tageJahr]],tbl_BasisLos1[],7,FALSE),"")</f>
        <v>0</v>
      </c>
      <c r="S439" s="174" t="str">
        <f>IFERROR(tbl_AufmassLos1[[#This Row],[Fläche_qm_Jahr]]/tbl_AufmassLos1[[#This Row],[qm Leistung pro Stunde]],"")</f>
        <v/>
      </c>
      <c r="T439" s="176">
        <f>IFERROR(VLOOKUP(tbl_AufmassLos1[[#This Row],[Reinigungs-gruppe]]&amp;tbl_AufmassLos1[[#This Row],[Reinigungs-tageJahr]],tbl_BasisLos1[],8,FALSE),"")</f>
        <v>0</v>
      </c>
      <c r="U439" s="177" t="str">
        <f>IFERROR(tbl_AufmassLos1[[#This Row],[StundenJahr]]*tbl_AufmassLos1[[#This Row],[SVS]],"")</f>
        <v/>
      </c>
      <c r="V439" s="177" t="str">
        <f>IFERROR(tbl_AufmassLos1[[#This Row],[PreisJahr]]/12,"")</f>
        <v/>
      </c>
    </row>
    <row r="440" spans="1:22" x14ac:dyDescent="0.2">
      <c r="A440" s="285" t="s">
        <v>1543</v>
      </c>
      <c r="B440" s="286">
        <v>706780031</v>
      </c>
      <c r="C440" s="285" t="s">
        <v>1544</v>
      </c>
      <c r="D440" s="287" t="s">
        <v>250</v>
      </c>
      <c r="E440" s="651" t="s">
        <v>1089</v>
      </c>
      <c r="F440" s="292" t="s">
        <v>1090</v>
      </c>
      <c r="G440" s="288" t="s">
        <v>661</v>
      </c>
      <c r="H440" s="285"/>
      <c r="I440" s="285" t="s">
        <v>389</v>
      </c>
      <c r="J440" s="289">
        <v>43</v>
      </c>
      <c r="K440" s="286" t="s">
        <v>399</v>
      </c>
      <c r="L440" s="286" t="s">
        <v>163</v>
      </c>
      <c r="M440" s="286" t="s">
        <v>433</v>
      </c>
      <c r="N440" s="290">
        <v>96</v>
      </c>
      <c r="O440" s="299">
        <v>14.8</v>
      </c>
      <c r="P440" s="291"/>
      <c r="Q440" s="650">
        <f>IFERROR(tbl_AufmassLos1[[#This Row],[Fläche_qm]]*tbl_AufmassLos1[[#This Row],[Reinigungs-tageJahr]],"")</f>
        <v>4128</v>
      </c>
      <c r="R440" s="175">
        <f>IFERROR(VLOOKUP(tbl_AufmassLos1[[#This Row],[Reinigungs-gruppe]]&amp;tbl_AufmassLos1[[#This Row],[Reinigungs-tageJahr]],tbl_BasisLos1[],7,FALSE),"")</f>
        <v>0</v>
      </c>
      <c r="S440" s="174" t="str">
        <f>IFERROR(tbl_AufmassLos1[[#This Row],[Fläche_qm_Jahr]]/tbl_AufmassLos1[[#This Row],[qm Leistung pro Stunde]],"")</f>
        <v/>
      </c>
      <c r="T440" s="176">
        <f>IFERROR(VLOOKUP(tbl_AufmassLos1[[#This Row],[Reinigungs-gruppe]]&amp;tbl_AufmassLos1[[#This Row],[Reinigungs-tageJahr]],tbl_BasisLos1[],8,FALSE),"")</f>
        <v>0</v>
      </c>
      <c r="U440" s="177" t="str">
        <f>IFERROR(tbl_AufmassLos1[[#This Row],[StundenJahr]]*tbl_AufmassLos1[[#This Row],[SVS]],"")</f>
        <v/>
      </c>
      <c r="V440" s="177" t="str">
        <f>IFERROR(tbl_AufmassLos1[[#This Row],[PreisJahr]]/12,"")</f>
        <v/>
      </c>
    </row>
    <row r="441" spans="1:22" x14ac:dyDescent="0.2">
      <c r="A441" s="285" t="s">
        <v>1543</v>
      </c>
      <c r="B441" s="286">
        <v>706780031</v>
      </c>
      <c r="C441" s="285" t="s">
        <v>1544</v>
      </c>
      <c r="D441" s="287" t="s">
        <v>250</v>
      </c>
      <c r="E441" s="651" t="s">
        <v>1091</v>
      </c>
      <c r="F441" s="292" t="s">
        <v>1083</v>
      </c>
      <c r="G441" s="288" t="s">
        <v>661</v>
      </c>
      <c r="H441" s="285"/>
      <c r="I441" s="285" t="s">
        <v>389</v>
      </c>
      <c r="J441" s="289">
        <v>21.05</v>
      </c>
      <c r="K441" s="286" t="s">
        <v>233</v>
      </c>
      <c r="L441" s="286" t="s">
        <v>163</v>
      </c>
      <c r="M441" s="286" t="s">
        <v>428</v>
      </c>
      <c r="N441" s="290">
        <v>38.4</v>
      </c>
      <c r="O441" s="299">
        <v>7.8</v>
      </c>
      <c r="P441" s="291"/>
      <c r="Q441" s="650">
        <f>IFERROR(tbl_AufmassLos1[[#This Row],[Fläche_qm]]*tbl_AufmassLos1[[#This Row],[Reinigungs-tageJahr]],"")</f>
        <v>808.32</v>
      </c>
      <c r="R441" s="175">
        <f>IFERROR(VLOOKUP(tbl_AufmassLos1[[#This Row],[Reinigungs-gruppe]]&amp;tbl_AufmassLos1[[#This Row],[Reinigungs-tageJahr]],tbl_BasisLos1[],7,FALSE),"")</f>
        <v>0</v>
      </c>
      <c r="S441" s="174" t="str">
        <f>IFERROR(tbl_AufmassLos1[[#This Row],[Fläche_qm_Jahr]]/tbl_AufmassLos1[[#This Row],[qm Leistung pro Stunde]],"")</f>
        <v/>
      </c>
      <c r="T441" s="176">
        <f>IFERROR(VLOOKUP(tbl_AufmassLos1[[#This Row],[Reinigungs-gruppe]]&amp;tbl_AufmassLos1[[#This Row],[Reinigungs-tageJahr]],tbl_BasisLos1[],8,FALSE),"")</f>
        <v>0</v>
      </c>
      <c r="U441" s="177" t="str">
        <f>IFERROR(tbl_AufmassLos1[[#This Row],[StundenJahr]]*tbl_AufmassLos1[[#This Row],[SVS]],"")</f>
        <v/>
      </c>
      <c r="V441" s="177" t="str">
        <f>IFERROR(tbl_AufmassLos1[[#This Row],[PreisJahr]]/12,"")</f>
        <v/>
      </c>
    </row>
    <row r="442" spans="1:22" x14ac:dyDescent="0.2">
      <c r="A442" s="285" t="s">
        <v>1543</v>
      </c>
      <c r="B442" s="286">
        <v>706780031</v>
      </c>
      <c r="C442" s="285" t="s">
        <v>1544</v>
      </c>
      <c r="D442" s="287" t="s">
        <v>250</v>
      </c>
      <c r="E442" s="651" t="s">
        <v>1092</v>
      </c>
      <c r="F442" s="292" t="s">
        <v>1093</v>
      </c>
      <c r="G442" s="288" t="s">
        <v>661</v>
      </c>
      <c r="H442" s="285"/>
      <c r="I442" s="285" t="s">
        <v>384</v>
      </c>
      <c r="J442" s="289">
        <v>21.14</v>
      </c>
      <c r="K442" s="286" t="s">
        <v>233</v>
      </c>
      <c r="L442" s="286" t="s">
        <v>163</v>
      </c>
      <c r="M442" s="286" t="s">
        <v>428</v>
      </c>
      <c r="N442" s="290">
        <v>38.4</v>
      </c>
      <c r="O442" s="299">
        <v>7.7</v>
      </c>
      <c r="P442" s="291"/>
      <c r="Q442" s="650">
        <f>IFERROR(tbl_AufmassLos1[[#This Row],[Fläche_qm]]*tbl_AufmassLos1[[#This Row],[Reinigungs-tageJahr]],"")</f>
        <v>811.77599999999995</v>
      </c>
      <c r="R442" s="175">
        <f>IFERROR(VLOOKUP(tbl_AufmassLos1[[#This Row],[Reinigungs-gruppe]]&amp;tbl_AufmassLos1[[#This Row],[Reinigungs-tageJahr]],tbl_BasisLos1[],7,FALSE),"")</f>
        <v>0</v>
      </c>
      <c r="S442" s="174" t="str">
        <f>IFERROR(tbl_AufmassLos1[[#This Row],[Fläche_qm_Jahr]]/tbl_AufmassLos1[[#This Row],[qm Leistung pro Stunde]],"")</f>
        <v/>
      </c>
      <c r="T442" s="176">
        <f>IFERROR(VLOOKUP(tbl_AufmassLos1[[#This Row],[Reinigungs-gruppe]]&amp;tbl_AufmassLos1[[#This Row],[Reinigungs-tageJahr]],tbl_BasisLos1[],8,FALSE),"")</f>
        <v>0</v>
      </c>
      <c r="U442" s="177" t="str">
        <f>IFERROR(tbl_AufmassLos1[[#This Row],[StundenJahr]]*tbl_AufmassLos1[[#This Row],[SVS]],"")</f>
        <v/>
      </c>
      <c r="V442" s="177" t="str">
        <f>IFERROR(tbl_AufmassLos1[[#This Row],[PreisJahr]]/12,"")</f>
        <v/>
      </c>
    </row>
    <row r="443" spans="1:22" x14ac:dyDescent="0.2">
      <c r="A443" s="285" t="s">
        <v>1543</v>
      </c>
      <c r="B443" s="286">
        <v>706780031</v>
      </c>
      <c r="C443" s="285" t="s">
        <v>1544</v>
      </c>
      <c r="D443" s="287" t="s">
        <v>250</v>
      </c>
      <c r="E443" s="651" t="s">
        <v>1094</v>
      </c>
      <c r="F443" s="292" t="s">
        <v>1095</v>
      </c>
      <c r="G443" s="288" t="s">
        <v>661</v>
      </c>
      <c r="H443" s="285"/>
      <c r="I443" s="285" t="s">
        <v>384</v>
      </c>
      <c r="J443" s="289">
        <v>20.82</v>
      </c>
      <c r="K443" s="286" t="s">
        <v>233</v>
      </c>
      <c r="L443" s="286" t="s">
        <v>163</v>
      </c>
      <c r="M443" s="286" t="s">
        <v>428</v>
      </c>
      <c r="N443" s="290">
        <v>38.4</v>
      </c>
      <c r="O443" s="299">
        <v>7.7</v>
      </c>
      <c r="P443" s="291"/>
      <c r="Q443" s="650">
        <f>IFERROR(tbl_AufmassLos1[[#This Row],[Fläche_qm]]*tbl_AufmassLos1[[#This Row],[Reinigungs-tageJahr]],"")</f>
        <v>799.48799999999994</v>
      </c>
      <c r="R443" s="175">
        <f>IFERROR(VLOOKUP(tbl_AufmassLos1[[#This Row],[Reinigungs-gruppe]]&amp;tbl_AufmassLos1[[#This Row],[Reinigungs-tageJahr]],tbl_BasisLos1[],7,FALSE),"")</f>
        <v>0</v>
      </c>
      <c r="S443" s="174" t="str">
        <f>IFERROR(tbl_AufmassLos1[[#This Row],[Fläche_qm_Jahr]]/tbl_AufmassLos1[[#This Row],[qm Leistung pro Stunde]],"")</f>
        <v/>
      </c>
      <c r="T443" s="176">
        <f>IFERROR(VLOOKUP(tbl_AufmassLos1[[#This Row],[Reinigungs-gruppe]]&amp;tbl_AufmassLos1[[#This Row],[Reinigungs-tageJahr]],tbl_BasisLos1[],8,FALSE),"")</f>
        <v>0</v>
      </c>
      <c r="U443" s="177" t="str">
        <f>IFERROR(tbl_AufmassLos1[[#This Row],[StundenJahr]]*tbl_AufmassLos1[[#This Row],[SVS]],"")</f>
        <v/>
      </c>
      <c r="V443" s="177" t="str">
        <f>IFERROR(tbl_AufmassLos1[[#This Row],[PreisJahr]]/12,"")</f>
        <v/>
      </c>
    </row>
    <row r="444" spans="1:22" x14ac:dyDescent="0.2">
      <c r="A444" s="285" t="s">
        <v>1543</v>
      </c>
      <c r="B444" s="286">
        <v>706780031</v>
      </c>
      <c r="C444" s="285" t="s">
        <v>1544</v>
      </c>
      <c r="D444" s="287" t="s">
        <v>250</v>
      </c>
      <c r="E444" s="651" t="s">
        <v>1096</v>
      </c>
      <c r="F444" s="292" t="s">
        <v>1097</v>
      </c>
      <c r="G444" s="288" t="s">
        <v>661</v>
      </c>
      <c r="H444" s="285"/>
      <c r="I444" s="285" t="s">
        <v>384</v>
      </c>
      <c r="J444" s="289">
        <v>31.27</v>
      </c>
      <c r="K444" s="286" t="s">
        <v>399</v>
      </c>
      <c r="L444" s="286" t="s">
        <v>163</v>
      </c>
      <c r="M444" s="286" t="s">
        <v>433</v>
      </c>
      <c r="N444" s="290">
        <v>96</v>
      </c>
      <c r="O444" s="299">
        <v>10.5</v>
      </c>
      <c r="P444" s="291"/>
      <c r="Q444" s="650">
        <f>IFERROR(tbl_AufmassLos1[[#This Row],[Fläche_qm]]*tbl_AufmassLos1[[#This Row],[Reinigungs-tageJahr]],"")</f>
        <v>3001.92</v>
      </c>
      <c r="R444" s="175">
        <f>IFERROR(VLOOKUP(tbl_AufmassLos1[[#This Row],[Reinigungs-gruppe]]&amp;tbl_AufmassLos1[[#This Row],[Reinigungs-tageJahr]],tbl_BasisLos1[],7,FALSE),"")</f>
        <v>0</v>
      </c>
      <c r="S444" s="174" t="str">
        <f>IFERROR(tbl_AufmassLos1[[#This Row],[Fläche_qm_Jahr]]/tbl_AufmassLos1[[#This Row],[qm Leistung pro Stunde]],"")</f>
        <v/>
      </c>
      <c r="T444" s="176">
        <f>IFERROR(VLOOKUP(tbl_AufmassLos1[[#This Row],[Reinigungs-gruppe]]&amp;tbl_AufmassLos1[[#This Row],[Reinigungs-tageJahr]],tbl_BasisLos1[],8,FALSE),"")</f>
        <v>0</v>
      </c>
      <c r="U444" s="177" t="str">
        <f>IFERROR(tbl_AufmassLos1[[#This Row],[StundenJahr]]*tbl_AufmassLos1[[#This Row],[SVS]],"")</f>
        <v/>
      </c>
      <c r="V444" s="177" t="str">
        <f>IFERROR(tbl_AufmassLos1[[#This Row],[PreisJahr]]/12,"")</f>
        <v/>
      </c>
    </row>
    <row r="445" spans="1:22" x14ac:dyDescent="0.2">
      <c r="A445" s="285" t="s">
        <v>1543</v>
      </c>
      <c r="B445" s="286">
        <v>706780031</v>
      </c>
      <c r="C445" s="285" t="s">
        <v>1544</v>
      </c>
      <c r="D445" s="287" t="s">
        <v>250</v>
      </c>
      <c r="E445" s="651" t="s">
        <v>1098</v>
      </c>
      <c r="F445" s="292" t="s">
        <v>1095</v>
      </c>
      <c r="G445" s="288" t="s">
        <v>661</v>
      </c>
      <c r="H445" s="285"/>
      <c r="I445" s="285" t="s">
        <v>384</v>
      </c>
      <c r="J445" s="289">
        <v>40.56</v>
      </c>
      <c r="K445" s="286" t="s">
        <v>233</v>
      </c>
      <c r="L445" s="286" t="s">
        <v>163</v>
      </c>
      <c r="M445" s="286" t="s">
        <v>428</v>
      </c>
      <c r="N445" s="290">
        <v>38.4</v>
      </c>
      <c r="O445" s="299">
        <v>9.6999999999999993</v>
      </c>
      <c r="P445" s="291"/>
      <c r="Q445" s="650">
        <f>IFERROR(tbl_AufmassLos1[[#This Row],[Fläche_qm]]*tbl_AufmassLos1[[#This Row],[Reinigungs-tageJahr]],"")</f>
        <v>1557.5040000000001</v>
      </c>
      <c r="R445" s="175">
        <f>IFERROR(VLOOKUP(tbl_AufmassLos1[[#This Row],[Reinigungs-gruppe]]&amp;tbl_AufmassLos1[[#This Row],[Reinigungs-tageJahr]],tbl_BasisLos1[],7,FALSE),"")</f>
        <v>0</v>
      </c>
      <c r="S445" s="174" t="str">
        <f>IFERROR(tbl_AufmassLos1[[#This Row],[Fläche_qm_Jahr]]/tbl_AufmassLos1[[#This Row],[qm Leistung pro Stunde]],"")</f>
        <v/>
      </c>
      <c r="T445" s="176">
        <f>IFERROR(VLOOKUP(tbl_AufmassLos1[[#This Row],[Reinigungs-gruppe]]&amp;tbl_AufmassLos1[[#This Row],[Reinigungs-tageJahr]],tbl_BasisLos1[],8,FALSE),"")</f>
        <v>0</v>
      </c>
      <c r="U445" s="177" t="str">
        <f>IFERROR(tbl_AufmassLos1[[#This Row],[StundenJahr]]*tbl_AufmassLos1[[#This Row],[SVS]],"")</f>
        <v/>
      </c>
      <c r="V445" s="177" t="str">
        <f>IFERROR(tbl_AufmassLos1[[#This Row],[PreisJahr]]/12,"")</f>
        <v/>
      </c>
    </row>
    <row r="446" spans="1:22" x14ac:dyDescent="0.2">
      <c r="A446" s="285" t="s">
        <v>1543</v>
      </c>
      <c r="B446" s="286">
        <v>706780031</v>
      </c>
      <c r="C446" s="285" t="s">
        <v>1544</v>
      </c>
      <c r="D446" s="287" t="s">
        <v>250</v>
      </c>
      <c r="E446" s="651" t="s">
        <v>1099</v>
      </c>
      <c r="F446" s="292" t="s">
        <v>341</v>
      </c>
      <c r="G446" s="288" t="s">
        <v>661</v>
      </c>
      <c r="H446" s="285"/>
      <c r="I446" s="285" t="s">
        <v>391</v>
      </c>
      <c r="J446" s="289">
        <v>7.95</v>
      </c>
      <c r="K446" s="286" t="s">
        <v>49</v>
      </c>
      <c r="L446" s="286" t="s">
        <v>163</v>
      </c>
      <c r="M446" s="286" t="s">
        <v>249</v>
      </c>
      <c r="N446" s="290">
        <v>0</v>
      </c>
      <c r="O446" s="299">
        <v>0.8</v>
      </c>
      <c r="P446" s="291"/>
      <c r="Q446" s="650">
        <f>IFERROR(tbl_AufmassLos1[[#This Row],[Fläche_qm]]*tbl_AufmassLos1[[#This Row],[Reinigungs-tageJahr]],"")</f>
        <v>0</v>
      </c>
      <c r="R446" s="175">
        <f>IFERROR(VLOOKUP(tbl_AufmassLos1[[#This Row],[Reinigungs-gruppe]]&amp;tbl_AufmassLos1[[#This Row],[Reinigungs-tageJahr]],tbl_BasisLos1[],7,FALSE),"")</f>
        <v>0</v>
      </c>
      <c r="S446" s="174" t="str">
        <f>IFERROR(tbl_AufmassLos1[[#This Row],[Fläche_qm_Jahr]]/tbl_AufmassLos1[[#This Row],[qm Leistung pro Stunde]],"")</f>
        <v/>
      </c>
      <c r="T446" s="176">
        <f>IFERROR(VLOOKUP(tbl_AufmassLos1[[#This Row],[Reinigungs-gruppe]]&amp;tbl_AufmassLos1[[#This Row],[Reinigungs-tageJahr]],tbl_BasisLos1[],8,FALSE),"")</f>
        <v>0</v>
      </c>
      <c r="U446" s="177" t="str">
        <f>IFERROR(tbl_AufmassLos1[[#This Row],[StundenJahr]]*tbl_AufmassLos1[[#This Row],[SVS]],"")</f>
        <v/>
      </c>
      <c r="V446" s="177" t="str">
        <f>IFERROR(tbl_AufmassLos1[[#This Row],[PreisJahr]]/12,"")</f>
        <v/>
      </c>
    </row>
    <row r="447" spans="1:22" x14ac:dyDescent="0.2">
      <c r="A447" s="285" t="s">
        <v>1543</v>
      </c>
      <c r="B447" s="286">
        <v>706780031</v>
      </c>
      <c r="C447" s="285" t="s">
        <v>1544</v>
      </c>
      <c r="D447" s="287" t="s">
        <v>250</v>
      </c>
      <c r="E447" s="651" t="s">
        <v>1100</v>
      </c>
      <c r="F447" s="292" t="s">
        <v>1101</v>
      </c>
      <c r="G447" s="288" t="s">
        <v>661</v>
      </c>
      <c r="H447" s="285"/>
      <c r="I447" s="285" t="s">
        <v>391</v>
      </c>
      <c r="J447" s="289">
        <v>10.51</v>
      </c>
      <c r="K447" s="286" t="s">
        <v>400</v>
      </c>
      <c r="L447" s="286" t="s">
        <v>163</v>
      </c>
      <c r="M447" s="286" t="s">
        <v>430</v>
      </c>
      <c r="N447" s="290">
        <v>192</v>
      </c>
      <c r="O447" s="299">
        <v>2.9</v>
      </c>
      <c r="P447" s="291"/>
      <c r="Q447" s="650">
        <f>IFERROR(tbl_AufmassLos1[[#This Row],[Fläche_qm]]*tbl_AufmassLos1[[#This Row],[Reinigungs-tageJahr]],"")</f>
        <v>2017.92</v>
      </c>
      <c r="R447" s="175">
        <f>IFERROR(VLOOKUP(tbl_AufmassLos1[[#This Row],[Reinigungs-gruppe]]&amp;tbl_AufmassLos1[[#This Row],[Reinigungs-tageJahr]],tbl_BasisLos1[],7,FALSE),"")</f>
        <v>0</v>
      </c>
      <c r="S447" s="174" t="str">
        <f>IFERROR(tbl_AufmassLos1[[#This Row],[Fläche_qm_Jahr]]/tbl_AufmassLos1[[#This Row],[qm Leistung pro Stunde]],"")</f>
        <v/>
      </c>
      <c r="T447" s="176">
        <f>IFERROR(VLOOKUP(tbl_AufmassLos1[[#This Row],[Reinigungs-gruppe]]&amp;tbl_AufmassLos1[[#This Row],[Reinigungs-tageJahr]],tbl_BasisLos1[],8,FALSE),"")</f>
        <v>0</v>
      </c>
      <c r="U447" s="177" t="str">
        <f>IFERROR(tbl_AufmassLos1[[#This Row],[StundenJahr]]*tbl_AufmassLos1[[#This Row],[SVS]],"")</f>
        <v/>
      </c>
      <c r="V447" s="177" t="str">
        <f>IFERROR(tbl_AufmassLos1[[#This Row],[PreisJahr]]/12,"")</f>
        <v/>
      </c>
    </row>
    <row r="448" spans="1:22" x14ac:dyDescent="0.2">
      <c r="A448" s="285" t="s">
        <v>1543</v>
      </c>
      <c r="B448" s="286">
        <v>706780031</v>
      </c>
      <c r="C448" s="285" t="s">
        <v>1544</v>
      </c>
      <c r="D448" s="287" t="s">
        <v>250</v>
      </c>
      <c r="E448" s="651" t="s">
        <v>1102</v>
      </c>
      <c r="F448" s="292" t="s">
        <v>1103</v>
      </c>
      <c r="G448" s="288" t="s">
        <v>661</v>
      </c>
      <c r="H448" s="285"/>
      <c r="I448" s="285" t="s">
        <v>391</v>
      </c>
      <c r="J448" s="289">
        <v>92.89</v>
      </c>
      <c r="K448" s="286" t="s">
        <v>401</v>
      </c>
      <c r="L448" s="286" t="s">
        <v>163</v>
      </c>
      <c r="M448" s="286" t="s">
        <v>433</v>
      </c>
      <c r="N448" s="290">
        <v>96</v>
      </c>
      <c r="O448" s="299">
        <v>19.3</v>
      </c>
      <c r="P448" s="291"/>
      <c r="Q448" s="650">
        <f>IFERROR(tbl_AufmassLos1[[#This Row],[Fläche_qm]]*tbl_AufmassLos1[[#This Row],[Reinigungs-tageJahr]],"")</f>
        <v>8917.44</v>
      </c>
      <c r="R448" s="175">
        <f>IFERROR(VLOOKUP(tbl_AufmassLos1[[#This Row],[Reinigungs-gruppe]]&amp;tbl_AufmassLos1[[#This Row],[Reinigungs-tageJahr]],tbl_BasisLos1[],7,FALSE),"")</f>
        <v>0</v>
      </c>
      <c r="S448" s="174" t="str">
        <f>IFERROR(tbl_AufmassLos1[[#This Row],[Fläche_qm_Jahr]]/tbl_AufmassLos1[[#This Row],[qm Leistung pro Stunde]],"")</f>
        <v/>
      </c>
      <c r="T448" s="176">
        <f>IFERROR(VLOOKUP(tbl_AufmassLos1[[#This Row],[Reinigungs-gruppe]]&amp;tbl_AufmassLos1[[#This Row],[Reinigungs-tageJahr]],tbl_BasisLos1[],8,FALSE),"")</f>
        <v>0</v>
      </c>
      <c r="U448" s="177" t="str">
        <f>IFERROR(tbl_AufmassLos1[[#This Row],[StundenJahr]]*tbl_AufmassLos1[[#This Row],[SVS]],"")</f>
        <v/>
      </c>
      <c r="V448" s="177" t="str">
        <f>IFERROR(tbl_AufmassLos1[[#This Row],[PreisJahr]]/12,"")</f>
        <v/>
      </c>
    </row>
    <row r="449" spans="1:22" x14ac:dyDescent="0.2">
      <c r="A449" s="285" t="s">
        <v>1543</v>
      </c>
      <c r="B449" s="286">
        <v>706780031</v>
      </c>
      <c r="C449" s="285" t="s">
        <v>1544</v>
      </c>
      <c r="D449" s="287" t="s">
        <v>250</v>
      </c>
      <c r="E449" s="651" t="s">
        <v>1104</v>
      </c>
      <c r="F449" s="292" t="s">
        <v>1105</v>
      </c>
      <c r="G449" s="288" t="s">
        <v>661</v>
      </c>
      <c r="H449" s="285"/>
      <c r="I449" s="285" t="s">
        <v>389</v>
      </c>
      <c r="J449" s="289">
        <v>115.1</v>
      </c>
      <c r="K449" s="286" t="s">
        <v>411</v>
      </c>
      <c r="L449" s="286" t="s">
        <v>163</v>
      </c>
      <c r="M449" s="286" t="s">
        <v>433</v>
      </c>
      <c r="N449" s="290">
        <v>96</v>
      </c>
      <c r="O449" s="299">
        <v>39.9</v>
      </c>
      <c r="P449" s="291"/>
      <c r="Q449" s="650">
        <f>IFERROR(tbl_AufmassLos1[[#This Row],[Fläche_qm]]*tbl_AufmassLos1[[#This Row],[Reinigungs-tageJahr]],"")</f>
        <v>11049.599999999999</v>
      </c>
      <c r="R449" s="175">
        <f>IFERROR(VLOOKUP(tbl_AufmassLos1[[#This Row],[Reinigungs-gruppe]]&amp;tbl_AufmassLos1[[#This Row],[Reinigungs-tageJahr]],tbl_BasisLos1[],7,FALSE),"")</f>
        <v>0</v>
      </c>
      <c r="S449" s="174" t="str">
        <f>IFERROR(tbl_AufmassLos1[[#This Row],[Fläche_qm_Jahr]]/tbl_AufmassLos1[[#This Row],[qm Leistung pro Stunde]],"")</f>
        <v/>
      </c>
      <c r="T449" s="176">
        <f>IFERROR(VLOOKUP(tbl_AufmassLos1[[#This Row],[Reinigungs-gruppe]]&amp;tbl_AufmassLos1[[#This Row],[Reinigungs-tageJahr]],tbl_BasisLos1[],8,FALSE),"")</f>
        <v>0</v>
      </c>
      <c r="U449" s="177" t="str">
        <f>IFERROR(tbl_AufmassLos1[[#This Row],[StundenJahr]]*tbl_AufmassLos1[[#This Row],[SVS]],"")</f>
        <v/>
      </c>
      <c r="V449" s="177" t="str">
        <f>IFERROR(tbl_AufmassLos1[[#This Row],[PreisJahr]]/12,"")</f>
        <v/>
      </c>
    </row>
    <row r="450" spans="1:22" x14ac:dyDescent="0.2">
      <c r="A450" s="285" t="s">
        <v>1543</v>
      </c>
      <c r="B450" s="286">
        <v>706780031</v>
      </c>
      <c r="C450" s="285" t="s">
        <v>1544</v>
      </c>
      <c r="D450" s="287" t="s">
        <v>250</v>
      </c>
      <c r="E450" s="651" t="s">
        <v>1106</v>
      </c>
      <c r="F450" s="292" t="s">
        <v>1107</v>
      </c>
      <c r="G450" s="288" t="s">
        <v>661</v>
      </c>
      <c r="H450" s="285"/>
      <c r="I450" s="285" t="s">
        <v>389</v>
      </c>
      <c r="J450" s="289">
        <v>27.55</v>
      </c>
      <c r="K450" s="286" t="s">
        <v>407</v>
      </c>
      <c r="L450" s="286" t="s">
        <v>163</v>
      </c>
      <c r="M450" s="286" t="s">
        <v>428</v>
      </c>
      <c r="N450" s="290">
        <v>38.4</v>
      </c>
      <c r="O450" s="299">
        <v>10.1</v>
      </c>
      <c r="P450" s="291"/>
      <c r="Q450" s="650">
        <f>IFERROR(tbl_AufmassLos1[[#This Row],[Fläche_qm]]*tbl_AufmassLos1[[#This Row],[Reinigungs-tageJahr]],"")</f>
        <v>1057.92</v>
      </c>
      <c r="R450" s="175">
        <f>IFERROR(VLOOKUP(tbl_AufmassLos1[[#This Row],[Reinigungs-gruppe]]&amp;tbl_AufmassLos1[[#This Row],[Reinigungs-tageJahr]],tbl_BasisLos1[],7,FALSE),"")</f>
        <v>0</v>
      </c>
      <c r="S450" s="174" t="str">
        <f>IFERROR(tbl_AufmassLos1[[#This Row],[Fläche_qm_Jahr]]/tbl_AufmassLos1[[#This Row],[qm Leistung pro Stunde]],"")</f>
        <v/>
      </c>
      <c r="T450" s="176">
        <f>IFERROR(VLOOKUP(tbl_AufmassLos1[[#This Row],[Reinigungs-gruppe]]&amp;tbl_AufmassLos1[[#This Row],[Reinigungs-tageJahr]],tbl_BasisLos1[],8,FALSE),"")</f>
        <v>0</v>
      </c>
      <c r="U450" s="177" t="str">
        <f>IFERROR(tbl_AufmassLos1[[#This Row],[StundenJahr]]*tbl_AufmassLos1[[#This Row],[SVS]],"")</f>
        <v/>
      </c>
      <c r="V450" s="177" t="str">
        <f>IFERROR(tbl_AufmassLos1[[#This Row],[PreisJahr]]/12,"")</f>
        <v/>
      </c>
    </row>
    <row r="451" spans="1:22" x14ac:dyDescent="0.2">
      <c r="A451" s="285" t="s">
        <v>1543</v>
      </c>
      <c r="B451" s="286">
        <v>706780031</v>
      </c>
      <c r="C451" s="285" t="s">
        <v>1544</v>
      </c>
      <c r="D451" s="287" t="s">
        <v>250</v>
      </c>
      <c r="E451" s="651" t="s">
        <v>1108</v>
      </c>
      <c r="F451" s="292" t="s">
        <v>1109</v>
      </c>
      <c r="G451" s="288" t="s">
        <v>661</v>
      </c>
      <c r="H451" s="285"/>
      <c r="I451" s="285" t="s">
        <v>391</v>
      </c>
      <c r="J451" s="289">
        <v>55.61</v>
      </c>
      <c r="K451" s="286" t="s">
        <v>411</v>
      </c>
      <c r="L451" s="286" t="s">
        <v>163</v>
      </c>
      <c r="M451" s="286" t="s">
        <v>433</v>
      </c>
      <c r="N451" s="290">
        <v>96</v>
      </c>
      <c r="O451" s="299">
        <v>20</v>
      </c>
      <c r="P451" s="291"/>
      <c r="Q451" s="650">
        <f>IFERROR(tbl_AufmassLos1[[#This Row],[Fläche_qm]]*tbl_AufmassLos1[[#This Row],[Reinigungs-tageJahr]],"")</f>
        <v>5338.5599999999995</v>
      </c>
      <c r="R451" s="175">
        <f>IFERROR(VLOOKUP(tbl_AufmassLos1[[#This Row],[Reinigungs-gruppe]]&amp;tbl_AufmassLos1[[#This Row],[Reinigungs-tageJahr]],tbl_BasisLos1[],7,FALSE),"")</f>
        <v>0</v>
      </c>
      <c r="S451" s="174" t="str">
        <f>IFERROR(tbl_AufmassLos1[[#This Row],[Fläche_qm_Jahr]]/tbl_AufmassLos1[[#This Row],[qm Leistung pro Stunde]],"")</f>
        <v/>
      </c>
      <c r="T451" s="176">
        <f>IFERROR(VLOOKUP(tbl_AufmassLos1[[#This Row],[Reinigungs-gruppe]]&amp;tbl_AufmassLos1[[#This Row],[Reinigungs-tageJahr]],tbl_BasisLos1[],8,FALSE),"")</f>
        <v>0</v>
      </c>
      <c r="U451" s="177" t="str">
        <f>IFERROR(tbl_AufmassLos1[[#This Row],[StundenJahr]]*tbl_AufmassLos1[[#This Row],[SVS]],"")</f>
        <v/>
      </c>
      <c r="V451" s="177" t="str">
        <f>IFERROR(tbl_AufmassLos1[[#This Row],[PreisJahr]]/12,"")</f>
        <v/>
      </c>
    </row>
    <row r="452" spans="1:22" x14ac:dyDescent="0.2">
      <c r="A452" s="285" t="s">
        <v>1543</v>
      </c>
      <c r="B452" s="286">
        <v>706780031</v>
      </c>
      <c r="C452" s="285" t="s">
        <v>1544</v>
      </c>
      <c r="D452" s="287" t="s">
        <v>250</v>
      </c>
      <c r="E452" s="651" t="s">
        <v>1110</v>
      </c>
      <c r="F452" s="292" t="s">
        <v>1111</v>
      </c>
      <c r="G452" s="288" t="s">
        <v>661</v>
      </c>
      <c r="H452" s="285"/>
      <c r="I452" s="285" t="s">
        <v>389</v>
      </c>
      <c r="J452" s="289">
        <v>86.81</v>
      </c>
      <c r="K452" s="286" t="s">
        <v>411</v>
      </c>
      <c r="L452" s="286" t="s">
        <v>163</v>
      </c>
      <c r="M452" s="286" t="s">
        <v>433</v>
      </c>
      <c r="N452" s="290">
        <v>96</v>
      </c>
      <c r="O452" s="299">
        <v>21.7</v>
      </c>
      <c r="P452" s="291"/>
      <c r="Q452" s="650">
        <f>IFERROR(tbl_AufmassLos1[[#This Row],[Fläche_qm]]*tbl_AufmassLos1[[#This Row],[Reinigungs-tageJahr]],"")</f>
        <v>8333.76</v>
      </c>
      <c r="R452" s="175">
        <f>IFERROR(VLOOKUP(tbl_AufmassLos1[[#This Row],[Reinigungs-gruppe]]&amp;tbl_AufmassLos1[[#This Row],[Reinigungs-tageJahr]],tbl_BasisLos1[],7,FALSE),"")</f>
        <v>0</v>
      </c>
      <c r="S452" s="174" t="str">
        <f>IFERROR(tbl_AufmassLos1[[#This Row],[Fläche_qm_Jahr]]/tbl_AufmassLos1[[#This Row],[qm Leistung pro Stunde]],"")</f>
        <v/>
      </c>
      <c r="T452" s="176">
        <f>IFERROR(VLOOKUP(tbl_AufmassLos1[[#This Row],[Reinigungs-gruppe]]&amp;tbl_AufmassLos1[[#This Row],[Reinigungs-tageJahr]],tbl_BasisLos1[],8,FALSE),"")</f>
        <v>0</v>
      </c>
      <c r="U452" s="177" t="str">
        <f>IFERROR(tbl_AufmassLos1[[#This Row],[StundenJahr]]*tbl_AufmassLos1[[#This Row],[SVS]],"")</f>
        <v/>
      </c>
      <c r="V452" s="177" t="str">
        <f>IFERROR(tbl_AufmassLos1[[#This Row],[PreisJahr]]/12,"")</f>
        <v/>
      </c>
    </row>
    <row r="453" spans="1:22" x14ac:dyDescent="0.2">
      <c r="A453" s="285" t="s">
        <v>1543</v>
      </c>
      <c r="B453" s="286">
        <v>706780031</v>
      </c>
      <c r="C453" s="285" t="s">
        <v>1544</v>
      </c>
      <c r="D453" s="287" t="s">
        <v>250</v>
      </c>
      <c r="E453" s="651" t="s">
        <v>1112</v>
      </c>
      <c r="F453" s="292" t="s">
        <v>1113</v>
      </c>
      <c r="G453" s="288" t="s">
        <v>661</v>
      </c>
      <c r="H453" s="285"/>
      <c r="I453" s="285" t="s">
        <v>389</v>
      </c>
      <c r="J453" s="289">
        <v>29.5</v>
      </c>
      <c r="K453" s="286" t="s">
        <v>407</v>
      </c>
      <c r="L453" s="286" t="s">
        <v>163</v>
      </c>
      <c r="M453" s="286" t="s">
        <v>428</v>
      </c>
      <c r="N453" s="290">
        <v>38.4</v>
      </c>
      <c r="O453" s="299">
        <v>10.4</v>
      </c>
      <c r="P453" s="291"/>
      <c r="Q453" s="650">
        <f>IFERROR(tbl_AufmassLos1[[#This Row],[Fläche_qm]]*tbl_AufmassLos1[[#This Row],[Reinigungs-tageJahr]],"")</f>
        <v>1132.8</v>
      </c>
      <c r="R453" s="175">
        <f>IFERROR(VLOOKUP(tbl_AufmassLos1[[#This Row],[Reinigungs-gruppe]]&amp;tbl_AufmassLos1[[#This Row],[Reinigungs-tageJahr]],tbl_BasisLos1[],7,FALSE),"")</f>
        <v>0</v>
      </c>
      <c r="S453" s="174" t="str">
        <f>IFERROR(tbl_AufmassLos1[[#This Row],[Fläche_qm_Jahr]]/tbl_AufmassLos1[[#This Row],[qm Leistung pro Stunde]],"")</f>
        <v/>
      </c>
      <c r="T453" s="176">
        <f>IFERROR(VLOOKUP(tbl_AufmassLos1[[#This Row],[Reinigungs-gruppe]]&amp;tbl_AufmassLos1[[#This Row],[Reinigungs-tageJahr]],tbl_BasisLos1[],8,FALSE),"")</f>
        <v>0</v>
      </c>
      <c r="U453" s="177" t="str">
        <f>IFERROR(tbl_AufmassLos1[[#This Row],[StundenJahr]]*tbl_AufmassLos1[[#This Row],[SVS]],"")</f>
        <v/>
      </c>
      <c r="V453" s="177" t="str">
        <f>IFERROR(tbl_AufmassLos1[[#This Row],[PreisJahr]]/12,"")</f>
        <v/>
      </c>
    </row>
    <row r="454" spans="1:22" x14ac:dyDescent="0.2">
      <c r="A454" s="285" t="s">
        <v>1543</v>
      </c>
      <c r="B454" s="286">
        <v>706780031</v>
      </c>
      <c r="C454" s="285" t="s">
        <v>1544</v>
      </c>
      <c r="D454" s="287" t="s">
        <v>250</v>
      </c>
      <c r="E454" s="651" t="s">
        <v>1114</v>
      </c>
      <c r="F454" s="292" t="s">
        <v>352</v>
      </c>
      <c r="G454" s="288" t="s">
        <v>661</v>
      </c>
      <c r="H454" s="292"/>
      <c r="I454" s="285" t="s">
        <v>389</v>
      </c>
      <c r="J454" s="289">
        <v>61.47</v>
      </c>
      <c r="K454" s="286" t="s">
        <v>407</v>
      </c>
      <c r="L454" s="286" t="s">
        <v>163</v>
      </c>
      <c r="M454" s="286" t="s">
        <v>428</v>
      </c>
      <c r="N454" s="290">
        <v>38.4</v>
      </c>
      <c r="O454" s="299">
        <v>10.4</v>
      </c>
      <c r="P454" s="291"/>
      <c r="Q454" s="650">
        <f>IFERROR(tbl_AufmassLos1[[#This Row],[Fläche_qm]]*tbl_AufmassLos1[[#This Row],[Reinigungs-tageJahr]],"")</f>
        <v>2360.4479999999999</v>
      </c>
      <c r="R454" s="175">
        <f>IFERROR(VLOOKUP(tbl_AufmassLos1[[#This Row],[Reinigungs-gruppe]]&amp;tbl_AufmassLos1[[#This Row],[Reinigungs-tageJahr]],tbl_BasisLos1[],7,FALSE),"")</f>
        <v>0</v>
      </c>
      <c r="S454" s="174" t="str">
        <f>IFERROR(tbl_AufmassLos1[[#This Row],[Fläche_qm_Jahr]]/tbl_AufmassLos1[[#This Row],[qm Leistung pro Stunde]],"")</f>
        <v/>
      </c>
      <c r="T454" s="176">
        <f>IFERROR(VLOOKUP(tbl_AufmassLos1[[#This Row],[Reinigungs-gruppe]]&amp;tbl_AufmassLos1[[#This Row],[Reinigungs-tageJahr]],tbl_BasisLos1[],8,FALSE),"")</f>
        <v>0</v>
      </c>
      <c r="U454" s="177" t="str">
        <f>IFERROR(tbl_AufmassLos1[[#This Row],[StundenJahr]]*tbl_AufmassLos1[[#This Row],[SVS]],"")</f>
        <v/>
      </c>
      <c r="V454" s="177" t="str">
        <f>IFERROR(tbl_AufmassLos1[[#This Row],[PreisJahr]]/12,"")</f>
        <v/>
      </c>
    </row>
    <row r="455" spans="1:22" x14ac:dyDescent="0.2">
      <c r="A455" s="285" t="s">
        <v>1543</v>
      </c>
      <c r="B455" s="286">
        <v>706780031</v>
      </c>
      <c r="C455" s="285" t="s">
        <v>1544</v>
      </c>
      <c r="D455" s="287" t="s">
        <v>250</v>
      </c>
      <c r="E455" s="651" t="s">
        <v>1115</v>
      </c>
      <c r="F455" s="292" t="s">
        <v>1116</v>
      </c>
      <c r="G455" s="288" t="s">
        <v>661</v>
      </c>
      <c r="H455" s="292"/>
      <c r="I455" s="285" t="s">
        <v>391</v>
      </c>
      <c r="J455" s="289">
        <v>119.15</v>
      </c>
      <c r="K455" s="286" t="s">
        <v>401</v>
      </c>
      <c r="L455" s="286" t="s">
        <v>163</v>
      </c>
      <c r="M455" s="286" t="s">
        <v>433</v>
      </c>
      <c r="N455" s="290">
        <v>96</v>
      </c>
      <c r="O455" s="299">
        <v>17</v>
      </c>
      <c r="P455" s="291"/>
      <c r="Q455" s="650">
        <f>IFERROR(tbl_AufmassLos1[[#This Row],[Fläche_qm]]*tbl_AufmassLos1[[#This Row],[Reinigungs-tageJahr]],"")</f>
        <v>11438.400000000001</v>
      </c>
      <c r="R455" s="175">
        <f>IFERROR(VLOOKUP(tbl_AufmassLos1[[#This Row],[Reinigungs-gruppe]]&amp;tbl_AufmassLos1[[#This Row],[Reinigungs-tageJahr]],tbl_BasisLos1[],7,FALSE),"")</f>
        <v>0</v>
      </c>
      <c r="S455" s="174" t="str">
        <f>IFERROR(tbl_AufmassLos1[[#This Row],[Fläche_qm_Jahr]]/tbl_AufmassLos1[[#This Row],[qm Leistung pro Stunde]],"")</f>
        <v/>
      </c>
      <c r="T455" s="176">
        <f>IFERROR(VLOOKUP(tbl_AufmassLos1[[#This Row],[Reinigungs-gruppe]]&amp;tbl_AufmassLos1[[#This Row],[Reinigungs-tageJahr]],tbl_BasisLos1[],8,FALSE),"")</f>
        <v>0</v>
      </c>
      <c r="U455" s="177" t="str">
        <f>IFERROR(tbl_AufmassLos1[[#This Row],[StundenJahr]]*tbl_AufmassLos1[[#This Row],[SVS]],"")</f>
        <v/>
      </c>
      <c r="V455" s="177" t="str">
        <f>IFERROR(tbl_AufmassLos1[[#This Row],[PreisJahr]]/12,"")</f>
        <v/>
      </c>
    </row>
    <row r="456" spans="1:22" x14ac:dyDescent="0.2">
      <c r="A456" s="285" t="s">
        <v>1543</v>
      </c>
      <c r="B456" s="286">
        <v>706780031</v>
      </c>
      <c r="C456" s="285" t="s">
        <v>1544</v>
      </c>
      <c r="D456" s="287" t="s">
        <v>250</v>
      </c>
      <c r="E456" s="651" t="s">
        <v>1117</v>
      </c>
      <c r="F456" s="292" t="s">
        <v>1118</v>
      </c>
      <c r="G456" s="288" t="s">
        <v>661</v>
      </c>
      <c r="H456" s="292"/>
      <c r="I456" s="285" t="s">
        <v>389</v>
      </c>
      <c r="J456" s="289">
        <v>44.13</v>
      </c>
      <c r="K456" s="286" t="s">
        <v>407</v>
      </c>
      <c r="L456" s="286" t="s">
        <v>163</v>
      </c>
      <c r="M456" s="286" t="s">
        <v>428</v>
      </c>
      <c r="N456" s="290">
        <v>38.4</v>
      </c>
      <c r="O456" s="299">
        <v>15.5</v>
      </c>
      <c r="P456" s="291"/>
      <c r="Q456" s="650">
        <f>IFERROR(tbl_AufmassLos1[[#This Row],[Fläche_qm]]*tbl_AufmassLos1[[#This Row],[Reinigungs-tageJahr]],"")</f>
        <v>1694.5920000000001</v>
      </c>
      <c r="R456" s="175">
        <f>IFERROR(VLOOKUP(tbl_AufmassLos1[[#This Row],[Reinigungs-gruppe]]&amp;tbl_AufmassLos1[[#This Row],[Reinigungs-tageJahr]],tbl_BasisLos1[],7,FALSE),"")</f>
        <v>0</v>
      </c>
      <c r="S456" s="174" t="str">
        <f>IFERROR(tbl_AufmassLos1[[#This Row],[Fläche_qm_Jahr]]/tbl_AufmassLos1[[#This Row],[qm Leistung pro Stunde]],"")</f>
        <v/>
      </c>
      <c r="T456" s="176">
        <f>IFERROR(VLOOKUP(tbl_AufmassLos1[[#This Row],[Reinigungs-gruppe]]&amp;tbl_AufmassLos1[[#This Row],[Reinigungs-tageJahr]],tbl_BasisLos1[],8,FALSE),"")</f>
        <v>0</v>
      </c>
      <c r="U456" s="177" t="str">
        <f>IFERROR(tbl_AufmassLos1[[#This Row],[StundenJahr]]*tbl_AufmassLos1[[#This Row],[SVS]],"")</f>
        <v/>
      </c>
      <c r="V456" s="177" t="str">
        <f>IFERROR(tbl_AufmassLos1[[#This Row],[PreisJahr]]/12,"")</f>
        <v/>
      </c>
    </row>
    <row r="457" spans="1:22" x14ac:dyDescent="0.2">
      <c r="A457" s="285" t="s">
        <v>1543</v>
      </c>
      <c r="B457" s="286">
        <v>706780031</v>
      </c>
      <c r="C457" s="285" t="s">
        <v>1544</v>
      </c>
      <c r="D457" s="287" t="s">
        <v>250</v>
      </c>
      <c r="E457" s="651" t="s">
        <v>1119</v>
      </c>
      <c r="F457" s="292" t="s">
        <v>1120</v>
      </c>
      <c r="G457" s="288" t="s">
        <v>661</v>
      </c>
      <c r="H457" s="292"/>
      <c r="I457" s="285" t="s">
        <v>389</v>
      </c>
      <c r="J457" s="289">
        <v>85.69</v>
      </c>
      <c r="K457" s="286" t="s">
        <v>411</v>
      </c>
      <c r="L457" s="286" t="s">
        <v>163</v>
      </c>
      <c r="M457" s="286" t="s">
        <v>433</v>
      </c>
      <c r="N457" s="290">
        <v>96</v>
      </c>
      <c r="O457" s="299">
        <v>29.9</v>
      </c>
      <c r="P457" s="291"/>
      <c r="Q457" s="650">
        <f>IFERROR(tbl_AufmassLos1[[#This Row],[Fläche_qm]]*tbl_AufmassLos1[[#This Row],[Reinigungs-tageJahr]],"")</f>
        <v>8226.24</v>
      </c>
      <c r="R457" s="175">
        <f>IFERROR(VLOOKUP(tbl_AufmassLos1[[#This Row],[Reinigungs-gruppe]]&amp;tbl_AufmassLos1[[#This Row],[Reinigungs-tageJahr]],tbl_BasisLos1[],7,FALSE),"")</f>
        <v>0</v>
      </c>
      <c r="S457" s="174" t="str">
        <f>IFERROR(tbl_AufmassLos1[[#This Row],[Fläche_qm_Jahr]]/tbl_AufmassLos1[[#This Row],[qm Leistung pro Stunde]],"")</f>
        <v/>
      </c>
      <c r="T457" s="176">
        <f>IFERROR(VLOOKUP(tbl_AufmassLos1[[#This Row],[Reinigungs-gruppe]]&amp;tbl_AufmassLos1[[#This Row],[Reinigungs-tageJahr]],tbl_BasisLos1[],8,FALSE),"")</f>
        <v>0</v>
      </c>
      <c r="U457" s="177" t="str">
        <f>IFERROR(tbl_AufmassLos1[[#This Row],[StundenJahr]]*tbl_AufmassLos1[[#This Row],[SVS]],"")</f>
        <v/>
      </c>
      <c r="V457" s="177" t="str">
        <f>IFERROR(tbl_AufmassLos1[[#This Row],[PreisJahr]]/12,"")</f>
        <v/>
      </c>
    </row>
    <row r="458" spans="1:22" x14ac:dyDescent="0.2">
      <c r="A458" s="285" t="s">
        <v>1543</v>
      </c>
      <c r="B458" s="286">
        <v>706780031</v>
      </c>
      <c r="C458" s="285" t="s">
        <v>1544</v>
      </c>
      <c r="D458" s="287" t="s">
        <v>250</v>
      </c>
      <c r="E458" s="651" t="s">
        <v>1121</v>
      </c>
      <c r="F458" s="292" t="s">
        <v>1122</v>
      </c>
      <c r="G458" s="288" t="s">
        <v>661</v>
      </c>
      <c r="H458" s="292"/>
      <c r="I458" s="285" t="s">
        <v>389</v>
      </c>
      <c r="J458" s="289">
        <v>65.34</v>
      </c>
      <c r="K458" s="286" t="s">
        <v>407</v>
      </c>
      <c r="L458" s="286" t="s">
        <v>163</v>
      </c>
      <c r="M458" s="286" t="s">
        <v>428</v>
      </c>
      <c r="N458" s="290">
        <v>38.4</v>
      </c>
      <c r="O458" s="299">
        <v>22.8</v>
      </c>
      <c r="P458" s="291"/>
      <c r="Q458" s="650">
        <f>IFERROR(tbl_AufmassLos1[[#This Row],[Fläche_qm]]*tbl_AufmassLos1[[#This Row],[Reinigungs-tageJahr]],"")</f>
        <v>2509.056</v>
      </c>
      <c r="R458" s="175">
        <f>IFERROR(VLOOKUP(tbl_AufmassLos1[[#This Row],[Reinigungs-gruppe]]&amp;tbl_AufmassLos1[[#This Row],[Reinigungs-tageJahr]],tbl_BasisLos1[],7,FALSE),"")</f>
        <v>0</v>
      </c>
      <c r="S458" s="174" t="str">
        <f>IFERROR(tbl_AufmassLos1[[#This Row],[Fläche_qm_Jahr]]/tbl_AufmassLos1[[#This Row],[qm Leistung pro Stunde]],"")</f>
        <v/>
      </c>
      <c r="T458" s="176">
        <f>IFERROR(VLOOKUP(tbl_AufmassLos1[[#This Row],[Reinigungs-gruppe]]&amp;tbl_AufmassLos1[[#This Row],[Reinigungs-tageJahr]],tbl_BasisLos1[],8,FALSE),"")</f>
        <v>0</v>
      </c>
      <c r="U458" s="177" t="str">
        <f>IFERROR(tbl_AufmassLos1[[#This Row],[StundenJahr]]*tbl_AufmassLos1[[#This Row],[SVS]],"")</f>
        <v/>
      </c>
      <c r="V458" s="177" t="str">
        <f>IFERROR(tbl_AufmassLos1[[#This Row],[PreisJahr]]/12,"")</f>
        <v/>
      </c>
    </row>
    <row r="459" spans="1:22" x14ac:dyDescent="0.2">
      <c r="A459" s="285" t="s">
        <v>1543</v>
      </c>
      <c r="B459" s="286">
        <v>706780031</v>
      </c>
      <c r="C459" s="285" t="s">
        <v>1544</v>
      </c>
      <c r="D459" s="287" t="s">
        <v>250</v>
      </c>
      <c r="E459" s="651" t="s">
        <v>1123</v>
      </c>
      <c r="F459" s="292" t="s">
        <v>1122</v>
      </c>
      <c r="G459" s="288" t="s">
        <v>661</v>
      </c>
      <c r="H459" s="292"/>
      <c r="I459" s="285" t="s">
        <v>384</v>
      </c>
      <c r="J459" s="289">
        <v>28.9</v>
      </c>
      <c r="K459" s="286" t="s">
        <v>407</v>
      </c>
      <c r="L459" s="286" t="s">
        <v>163</v>
      </c>
      <c r="M459" s="286" t="s">
        <v>428</v>
      </c>
      <c r="N459" s="290">
        <v>38.4</v>
      </c>
      <c r="O459" s="299">
        <v>9.9</v>
      </c>
      <c r="P459" s="291"/>
      <c r="Q459" s="650">
        <f>IFERROR(tbl_AufmassLos1[[#This Row],[Fläche_qm]]*tbl_AufmassLos1[[#This Row],[Reinigungs-tageJahr]],"")</f>
        <v>1109.76</v>
      </c>
      <c r="R459" s="175">
        <f>IFERROR(VLOOKUP(tbl_AufmassLos1[[#This Row],[Reinigungs-gruppe]]&amp;tbl_AufmassLos1[[#This Row],[Reinigungs-tageJahr]],tbl_BasisLos1[],7,FALSE),"")</f>
        <v>0</v>
      </c>
      <c r="S459" s="174" t="str">
        <f>IFERROR(tbl_AufmassLos1[[#This Row],[Fläche_qm_Jahr]]/tbl_AufmassLos1[[#This Row],[qm Leistung pro Stunde]],"")</f>
        <v/>
      </c>
      <c r="T459" s="176">
        <f>IFERROR(VLOOKUP(tbl_AufmassLos1[[#This Row],[Reinigungs-gruppe]]&amp;tbl_AufmassLos1[[#This Row],[Reinigungs-tageJahr]],tbl_BasisLos1[],8,FALSE),"")</f>
        <v>0</v>
      </c>
      <c r="U459" s="177" t="str">
        <f>IFERROR(tbl_AufmassLos1[[#This Row],[StundenJahr]]*tbl_AufmassLos1[[#This Row],[SVS]],"")</f>
        <v/>
      </c>
      <c r="V459" s="177" t="str">
        <f>IFERROR(tbl_AufmassLos1[[#This Row],[PreisJahr]]/12,"")</f>
        <v/>
      </c>
    </row>
    <row r="460" spans="1:22" x14ac:dyDescent="0.2">
      <c r="A460" s="285" t="s">
        <v>1543</v>
      </c>
      <c r="B460" s="286">
        <v>706780031</v>
      </c>
      <c r="C460" s="285" t="s">
        <v>1544</v>
      </c>
      <c r="D460" s="287" t="s">
        <v>250</v>
      </c>
      <c r="E460" s="651" t="s">
        <v>1124</v>
      </c>
      <c r="F460" s="292" t="s">
        <v>1125</v>
      </c>
      <c r="G460" s="288" t="s">
        <v>661</v>
      </c>
      <c r="H460" s="292"/>
      <c r="I460" s="285" t="s">
        <v>384</v>
      </c>
      <c r="J460" s="289">
        <v>65.95</v>
      </c>
      <c r="K460" s="286" t="s">
        <v>411</v>
      </c>
      <c r="L460" s="286" t="s">
        <v>163</v>
      </c>
      <c r="M460" s="286" t="s">
        <v>433</v>
      </c>
      <c r="N460" s="290">
        <v>96</v>
      </c>
      <c r="O460" s="299">
        <v>22.7</v>
      </c>
      <c r="P460" s="291"/>
      <c r="Q460" s="650">
        <f>IFERROR(tbl_AufmassLos1[[#This Row],[Fläche_qm]]*tbl_AufmassLos1[[#This Row],[Reinigungs-tageJahr]],"")</f>
        <v>6331.2000000000007</v>
      </c>
      <c r="R460" s="175">
        <f>IFERROR(VLOOKUP(tbl_AufmassLos1[[#This Row],[Reinigungs-gruppe]]&amp;tbl_AufmassLos1[[#This Row],[Reinigungs-tageJahr]],tbl_BasisLos1[],7,FALSE),"")</f>
        <v>0</v>
      </c>
      <c r="S460" s="174" t="str">
        <f>IFERROR(tbl_AufmassLos1[[#This Row],[Fläche_qm_Jahr]]/tbl_AufmassLos1[[#This Row],[qm Leistung pro Stunde]],"")</f>
        <v/>
      </c>
      <c r="T460" s="176">
        <f>IFERROR(VLOOKUP(tbl_AufmassLos1[[#This Row],[Reinigungs-gruppe]]&amp;tbl_AufmassLos1[[#This Row],[Reinigungs-tageJahr]],tbl_BasisLos1[],8,FALSE),"")</f>
        <v>0</v>
      </c>
      <c r="U460" s="177" t="str">
        <f>IFERROR(tbl_AufmassLos1[[#This Row],[StundenJahr]]*tbl_AufmassLos1[[#This Row],[SVS]],"")</f>
        <v/>
      </c>
      <c r="V460" s="177" t="str">
        <f>IFERROR(tbl_AufmassLos1[[#This Row],[PreisJahr]]/12,"")</f>
        <v/>
      </c>
    </row>
    <row r="461" spans="1:22" x14ac:dyDescent="0.2">
      <c r="A461" s="285" t="s">
        <v>1543</v>
      </c>
      <c r="B461" s="286">
        <v>706780031</v>
      </c>
      <c r="C461" s="285" t="s">
        <v>1544</v>
      </c>
      <c r="D461" s="287" t="s">
        <v>250</v>
      </c>
      <c r="E461" s="651" t="s">
        <v>1126</v>
      </c>
      <c r="F461" s="292" t="s">
        <v>1127</v>
      </c>
      <c r="G461" s="288" t="s">
        <v>666</v>
      </c>
      <c r="H461" s="292"/>
      <c r="I461" s="285" t="s">
        <v>384</v>
      </c>
      <c r="J461" s="289">
        <v>72.55</v>
      </c>
      <c r="K461" s="286" t="s">
        <v>411</v>
      </c>
      <c r="L461" s="286" t="s">
        <v>163</v>
      </c>
      <c r="M461" s="286" t="s">
        <v>433</v>
      </c>
      <c r="N461" s="290">
        <v>96</v>
      </c>
      <c r="O461" s="299">
        <v>19.8</v>
      </c>
      <c r="P461" s="291"/>
      <c r="Q461" s="650">
        <f>IFERROR(tbl_AufmassLos1[[#This Row],[Fläche_qm]]*tbl_AufmassLos1[[#This Row],[Reinigungs-tageJahr]],"")</f>
        <v>6964.7999999999993</v>
      </c>
      <c r="R461" s="175">
        <f>IFERROR(VLOOKUP(tbl_AufmassLos1[[#This Row],[Reinigungs-gruppe]]&amp;tbl_AufmassLos1[[#This Row],[Reinigungs-tageJahr]],tbl_BasisLos1[],7,FALSE),"")</f>
        <v>0</v>
      </c>
      <c r="S461" s="174" t="str">
        <f>IFERROR(tbl_AufmassLos1[[#This Row],[Fläche_qm_Jahr]]/tbl_AufmassLos1[[#This Row],[qm Leistung pro Stunde]],"")</f>
        <v/>
      </c>
      <c r="T461" s="176">
        <f>IFERROR(VLOOKUP(tbl_AufmassLos1[[#This Row],[Reinigungs-gruppe]]&amp;tbl_AufmassLos1[[#This Row],[Reinigungs-tageJahr]],tbl_BasisLos1[],8,FALSE),"")</f>
        <v>0</v>
      </c>
      <c r="U461" s="177" t="str">
        <f>IFERROR(tbl_AufmassLos1[[#This Row],[StundenJahr]]*tbl_AufmassLos1[[#This Row],[SVS]],"")</f>
        <v/>
      </c>
      <c r="V461" s="177" t="str">
        <f>IFERROR(tbl_AufmassLos1[[#This Row],[PreisJahr]]/12,"")</f>
        <v/>
      </c>
    </row>
    <row r="462" spans="1:22" x14ac:dyDescent="0.2">
      <c r="A462" s="285" t="s">
        <v>1543</v>
      </c>
      <c r="B462" s="286">
        <v>706780031</v>
      </c>
      <c r="C462" s="285" t="s">
        <v>1544</v>
      </c>
      <c r="D462" s="287" t="s">
        <v>250</v>
      </c>
      <c r="E462" s="651" t="s">
        <v>1128</v>
      </c>
      <c r="F462" s="292" t="s">
        <v>1129</v>
      </c>
      <c r="G462" s="288" t="s">
        <v>666</v>
      </c>
      <c r="H462" s="292"/>
      <c r="I462" s="285" t="s">
        <v>384</v>
      </c>
      <c r="J462" s="289">
        <v>52.33</v>
      </c>
      <c r="K462" s="286" t="s">
        <v>407</v>
      </c>
      <c r="L462" s="286" t="s">
        <v>163</v>
      </c>
      <c r="M462" s="286" t="s">
        <v>428</v>
      </c>
      <c r="N462" s="290">
        <v>38.4</v>
      </c>
      <c r="O462" s="299">
        <v>14.6</v>
      </c>
      <c r="P462" s="291"/>
      <c r="Q462" s="650">
        <f>IFERROR(tbl_AufmassLos1[[#This Row],[Fläche_qm]]*tbl_AufmassLos1[[#This Row],[Reinigungs-tageJahr]],"")</f>
        <v>2009.4719999999998</v>
      </c>
      <c r="R462" s="175">
        <f>IFERROR(VLOOKUP(tbl_AufmassLos1[[#This Row],[Reinigungs-gruppe]]&amp;tbl_AufmassLos1[[#This Row],[Reinigungs-tageJahr]],tbl_BasisLos1[],7,FALSE),"")</f>
        <v>0</v>
      </c>
      <c r="S462" s="174" t="str">
        <f>IFERROR(tbl_AufmassLos1[[#This Row],[Fläche_qm_Jahr]]/tbl_AufmassLos1[[#This Row],[qm Leistung pro Stunde]],"")</f>
        <v/>
      </c>
      <c r="T462" s="176">
        <f>IFERROR(VLOOKUP(tbl_AufmassLos1[[#This Row],[Reinigungs-gruppe]]&amp;tbl_AufmassLos1[[#This Row],[Reinigungs-tageJahr]],tbl_BasisLos1[],8,FALSE),"")</f>
        <v>0</v>
      </c>
      <c r="U462" s="177" t="str">
        <f>IFERROR(tbl_AufmassLos1[[#This Row],[StundenJahr]]*tbl_AufmassLos1[[#This Row],[SVS]],"")</f>
        <v/>
      </c>
      <c r="V462" s="177" t="str">
        <f>IFERROR(tbl_AufmassLos1[[#This Row],[PreisJahr]]/12,"")</f>
        <v/>
      </c>
    </row>
    <row r="463" spans="1:22" x14ac:dyDescent="0.2">
      <c r="A463" s="285" t="s">
        <v>1543</v>
      </c>
      <c r="B463" s="286">
        <v>706780031</v>
      </c>
      <c r="C463" s="285" t="s">
        <v>1544</v>
      </c>
      <c r="D463" s="287" t="s">
        <v>250</v>
      </c>
      <c r="E463" s="651" t="s">
        <v>1130</v>
      </c>
      <c r="F463" s="292" t="s">
        <v>1131</v>
      </c>
      <c r="G463" s="288" t="s">
        <v>666</v>
      </c>
      <c r="H463" s="292"/>
      <c r="I463" s="285" t="s">
        <v>384</v>
      </c>
      <c r="J463" s="289">
        <v>75.25</v>
      </c>
      <c r="K463" s="286" t="s">
        <v>411</v>
      </c>
      <c r="L463" s="286" t="s">
        <v>163</v>
      </c>
      <c r="M463" s="286" t="s">
        <v>433</v>
      </c>
      <c r="N463" s="290">
        <v>96</v>
      </c>
      <c r="O463" s="299">
        <v>19.600000000000001</v>
      </c>
      <c r="P463" s="291"/>
      <c r="Q463" s="650">
        <f>IFERROR(tbl_AufmassLos1[[#This Row],[Fläche_qm]]*tbl_AufmassLos1[[#This Row],[Reinigungs-tageJahr]],"")</f>
        <v>7224</v>
      </c>
      <c r="R463" s="175">
        <f>IFERROR(VLOOKUP(tbl_AufmassLos1[[#This Row],[Reinigungs-gruppe]]&amp;tbl_AufmassLos1[[#This Row],[Reinigungs-tageJahr]],tbl_BasisLos1[],7,FALSE),"")</f>
        <v>0</v>
      </c>
      <c r="S463" s="174" t="str">
        <f>IFERROR(tbl_AufmassLos1[[#This Row],[Fläche_qm_Jahr]]/tbl_AufmassLos1[[#This Row],[qm Leistung pro Stunde]],"")</f>
        <v/>
      </c>
      <c r="T463" s="176">
        <f>IFERROR(VLOOKUP(tbl_AufmassLos1[[#This Row],[Reinigungs-gruppe]]&amp;tbl_AufmassLos1[[#This Row],[Reinigungs-tageJahr]],tbl_BasisLos1[],8,FALSE),"")</f>
        <v>0</v>
      </c>
      <c r="U463" s="177" t="str">
        <f>IFERROR(tbl_AufmassLos1[[#This Row],[StundenJahr]]*tbl_AufmassLos1[[#This Row],[SVS]],"")</f>
        <v/>
      </c>
      <c r="V463" s="177" t="str">
        <f>IFERROR(tbl_AufmassLos1[[#This Row],[PreisJahr]]/12,"")</f>
        <v/>
      </c>
    </row>
    <row r="464" spans="1:22" x14ac:dyDescent="0.2">
      <c r="A464" s="285" t="s">
        <v>1543</v>
      </c>
      <c r="B464" s="286">
        <v>706780031</v>
      </c>
      <c r="C464" s="285" t="s">
        <v>1544</v>
      </c>
      <c r="D464" s="287" t="s">
        <v>250</v>
      </c>
      <c r="E464" s="651" t="s">
        <v>1132</v>
      </c>
      <c r="F464" s="292" t="s">
        <v>343</v>
      </c>
      <c r="G464" s="288" t="s">
        <v>666</v>
      </c>
      <c r="H464" s="292"/>
      <c r="I464" s="285" t="s">
        <v>391</v>
      </c>
      <c r="J464" s="289">
        <v>22.99</v>
      </c>
      <c r="K464" s="286" t="s">
        <v>233</v>
      </c>
      <c r="L464" s="286" t="s">
        <v>163</v>
      </c>
      <c r="M464" s="286" t="s">
        <v>428</v>
      </c>
      <c r="N464" s="290">
        <v>38.4</v>
      </c>
      <c r="O464" s="299">
        <v>10.5</v>
      </c>
      <c r="P464" s="291"/>
      <c r="Q464" s="650">
        <f>IFERROR(tbl_AufmassLos1[[#This Row],[Fläche_qm]]*tbl_AufmassLos1[[#This Row],[Reinigungs-tageJahr]],"")</f>
        <v>882.81599999999992</v>
      </c>
      <c r="R464" s="175">
        <f>IFERROR(VLOOKUP(tbl_AufmassLos1[[#This Row],[Reinigungs-gruppe]]&amp;tbl_AufmassLos1[[#This Row],[Reinigungs-tageJahr]],tbl_BasisLos1[],7,FALSE),"")</f>
        <v>0</v>
      </c>
      <c r="S464" s="174" t="str">
        <f>IFERROR(tbl_AufmassLos1[[#This Row],[Fläche_qm_Jahr]]/tbl_AufmassLos1[[#This Row],[qm Leistung pro Stunde]],"")</f>
        <v/>
      </c>
      <c r="T464" s="176">
        <f>IFERROR(VLOOKUP(tbl_AufmassLos1[[#This Row],[Reinigungs-gruppe]]&amp;tbl_AufmassLos1[[#This Row],[Reinigungs-tageJahr]],tbl_BasisLos1[],8,FALSE),"")</f>
        <v>0</v>
      </c>
      <c r="U464" s="177" t="str">
        <f>IFERROR(tbl_AufmassLos1[[#This Row],[StundenJahr]]*tbl_AufmassLos1[[#This Row],[SVS]],"")</f>
        <v/>
      </c>
      <c r="V464" s="177" t="str">
        <f>IFERROR(tbl_AufmassLos1[[#This Row],[PreisJahr]]/12,"")</f>
        <v/>
      </c>
    </row>
    <row r="465" spans="1:22" x14ac:dyDescent="0.2">
      <c r="A465" s="285" t="s">
        <v>1543</v>
      </c>
      <c r="B465" s="286">
        <v>706780031</v>
      </c>
      <c r="C465" s="285" t="s">
        <v>1544</v>
      </c>
      <c r="D465" s="287" t="s">
        <v>250</v>
      </c>
      <c r="E465" s="651" t="s">
        <v>1133</v>
      </c>
      <c r="F465" s="292" t="s">
        <v>1134</v>
      </c>
      <c r="G465" s="288" t="s">
        <v>666</v>
      </c>
      <c r="H465" s="292"/>
      <c r="I465" s="285" t="s">
        <v>391</v>
      </c>
      <c r="J465" s="289">
        <v>12.2</v>
      </c>
      <c r="K465" s="286" t="s">
        <v>400</v>
      </c>
      <c r="L465" s="286" t="s">
        <v>163</v>
      </c>
      <c r="M465" s="286" t="s">
        <v>430</v>
      </c>
      <c r="N465" s="290">
        <v>192</v>
      </c>
      <c r="O465" s="299">
        <v>1.7</v>
      </c>
      <c r="P465" s="291"/>
      <c r="Q465" s="650">
        <f>IFERROR(tbl_AufmassLos1[[#This Row],[Fläche_qm]]*tbl_AufmassLos1[[#This Row],[Reinigungs-tageJahr]],"")</f>
        <v>2342.3999999999996</v>
      </c>
      <c r="R465" s="175">
        <f>IFERROR(VLOOKUP(tbl_AufmassLos1[[#This Row],[Reinigungs-gruppe]]&amp;tbl_AufmassLos1[[#This Row],[Reinigungs-tageJahr]],tbl_BasisLos1[],7,FALSE),"")</f>
        <v>0</v>
      </c>
      <c r="S465" s="174" t="str">
        <f>IFERROR(tbl_AufmassLos1[[#This Row],[Fläche_qm_Jahr]]/tbl_AufmassLos1[[#This Row],[qm Leistung pro Stunde]],"")</f>
        <v/>
      </c>
      <c r="T465" s="176">
        <f>IFERROR(VLOOKUP(tbl_AufmassLos1[[#This Row],[Reinigungs-gruppe]]&amp;tbl_AufmassLos1[[#This Row],[Reinigungs-tageJahr]],tbl_BasisLos1[],8,FALSE),"")</f>
        <v>0</v>
      </c>
      <c r="U465" s="177" t="str">
        <f>IFERROR(tbl_AufmassLos1[[#This Row],[StundenJahr]]*tbl_AufmassLos1[[#This Row],[SVS]],"")</f>
        <v/>
      </c>
      <c r="V465" s="177" t="str">
        <f>IFERROR(tbl_AufmassLos1[[#This Row],[PreisJahr]]/12,"")</f>
        <v/>
      </c>
    </row>
    <row r="466" spans="1:22" x14ac:dyDescent="0.2">
      <c r="A466" s="285" t="s">
        <v>1543</v>
      </c>
      <c r="B466" s="286">
        <v>706780031</v>
      </c>
      <c r="C466" s="285" t="s">
        <v>1544</v>
      </c>
      <c r="D466" s="287" t="s">
        <v>250</v>
      </c>
      <c r="E466" s="651" t="s">
        <v>1135</v>
      </c>
      <c r="F466" s="292" t="s">
        <v>1136</v>
      </c>
      <c r="G466" s="288" t="s">
        <v>666</v>
      </c>
      <c r="H466" s="292"/>
      <c r="I466" s="285" t="s">
        <v>391</v>
      </c>
      <c r="J466" s="289">
        <v>119.71</v>
      </c>
      <c r="K466" s="286" t="s">
        <v>401</v>
      </c>
      <c r="L466" s="286" t="s">
        <v>163</v>
      </c>
      <c r="M466" s="286" t="s">
        <v>433</v>
      </c>
      <c r="N466" s="290">
        <v>96</v>
      </c>
      <c r="O466" s="299">
        <v>36.6</v>
      </c>
      <c r="P466" s="299">
        <v>16.8</v>
      </c>
      <c r="Q466" s="650">
        <f>IFERROR(tbl_AufmassLos1[[#This Row],[Fläche_qm]]*tbl_AufmassLos1[[#This Row],[Reinigungs-tageJahr]],"")</f>
        <v>11492.16</v>
      </c>
      <c r="R466" s="175">
        <f>IFERROR(VLOOKUP(tbl_AufmassLos1[[#This Row],[Reinigungs-gruppe]]&amp;tbl_AufmassLos1[[#This Row],[Reinigungs-tageJahr]],tbl_BasisLos1[],7,FALSE),"")</f>
        <v>0</v>
      </c>
      <c r="S466" s="174" t="str">
        <f>IFERROR(tbl_AufmassLos1[[#This Row],[Fläche_qm_Jahr]]/tbl_AufmassLos1[[#This Row],[qm Leistung pro Stunde]],"")</f>
        <v/>
      </c>
      <c r="T466" s="176">
        <f>IFERROR(VLOOKUP(tbl_AufmassLos1[[#This Row],[Reinigungs-gruppe]]&amp;tbl_AufmassLos1[[#This Row],[Reinigungs-tageJahr]],tbl_BasisLos1[],8,FALSE),"")</f>
        <v>0</v>
      </c>
      <c r="U466" s="177" t="str">
        <f>IFERROR(tbl_AufmassLos1[[#This Row],[StundenJahr]]*tbl_AufmassLos1[[#This Row],[SVS]],"")</f>
        <v/>
      </c>
      <c r="V466" s="177" t="str">
        <f>IFERROR(tbl_AufmassLos1[[#This Row],[PreisJahr]]/12,"")</f>
        <v/>
      </c>
    </row>
    <row r="467" spans="1:22" x14ac:dyDescent="0.2">
      <c r="A467" s="285" t="s">
        <v>1543</v>
      </c>
      <c r="B467" s="286">
        <v>706780031</v>
      </c>
      <c r="C467" s="285" t="s">
        <v>1544</v>
      </c>
      <c r="D467" s="287" t="s">
        <v>250</v>
      </c>
      <c r="E467" s="651" t="s">
        <v>1137</v>
      </c>
      <c r="F467" s="292" t="s">
        <v>748</v>
      </c>
      <c r="G467" s="288" t="s">
        <v>666</v>
      </c>
      <c r="H467" s="292"/>
      <c r="I467" s="285" t="s">
        <v>389</v>
      </c>
      <c r="J467" s="289">
        <v>64.81</v>
      </c>
      <c r="K467" s="286" t="s">
        <v>410</v>
      </c>
      <c r="L467" s="286" t="s">
        <v>163</v>
      </c>
      <c r="M467" s="286" t="s">
        <v>433</v>
      </c>
      <c r="N467" s="290">
        <v>96</v>
      </c>
      <c r="O467" s="299">
        <v>24.8</v>
      </c>
      <c r="P467" s="291"/>
      <c r="Q467" s="650">
        <f>IFERROR(tbl_AufmassLos1[[#This Row],[Fläche_qm]]*tbl_AufmassLos1[[#This Row],[Reinigungs-tageJahr]],"")</f>
        <v>6221.76</v>
      </c>
      <c r="R467" s="175">
        <f>IFERROR(VLOOKUP(tbl_AufmassLos1[[#This Row],[Reinigungs-gruppe]]&amp;tbl_AufmassLos1[[#This Row],[Reinigungs-tageJahr]],tbl_BasisLos1[],7,FALSE),"")</f>
        <v>0</v>
      </c>
      <c r="S467" s="174" t="str">
        <f>IFERROR(tbl_AufmassLos1[[#This Row],[Fläche_qm_Jahr]]/tbl_AufmassLos1[[#This Row],[qm Leistung pro Stunde]],"")</f>
        <v/>
      </c>
      <c r="T467" s="176">
        <f>IFERROR(VLOOKUP(tbl_AufmassLos1[[#This Row],[Reinigungs-gruppe]]&amp;tbl_AufmassLos1[[#This Row],[Reinigungs-tageJahr]],tbl_BasisLos1[],8,FALSE),"")</f>
        <v>0</v>
      </c>
      <c r="U467" s="177" t="str">
        <f>IFERROR(tbl_AufmassLos1[[#This Row],[StundenJahr]]*tbl_AufmassLos1[[#This Row],[SVS]],"")</f>
        <v/>
      </c>
      <c r="V467" s="177" t="str">
        <f>IFERROR(tbl_AufmassLos1[[#This Row],[PreisJahr]]/12,"")</f>
        <v/>
      </c>
    </row>
    <row r="468" spans="1:22" x14ac:dyDescent="0.2">
      <c r="A468" s="285" t="s">
        <v>1543</v>
      </c>
      <c r="B468" s="286">
        <v>706780031</v>
      </c>
      <c r="C468" s="285" t="s">
        <v>1544</v>
      </c>
      <c r="D468" s="287" t="s">
        <v>250</v>
      </c>
      <c r="E468" s="651" t="s">
        <v>1138</v>
      </c>
      <c r="F468" s="292" t="s">
        <v>748</v>
      </c>
      <c r="G468" s="288" t="s">
        <v>666</v>
      </c>
      <c r="H468" s="292"/>
      <c r="I468" s="285" t="s">
        <v>389</v>
      </c>
      <c r="J468" s="289">
        <v>64.709999999999994</v>
      </c>
      <c r="K468" s="286" t="s">
        <v>410</v>
      </c>
      <c r="L468" s="286" t="s">
        <v>163</v>
      </c>
      <c r="M468" s="286" t="s">
        <v>433</v>
      </c>
      <c r="N468" s="290">
        <v>96</v>
      </c>
      <c r="O468" s="299">
        <v>24.8</v>
      </c>
      <c r="P468" s="291"/>
      <c r="Q468" s="650">
        <f>IFERROR(tbl_AufmassLos1[[#This Row],[Fläche_qm]]*tbl_AufmassLos1[[#This Row],[Reinigungs-tageJahr]],"")</f>
        <v>6212.16</v>
      </c>
      <c r="R468" s="175">
        <f>IFERROR(VLOOKUP(tbl_AufmassLos1[[#This Row],[Reinigungs-gruppe]]&amp;tbl_AufmassLos1[[#This Row],[Reinigungs-tageJahr]],tbl_BasisLos1[],7,FALSE),"")</f>
        <v>0</v>
      </c>
      <c r="S468" s="174" t="str">
        <f>IFERROR(tbl_AufmassLos1[[#This Row],[Fläche_qm_Jahr]]/tbl_AufmassLos1[[#This Row],[qm Leistung pro Stunde]],"")</f>
        <v/>
      </c>
      <c r="T468" s="176">
        <f>IFERROR(VLOOKUP(tbl_AufmassLos1[[#This Row],[Reinigungs-gruppe]]&amp;tbl_AufmassLos1[[#This Row],[Reinigungs-tageJahr]],tbl_BasisLos1[],8,FALSE),"")</f>
        <v>0</v>
      </c>
      <c r="U468" s="177" t="str">
        <f>IFERROR(tbl_AufmassLos1[[#This Row],[StundenJahr]]*tbl_AufmassLos1[[#This Row],[SVS]],"")</f>
        <v/>
      </c>
      <c r="V468" s="177" t="str">
        <f>IFERROR(tbl_AufmassLos1[[#This Row],[PreisJahr]]/12,"")</f>
        <v/>
      </c>
    </row>
    <row r="469" spans="1:22" x14ac:dyDescent="0.2">
      <c r="A469" s="285" t="s">
        <v>1543</v>
      </c>
      <c r="B469" s="286">
        <v>706780031</v>
      </c>
      <c r="C469" s="285" t="s">
        <v>1544</v>
      </c>
      <c r="D469" s="287" t="s">
        <v>250</v>
      </c>
      <c r="E469" s="651" t="s">
        <v>1139</v>
      </c>
      <c r="F469" s="292" t="s">
        <v>748</v>
      </c>
      <c r="G469" s="288" t="s">
        <v>666</v>
      </c>
      <c r="H469" s="292"/>
      <c r="I469" s="285" t="s">
        <v>389</v>
      </c>
      <c r="J469" s="289">
        <v>65.849999999999994</v>
      </c>
      <c r="K469" s="286" t="s">
        <v>410</v>
      </c>
      <c r="L469" s="286" t="s">
        <v>163</v>
      </c>
      <c r="M469" s="286" t="s">
        <v>433</v>
      </c>
      <c r="N469" s="290">
        <v>96</v>
      </c>
      <c r="O469" s="299">
        <v>24.8</v>
      </c>
      <c r="P469" s="291"/>
      <c r="Q469" s="650">
        <f>IFERROR(tbl_AufmassLos1[[#This Row],[Fläche_qm]]*tbl_AufmassLos1[[#This Row],[Reinigungs-tageJahr]],"")</f>
        <v>6321.5999999999995</v>
      </c>
      <c r="R469" s="175">
        <f>IFERROR(VLOOKUP(tbl_AufmassLos1[[#This Row],[Reinigungs-gruppe]]&amp;tbl_AufmassLos1[[#This Row],[Reinigungs-tageJahr]],tbl_BasisLos1[],7,FALSE),"")</f>
        <v>0</v>
      </c>
      <c r="S469" s="174" t="str">
        <f>IFERROR(tbl_AufmassLos1[[#This Row],[Fläche_qm_Jahr]]/tbl_AufmassLos1[[#This Row],[qm Leistung pro Stunde]],"")</f>
        <v/>
      </c>
      <c r="T469" s="176">
        <f>IFERROR(VLOOKUP(tbl_AufmassLos1[[#This Row],[Reinigungs-gruppe]]&amp;tbl_AufmassLos1[[#This Row],[Reinigungs-tageJahr]],tbl_BasisLos1[],8,FALSE),"")</f>
        <v>0</v>
      </c>
      <c r="U469" s="177" t="str">
        <f>IFERROR(tbl_AufmassLos1[[#This Row],[StundenJahr]]*tbl_AufmassLos1[[#This Row],[SVS]],"")</f>
        <v/>
      </c>
      <c r="V469" s="177" t="str">
        <f>IFERROR(tbl_AufmassLos1[[#This Row],[PreisJahr]]/12,"")</f>
        <v/>
      </c>
    </row>
    <row r="470" spans="1:22" x14ac:dyDescent="0.2">
      <c r="A470" s="285" t="s">
        <v>1543</v>
      </c>
      <c r="B470" s="286">
        <v>706780031</v>
      </c>
      <c r="C470" s="285" t="s">
        <v>1544</v>
      </c>
      <c r="D470" s="287" t="s">
        <v>250</v>
      </c>
      <c r="E470" s="651" t="s">
        <v>1140</v>
      </c>
      <c r="F470" s="292" t="s">
        <v>1141</v>
      </c>
      <c r="G470" s="288" t="s">
        <v>661</v>
      </c>
      <c r="H470" s="292"/>
      <c r="I470" s="285" t="s">
        <v>391</v>
      </c>
      <c r="J470" s="289">
        <v>78.66</v>
      </c>
      <c r="K470" s="286" t="s">
        <v>401</v>
      </c>
      <c r="L470" s="286" t="s">
        <v>163</v>
      </c>
      <c r="M470" s="286" t="s">
        <v>433</v>
      </c>
      <c r="N470" s="290">
        <v>96</v>
      </c>
      <c r="O470" s="291">
        <v>0</v>
      </c>
      <c r="P470" s="291"/>
      <c r="Q470" s="650">
        <f>IFERROR(tbl_AufmassLos1[[#This Row],[Fläche_qm]]*tbl_AufmassLos1[[#This Row],[Reinigungs-tageJahr]],"")</f>
        <v>7551.36</v>
      </c>
      <c r="R470" s="175">
        <f>IFERROR(VLOOKUP(tbl_AufmassLos1[[#This Row],[Reinigungs-gruppe]]&amp;tbl_AufmassLos1[[#This Row],[Reinigungs-tageJahr]],tbl_BasisLos1[],7,FALSE),"")</f>
        <v>0</v>
      </c>
      <c r="S470" s="174" t="str">
        <f>IFERROR(tbl_AufmassLos1[[#This Row],[Fläche_qm_Jahr]]/tbl_AufmassLos1[[#This Row],[qm Leistung pro Stunde]],"")</f>
        <v/>
      </c>
      <c r="T470" s="176">
        <f>IFERROR(VLOOKUP(tbl_AufmassLos1[[#This Row],[Reinigungs-gruppe]]&amp;tbl_AufmassLos1[[#This Row],[Reinigungs-tageJahr]],tbl_BasisLos1[],8,FALSE),"")</f>
        <v>0</v>
      </c>
      <c r="U470" s="177" t="str">
        <f>IFERROR(tbl_AufmassLos1[[#This Row],[StundenJahr]]*tbl_AufmassLos1[[#This Row],[SVS]],"")</f>
        <v/>
      </c>
      <c r="V470" s="177" t="str">
        <f>IFERROR(tbl_AufmassLos1[[#This Row],[PreisJahr]]/12,"")</f>
        <v/>
      </c>
    </row>
    <row r="471" spans="1:22" x14ac:dyDescent="0.2">
      <c r="A471" s="285" t="s">
        <v>1543</v>
      </c>
      <c r="B471" s="286">
        <v>706780031</v>
      </c>
      <c r="C471" s="285" t="s">
        <v>1544</v>
      </c>
      <c r="D471" s="287" t="s">
        <v>250</v>
      </c>
      <c r="E471" s="651" t="s">
        <v>1142</v>
      </c>
      <c r="F471" s="292" t="s">
        <v>1143</v>
      </c>
      <c r="G471" s="288" t="s">
        <v>677</v>
      </c>
      <c r="H471" s="292"/>
      <c r="I471" s="285" t="s">
        <v>391</v>
      </c>
      <c r="J471" s="289">
        <v>6</v>
      </c>
      <c r="K471" s="286" t="s">
        <v>415</v>
      </c>
      <c r="L471" s="286" t="s">
        <v>163</v>
      </c>
      <c r="M471" s="286" t="s">
        <v>433</v>
      </c>
      <c r="N471" s="290">
        <v>96</v>
      </c>
      <c r="O471" s="291">
        <v>0</v>
      </c>
      <c r="P471" s="291"/>
      <c r="Q471" s="650">
        <f>IFERROR(tbl_AufmassLos1[[#This Row],[Fläche_qm]]*tbl_AufmassLos1[[#This Row],[Reinigungs-tageJahr]],"")</f>
        <v>576</v>
      </c>
      <c r="R471" s="175">
        <f>IFERROR(VLOOKUP(tbl_AufmassLos1[[#This Row],[Reinigungs-gruppe]]&amp;tbl_AufmassLos1[[#This Row],[Reinigungs-tageJahr]],tbl_BasisLos1[],7,FALSE),"")</f>
        <v>0</v>
      </c>
      <c r="S471" s="174" t="str">
        <f>IFERROR(tbl_AufmassLos1[[#This Row],[Fläche_qm_Jahr]]/tbl_AufmassLos1[[#This Row],[qm Leistung pro Stunde]],"")</f>
        <v/>
      </c>
      <c r="T471" s="176">
        <f>IFERROR(VLOOKUP(tbl_AufmassLos1[[#This Row],[Reinigungs-gruppe]]&amp;tbl_AufmassLos1[[#This Row],[Reinigungs-tageJahr]],tbl_BasisLos1[],8,FALSE),"")</f>
        <v>0</v>
      </c>
      <c r="U471" s="177" t="str">
        <f>IFERROR(tbl_AufmassLos1[[#This Row],[StundenJahr]]*tbl_AufmassLos1[[#This Row],[SVS]],"")</f>
        <v/>
      </c>
      <c r="V471" s="177" t="str">
        <f>IFERROR(tbl_AufmassLos1[[#This Row],[PreisJahr]]/12,"")</f>
        <v/>
      </c>
    </row>
    <row r="472" spans="1:22" x14ac:dyDescent="0.2">
      <c r="A472" s="285" t="s">
        <v>1543</v>
      </c>
      <c r="B472" s="286">
        <v>706780031</v>
      </c>
      <c r="C472" s="285" t="s">
        <v>1544</v>
      </c>
      <c r="D472" s="287" t="s">
        <v>249</v>
      </c>
      <c r="E472" s="651" t="s">
        <v>1144</v>
      </c>
      <c r="F472" s="292" t="s">
        <v>1145</v>
      </c>
      <c r="G472" s="288" t="s">
        <v>677</v>
      </c>
      <c r="H472" s="292"/>
      <c r="I472" s="285" t="s">
        <v>389</v>
      </c>
      <c r="J472" s="289">
        <v>88.36</v>
      </c>
      <c r="K472" s="286" t="s">
        <v>262</v>
      </c>
      <c r="L472" s="286" t="s">
        <v>163</v>
      </c>
      <c r="M472" s="286" t="s">
        <v>430</v>
      </c>
      <c r="N472" s="290">
        <v>192</v>
      </c>
      <c r="O472" s="291">
        <v>14</v>
      </c>
      <c r="P472" s="291"/>
      <c r="Q472" s="650">
        <f>IFERROR(tbl_AufmassLos1[[#This Row],[Fläche_qm]]*tbl_AufmassLos1[[#This Row],[Reinigungs-tageJahr]],"")</f>
        <v>16965.12</v>
      </c>
      <c r="R472" s="175">
        <f>IFERROR(VLOOKUP(tbl_AufmassLos1[[#This Row],[Reinigungs-gruppe]]&amp;tbl_AufmassLos1[[#This Row],[Reinigungs-tageJahr]],tbl_BasisLos1[],7,FALSE),"")</f>
        <v>0</v>
      </c>
      <c r="S472" s="174" t="str">
        <f>IFERROR(tbl_AufmassLos1[[#This Row],[Fläche_qm_Jahr]]/tbl_AufmassLos1[[#This Row],[qm Leistung pro Stunde]],"")</f>
        <v/>
      </c>
      <c r="T472" s="176">
        <f>IFERROR(VLOOKUP(tbl_AufmassLos1[[#This Row],[Reinigungs-gruppe]]&amp;tbl_AufmassLos1[[#This Row],[Reinigungs-tageJahr]],tbl_BasisLos1[],8,FALSE),"")</f>
        <v>0</v>
      </c>
      <c r="U472" s="177" t="str">
        <f>IFERROR(tbl_AufmassLos1[[#This Row],[StundenJahr]]*tbl_AufmassLos1[[#This Row],[SVS]],"")</f>
        <v/>
      </c>
      <c r="V472" s="177" t="str">
        <f>IFERROR(tbl_AufmassLos1[[#This Row],[PreisJahr]]/12,"")</f>
        <v/>
      </c>
    </row>
    <row r="473" spans="1:22" x14ac:dyDescent="0.2">
      <c r="A473" s="285" t="s">
        <v>1543</v>
      </c>
      <c r="B473" s="286">
        <v>706780031</v>
      </c>
      <c r="C473" s="285" t="s">
        <v>1544</v>
      </c>
      <c r="D473" s="287" t="s">
        <v>249</v>
      </c>
      <c r="E473" s="651" t="s">
        <v>1146</v>
      </c>
      <c r="F473" s="292" t="s">
        <v>1147</v>
      </c>
      <c r="G473" s="288" t="s">
        <v>677</v>
      </c>
      <c r="H473" s="292"/>
      <c r="I473" s="285" t="s">
        <v>389</v>
      </c>
      <c r="J473" s="289">
        <v>45.69</v>
      </c>
      <c r="K473" s="286" t="s">
        <v>411</v>
      </c>
      <c r="L473" s="286" t="s">
        <v>163</v>
      </c>
      <c r="M473" s="286" t="s">
        <v>433</v>
      </c>
      <c r="N473" s="290">
        <v>96</v>
      </c>
      <c r="O473" s="299">
        <v>9</v>
      </c>
      <c r="P473" s="291"/>
      <c r="Q473" s="650">
        <f>IFERROR(tbl_AufmassLos1[[#This Row],[Fläche_qm]]*tbl_AufmassLos1[[#This Row],[Reinigungs-tageJahr]],"")</f>
        <v>4386.24</v>
      </c>
      <c r="R473" s="175">
        <f>IFERROR(VLOOKUP(tbl_AufmassLos1[[#This Row],[Reinigungs-gruppe]]&amp;tbl_AufmassLos1[[#This Row],[Reinigungs-tageJahr]],tbl_BasisLos1[],7,FALSE),"")</f>
        <v>0</v>
      </c>
      <c r="S473" s="174" t="str">
        <f>IFERROR(tbl_AufmassLos1[[#This Row],[Fläche_qm_Jahr]]/tbl_AufmassLos1[[#This Row],[qm Leistung pro Stunde]],"")</f>
        <v/>
      </c>
      <c r="T473" s="176">
        <f>IFERROR(VLOOKUP(tbl_AufmassLos1[[#This Row],[Reinigungs-gruppe]]&amp;tbl_AufmassLos1[[#This Row],[Reinigungs-tageJahr]],tbl_BasisLos1[],8,FALSE),"")</f>
        <v>0</v>
      </c>
      <c r="U473" s="177" t="str">
        <f>IFERROR(tbl_AufmassLos1[[#This Row],[StundenJahr]]*tbl_AufmassLos1[[#This Row],[SVS]],"")</f>
        <v/>
      </c>
      <c r="V473" s="177" t="str">
        <f>IFERROR(tbl_AufmassLos1[[#This Row],[PreisJahr]]/12,"")</f>
        <v/>
      </c>
    </row>
    <row r="474" spans="1:22" x14ac:dyDescent="0.2">
      <c r="A474" s="285" t="s">
        <v>1543</v>
      </c>
      <c r="B474" s="286">
        <v>706780031</v>
      </c>
      <c r="C474" s="285" t="s">
        <v>1544</v>
      </c>
      <c r="D474" s="287" t="s">
        <v>249</v>
      </c>
      <c r="E474" s="651" t="s">
        <v>1148</v>
      </c>
      <c r="F474" s="292" t="s">
        <v>1149</v>
      </c>
      <c r="G474" s="288" t="s">
        <v>677</v>
      </c>
      <c r="H474" s="292"/>
      <c r="I474" s="285" t="s">
        <v>389</v>
      </c>
      <c r="J474" s="289">
        <v>45.18</v>
      </c>
      <c r="K474" s="286" t="s">
        <v>411</v>
      </c>
      <c r="L474" s="286" t="s">
        <v>163</v>
      </c>
      <c r="M474" s="286" t="s">
        <v>433</v>
      </c>
      <c r="N474" s="290">
        <v>96</v>
      </c>
      <c r="O474" s="299">
        <v>10.8</v>
      </c>
      <c r="P474" s="291"/>
      <c r="Q474" s="650">
        <f>IFERROR(tbl_AufmassLos1[[#This Row],[Fläche_qm]]*tbl_AufmassLos1[[#This Row],[Reinigungs-tageJahr]],"")</f>
        <v>4337.28</v>
      </c>
      <c r="R474" s="175">
        <f>IFERROR(VLOOKUP(tbl_AufmassLos1[[#This Row],[Reinigungs-gruppe]]&amp;tbl_AufmassLos1[[#This Row],[Reinigungs-tageJahr]],tbl_BasisLos1[],7,FALSE),"")</f>
        <v>0</v>
      </c>
      <c r="S474" s="174" t="str">
        <f>IFERROR(tbl_AufmassLos1[[#This Row],[Fläche_qm_Jahr]]/tbl_AufmassLos1[[#This Row],[qm Leistung pro Stunde]],"")</f>
        <v/>
      </c>
      <c r="T474" s="176">
        <f>IFERROR(VLOOKUP(tbl_AufmassLos1[[#This Row],[Reinigungs-gruppe]]&amp;tbl_AufmassLos1[[#This Row],[Reinigungs-tageJahr]],tbl_BasisLos1[],8,FALSE),"")</f>
        <v>0</v>
      </c>
      <c r="U474" s="177" t="str">
        <f>IFERROR(tbl_AufmassLos1[[#This Row],[StundenJahr]]*tbl_AufmassLos1[[#This Row],[SVS]],"")</f>
        <v/>
      </c>
      <c r="V474" s="177" t="str">
        <f>IFERROR(tbl_AufmassLos1[[#This Row],[PreisJahr]]/12,"")</f>
        <v/>
      </c>
    </row>
    <row r="475" spans="1:22" x14ac:dyDescent="0.2">
      <c r="A475" s="285" t="s">
        <v>1543</v>
      </c>
      <c r="B475" s="286">
        <v>706780031</v>
      </c>
      <c r="C475" s="285" t="s">
        <v>1544</v>
      </c>
      <c r="D475" s="287" t="s">
        <v>249</v>
      </c>
      <c r="E475" s="651" t="s">
        <v>1150</v>
      </c>
      <c r="F475" s="292" t="s">
        <v>1151</v>
      </c>
      <c r="G475" s="288" t="s">
        <v>677</v>
      </c>
      <c r="H475" s="292"/>
      <c r="I475" s="285" t="s">
        <v>389</v>
      </c>
      <c r="J475" s="289">
        <v>45.34</v>
      </c>
      <c r="K475" s="286" t="s">
        <v>411</v>
      </c>
      <c r="L475" s="286" t="s">
        <v>163</v>
      </c>
      <c r="M475" s="286" t="s">
        <v>433</v>
      </c>
      <c r="N475" s="290">
        <v>96</v>
      </c>
      <c r="O475" s="299">
        <v>10.8</v>
      </c>
      <c r="P475" s="291"/>
      <c r="Q475" s="650">
        <f>IFERROR(tbl_AufmassLos1[[#This Row],[Fläche_qm]]*tbl_AufmassLos1[[#This Row],[Reinigungs-tageJahr]],"")</f>
        <v>4352.6400000000003</v>
      </c>
      <c r="R475" s="175">
        <f>IFERROR(VLOOKUP(tbl_AufmassLos1[[#This Row],[Reinigungs-gruppe]]&amp;tbl_AufmassLos1[[#This Row],[Reinigungs-tageJahr]],tbl_BasisLos1[],7,FALSE),"")</f>
        <v>0</v>
      </c>
      <c r="S475" s="174" t="str">
        <f>IFERROR(tbl_AufmassLos1[[#This Row],[Fläche_qm_Jahr]]/tbl_AufmassLos1[[#This Row],[qm Leistung pro Stunde]],"")</f>
        <v/>
      </c>
      <c r="T475" s="176">
        <f>IFERROR(VLOOKUP(tbl_AufmassLos1[[#This Row],[Reinigungs-gruppe]]&amp;tbl_AufmassLos1[[#This Row],[Reinigungs-tageJahr]],tbl_BasisLos1[],8,FALSE),"")</f>
        <v>0</v>
      </c>
      <c r="U475" s="177" t="str">
        <f>IFERROR(tbl_AufmassLos1[[#This Row],[StundenJahr]]*tbl_AufmassLos1[[#This Row],[SVS]],"")</f>
        <v/>
      </c>
      <c r="V475" s="177" t="str">
        <f>IFERROR(tbl_AufmassLos1[[#This Row],[PreisJahr]]/12,"")</f>
        <v/>
      </c>
    </row>
    <row r="476" spans="1:22" x14ac:dyDescent="0.2">
      <c r="A476" s="285" t="s">
        <v>1543</v>
      </c>
      <c r="B476" s="286">
        <v>706780031</v>
      </c>
      <c r="C476" s="285" t="s">
        <v>1544</v>
      </c>
      <c r="D476" s="287" t="s">
        <v>249</v>
      </c>
      <c r="E476" s="651" t="s">
        <v>1152</v>
      </c>
      <c r="F476" s="292" t="s">
        <v>1153</v>
      </c>
      <c r="G476" s="288" t="s">
        <v>677</v>
      </c>
      <c r="H476" s="292"/>
      <c r="I476" s="285" t="s">
        <v>389</v>
      </c>
      <c r="J476" s="289">
        <v>23.17</v>
      </c>
      <c r="K476" s="286" t="s">
        <v>49</v>
      </c>
      <c r="L476" s="286" t="s">
        <v>163</v>
      </c>
      <c r="M476" s="286" t="s">
        <v>249</v>
      </c>
      <c r="N476" s="290">
        <v>0</v>
      </c>
      <c r="O476" s="299">
        <v>6.4</v>
      </c>
      <c r="P476" s="299">
        <v>5.3</v>
      </c>
      <c r="Q476" s="650">
        <f>IFERROR(tbl_AufmassLos1[[#This Row],[Fläche_qm]]*tbl_AufmassLos1[[#This Row],[Reinigungs-tageJahr]],"")</f>
        <v>0</v>
      </c>
      <c r="R476" s="175">
        <f>IFERROR(VLOOKUP(tbl_AufmassLos1[[#This Row],[Reinigungs-gruppe]]&amp;tbl_AufmassLos1[[#This Row],[Reinigungs-tageJahr]],tbl_BasisLos1[],7,FALSE),"")</f>
        <v>0</v>
      </c>
      <c r="S476" s="174" t="str">
        <f>IFERROR(tbl_AufmassLos1[[#This Row],[Fläche_qm_Jahr]]/tbl_AufmassLos1[[#This Row],[qm Leistung pro Stunde]],"")</f>
        <v/>
      </c>
      <c r="T476" s="176">
        <f>IFERROR(VLOOKUP(tbl_AufmassLos1[[#This Row],[Reinigungs-gruppe]]&amp;tbl_AufmassLos1[[#This Row],[Reinigungs-tageJahr]],tbl_BasisLos1[],8,FALSE),"")</f>
        <v>0</v>
      </c>
      <c r="U476" s="177" t="str">
        <f>IFERROR(tbl_AufmassLos1[[#This Row],[StundenJahr]]*tbl_AufmassLos1[[#This Row],[SVS]],"")</f>
        <v/>
      </c>
      <c r="V476" s="177" t="str">
        <f>IFERROR(tbl_AufmassLos1[[#This Row],[PreisJahr]]/12,"")</f>
        <v/>
      </c>
    </row>
    <row r="477" spans="1:22" x14ac:dyDescent="0.2">
      <c r="A477" s="285" t="s">
        <v>1543</v>
      </c>
      <c r="B477" s="286">
        <v>706780031</v>
      </c>
      <c r="C477" s="285" t="s">
        <v>1544</v>
      </c>
      <c r="D477" s="287" t="s">
        <v>249</v>
      </c>
      <c r="E477" s="651" t="s">
        <v>1154</v>
      </c>
      <c r="F477" s="292" t="s">
        <v>1155</v>
      </c>
      <c r="G477" s="288" t="s">
        <v>677</v>
      </c>
      <c r="H477" s="292"/>
      <c r="I477" s="285" t="s">
        <v>391</v>
      </c>
      <c r="J477" s="289">
        <v>19.88</v>
      </c>
      <c r="K477" s="286" t="s">
        <v>233</v>
      </c>
      <c r="L477" s="286" t="s">
        <v>163</v>
      </c>
      <c r="M477" s="286" t="s">
        <v>428</v>
      </c>
      <c r="N477" s="290">
        <v>38.4</v>
      </c>
      <c r="O477" s="299">
        <v>1.8</v>
      </c>
      <c r="P477" s="291"/>
      <c r="Q477" s="650">
        <f>IFERROR(tbl_AufmassLos1[[#This Row],[Fläche_qm]]*tbl_AufmassLos1[[#This Row],[Reinigungs-tageJahr]],"")</f>
        <v>763.39199999999994</v>
      </c>
      <c r="R477" s="175">
        <f>IFERROR(VLOOKUP(tbl_AufmassLos1[[#This Row],[Reinigungs-gruppe]]&amp;tbl_AufmassLos1[[#This Row],[Reinigungs-tageJahr]],tbl_BasisLos1[],7,FALSE),"")</f>
        <v>0</v>
      </c>
      <c r="S477" s="174" t="str">
        <f>IFERROR(tbl_AufmassLos1[[#This Row],[Fläche_qm_Jahr]]/tbl_AufmassLos1[[#This Row],[qm Leistung pro Stunde]],"")</f>
        <v/>
      </c>
      <c r="T477" s="176">
        <f>IFERROR(VLOOKUP(tbl_AufmassLos1[[#This Row],[Reinigungs-gruppe]]&amp;tbl_AufmassLos1[[#This Row],[Reinigungs-tageJahr]],tbl_BasisLos1[],8,FALSE),"")</f>
        <v>0</v>
      </c>
      <c r="U477" s="177" t="str">
        <f>IFERROR(tbl_AufmassLos1[[#This Row],[StundenJahr]]*tbl_AufmassLos1[[#This Row],[SVS]],"")</f>
        <v/>
      </c>
      <c r="V477" s="177" t="str">
        <f>IFERROR(tbl_AufmassLos1[[#This Row],[PreisJahr]]/12,"")</f>
        <v/>
      </c>
    </row>
    <row r="478" spans="1:22" x14ac:dyDescent="0.2">
      <c r="A478" s="285" t="s">
        <v>1543</v>
      </c>
      <c r="B478" s="286">
        <v>706780031</v>
      </c>
      <c r="C478" s="285" t="s">
        <v>1544</v>
      </c>
      <c r="D478" s="287" t="s">
        <v>249</v>
      </c>
      <c r="E478" s="651" t="s">
        <v>1156</v>
      </c>
      <c r="F478" s="292" t="s">
        <v>1157</v>
      </c>
      <c r="G478" s="288" t="s">
        <v>677</v>
      </c>
      <c r="H478" s="292"/>
      <c r="I478" s="285" t="s">
        <v>384</v>
      </c>
      <c r="J478" s="289">
        <v>47.29</v>
      </c>
      <c r="K478" s="286" t="s">
        <v>399</v>
      </c>
      <c r="L478" s="286" t="s">
        <v>163</v>
      </c>
      <c r="M478" s="286" t="s">
        <v>433</v>
      </c>
      <c r="N478" s="290">
        <v>96</v>
      </c>
      <c r="O478" s="299">
        <v>5.4</v>
      </c>
      <c r="P478" s="291"/>
      <c r="Q478" s="650">
        <f>IFERROR(tbl_AufmassLos1[[#This Row],[Fläche_qm]]*tbl_AufmassLos1[[#This Row],[Reinigungs-tageJahr]],"")</f>
        <v>4539.84</v>
      </c>
      <c r="R478" s="175">
        <f>IFERROR(VLOOKUP(tbl_AufmassLos1[[#This Row],[Reinigungs-gruppe]]&amp;tbl_AufmassLos1[[#This Row],[Reinigungs-tageJahr]],tbl_BasisLos1[],7,FALSE),"")</f>
        <v>0</v>
      </c>
      <c r="S478" s="174" t="str">
        <f>IFERROR(tbl_AufmassLos1[[#This Row],[Fläche_qm_Jahr]]/tbl_AufmassLos1[[#This Row],[qm Leistung pro Stunde]],"")</f>
        <v/>
      </c>
      <c r="T478" s="176">
        <f>IFERROR(VLOOKUP(tbl_AufmassLos1[[#This Row],[Reinigungs-gruppe]]&amp;tbl_AufmassLos1[[#This Row],[Reinigungs-tageJahr]],tbl_BasisLos1[],8,FALSE),"")</f>
        <v>0</v>
      </c>
      <c r="U478" s="177" t="str">
        <f>IFERROR(tbl_AufmassLos1[[#This Row],[StundenJahr]]*tbl_AufmassLos1[[#This Row],[SVS]],"")</f>
        <v/>
      </c>
      <c r="V478" s="177" t="str">
        <f>IFERROR(tbl_AufmassLos1[[#This Row],[PreisJahr]]/12,"")</f>
        <v/>
      </c>
    </row>
    <row r="479" spans="1:22" x14ac:dyDescent="0.2">
      <c r="A479" s="285" t="s">
        <v>1543</v>
      </c>
      <c r="B479" s="286">
        <v>706780031</v>
      </c>
      <c r="C479" s="285" t="s">
        <v>1544</v>
      </c>
      <c r="D479" s="287" t="s">
        <v>249</v>
      </c>
      <c r="E479" s="651" t="s">
        <v>1158</v>
      </c>
      <c r="F479" s="292" t="s">
        <v>1159</v>
      </c>
      <c r="G479" s="288" t="s">
        <v>677</v>
      </c>
      <c r="H479" s="292"/>
      <c r="I479" s="285" t="s">
        <v>391</v>
      </c>
      <c r="J479" s="289">
        <v>15.84</v>
      </c>
      <c r="K479" s="286" t="s">
        <v>233</v>
      </c>
      <c r="L479" s="286" t="s">
        <v>163</v>
      </c>
      <c r="M479" s="286" t="s">
        <v>428</v>
      </c>
      <c r="N479" s="290">
        <v>38.4</v>
      </c>
      <c r="O479" s="299">
        <v>1.8</v>
      </c>
      <c r="P479" s="291"/>
      <c r="Q479" s="650">
        <f>IFERROR(tbl_AufmassLos1[[#This Row],[Fläche_qm]]*tbl_AufmassLos1[[#This Row],[Reinigungs-tageJahr]],"")</f>
        <v>608.25599999999997</v>
      </c>
      <c r="R479" s="175">
        <f>IFERROR(VLOOKUP(tbl_AufmassLos1[[#This Row],[Reinigungs-gruppe]]&amp;tbl_AufmassLos1[[#This Row],[Reinigungs-tageJahr]],tbl_BasisLos1[],7,FALSE),"")</f>
        <v>0</v>
      </c>
      <c r="S479" s="174" t="str">
        <f>IFERROR(tbl_AufmassLos1[[#This Row],[Fläche_qm_Jahr]]/tbl_AufmassLos1[[#This Row],[qm Leistung pro Stunde]],"")</f>
        <v/>
      </c>
      <c r="T479" s="176">
        <f>IFERROR(VLOOKUP(tbl_AufmassLos1[[#This Row],[Reinigungs-gruppe]]&amp;tbl_AufmassLos1[[#This Row],[Reinigungs-tageJahr]],tbl_BasisLos1[],8,FALSE),"")</f>
        <v>0</v>
      </c>
      <c r="U479" s="177" t="str">
        <f>IFERROR(tbl_AufmassLos1[[#This Row],[StundenJahr]]*tbl_AufmassLos1[[#This Row],[SVS]],"")</f>
        <v/>
      </c>
      <c r="V479" s="177" t="str">
        <f>IFERROR(tbl_AufmassLos1[[#This Row],[PreisJahr]]/12,"")</f>
        <v/>
      </c>
    </row>
    <row r="480" spans="1:22" x14ac:dyDescent="0.2">
      <c r="A480" s="285" t="s">
        <v>1543</v>
      </c>
      <c r="B480" s="286">
        <v>706780031</v>
      </c>
      <c r="C480" s="285" t="s">
        <v>1544</v>
      </c>
      <c r="D480" s="287" t="s">
        <v>249</v>
      </c>
      <c r="E480" s="651" t="s">
        <v>1160</v>
      </c>
      <c r="F480" s="292" t="s">
        <v>1161</v>
      </c>
      <c r="G480" s="288" t="s">
        <v>677</v>
      </c>
      <c r="H480" s="292"/>
      <c r="I480" s="285" t="s">
        <v>384</v>
      </c>
      <c r="J480" s="289">
        <v>45.06</v>
      </c>
      <c r="K480" s="286" t="s">
        <v>411</v>
      </c>
      <c r="L480" s="286" t="s">
        <v>163</v>
      </c>
      <c r="M480" s="286" t="s">
        <v>433</v>
      </c>
      <c r="N480" s="290">
        <v>96</v>
      </c>
      <c r="O480" s="299">
        <v>5.4</v>
      </c>
      <c r="P480" s="291"/>
      <c r="Q480" s="650">
        <f>IFERROR(tbl_AufmassLos1[[#This Row],[Fläche_qm]]*tbl_AufmassLos1[[#This Row],[Reinigungs-tageJahr]],"")</f>
        <v>4325.76</v>
      </c>
      <c r="R480" s="175">
        <f>IFERROR(VLOOKUP(tbl_AufmassLos1[[#This Row],[Reinigungs-gruppe]]&amp;tbl_AufmassLos1[[#This Row],[Reinigungs-tageJahr]],tbl_BasisLos1[],7,FALSE),"")</f>
        <v>0</v>
      </c>
      <c r="S480" s="174" t="str">
        <f>IFERROR(tbl_AufmassLos1[[#This Row],[Fläche_qm_Jahr]]/tbl_AufmassLos1[[#This Row],[qm Leistung pro Stunde]],"")</f>
        <v/>
      </c>
      <c r="T480" s="176">
        <f>IFERROR(VLOOKUP(tbl_AufmassLos1[[#This Row],[Reinigungs-gruppe]]&amp;tbl_AufmassLos1[[#This Row],[Reinigungs-tageJahr]],tbl_BasisLos1[],8,FALSE),"")</f>
        <v>0</v>
      </c>
      <c r="U480" s="177" t="str">
        <f>IFERROR(tbl_AufmassLos1[[#This Row],[StundenJahr]]*tbl_AufmassLos1[[#This Row],[SVS]],"")</f>
        <v/>
      </c>
      <c r="V480" s="177" t="str">
        <f>IFERROR(tbl_AufmassLos1[[#This Row],[PreisJahr]]/12,"")</f>
        <v/>
      </c>
    </row>
    <row r="481" spans="1:22" x14ac:dyDescent="0.2">
      <c r="A481" s="285" t="s">
        <v>1543</v>
      </c>
      <c r="B481" s="286">
        <v>706780031</v>
      </c>
      <c r="C481" s="285" t="s">
        <v>1544</v>
      </c>
      <c r="D481" s="287" t="s">
        <v>249</v>
      </c>
      <c r="E481" s="651" t="s">
        <v>1162</v>
      </c>
      <c r="F481" s="292" t="s">
        <v>1163</v>
      </c>
      <c r="G481" s="288" t="s">
        <v>677</v>
      </c>
      <c r="H481" s="292"/>
      <c r="I481" s="285" t="s">
        <v>391</v>
      </c>
      <c r="J481" s="289">
        <v>10.36</v>
      </c>
      <c r="K481" s="286" t="s">
        <v>400</v>
      </c>
      <c r="L481" s="286" t="s">
        <v>163</v>
      </c>
      <c r="M481" s="286" t="s">
        <v>430</v>
      </c>
      <c r="N481" s="290">
        <v>192</v>
      </c>
      <c r="O481" s="299">
        <v>1.8</v>
      </c>
      <c r="P481" s="291"/>
      <c r="Q481" s="650">
        <f>IFERROR(tbl_AufmassLos1[[#This Row],[Fläche_qm]]*tbl_AufmassLos1[[#This Row],[Reinigungs-tageJahr]],"")</f>
        <v>1989.12</v>
      </c>
      <c r="R481" s="175">
        <f>IFERROR(VLOOKUP(tbl_AufmassLos1[[#This Row],[Reinigungs-gruppe]]&amp;tbl_AufmassLos1[[#This Row],[Reinigungs-tageJahr]],tbl_BasisLos1[],7,FALSE),"")</f>
        <v>0</v>
      </c>
      <c r="S481" s="174" t="str">
        <f>IFERROR(tbl_AufmassLos1[[#This Row],[Fläche_qm_Jahr]]/tbl_AufmassLos1[[#This Row],[qm Leistung pro Stunde]],"")</f>
        <v/>
      </c>
      <c r="T481" s="176">
        <f>IFERROR(VLOOKUP(tbl_AufmassLos1[[#This Row],[Reinigungs-gruppe]]&amp;tbl_AufmassLos1[[#This Row],[Reinigungs-tageJahr]],tbl_BasisLos1[],8,FALSE),"")</f>
        <v>0</v>
      </c>
      <c r="U481" s="177" t="str">
        <f>IFERROR(tbl_AufmassLos1[[#This Row],[StundenJahr]]*tbl_AufmassLos1[[#This Row],[SVS]],"")</f>
        <v/>
      </c>
      <c r="V481" s="177" t="str">
        <f>IFERROR(tbl_AufmassLos1[[#This Row],[PreisJahr]]/12,"")</f>
        <v/>
      </c>
    </row>
    <row r="482" spans="1:22" x14ac:dyDescent="0.2">
      <c r="A482" s="285" t="s">
        <v>1543</v>
      </c>
      <c r="B482" s="286">
        <v>706780031</v>
      </c>
      <c r="C482" s="285" t="s">
        <v>1544</v>
      </c>
      <c r="D482" s="287" t="s">
        <v>249</v>
      </c>
      <c r="E482" s="651" t="s">
        <v>1164</v>
      </c>
      <c r="F482" s="292" t="s">
        <v>1165</v>
      </c>
      <c r="G482" s="288" t="s">
        <v>677</v>
      </c>
      <c r="H482" s="292"/>
      <c r="I482" s="285" t="s">
        <v>391</v>
      </c>
      <c r="J482" s="289">
        <v>1.5</v>
      </c>
      <c r="K482" s="286" t="s">
        <v>406</v>
      </c>
      <c r="L482" s="286" t="s">
        <v>163</v>
      </c>
      <c r="M482" s="286" t="s">
        <v>429</v>
      </c>
      <c r="N482" s="290">
        <v>12</v>
      </c>
      <c r="O482" s="291">
        <v>0</v>
      </c>
      <c r="P482" s="291"/>
      <c r="Q482" s="650">
        <f>IFERROR(tbl_AufmassLos1[[#This Row],[Fläche_qm]]*tbl_AufmassLos1[[#This Row],[Reinigungs-tageJahr]],"")</f>
        <v>18</v>
      </c>
      <c r="R482" s="175">
        <f>IFERROR(VLOOKUP(tbl_AufmassLos1[[#This Row],[Reinigungs-gruppe]]&amp;tbl_AufmassLos1[[#This Row],[Reinigungs-tageJahr]],tbl_BasisLos1[],7,FALSE),"")</f>
        <v>0</v>
      </c>
      <c r="S482" s="174" t="str">
        <f>IFERROR(tbl_AufmassLos1[[#This Row],[Fläche_qm_Jahr]]/tbl_AufmassLos1[[#This Row],[qm Leistung pro Stunde]],"")</f>
        <v/>
      </c>
      <c r="T482" s="176">
        <f>IFERROR(VLOOKUP(tbl_AufmassLos1[[#This Row],[Reinigungs-gruppe]]&amp;tbl_AufmassLos1[[#This Row],[Reinigungs-tageJahr]],tbl_BasisLos1[],8,FALSE),"")</f>
        <v>0</v>
      </c>
      <c r="U482" s="177" t="str">
        <f>IFERROR(tbl_AufmassLos1[[#This Row],[StundenJahr]]*tbl_AufmassLos1[[#This Row],[SVS]],"")</f>
        <v/>
      </c>
      <c r="V482" s="177" t="str">
        <f>IFERROR(tbl_AufmassLos1[[#This Row],[PreisJahr]]/12,"")</f>
        <v/>
      </c>
    </row>
    <row r="483" spans="1:22" x14ac:dyDescent="0.2">
      <c r="A483" s="285" t="s">
        <v>1543</v>
      </c>
      <c r="B483" s="286">
        <v>706780031</v>
      </c>
      <c r="C483" s="285" t="s">
        <v>1544</v>
      </c>
      <c r="D483" s="287" t="s">
        <v>249</v>
      </c>
      <c r="E483" s="651" t="s">
        <v>1166</v>
      </c>
      <c r="F483" s="292" t="s">
        <v>1167</v>
      </c>
      <c r="G483" s="288" t="s">
        <v>677</v>
      </c>
      <c r="H483" s="292"/>
      <c r="I483" s="285" t="s">
        <v>391</v>
      </c>
      <c r="J483" s="289">
        <v>13.56</v>
      </c>
      <c r="K483" s="286" t="s">
        <v>400</v>
      </c>
      <c r="L483" s="286" t="s">
        <v>163</v>
      </c>
      <c r="M483" s="286" t="s">
        <v>430</v>
      </c>
      <c r="N483" s="290">
        <v>192</v>
      </c>
      <c r="O483" s="299">
        <v>1.8</v>
      </c>
      <c r="P483" s="291"/>
      <c r="Q483" s="650">
        <f>IFERROR(tbl_AufmassLos1[[#This Row],[Fläche_qm]]*tbl_AufmassLos1[[#This Row],[Reinigungs-tageJahr]],"")</f>
        <v>2603.52</v>
      </c>
      <c r="R483" s="175">
        <f>IFERROR(VLOOKUP(tbl_AufmassLos1[[#This Row],[Reinigungs-gruppe]]&amp;tbl_AufmassLos1[[#This Row],[Reinigungs-tageJahr]],tbl_BasisLos1[],7,FALSE),"")</f>
        <v>0</v>
      </c>
      <c r="S483" s="174" t="str">
        <f>IFERROR(tbl_AufmassLos1[[#This Row],[Fläche_qm_Jahr]]/tbl_AufmassLos1[[#This Row],[qm Leistung pro Stunde]],"")</f>
        <v/>
      </c>
      <c r="T483" s="176">
        <f>IFERROR(VLOOKUP(tbl_AufmassLos1[[#This Row],[Reinigungs-gruppe]]&amp;tbl_AufmassLos1[[#This Row],[Reinigungs-tageJahr]],tbl_BasisLos1[],8,FALSE),"")</f>
        <v>0</v>
      </c>
      <c r="U483" s="177" t="str">
        <f>IFERROR(tbl_AufmassLos1[[#This Row],[StundenJahr]]*tbl_AufmassLos1[[#This Row],[SVS]],"")</f>
        <v/>
      </c>
      <c r="V483" s="177" t="str">
        <f>IFERROR(tbl_AufmassLos1[[#This Row],[PreisJahr]]/12,"")</f>
        <v/>
      </c>
    </row>
    <row r="484" spans="1:22" x14ac:dyDescent="0.2">
      <c r="A484" s="285" t="s">
        <v>1543</v>
      </c>
      <c r="B484" s="286">
        <v>706780031</v>
      </c>
      <c r="C484" s="285" t="s">
        <v>1544</v>
      </c>
      <c r="D484" s="287" t="s">
        <v>249</v>
      </c>
      <c r="E484" s="651" t="s">
        <v>1168</v>
      </c>
      <c r="F484" s="292" t="s">
        <v>1169</v>
      </c>
      <c r="G484" s="288" t="s">
        <v>677</v>
      </c>
      <c r="H484" s="292"/>
      <c r="I484" s="285" t="s">
        <v>391</v>
      </c>
      <c r="J484" s="289">
        <v>50.5</v>
      </c>
      <c r="K484" s="286" t="s">
        <v>235</v>
      </c>
      <c r="L484" s="286" t="s">
        <v>163</v>
      </c>
      <c r="M484" s="286" t="s">
        <v>430</v>
      </c>
      <c r="N484" s="290">
        <v>192</v>
      </c>
      <c r="O484" s="299">
        <v>3.8</v>
      </c>
      <c r="P484" s="299">
        <v>12</v>
      </c>
      <c r="Q484" s="650">
        <f>IFERROR(tbl_AufmassLos1[[#This Row],[Fläche_qm]]*tbl_AufmassLos1[[#This Row],[Reinigungs-tageJahr]],"")</f>
        <v>9696</v>
      </c>
      <c r="R484" s="175">
        <f>IFERROR(VLOOKUP(tbl_AufmassLos1[[#This Row],[Reinigungs-gruppe]]&amp;tbl_AufmassLos1[[#This Row],[Reinigungs-tageJahr]],tbl_BasisLos1[],7,FALSE),"")</f>
        <v>0</v>
      </c>
      <c r="S484" s="174" t="str">
        <f>IFERROR(tbl_AufmassLos1[[#This Row],[Fläche_qm_Jahr]]/tbl_AufmassLos1[[#This Row],[qm Leistung pro Stunde]],"")</f>
        <v/>
      </c>
      <c r="T484" s="176">
        <f>IFERROR(VLOOKUP(tbl_AufmassLos1[[#This Row],[Reinigungs-gruppe]]&amp;tbl_AufmassLos1[[#This Row],[Reinigungs-tageJahr]],tbl_BasisLos1[],8,FALSE),"")</f>
        <v>0</v>
      </c>
      <c r="U484" s="177" t="str">
        <f>IFERROR(tbl_AufmassLos1[[#This Row],[StundenJahr]]*tbl_AufmassLos1[[#This Row],[SVS]],"")</f>
        <v/>
      </c>
      <c r="V484" s="177" t="str">
        <f>IFERROR(tbl_AufmassLos1[[#This Row],[PreisJahr]]/12,"")</f>
        <v/>
      </c>
    </row>
    <row r="485" spans="1:22" x14ac:dyDescent="0.2">
      <c r="A485" s="285" t="s">
        <v>1543</v>
      </c>
      <c r="B485" s="286">
        <v>706780031</v>
      </c>
      <c r="C485" s="285" t="s">
        <v>1544</v>
      </c>
      <c r="D485" s="287" t="s">
        <v>249</v>
      </c>
      <c r="E485" s="651" t="s">
        <v>1170</v>
      </c>
      <c r="F485" s="292" t="s">
        <v>1171</v>
      </c>
      <c r="G485" s="288" t="s">
        <v>677</v>
      </c>
      <c r="H485" s="292"/>
      <c r="I485" s="285" t="s">
        <v>391</v>
      </c>
      <c r="J485" s="289">
        <v>35.44</v>
      </c>
      <c r="K485" s="286" t="s">
        <v>415</v>
      </c>
      <c r="L485" s="286" t="s">
        <v>163</v>
      </c>
      <c r="M485" s="286" t="s">
        <v>433</v>
      </c>
      <c r="N485" s="290">
        <v>96</v>
      </c>
      <c r="O485" s="299">
        <v>5.9</v>
      </c>
      <c r="P485" s="291"/>
      <c r="Q485" s="650">
        <f>IFERROR(tbl_AufmassLos1[[#This Row],[Fläche_qm]]*tbl_AufmassLos1[[#This Row],[Reinigungs-tageJahr]],"")</f>
        <v>3402.24</v>
      </c>
      <c r="R485" s="175">
        <f>IFERROR(VLOOKUP(tbl_AufmassLos1[[#This Row],[Reinigungs-gruppe]]&amp;tbl_AufmassLos1[[#This Row],[Reinigungs-tageJahr]],tbl_BasisLos1[],7,FALSE),"")</f>
        <v>0</v>
      </c>
      <c r="S485" s="174" t="str">
        <f>IFERROR(tbl_AufmassLos1[[#This Row],[Fläche_qm_Jahr]]/tbl_AufmassLos1[[#This Row],[qm Leistung pro Stunde]],"")</f>
        <v/>
      </c>
      <c r="T485" s="176">
        <f>IFERROR(VLOOKUP(tbl_AufmassLos1[[#This Row],[Reinigungs-gruppe]]&amp;tbl_AufmassLos1[[#This Row],[Reinigungs-tageJahr]],tbl_BasisLos1[],8,FALSE),"")</f>
        <v>0</v>
      </c>
      <c r="U485" s="177" t="str">
        <f>IFERROR(tbl_AufmassLos1[[#This Row],[StundenJahr]]*tbl_AufmassLos1[[#This Row],[SVS]],"")</f>
        <v/>
      </c>
      <c r="V485" s="177" t="str">
        <f>IFERROR(tbl_AufmassLos1[[#This Row],[PreisJahr]]/12,"")</f>
        <v/>
      </c>
    </row>
    <row r="486" spans="1:22" x14ac:dyDescent="0.2">
      <c r="A486" s="285" t="s">
        <v>1543</v>
      </c>
      <c r="B486" s="286">
        <v>706780031</v>
      </c>
      <c r="C486" s="285" t="s">
        <v>1544</v>
      </c>
      <c r="D486" s="287" t="s">
        <v>250</v>
      </c>
      <c r="E486" s="651" t="s">
        <v>1172</v>
      </c>
      <c r="F486" s="292" t="s">
        <v>1173</v>
      </c>
      <c r="G486" s="288" t="s">
        <v>677</v>
      </c>
      <c r="H486" s="292"/>
      <c r="I486" s="285" t="s">
        <v>389</v>
      </c>
      <c r="J486" s="289">
        <v>40.200000000000003</v>
      </c>
      <c r="K486" s="286" t="s">
        <v>401</v>
      </c>
      <c r="L486" s="286" t="s">
        <v>163</v>
      </c>
      <c r="M486" s="286" t="s">
        <v>433</v>
      </c>
      <c r="N486" s="290">
        <v>96</v>
      </c>
      <c r="O486" s="291">
        <v>14</v>
      </c>
      <c r="P486" s="291"/>
      <c r="Q486" s="650">
        <f>IFERROR(tbl_AufmassLos1[[#This Row],[Fläche_qm]]*tbl_AufmassLos1[[#This Row],[Reinigungs-tageJahr]],"")</f>
        <v>3859.2000000000003</v>
      </c>
      <c r="R486" s="175">
        <f>IFERROR(VLOOKUP(tbl_AufmassLos1[[#This Row],[Reinigungs-gruppe]]&amp;tbl_AufmassLos1[[#This Row],[Reinigungs-tageJahr]],tbl_BasisLos1[],7,FALSE),"")</f>
        <v>0</v>
      </c>
      <c r="S486" s="174" t="str">
        <f>IFERROR(tbl_AufmassLos1[[#This Row],[Fläche_qm_Jahr]]/tbl_AufmassLos1[[#This Row],[qm Leistung pro Stunde]],"")</f>
        <v/>
      </c>
      <c r="T486" s="176">
        <f>IFERROR(VLOOKUP(tbl_AufmassLos1[[#This Row],[Reinigungs-gruppe]]&amp;tbl_AufmassLos1[[#This Row],[Reinigungs-tageJahr]],tbl_BasisLos1[],8,FALSE),"")</f>
        <v>0</v>
      </c>
      <c r="U486" s="177" t="str">
        <f>IFERROR(tbl_AufmassLos1[[#This Row],[StundenJahr]]*tbl_AufmassLos1[[#This Row],[SVS]],"")</f>
        <v/>
      </c>
      <c r="V486" s="177" t="str">
        <f>IFERROR(tbl_AufmassLos1[[#This Row],[PreisJahr]]/12,"")</f>
        <v/>
      </c>
    </row>
    <row r="487" spans="1:22" x14ac:dyDescent="0.2">
      <c r="A487" s="285" t="s">
        <v>1543</v>
      </c>
      <c r="B487" s="286">
        <v>706780031</v>
      </c>
      <c r="C487" s="285" t="s">
        <v>1544</v>
      </c>
      <c r="D487" s="287" t="s">
        <v>250</v>
      </c>
      <c r="E487" s="651" t="s">
        <v>1174</v>
      </c>
      <c r="F487" s="292" t="s">
        <v>1175</v>
      </c>
      <c r="G487" s="288" t="s">
        <v>677</v>
      </c>
      <c r="H487" s="292"/>
      <c r="I487" s="285" t="s">
        <v>395</v>
      </c>
      <c r="J487" s="289">
        <v>205.89</v>
      </c>
      <c r="K487" s="286" t="s">
        <v>448</v>
      </c>
      <c r="L487" s="286" t="s">
        <v>163</v>
      </c>
      <c r="M487" s="286" t="s">
        <v>433</v>
      </c>
      <c r="N487" s="290">
        <v>96</v>
      </c>
      <c r="O487" s="299">
        <v>29.7</v>
      </c>
      <c r="P487" s="291"/>
      <c r="Q487" s="650">
        <f>IFERROR(tbl_AufmassLos1[[#This Row],[Fläche_qm]]*tbl_AufmassLos1[[#This Row],[Reinigungs-tageJahr]],"")</f>
        <v>19765.439999999999</v>
      </c>
      <c r="R487" s="175">
        <f>IFERROR(VLOOKUP(tbl_AufmassLos1[[#This Row],[Reinigungs-gruppe]]&amp;tbl_AufmassLos1[[#This Row],[Reinigungs-tageJahr]],tbl_BasisLos1[],7,FALSE),"")</f>
        <v>0</v>
      </c>
      <c r="S487" s="174" t="str">
        <f>IFERROR(tbl_AufmassLos1[[#This Row],[Fläche_qm_Jahr]]/tbl_AufmassLos1[[#This Row],[qm Leistung pro Stunde]],"")</f>
        <v/>
      </c>
      <c r="T487" s="176">
        <f>IFERROR(VLOOKUP(tbl_AufmassLos1[[#This Row],[Reinigungs-gruppe]]&amp;tbl_AufmassLos1[[#This Row],[Reinigungs-tageJahr]],tbl_BasisLos1[],8,FALSE),"")</f>
        <v>0</v>
      </c>
      <c r="U487" s="177" t="str">
        <f>IFERROR(tbl_AufmassLos1[[#This Row],[StundenJahr]]*tbl_AufmassLos1[[#This Row],[SVS]],"")</f>
        <v/>
      </c>
      <c r="V487" s="177" t="str">
        <f>IFERROR(tbl_AufmassLos1[[#This Row],[PreisJahr]]/12,"")</f>
        <v/>
      </c>
    </row>
    <row r="488" spans="1:22" x14ac:dyDescent="0.2">
      <c r="A488" s="285" t="s">
        <v>1543</v>
      </c>
      <c r="B488" s="286">
        <v>706780031</v>
      </c>
      <c r="C488" s="285" t="s">
        <v>1544</v>
      </c>
      <c r="D488" s="287" t="s">
        <v>250</v>
      </c>
      <c r="E488" s="651" t="s">
        <v>1176</v>
      </c>
      <c r="F488" s="292" t="s">
        <v>1177</v>
      </c>
      <c r="G488" s="288" t="s">
        <v>677</v>
      </c>
      <c r="H488" s="292"/>
      <c r="I488" s="285" t="s">
        <v>389</v>
      </c>
      <c r="J488" s="289">
        <v>79.430000000000007</v>
      </c>
      <c r="K488" s="286" t="s">
        <v>401</v>
      </c>
      <c r="L488" s="286" t="s">
        <v>163</v>
      </c>
      <c r="M488" s="286" t="s">
        <v>433</v>
      </c>
      <c r="N488" s="290">
        <v>96</v>
      </c>
      <c r="O488" s="299">
        <v>1.8</v>
      </c>
      <c r="P488" s="291"/>
      <c r="Q488" s="650">
        <f>IFERROR(tbl_AufmassLos1[[#This Row],[Fläche_qm]]*tbl_AufmassLos1[[#This Row],[Reinigungs-tageJahr]],"")</f>
        <v>7625.2800000000007</v>
      </c>
      <c r="R488" s="175">
        <f>IFERROR(VLOOKUP(tbl_AufmassLos1[[#This Row],[Reinigungs-gruppe]]&amp;tbl_AufmassLos1[[#This Row],[Reinigungs-tageJahr]],tbl_BasisLos1[],7,FALSE),"")</f>
        <v>0</v>
      </c>
      <c r="S488" s="174" t="str">
        <f>IFERROR(tbl_AufmassLos1[[#This Row],[Fläche_qm_Jahr]]/tbl_AufmassLos1[[#This Row],[qm Leistung pro Stunde]],"")</f>
        <v/>
      </c>
      <c r="T488" s="176">
        <f>IFERROR(VLOOKUP(tbl_AufmassLos1[[#This Row],[Reinigungs-gruppe]]&amp;tbl_AufmassLos1[[#This Row],[Reinigungs-tageJahr]],tbl_BasisLos1[],8,FALSE),"")</f>
        <v>0</v>
      </c>
      <c r="U488" s="177" t="str">
        <f>IFERROR(tbl_AufmassLos1[[#This Row],[StundenJahr]]*tbl_AufmassLos1[[#This Row],[SVS]],"")</f>
        <v/>
      </c>
      <c r="V488" s="177" t="str">
        <f>IFERROR(tbl_AufmassLos1[[#This Row],[PreisJahr]]/12,"")</f>
        <v/>
      </c>
    </row>
    <row r="489" spans="1:22" x14ac:dyDescent="0.2">
      <c r="A489" s="285" t="s">
        <v>1543</v>
      </c>
      <c r="B489" s="286">
        <v>706780031</v>
      </c>
      <c r="C489" s="285" t="s">
        <v>1544</v>
      </c>
      <c r="D489" s="287" t="s">
        <v>250</v>
      </c>
      <c r="E489" s="651" t="s">
        <v>1178</v>
      </c>
      <c r="F489" s="292" t="s">
        <v>1179</v>
      </c>
      <c r="G489" s="288" t="s">
        <v>677</v>
      </c>
      <c r="H489" s="292"/>
      <c r="I489" s="285" t="s">
        <v>389</v>
      </c>
      <c r="J489" s="289">
        <v>22.22</v>
      </c>
      <c r="K489" s="286" t="s">
        <v>407</v>
      </c>
      <c r="L489" s="286" t="s">
        <v>163</v>
      </c>
      <c r="M489" s="286" t="s">
        <v>428</v>
      </c>
      <c r="N489" s="290">
        <v>38.4</v>
      </c>
      <c r="O489" s="299">
        <v>5.4</v>
      </c>
      <c r="P489" s="291"/>
      <c r="Q489" s="650">
        <f>IFERROR(tbl_AufmassLos1[[#This Row],[Fläche_qm]]*tbl_AufmassLos1[[#This Row],[Reinigungs-tageJahr]],"")</f>
        <v>853.24799999999993</v>
      </c>
      <c r="R489" s="175">
        <f>IFERROR(VLOOKUP(tbl_AufmassLos1[[#This Row],[Reinigungs-gruppe]]&amp;tbl_AufmassLos1[[#This Row],[Reinigungs-tageJahr]],tbl_BasisLos1[],7,FALSE),"")</f>
        <v>0</v>
      </c>
      <c r="S489" s="174" t="str">
        <f>IFERROR(tbl_AufmassLos1[[#This Row],[Fläche_qm_Jahr]]/tbl_AufmassLos1[[#This Row],[qm Leistung pro Stunde]],"")</f>
        <v/>
      </c>
      <c r="T489" s="176">
        <f>IFERROR(VLOOKUP(tbl_AufmassLos1[[#This Row],[Reinigungs-gruppe]]&amp;tbl_AufmassLos1[[#This Row],[Reinigungs-tageJahr]],tbl_BasisLos1[],8,FALSE),"")</f>
        <v>0</v>
      </c>
      <c r="U489" s="177" t="str">
        <f>IFERROR(tbl_AufmassLos1[[#This Row],[StundenJahr]]*tbl_AufmassLos1[[#This Row],[SVS]],"")</f>
        <v/>
      </c>
      <c r="V489" s="177" t="str">
        <f>IFERROR(tbl_AufmassLos1[[#This Row],[PreisJahr]]/12,"")</f>
        <v/>
      </c>
    </row>
    <row r="490" spans="1:22" x14ac:dyDescent="0.2">
      <c r="A490" s="285" t="s">
        <v>1543</v>
      </c>
      <c r="B490" s="286">
        <v>706780031</v>
      </c>
      <c r="C490" s="285" t="s">
        <v>1544</v>
      </c>
      <c r="D490" s="287" t="s">
        <v>250</v>
      </c>
      <c r="E490" s="651" t="s">
        <v>1180</v>
      </c>
      <c r="F490" s="292" t="s">
        <v>1149</v>
      </c>
      <c r="G490" s="288" t="s">
        <v>677</v>
      </c>
      <c r="H490" s="292"/>
      <c r="I490" s="285" t="s">
        <v>389</v>
      </c>
      <c r="J490" s="289">
        <v>45.37</v>
      </c>
      <c r="K490" s="286" t="s">
        <v>411</v>
      </c>
      <c r="L490" s="286" t="s">
        <v>163</v>
      </c>
      <c r="M490" s="286" t="s">
        <v>433</v>
      </c>
      <c r="N490" s="290">
        <v>96</v>
      </c>
      <c r="O490" s="299">
        <v>10.8</v>
      </c>
      <c r="P490" s="291"/>
      <c r="Q490" s="650">
        <f>IFERROR(tbl_AufmassLos1[[#This Row],[Fläche_qm]]*tbl_AufmassLos1[[#This Row],[Reinigungs-tageJahr]],"")</f>
        <v>4355.5199999999995</v>
      </c>
      <c r="R490" s="175">
        <f>IFERROR(VLOOKUP(tbl_AufmassLos1[[#This Row],[Reinigungs-gruppe]]&amp;tbl_AufmassLos1[[#This Row],[Reinigungs-tageJahr]],tbl_BasisLos1[],7,FALSE),"")</f>
        <v>0</v>
      </c>
      <c r="S490" s="174" t="str">
        <f>IFERROR(tbl_AufmassLos1[[#This Row],[Fläche_qm_Jahr]]/tbl_AufmassLos1[[#This Row],[qm Leistung pro Stunde]],"")</f>
        <v/>
      </c>
      <c r="T490" s="176">
        <f>IFERROR(VLOOKUP(tbl_AufmassLos1[[#This Row],[Reinigungs-gruppe]]&amp;tbl_AufmassLos1[[#This Row],[Reinigungs-tageJahr]],tbl_BasisLos1[],8,FALSE),"")</f>
        <v>0</v>
      </c>
      <c r="U490" s="177" t="str">
        <f>IFERROR(tbl_AufmassLos1[[#This Row],[StundenJahr]]*tbl_AufmassLos1[[#This Row],[SVS]],"")</f>
        <v/>
      </c>
      <c r="V490" s="177" t="str">
        <f>IFERROR(tbl_AufmassLos1[[#This Row],[PreisJahr]]/12,"")</f>
        <v/>
      </c>
    </row>
    <row r="491" spans="1:22" x14ac:dyDescent="0.2">
      <c r="A491" s="285" t="s">
        <v>1543</v>
      </c>
      <c r="B491" s="286">
        <v>706780031</v>
      </c>
      <c r="C491" s="285" t="s">
        <v>1544</v>
      </c>
      <c r="D491" s="287" t="s">
        <v>250</v>
      </c>
      <c r="E491" s="651" t="s">
        <v>1181</v>
      </c>
      <c r="F491" s="292" t="s">
        <v>748</v>
      </c>
      <c r="G491" s="288" t="s">
        <v>677</v>
      </c>
      <c r="H491" s="292"/>
      <c r="I491" s="285" t="s">
        <v>389</v>
      </c>
      <c r="J491" s="289">
        <v>45.39</v>
      </c>
      <c r="K491" s="286" t="s">
        <v>410</v>
      </c>
      <c r="L491" s="286" t="s">
        <v>163</v>
      </c>
      <c r="M491" s="286" t="s">
        <v>433</v>
      </c>
      <c r="N491" s="290">
        <v>96</v>
      </c>
      <c r="O491" s="299">
        <v>10.8</v>
      </c>
      <c r="P491" s="291"/>
      <c r="Q491" s="650">
        <f>IFERROR(tbl_AufmassLos1[[#This Row],[Fläche_qm]]*tbl_AufmassLos1[[#This Row],[Reinigungs-tageJahr]],"")</f>
        <v>4357.4400000000005</v>
      </c>
      <c r="R491" s="175">
        <f>IFERROR(VLOOKUP(tbl_AufmassLos1[[#This Row],[Reinigungs-gruppe]]&amp;tbl_AufmassLos1[[#This Row],[Reinigungs-tageJahr]],tbl_BasisLos1[],7,FALSE),"")</f>
        <v>0</v>
      </c>
      <c r="S491" s="174" t="str">
        <f>IFERROR(tbl_AufmassLos1[[#This Row],[Fläche_qm_Jahr]]/tbl_AufmassLos1[[#This Row],[qm Leistung pro Stunde]],"")</f>
        <v/>
      </c>
      <c r="T491" s="176">
        <f>IFERROR(VLOOKUP(tbl_AufmassLos1[[#This Row],[Reinigungs-gruppe]]&amp;tbl_AufmassLos1[[#This Row],[Reinigungs-tageJahr]],tbl_BasisLos1[],8,FALSE),"")</f>
        <v>0</v>
      </c>
      <c r="U491" s="177" t="str">
        <f>IFERROR(tbl_AufmassLos1[[#This Row],[StundenJahr]]*tbl_AufmassLos1[[#This Row],[SVS]],"")</f>
        <v/>
      </c>
      <c r="V491" s="177" t="str">
        <f>IFERROR(tbl_AufmassLos1[[#This Row],[PreisJahr]]/12,"")</f>
        <v/>
      </c>
    </row>
    <row r="492" spans="1:22" x14ac:dyDescent="0.2">
      <c r="A492" s="285" t="s">
        <v>1543</v>
      </c>
      <c r="B492" s="286">
        <v>706780031</v>
      </c>
      <c r="C492" s="285" t="s">
        <v>1544</v>
      </c>
      <c r="D492" s="287" t="s">
        <v>250</v>
      </c>
      <c r="E492" s="651" t="s">
        <v>1182</v>
      </c>
      <c r="F492" s="292" t="s">
        <v>1183</v>
      </c>
      <c r="G492" s="288" t="s">
        <v>677</v>
      </c>
      <c r="H492" s="292"/>
      <c r="I492" s="285" t="s">
        <v>384</v>
      </c>
      <c r="J492" s="289">
        <v>18.440000000000001</v>
      </c>
      <c r="K492" s="286" t="s">
        <v>407</v>
      </c>
      <c r="L492" s="286" t="s">
        <v>163</v>
      </c>
      <c r="M492" s="286" t="s">
        <v>428</v>
      </c>
      <c r="N492" s="290">
        <v>38.4</v>
      </c>
      <c r="O492" s="299">
        <v>9.6</v>
      </c>
      <c r="P492" s="291"/>
      <c r="Q492" s="650">
        <f>IFERROR(tbl_AufmassLos1[[#This Row],[Fläche_qm]]*tbl_AufmassLos1[[#This Row],[Reinigungs-tageJahr]],"")</f>
        <v>708.096</v>
      </c>
      <c r="R492" s="175">
        <f>IFERROR(VLOOKUP(tbl_AufmassLos1[[#This Row],[Reinigungs-gruppe]]&amp;tbl_AufmassLos1[[#This Row],[Reinigungs-tageJahr]],tbl_BasisLos1[],7,FALSE),"")</f>
        <v>0</v>
      </c>
      <c r="S492" s="174" t="str">
        <f>IFERROR(tbl_AufmassLos1[[#This Row],[Fläche_qm_Jahr]]/tbl_AufmassLos1[[#This Row],[qm Leistung pro Stunde]],"")</f>
        <v/>
      </c>
      <c r="T492" s="176">
        <f>IFERROR(VLOOKUP(tbl_AufmassLos1[[#This Row],[Reinigungs-gruppe]]&amp;tbl_AufmassLos1[[#This Row],[Reinigungs-tageJahr]],tbl_BasisLos1[],8,FALSE),"")</f>
        <v>0</v>
      </c>
      <c r="U492" s="177" t="str">
        <f>IFERROR(tbl_AufmassLos1[[#This Row],[StundenJahr]]*tbl_AufmassLos1[[#This Row],[SVS]],"")</f>
        <v/>
      </c>
      <c r="V492" s="177" t="str">
        <f>IFERROR(tbl_AufmassLos1[[#This Row],[PreisJahr]]/12,"")</f>
        <v/>
      </c>
    </row>
    <row r="493" spans="1:22" x14ac:dyDescent="0.2">
      <c r="A493" s="285" t="s">
        <v>1543</v>
      </c>
      <c r="B493" s="286">
        <v>706780031</v>
      </c>
      <c r="C493" s="285" t="s">
        <v>1544</v>
      </c>
      <c r="D493" s="287" t="s">
        <v>250</v>
      </c>
      <c r="E493" s="651" t="s">
        <v>1184</v>
      </c>
      <c r="F493" s="292" t="s">
        <v>1185</v>
      </c>
      <c r="G493" s="288" t="s">
        <v>677</v>
      </c>
      <c r="H493" s="292"/>
      <c r="I493" s="285" t="s">
        <v>387</v>
      </c>
      <c r="J493" s="289">
        <v>77.13</v>
      </c>
      <c r="K493" s="286" t="s">
        <v>411</v>
      </c>
      <c r="L493" s="286" t="s">
        <v>163</v>
      </c>
      <c r="M493" s="286" t="s">
        <v>433</v>
      </c>
      <c r="N493" s="290">
        <v>96</v>
      </c>
      <c r="O493" s="299">
        <v>18</v>
      </c>
      <c r="P493" s="291"/>
      <c r="Q493" s="650">
        <f>IFERROR(tbl_AufmassLos1[[#This Row],[Fläche_qm]]*tbl_AufmassLos1[[#This Row],[Reinigungs-tageJahr]],"")</f>
        <v>7404.48</v>
      </c>
      <c r="R493" s="175">
        <f>IFERROR(VLOOKUP(tbl_AufmassLos1[[#This Row],[Reinigungs-gruppe]]&amp;tbl_AufmassLos1[[#This Row],[Reinigungs-tageJahr]],tbl_BasisLos1[],7,FALSE),"")</f>
        <v>0</v>
      </c>
      <c r="S493" s="174" t="str">
        <f>IFERROR(tbl_AufmassLos1[[#This Row],[Fläche_qm_Jahr]]/tbl_AufmassLos1[[#This Row],[qm Leistung pro Stunde]],"")</f>
        <v/>
      </c>
      <c r="T493" s="176">
        <f>IFERROR(VLOOKUP(tbl_AufmassLos1[[#This Row],[Reinigungs-gruppe]]&amp;tbl_AufmassLos1[[#This Row],[Reinigungs-tageJahr]],tbl_BasisLos1[],8,FALSE),"")</f>
        <v>0</v>
      </c>
      <c r="U493" s="177" t="str">
        <f>IFERROR(tbl_AufmassLos1[[#This Row],[StundenJahr]]*tbl_AufmassLos1[[#This Row],[SVS]],"")</f>
        <v/>
      </c>
      <c r="V493" s="177" t="str">
        <f>IFERROR(tbl_AufmassLos1[[#This Row],[PreisJahr]]/12,"")</f>
        <v/>
      </c>
    </row>
    <row r="494" spans="1:22" x14ac:dyDescent="0.2">
      <c r="A494" s="285" t="s">
        <v>1543</v>
      </c>
      <c r="B494" s="286">
        <v>706780031</v>
      </c>
      <c r="C494" s="285" t="s">
        <v>1544</v>
      </c>
      <c r="D494" s="287" t="s">
        <v>250</v>
      </c>
      <c r="E494" s="651" t="s">
        <v>1186</v>
      </c>
      <c r="F494" s="292" t="s">
        <v>748</v>
      </c>
      <c r="G494" s="288" t="s">
        <v>677</v>
      </c>
      <c r="H494" s="292"/>
      <c r="I494" s="285" t="s">
        <v>387</v>
      </c>
      <c r="J494" s="289">
        <v>65.47</v>
      </c>
      <c r="K494" s="286" t="s">
        <v>410</v>
      </c>
      <c r="L494" s="286" t="s">
        <v>163</v>
      </c>
      <c r="M494" s="286" t="s">
        <v>433</v>
      </c>
      <c r="N494" s="290">
        <v>96</v>
      </c>
      <c r="O494" s="299">
        <v>11.6</v>
      </c>
      <c r="P494" s="291"/>
      <c r="Q494" s="650">
        <f>IFERROR(tbl_AufmassLos1[[#This Row],[Fläche_qm]]*tbl_AufmassLos1[[#This Row],[Reinigungs-tageJahr]],"")</f>
        <v>6285.12</v>
      </c>
      <c r="R494" s="175">
        <f>IFERROR(VLOOKUP(tbl_AufmassLos1[[#This Row],[Reinigungs-gruppe]]&amp;tbl_AufmassLos1[[#This Row],[Reinigungs-tageJahr]],tbl_BasisLos1[],7,FALSE),"")</f>
        <v>0</v>
      </c>
      <c r="S494" s="174" t="str">
        <f>IFERROR(tbl_AufmassLos1[[#This Row],[Fläche_qm_Jahr]]/tbl_AufmassLos1[[#This Row],[qm Leistung pro Stunde]],"")</f>
        <v/>
      </c>
      <c r="T494" s="176">
        <f>IFERROR(VLOOKUP(tbl_AufmassLos1[[#This Row],[Reinigungs-gruppe]]&amp;tbl_AufmassLos1[[#This Row],[Reinigungs-tageJahr]],tbl_BasisLos1[],8,FALSE),"")</f>
        <v>0</v>
      </c>
      <c r="U494" s="177" t="str">
        <f>IFERROR(tbl_AufmassLos1[[#This Row],[StundenJahr]]*tbl_AufmassLos1[[#This Row],[SVS]],"")</f>
        <v/>
      </c>
      <c r="V494" s="177" t="str">
        <f>IFERROR(tbl_AufmassLos1[[#This Row],[PreisJahr]]/12,"")</f>
        <v/>
      </c>
    </row>
    <row r="495" spans="1:22" x14ac:dyDescent="0.2">
      <c r="A495" s="285" t="s">
        <v>1543</v>
      </c>
      <c r="B495" s="286">
        <v>706780031</v>
      </c>
      <c r="C495" s="285" t="s">
        <v>1544</v>
      </c>
      <c r="D495" s="287" t="s">
        <v>250</v>
      </c>
      <c r="E495" s="651" t="s">
        <v>1187</v>
      </c>
      <c r="F495" s="292" t="s">
        <v>748</v>
      </c>
      <c r="G495" s="288" t="s">
        <v>677</v>
      </c>
      <c r="H495" s="292"/>
      <c r="I495" s="285" t="s">
        <v>389</v>
      </c>
      <c r="J495" s="289">
        <v>46.07</v>
      </c>
      <c r="K495" s="286" t="s">
        <v>410</v>
      </c>
      <c r="L495" s="286" t="s">
        <v>163</v>
      </c>
      <c r="M495" s="286" t="s">
        <v>433</v>
      </c>
      <c r="N495" s="290">
        <v>96</v>
      </c>
      <c r="O495" s="299">
        <v>9</v>
      </c>
      <c r="P495" s="291"/>
      <c r="Q495" s="650">
        <f>IFERROR(tbl_AufmassLos1[[#This Row],[Fläche_qm]]*tbl_AufmassLos1[[#This Row],[Reinigungs-tageJahr]],"")</f>
        <v>4422.72</v>
      </c>
      <c r="R495" s="175">
        <f>IFERROR(VLOOKUP(tbl_AufmassLos1[[#This Row],[Reinigungs-gruppe]]&amp;tbl_AufmassLos1[[#This Row],[Reinigungs-tageJahr]],tbl_BasisLos1[],7,FALSE),"")</f>
        <v>0</v>
      </c>
      <c r="S495" s="174" t="str">
        <f>IFERROR(tbl_AufmassLos1[[#This Row],[Fläche_qm_Jahr]]/tbl_AufmassLos1[[#This Row],[qm Leistung pro Stunde]],"")</f>
        <v/>
      </c>
      <c r="T495" s="176">
        <f>IFERROR(VLOOKUP(tbl_AufmassLos1[[#This Row],[Reinigungs-gruppe]]&amp;tbl_AufmassLos1[[#This Row],[Reinigungs-tageJahr]],tbl_BasisLos1[],8,FALSE),"")</f>
        <v>0</v>
      </c>
      <c r="U495" s="177" t="str">
        <f>IFERROR(tbl_AufmassLos1[[#This Row],[StundenJahr]]*tbl_AufmassLos1[[#This Row],[SVS]],"")</f>
        <v/>
      </c>
      <c r="V495" s="177" t="str">
        <f>IFERROR(tbl_AufmassLos1[[#This Row],[PreisJahr]]/12,"")</f>
        <v/>
      </c>
    </row>
    <row r="496" spans="1:22" x14ac:dyDescent="0.2">
      <c r="A496" s="285" t="s">
        <v>1543</v>
      </c>
      <c r="B496" s="286">
        <v>706780031</v>
      </c>
      <c r="C496" s="285" t="s">
        <v>1544</v>
      </c>
      <c r="D496" s="287" t="s">
        <v>252</v>
      </c>
      <c r="E496" s="651" t="s">
        <v>1188</v>
      </c>
      <c r="F496" s="292" t="s">
        <v>1189</v>
      </c>
      <c r="G496" s="288" t="s">
        <v>661</v>
      </c>
      <c r="H496" s="292"/>
      <c r="I496" s="285" t="s">
        <v>391</v>
      </c>
      <c r="J496" s="289">
        <v>361.4</v>
      </c>
      <c r="K496" s="286" t="s">
        <v>406</v>
      </c>
      <c r="L496" s="286" t="s">
        <v>163</v>
      </c>
      <c r="M496" s="286" t="s">
        <v>429</v>
      </c>
      <c r="N496" s="290">
        <v>12</v>
      </c>
      <c r="O496" s="299">
        <v>5</v>
      </c>
      <c r="P496" s="291"/>
      <c r="Q496" s="650">
        <f>IFERROR(tbl_AufmassLos1[[#This Row],[Fläche_qm]]*tbl_AufmassLos1[[#This Row],[Reinigungs-tageJahr]],"")</f>
        <v>4336.7999999999993</v>
      </c>
      <c r="R496" s="175">
        <f>IFERROR(VLOOKUP(tbl_AufmassLos1[[#This Row],[Reinigungs-gruppe]]&amp;tbl_AufmassLos1[[#This Row],[Reinigungs-tageJahr]],tbl_BasisLos1[],7,FALSE),"")</f>
        <v>0</v>
      </c>
      <c r="S496" s="174" t="str">
        <f>IFERROR(tbl_AufmassLos1[[#This Row],[Fläche_qm_Jahr]]/tbl_AufmassLos1[[#This Row],[qm Leistung pro Stunde]],"")</f>
        <v/>
      </c>
      <c r="T496" s="176">
        <f>IFERROR(VLOOKUP(tbl_AufmassLos1[[#This Row],[Reinigungs-gruppe]]&amp;tbl_AufmassLos1[[#This Row],[Reinigungs-tageJahr]],tbl_BasisLos1[],8,FALSE),"")</f>
        <v>0</v>
      </c>
      <c r="U496" s="177" t="str">
        <f>IFERROR(tbl_AufmassLos1[[#This Row],[StundenJahr]]*tbl_AufmassLos1[[#This Row],[SVS]],"")</f>
        <v/>
      </c>
      <c r="V496" s="177" t="str">
        <f>IFERROR(tbl_AufmassLos1[[#This Row],[PreisJahr]]/12,"")</f>
        <v/>
      </c>
    </row>
    <row r="497" spans="1:22" x14ac:dyDescent="0.2">
      <c r="A497" s="285" t="s">
        <v>1543</v>
      </c>
      <c r="B497" s="286">
        <v>706780031</v>
      </c>
      <c r="C497" s="285" t="s">
        <v>1544</v>
      </c>
      <c r="D497" s="287" t="s">
        <v>249</v>
      </c>
      <c r="E497" s="651" t="s">
        <v>1190</v>
      </c>
      <c r="F497" s="292" t="s">
        <v>1191</v>
      </c>
      <c r="G497" s="288" t="s">
        <v>666</v>
      </c>
      <c r="H497" s="292"/>
      <c r="I497" s="285" t="s">
        <v>391</v>
      </c>
      <c r="J497" s="289">
        <v>42</v>
      </c>
      <c r="K497" s="286" t="s">
        <v>264</v>
      </c>
      <c r="L497" s="286" t="s">
        <v>163</v>
      </c>
      <c r="M497" s="286" t="s">
        <v>430</v>
      </c>
      <c r="N497" s="290">
        <v>192</v>
      </c>
      <c r="O497" s="299">
        <v>10.3</v>
      </c>
      <c r="P497" s="299">
        <v>1.6</v>
      </c>
      <c r="Q497" s="650">
        <f>IFERROR(tbl_AufmassLos1[[#This Row],[Fläche_qm]]*tbl_AufmassLos1[[#This Row],[Reinigungs-tageJahr]],"")</f>
        <v>8064</v>
      </c>
      <c r="R497" s="175">
        <f>IFERROR(VLOOKUP(tbl_AufmassLos1[[#This Row],[Reinigungs-gruppe]]&amp;tbl_AufmassLos1[[#This Row],[Reinigungs-tageJahr]],tbl_BasisLos1[],7,FALSE),"")</f>
        <v>0</v>
      </c>
      <c r="S497" s="174" t="str">
        <f>IFERROR(tbl_AufmassLos1[[#This Row],[Fläche_qm_Jahr]]/tbl_AufmassLos1[[#This Row],[qm Leistung pro Stunde]],"")</f>
        <v/>
      </c>
      <c r="T497" s="176">
        <f>IFERROR(VLOOKUP(tbl_AufmassLos1[[#This Row],[Reinigungs-gruppe]]&amp;tbl_AufmassLos1[[#This Row],[Reinigungs-tageJahr]],tbl_BasisLos1[],8,FALSE),"")</f>
        <v>0</v>
      </c>
      <c r="U497" s="177" t="str">
        <f>IFERROR(tbl_AufmassLos1[[#This Row],[StundenJahr]]*tbl_AufmassLos1[[#This Row],[SVS]],"")</f>
        <v/>
      </c>
      <c r="V497" s="177" t="str">
        <f>IFERROR(tbl_AufmassLos1[[#This Row],[PreisJahr]]/12,"")</f>
        <v/>
      </c>
    </row>
    <row r="498" spans="1:22" x14ac:dyDescent="0.2">
      <c r="A498" s="285" t="s">
        <v>1543</v>
      </c>
      <c r="B498" s="286">
        <v>706780031</v>
      </c>
      <c r="C498" s="285" t="s">
        <v>1544</v>
      </c>
      <c r="D498" s="287" t="s">
        <v>250</v>
      </c>
      <c r="E498" s="651" t="s">
        <v>1192</v>
      </c>
      <c r="F498" s="292" t="s">
        <v>334</v>
      </c>
      <c r="G498" s="288" t="s">
        <v>666</v>
      </c>
      <c r="H498" s="292"/>
      <c r="I498" s="285" t="s">
        <v>389</v>
      </c>
      <c r="J498" s="289">
        <v>8.89</v>
      </c>
      <c r="K498" s="286" t="s">
        <v>401</v>
      </c>
      <c r="L498" s="286" t="s">
        <v>163</v>
      </c>
      <c r="M498" s="286" t="s">
        <v>433</v>
      </c>
      <c r="N498" s="290">
        <v>96</v>
      </c>
      <c r="O498" s="291">
        <v>3.6</v>
      </c>
      <c r="P498" s="291"/>
      <c r="Q498" s="650">
        <f>IFERROR(tbl_AufmassLos1[[#This Row],[Fläche_qm]]*tbl_AufmassLos1[[#This Row],[Reinigungs-tageJahr]],"")</f>
        <v>853.44</v>
      </c>
      <c r="R498" s="175">
        <f>IFERROR(VLOOKUP(tbl_AufmassLos1[[#This Row],[Reinigungs-gruppe]]&amp;tbl_AufmassLos1[[#This Row],[Reinigungs-tageJahr]],tbl_BasisLos1[],7,FALSE),"")</f>
        <v>0</v>
      </c>
      <c r="S498" s="174" t="str">
        <f>IFERROR(tbl_AufmassLos1[[#This Row],[Fläche_qm_Jahr]]/tbl_AufmassLos1[[#This Row],[qm Leistung pro Stunde]],"")</f>
        <v/>
      </c>
      <c r="T498" s="176">
        <f>IFERROR(VLOOKUP(tbl_AufmassLos1[[#This Row],[Reinigungs-gruppe]]&amp;tbl_AufmassLos1[[#This Row],[Reinigungs-tageJahr]],tbl_BasisLos1[],8,FALSE),"")</f>
        <v>0</v>
      </c>
      <c r="U498" s="177" t="str">
        <f>IFERROR(tbl_AufmassLos1[[#This Row],[StundenJahr]]*tbl_AufmassLos1[[#This Row],[SVS]],"")</f>
        <v/>
      </c>
      <c r="V498" s="177" t="str">
        <f>IFERROR(tbl_AufmassLos1[[#This Row],[PreisJahr]]/12,"")</f>
        <v/>
      </c>
    </row>
    <row r="499" spans="1:22" x14ac:dyDescent="0.2">
      <c r="A499" s="285" t="s">
        <v>1543</v>
      </c>
      <c r="B499" s="286">
        <v>706780031</v>
      </c>
      <c r="C499" s="285" t="s">
        <v>1544</v>
      </c>
      <c r="D499" s="287" t="s">
        <v>250</v>
      </c>
      <c r="E499" s="651" t="s">
        <v>1193</v>
      </c>
      <c r="F499" s="292" t="s">
        <v>1194</v>
      </c>
      <c r="G499" s="288" t="s">
        <v>666</v>
      </c>
      <c r="H499" s="292"/>
      <c r="I499" s="285" t="s">
        <v>389</v>
      </c>
      <c r="J499" s="289">
        <v>2</v>
      </c>
      <c r="K499" s="286" t="s">
        <v>49</v>
      </c>
      <c r="L499" s="286" t="s">
        <v>163</v>
      </c>
      <c r="M499" s="286" t="s">
        <v>249</v>
      </c>
      <c r="N499" s="290">
        <v>0</v>
      </c>
      <c r="O499" s="291">
        <v>0</v>
      </c>
      <c r="P499" s="291"/>
      <c r="Q499" s="650">
        <f>IFERROR(tbl_AufmassLos1[[#This Row],[Fläche_qm]]*tbl_AufmassLos1[[#This Row],[Reinigungs-tageJahr]],"")</f>
        <v>0</v>
      </c>
      <c r="R499" s="175">
        <f>IFERROR(VLOOKUP(tbl_AufmassLos1[[#This Row],[Reinigungs-gruppe]]&amp;tbl_AufmassLos1[[#This Row],[Reinigungs-tageJahr]],tbl_BasisLos1[],7,FALSE),"")</f>
        <v>0</v>
      </c>
      <c r="S499" s="174" t="str">
        <f>IFERROR(tbl_AufmassLos1[[#This Row],[Fläche_qm_Jahr]]/tbl_AufmassLos1[[#This Row],[qm Leistung pro Stunde]],"")</f>
        <v/>
      </c>
      <c r="T499" s="176">
        <f>IFERROR(VLOOKUP(tbl_AufmassLos1[[#This Row],[Reinigungs-gruppe]]&amp;tbl_AufmassLos1[[#This Row],[Reinigungs-tageJahr]],tbl_BasisLos1[],8,FALSE),"")</f>
        <v>0</v>
      </c>
      <c r="U499" s="177" t="str">
        <f>IFERROR(tbl_AufmassLos1[[#This Row],[StundenJahr]]*tbl_AufmassLos1[[#This Row],[SVS]],"")</f>
        <v/>
      </c>
      <c r="V499" s="177" t="str">
        <f>IFERROR(tbl_AufmassLos1[[#This Row],[PreisJahr]]/12,"")</f>
        <v/>
      </c>
    </row>
    <row r="500" spans="1:22" x14ac:dyDescent="0.2">
      <c r="A500" s="285" t="s">
        <v>1543</v>
      </c>
      <c r="B500" s="286">
        <v>706780031</v>
      </c>
      <c r="C500" s="285" t="s">
        <v>1544</v>
      </c>
      <c r="D500" s="287" t="s">
        <v>250</v>
      </c>
      <c r="E500" s="651" t="s">
        <v>1195</v>
      </c>
      <c r="F500" s="292" t="s">
        <v>337</v>
      </c>
      <c r="G500" s="288" t="s">
        <v>666</v>
      </c>
      <c r="H500" s="292"/>
      <c r="I500" s="285" t="s">
        <v>391</v>
      </c>
      <c r="J500" s="289">
        <v>7.55</v>
      </c>
      <c r="K500" s="286" t="s">
        <v>400</v>
      </c>
      <c r="L500" s="286" t="s">
        <v>163</v>
      </c>
      <c r="M500" s="286" t="s">
        <v>430</v>
      </c>
      <c r="N500" s="290">
        <v>192</v>
      </c>
      <c r="O500" s="291">
        <v>1.8</v>
      </c>
      <c r="P500" s="291"/>
      <c r="Q500" s="650">
        <f>IFERROR(tbl_AufmassLos1[[#This Row],[Fläche_qm]]*tbl_AufmassLos1[[#This Row],[Reinigungs-tageJahr]],"")</f>
        <v>1449.6</v>
      </c>
      <c r="R500" s="175">
        <f>IFERROR(VLOOKUP(tbl_AufmassLos1[[#This Row],[Reinigungs-gruppe]]&amp;tbl_AufmassLos1[[#This Row],[Reinigungs-tageJahr]],tbl_BasisLos1[],7,FALSE),"")</f>
        <v>0</v>
      </c>
      <c r="S500" s="174" t="str">
        <f>IFERROR(tbl_AufmassLos1[[#This Row],[Fläche_qm_Jahr]]/tbl_AufmassLos1[[#This Row],[qm Leistung pro Stunde]],"")</f>
        <v/>
      </c>
      <c r="T500" s="176">
        <f>IFERROR(VLOOKUP(tbl_AufmassLos1[[#This Row],[Reinigungs-gruppe]]&amp;tbl_AufmassLos1[[#This Row],[Reinigungs-tageJahr]],tbl_BasisLos1[],8,FALSE),"")</f>
        <v>0</v>
      </c>
      <c r="U500" s="177" t="str">
        <f>IFERROR(tbl_AufmassLos1[[#This Row],[StundenJahr]]*tbl_AufmassLos1[[#This Row],[SVS]],"")</f>
        <v/>
      </c>
      <c r="V500" s="177" t="str">
        <f>IFERROR(tbl_AufmassLos1[[#This Row],[PreisJahr]]/12,"")</f>
        <v/>
      </c>
    </row>
    <row r="501" spans="1:22" x14ac:dyDescent="0.2">
      <c r="A501" s="285" t="s">
        <v>1543</v>
      </c>
      <c r="B501" s="286">
        <v>706780031</v>
      </c>
      <c r="C501" s="285" t="s">
        <v>1544</v>
      </c>
      <c r="D501" s="287" t="s">
        <v>250</v>
      </c>
      <c r="E501" s="651" t="s">
        <v>1196</v>
      </c>
      <c r="F501" s="292" t="s">
        <v>368</v>
      </c>
      <c r="G501" s="288" t="s">
        <v>666</v>
      </c>
      <c r="H501" s="292"/>
      <c r="I501" s="285" t="s">
        <v>389</v>
      </c>
      <c r="J501" s="289">
        <v>14.54</v>
      </c>
      <c r="K501" s="286" t="s">
        <v>406</v>
      </c>
      <c r="L501" s="286" t="s">
        <v>163</v>
      </c>
      <c r="M501" s="286" t="s">
        <v>429</v>
      </c>
      <c r="N501" s="290">
        <v>12</v>
      </c>
      <c r="O501" s="291">
        <v>1.9</v>
      </c>
      <c r="P501" s="291"/>
      <c r="Q501" s="650">
        <f>IFERROR(tbl_AufmassLos1[[#This Row],[Fläche_qm]]*tbl_AufmassLos1[[#This Row],[Reinigungs-tageJahr]],"")</f>
        <v>174.48</v>
      </c>
      <c r="R501" s="175">
        <f>IFERROR(VLOOKUP(tbl_AufmassLos1[[#This Row],[Reinigungs-gruppe]]&amp;tbl_AufmassLos1[[#This Row],[Reinigungs-tageJahr]],tbl_BasisLos1[],7,FALSE),"")</f>
        <v>0</v>
      </c>
      <c r="S501" s="174" t="str">
        <f>IFERROR(tbl_AufmassLos1[[#This Row],[Fläche_qm_Jahr]]/tbl_AufmassLos1[[#This Row],[qm Leistung pro Stunde]],"")</f>
        <v/>
      </c>
      <c r="T501" s="176">
        <f>IFERROR(VLOOKUP(tbl_AufmassLos1[[#This Row],[Reinigungs-gruppe]]&amp;tbl_AufmassLos1[[#This Row],[Reinigungs-tageJahr]],tbl_BasisLos1[],8,FALSE),"")</f>
        <v>0</v>
      </c>
      <c r="U501" s="177" t="str">
        <f>IFERROR(tbl_AufmassLos1[[#This Row],[StundenJahr]]*tbl_AufmassLos1[[#This Row],[SVS]],"")</f>
        <v/>
      </c>
      <c r="V501" s="177" t="str">
        <f>IFERROR(tbl_AufmassLos1[[#This Row],[PreisJahr]]/12,"")</f>
        <v/>
      </c>
    </row>
    <row r="502" spans="1:22" x14ac:dyDescent="0.2">
      <c r="A502" s="285" t="s">
        <v>1543</v>
      </c>
      <c r="B502" s="286">
        <v>706780031</v>
      </c>
      <c r="C502" s="285" t="s">
        <v>1544</v>
      </c>
      <c r="D502" s="287" t="s">
        <v>250</v>
      </c>
      <c r="E502" s="651" t="s">
        <v>1197</v>
      </c>
      <c r="F502" s="292" t="s">
        <v>765</v>
      </c>
      <c r="G502" s="288" t="s">
        <v>666</v>
      </c>
      <c r="H502" s="292"/>
      <c r="I502" s="285" t="s">
        <v>389</v>
      </c>
      <c r="J502" s="289">
        <v>31.18</v>
      </c>
      <c r="K502" s="286" t="s">
        <v>410</v>
      </c>
      <c r="L502" s="286" t="s">
        <v>163</v>
      </c>
      <c r="M502" s="286" t="s">
        <v>433</v>
      </c>
      <c r="N502" s="290">
        <v>96</v>
      </c>
      <c r="O502" s="291">
        <v>5.6</v>
      </c>
      <c r="P502" s="291"/>
      <c r="Q502" s="650">
        <f>IFERROR(tbl_AufmassLos1[[#This Row],[Fläche_qm]]*tbl_AufmassLos1[[#This Row],[Reinigungs-tageJahr]],"")</f>
        <v>2993.2799999999997</v>
      </c>
      <c r="R502" s="175">
        <f>IFERROR(VLOOKUP(tbl_AufmassLos1[[#This Row],[Reinigungs-gruppe]]&amp;tbl_AufmassLos1[[#This Row],[Reinigungs-tageJahr]],tbl_BasisLos1[],7,FALSE),"")</f>
        <v>0</v>
      </c>
      <c r="S502" s="174" t="str">
        <f>IFERROR(tbl_AufmassLos1[[#This Row],[Fläche_qm_Jahr]]/tbl_AufmassLos1[[#This Row],[qm Leistung pro Stunde]],"")</f>
        <v/>
      </c>
      <c r="T502" s="176">
        <f>IFERROR(VLOOKUP(tbl_AufmassLos1[[#This Row],[Reinigungs-gruppe]]&amp;tbl_AufmassLos1[[#This Row],[Reinigungs-tageJahr]],tbl_BasisLos1[],8,FALSE),"")</f>
        <v>0</v>
      </c>
      <c r="U502" s="177" t="str">
        <f>IFERROR(tbl_AufmassLos1[[#This Row],[StundenJahr]]*tbl_AufmassLos1[[#This Row],[SVS]],"")</f>
        <v/>
      </c>
      <c r="V502" s="177" t="str">
        <f>IFERROR(tbl_AufmassLos1[[#This Row],[PreisJahr]]/12,"")</f>
        <v/>
      </c>
    </row>
    <row r="503" spans="1:22" x14ac:dyDescent="0.2">
      <c r="A503" s="285" t="s">
        <v>1543</v>
      </c>
      <c r="B503" s="286">
        <v>706780031</v>
      </c>
      <c r="C503" s="285" t="s">
        <v>1544</v>
      </c>
      <c r="D503" s="287" t="s">
        <v>250</v>
      </c>
      <c r="E503" s="651" t="s">
        <v>1198</v>
      </c>
      <c r="F503" s="292" t="s">
        <v>765</v>
      </c>
      <c r="G503" s="288" t="s">
        <v>666</v>
      </c>
      <c r="H503" s="292"/>
      <c r="I503" s="285" t="s">
        <v>389</v>
      </c>
      <c r="J503" s="289">
        <v>41.01</v>
      </c>
      <c r="K503" s="286" t="s">
        <v>410</v>
      </c>
      <c r="L503" s="286" t="s">
        <v>163</v>
      </c>
      <c r="M503" s="286" t="s">
        <v>433</v>
      </c>
      <c r="N503" s="290">
        <v>96</v>
      </c>
      <c r="O503" s="291">
        <v>8.8000000000000007</v>
      </c>
      <c r="P503" s="291"/>
      <c r="Q503" s="650">
        <f>IFERROR(tbl_AufmassLos1[[#This Row],[Fläche_qm]]*tbl_AufmassLos1[[#This Row],[Reinigungs-tageJahr]],"")</f>
        <v>3936.96</v>
      </c>
      <c r="R503" s="175">
        <f>IFERROR(VLOOKUP(tbl_AufmassLos1[[#This Row],[Reinigungs-gruppe]]&amp;tbl_AufmassLos1[[#This Row],[Reinigungs-tageJahr]],tbl_BasisLos1[],7,FALSE),"")</f>
        <v>0</v>
      </c>
      <c r="S503" s="174" t="str">
        <f>IFERROR(tbl_AufmassLos1[[#This Row],[Fläche_qm_Jahr]]/tbl_AufmassLos1[[#This Row],[qm Leistung pro Stunde]],"")</f>
        <v/>
      </c>
      <c r="T503" s="176">
        <f>IFERROR(VLOOKUP(tbl_AufmassLos1[[#This Row],[Reinigungs-gruppe]]&amp;tbl_AufmassLos1[[#This Row],[Reinigungs-tageJahr]],tbl_BasisLos1[],8,FALSE),"")</f>
        <v>0</v>
      </c>
      <c r="U503" s="177" t="str">
        <f>IFERROR(tbl_AufmassLos1[[#This Row],[StundenJahr]]*tbl_AufmassLos1[[#This Row],[SVS]],"")</f>
        <v/>
      </c>
      <c r="V503" s="177" t="str">
        <f>IFERROR(tbl_AufmassLos1[[#This Row],[PreisJahr]]/12,"")</f>
        <v/>
      </c>
    </row>
    <row r="504" spans="1:22" x14ac:dyDescent="0.2">
      <c r="A504" s="285" t="s">
        <v>1543</v>
      </c>
      <c r="B504" s="286">
        <v>706780031</v>
      </c>
      <c r="C504" s="285" t="s">
        <v>1544</v>
      </c>
      <c r="D504" s="287" t="s">
        <v>252</v>
      </c>
      <c r="E504" s="651" t="s">
        <v>1199</v>
      </c>
      <c r="F504" s="292" t="s">
        <v>1200</v>
      </c>
      <c r="G504" s="288" t="s">
        <v>666</v>
      </c>
      <c r="H504" s="292"/>
      <c r="I504" s="285" t="s">
        <v>384</v>
      </c>
      <c r="J504" s="289">
        <v>29.23</v>
      </c>
      <c r="K504" s="286" t="s">
        <v>399</v>
      </c>
      <c r="L504" s="286" t="s">
        <v>163</v>
      </c>
      <c r="M504" s="286" t="s">
        <v>433</v>
      </c>
      <c r="N504" s="290">
        <v>96</v>
      </c>
      <c r="O504" s="291">
        <v>5.8</v>
      </c>
      <c r="P504" s="291"/>
      <c r="Q504" s="650">
        <f>IFERROR(tbl_AufmassLos1[[#This Row],[Fläche_qm]]*tbl_AufmassLos1[[#This Row],[Reinigungs-tageJahr]],"")</f>
        <v>2806.08</v>
      </c>
      <c r="R504" s="175">
        <f>IFERROR(VLOOKUP(tbl_AufmassLos1[[#This Row],[Reinigungs-gruppe]]&amp;tbl_AufmassLos1[[#This Row],[Reinigungs-tageJahr]],tbl_BasisLos1[],7,FALSE),"")</f>
        <v>0</v>
      </c>
      <c r="S504" s="174" t="str">
        <f>IFERROR(tbl_AufmassLos1[[#This Row],[Fläche_qm_Jahr]]/tbl_AufmassLos1[[#This Row],[qm Leistung pro Stunde]],"")</f>
        <v/>
      </c>
      <c r="T504" s="176">
        <f>IFERROR(VLOOKUP(tbl_AufmassLos1[[#This Row],[Reinigungs-gruppe]]&amp;tbl_AufmassLos1[[#This Row],[Reinigungs-tageJahr]],tbl_BasisLos1[],8,FALSE),"")</f>
        <v>0</v>
      </c>
      <c r="U504" s="177" t="str">
        <f>IFERROR(tbl_AufmassLos1[[#This Row],[StundenJahr]]*tbl_AufmassLos1[[#This Row],[SVS]],"")</f>
        <v/>
      </c>
      <c r="V504" s="177" t="str">
        <f>IFERROR(tbl_AufmassLos1[[#This Row],[PreisJahr]]/12,"")</f>
        <v/>
      </c>
    </row>
    <row r="505" spans="1:22" x14ac:dyDescent="0.2">
      <c r="A505" s="285" t="s">
        <v>1543</v>
      </c>
      <c r="B505" s="286">
        <v>706780031</v>
      </c>
      <c r="C505" s="285" t="s">
        <v>1544</v>
      </c>
      <c r="D505" s="287" t="s">
        <v>252</v>
      </c>
      <c r="E505" s="651" t="s">
        <v>1201</v>
      </c>
      <c r="F505" s="292" t="s">
        <v>1202</v>
      </c>
      <c r="G505" s="288" t="s">
        <v>666</v>
      </c>
      <c r="H505" s="292"/>
      <c r="I505" s="285" t="s">
        <v>384</v>
      </c>
      <c r="J505" s="289">
        <v>60</v>
      </c>
      <c r="K505" s="286" t="s">
        <v>404</v>
      </c>
      <c r="L505" s="286" t="s">
        <v>163</v>
      </c>
      <c r="M505" s="286" t="s">
        <v>430</v>
      </c>
      <c r="N505" s="290">
        <v>192</v>
      </c>
      <c r="O505" s="291">
        <v>14.4</v>
      </c>
      <c r="P505" s="291"/>
      <c r="Q505" s="650">
        <f>IFERROR(tbl_AufmassLos1[[#This Row],[Fläche_qm]]*tbl_AufmassLos1[[#This Row],[Reinigungs-tageJahr]],"")</f>
        <v>11520</v>
      </c>
      <c r="R505" s="175">
        <f>IFERROR(VLOOKUP(tbl_AufmassLos1[[#This Row],[Reinigungs-gruppe]]&amp;tbl_AufmassLos1[[#This Row],[Reinigungs-tageJahr]],tbl_BasisLos1[],7,FALSE),"")</f>
        <v>0</v>
      </c>
      <c r="S505" s="174" t="str">
        <f>IFERROR(tbl_AufmassLos1[[#This Row],[Fläche_qm_Jahr]]/tbl_AufmassLos1[[#This Row],[qm Leistung pro Stunde]],"")</f>
        <v/>
      </c>
      <c r="T505" s="176">
        <f>IFERROR(VLOOKUP(tbl_AufmassLos1[[#This Row],[Reinigungs-gruppe]]&amp;tbl_AufmassLos1[[#This Row],[Reinigungs-tageJahr]],tbl_BasisLos1[],8,FALSE),"")</f>
        <v>0</v>
      </c>
      <c r="U505" s="177" t="str">
        <f>IFERROR(tbl_AufmassLos1[[#This Row],[StundenJahr]]*tbl_AufmassLos1[[#This Row],[SVS]],"")</f>
        <v/>
      </c>
      <c r="V505" s="177" t="str">
        <f>IFERROR(tbl_AufmassLos1[[#This Row],[PreisJahr]]/12,"")</f>
        <v/>
      </c>
    </row>
    <row r="506" spans="1:22" x14ac:dyDescent="0.2">
      <c r="A506" s="285" t="s">
        <v>1534</v>
      </c>
      <c r="B506" s="286">
        <v>705190022</v>
      </c>
      <c r="C506" s="285" t="s">
        <v>1535</v>
      </c>
      <c r="D506" s="287" t="s">
        <v>250</v>
      </c>
      <c r="E506" s="651" t="s">
        <v>1203</v>
      </c>
      <c r="F506" s="292" t="s">
        <v>341</v>
      </c>
      <c r="G506" s="288" t="s">
        <v>629</v>
      </c>
      <c r="H506" s="292"/>
      <c r="I506" s="285" t="s">
        <v>389</v>
      </c>
      <c r="J506" s="289">
        <v>5.2</v>
      </c>
      <c r="K506" s="286" t="s">
        <v>49</v>
      </c>
      <c r="L506" s="286" t="s">
        <v>163</v>
      </c>
      <c r="M506" s="286" t="s">
        <v>249</v>
      </c>
      <c r="N506" s="290">
        <v>0</v>
      </c>
      <c r="O506" s="299">
        <v>1.5</v>
      </c>
      <c r="P506" s="291"/>
      <c r="Q506" s="650">
        <f>IFERROR(tbl_AufmassLos1[[#This Row],[Fläche_qm]]*tbl_AufmassLos1[[#This Row],[Reinigungs-tageJahr]],"")</f>
        <v>0</v>
      </c>
      <c r="R506" s="175">
        <f>IFERROR(VLOOKUP(tbl_AufmassLos1[[#This Row],[Reinigungs-gruppe]]&amp;tbl_AufmassLos1[[#This Row],[Reinigungs-tageJahr]],tbl_BasisLos1[],7,FALSE),"")</f>
        <v>0</v>
      </c>
      <c r="S506" s="174" t="str">
        <f>IFERROR(tbl_AufmassLos1[[#This Row],[Fläche_qm_Jahr]]/tbl_AufmassLos1[[#This Row],[qm Leistung pro Stunde]],"")</f>
        <v/>
      </c>
      <c r="T506" s="176">
        <f>IFERROR(VLOOKUP(tbl_AufmassLos1[[#This Row],[Reinigungs-gruppe]]&amp;tbl_AufmassLos1[[#This Row],[Reinigungs-tageJahr]],tbl_BasisLos1[],8,FALSE),"")</f>
        <v>0</v>
      </c>
      <c r="U506" s="177" t="str">
        <f>IFERROR(tbl_AufmassLos1[[#This Row],[StundenJahr]]*tbl_AufmassLos1[[#This Row],[SVS]],"")</f>
        <v/>
      </c>
      <c r="V506" s="177" t="str">
        <f>IFERROR(tbl_AufmassLos1[[#This Row],[PreisJahr]]/12,"")</f>
        <v/>
      </c>
    </row>
    <row r="507" spans="1:22" x14ac:dyDescent="0.2">
      <c r="A507" s="285" t="s">
        <v>1534</v>
      </c>
      <c r="B507" s="286">
        <v>705190022</v>
      </c>
      <c r="C507" s="285" t="s">
        <v>1535</v>
      </c>
      <c r="D507" s="287" t="s">
        <v>250</v>
      </c>
      <c r="E507" s="651" t="s">
        <v>1204</v>
      </c>
      <c r="F507" s="292" t="s">
        <v>336</v>
      </c>
      <c r="G507" s="288" t="s">
        <v>629</v>
      </c>
      <c r="H507" s="292"/>
      <c r="I507" s="285" t="s">
        <v>389</v>
      </c>
      <c r="J507" s="289">
        <v>6</v>
      </c>
      <c r="K507" s="286" t="s">
        <v>400</v>
      </c>
      <c r="L507" s="286" t="s">
        <v>163</v>
      </c>
      <c r="M507" s="286" t="s">
        <v>430</v>
      </c>
      <c r="N507" s="290">
        <v>225</v>
      </c>
      <c r="O507" s="299">
        <v>1.5</v>
      </c>
      <c r="P507" s="291"/>
      <c r="Q507" s="650">
        <f>IFERROR(tbl_AufmassLos1[[#This Row],[Fläche_qm]]*tbl_AufmassLos1[[#This Row],[Reinigungs-tageJahr]],"")</f>
        <v>1350</v>
      </c>
      <c r="R507" s="175">
        <f>IFERROR(VLOOKUP(tbl_AufmassLos1[[#This Row],[Reinigungs-gruppe]]&amp;tbl_AufmassLos1[[#This Row],[Reinigungs-tageJahr]],tbl_BasisLos1[],7,FALSE),"")</f>
        <v>0</v>
      </c>
      <c r="S507" s="174" t="str">
        <f>IFERROR(tbl_AufmassLos1[[#This Row],[Fläche_qm_Jahr]]/tbl_AufmassLos1[[#This Row],[qm Leistung pro Stunde]],"")</f>
        <v/>
      </c>
      <c r="T507" s="176">
        <f>IFERROR(VLOOKUP(tbl_AufmassLos1[[#This Row],[Reinigungs-gruppe]]&amp;tbl_AufmassLos1[[#This Row],[Reinigungs-tageJahr]],tbl_BasisLos1[],8,FALSE),"")</f>
        <v>0</v>
      </c>
      <c r="U507" s="177" t="str">
        <f>IFERROR(tbl_AufmassLos1[[#This Row],[StundenJahr]]*tbl_AufmassLos1[[#This Row],[SVS]],"")</f>
        <v/>
      </c>
      <c r="V507" s="177" t="str">
        <f>IFERROR(tbl_AufmassLos1[[#This Row],[PreisJahr]]/12,"")</f>
        <v/>
      </c>
    </row>
    <row r="508" spans="1:22" x14ac:dyDescent="0.2">
      <c r="A508" s="285" t="s">
        <v>1534</v>
      </c>
      <c r="B508" s="286">
        <v>705190022</v>
      </c>
      <c r="C508" s="285" t="s">
        <v>1535</v>
      </c>
      <c r="D508" s="287" t="s">
        <v>250</v>
      </c>
      <c r="E508" s="651" t="s">
        <v>1205</v>
      </c>
      <c r="F508" s="292" t="s">
        <v>1206</v>
      </c>
      <c r="G508" s="288" t="s">
        <v>629</v>
      </c>
      <c r="H508" s="292"/>
      <c r="I508" s="285" t="s">
        <v>389</v>
      </c>
      <c r="J508" s="289">
        <v>17.7</v>
      </c>
      <c r="K508" s="286" t="s">
        <v>263</v>
      </c>
      <c r="L508" s="286" t="s">
        <v>163</v>
      </c>
      <c r="M508" s="286" t="s">
        <v>433</v>
      </c>
      <c r="N508" s="290">
        <v>112.5</v>
      </c>
      <c r="O508" s="299">
        <v>3</v>
      </c>
      <c r="P508" s="291"/>
      <c r="Q508" s="650">
        <f>IFERROR(tbl_AufmassLos1[[#This Row],[Fläche_qm]]*tbl_AufmassLos1[[#This Row],[Reinigungs-tageJahr]],"")</f>
        <v>1991.25</v>
      </c>
      <c r="R508" s="175">
        <f>IFERROR(VLOOKUP(tbl_AufmassLos1[[#This Row],[Reinigungs-gruppe]]&amp;tbl_AufmassLos1[[#This Row],[Reinigungs-tageJahr]],tbl_BasisLos1[],7,FALSE),"")</f>
        <v>0</v>
      </c>
      <c r="S508" s="174" t="str">
        <f>IFERROR(tbl_AufmassLos1[[#This Row],[Fläche_qm_Jahr]]/tbl_AufmassLos1[[#This Row],[qm Leistung pro Stunde]],"")</f>
        <v/>
      </c>
      <c r="T508" s="176">
        <f>IFERROR(VLOOKUP(tbl_AufmassLos1[[#This Row],[Reinigungs-gruppe]]&amp;tbl_AufmassLos1[[#This Row],[Reinigungs-tageJahr]],tbl_BasisLos1[],8,FALSE),"")</f>
        <v>0</v>
      </c>
      <c r="U508" s="177" t="str">
        <f>IFERROR(tbl_AufmassLos1[[#This Row],[StundenJahr]]*tbl_AufmassLos1[[#This Row],[SVS]],"")</f>
        <v/>
      </c>
      <c r="V508" s="177" t="str">
        <f>IFERROR(tbl_AufmassLos1[[#This Row],[PreisJahr]]/12,"")</f>
        <v/>
      </c>
    </row>
    <row r="509" spans="1:22" x14ac:dyDescent="0.2">
      <c r="A509" s="285" t="s">
        <v>1534</v>
      </c>
      <c r="B509" s="286">
        <v>705190022</v>
      </c>
      <c r="C509" s="285" t="s">
        <v>1535</v>
      </c>
      <c r="D509" s="287" t="s">
        <v>250</v>
      </c>
      <c r="E509" s="651" t="s">
        <v>1207</v>
      </c>
      <c r="F509" s="292" t="s">
        <v>1208</v>
      </c>
      <c r="G509" s="288" t="s">
        <v>629</v>
      </c>
      <c r="H509" s="292"/>
      <c r="I509" s="285" t="s">
        <v>389</v>
      </c>
      <c r="J509" s="289">
        <v>44</v>
      </c>
      <c r="K509" s="286" t="s">
        <v>236</v>
      </c>
      <c r="L509" s="286" t="s">
        <v>163</v>
      </c>
      <c r="M509" s="286" t="s">
        <v>430</v>
      </c>
      <c r="N509" s="290">
        <v>225</v>
      </c>
      <c r="O509" s="299">
        <v>9.9</v>
      </c>
      <c r="P509" s="291"/>
      <c r="Q509" s="650">
        <f>IFERROR(tbl_AufmassLos1[[#This Row],[Fläche_qm]]*tbl_AufmassLos1[[#This Row],[Reinigungs-tageJahr]],"")</f>
        <v>9900</v>
      </c>
      <c r="R509" s="175">
        <f>IFERROR(VLOOKUP(tbl_AufmassLos1[[#This Row],[Reinigungs-gruppe]]&amp;tbl_AufmassLos1[[#This Row],[Reinigungs-tageJahr]],tbl_BasisLos1[],7,FALSE),"")</f>
        <v>0</v>
      </c>
      <c r="S509" s="174" t="str">
        <f>IFERROR(tbl_AufmassLos1[[#This Row],[Fläche_qm_Jahr]]/tbl_AufmassLos1[[#This Row],[qm Leistung pro Stunde]],"")</f>
        <v/>
      </c>
      <c r="T509" s="176">
        <f>IFERROR(VLOOKUP(tbl_AufmassLos1[[#This Row],[Reinigungs-gruppe]]&amp;tbl_AufmassLos1[[#This Row],[Reinigungs-tageJahr]],tbl_BasisLos1[],8,FALSE),"")</f>
        <v>0</v>
      </c>
      <c r="U509" s="177" t="str">
        <f>IFERROR(tbl_AufmassLos1[[#This Row],[StundenJahr]]*tbl_AufmassLos1[[#This Row],[SVS]],"")</f>
        <v/>
      </c>
      <c r="V509" s="177" t="str">
        <f>IFERROR(tbl_AufmassLos1[[#This Row],[PreisJahr]]/12,"")</f>
        <v/>
      </c>
    </row>
    <row r="510" spans="1:22" x14ac:dyDescent="0.2">
      <c r="A510" s="285" t="s">
        <v>1534</v>
      </c>
      <c r="B510" s="286">
        <v>705190022</v>
      </c>
      <c r="C510" s="285" t="s">
        <v>1535</v>
      </c>
      <c r="D510" s="287" t="s">
        <v>250</v>
      </c>
      <c r="E510" s="651" t="s">
        <v>1209</v>
      </c>
      <c r="F510" s="292" t="s">
        <v>1210</v>
      </c>
      <c r="G510" s="288" t="s">
        <v>629</v>
      </c>
      <c r="H510" s="292"/>
      <c r="I510" s="285" t="s">
        <v>389</v>
      </c>
      <c r="J510" s="289">
        <v>18.3</v>
      </c>
      <c r="K510" s="286" t="s">
        <v>236</v>
      </c>
      <c r="L510" s="286" t="s">
        <v>163</v>
      </c>
      <c r="M510" s="286" t="s">
        <v>430</v>
      </c>
      <c r="N510" s="290">
        <v>225</v>
      </c>
      <c r="O510" s="299">
        <v>4.3</v>
      </c>
      <c r="P510" s="291"/>
      <c r="Q510" s="650">
        <f>IFERROR(tbl_AufmassLos1[[#This Row],[Fläche_qm]]*tbl_AufmassLos1[[#This Row],[Reinigungs-tageJahr]],"")</f>
        <v>4117.5</v>
      </c>
      <c r="R510" s="175">
        <f>IFERROR(VLOOKUP(tbl_AufmassLos1[[#This Row],[Reinigungs-gruppe]]&amp;tbl_AufmassLos1[[#This Row],[Reinigungs-tageJahr]],tbl_BasisLos1[],7,FALSE),"")</f>
        <v>0</v>
      </c>
      <c r="S510" s="174" t="str">
        <f>IFERROR(tbl_AufmassLos1[[#This Row],[Fläche_qm_Jahr]]/tbl_AufmassLos1[[#This Row],[qm Leistung pro Stunde]],"")</f>
        <v/>
      </c>
      <c r="T510" s="176">
        <f>IFERROR(VLOOKUP(tbl_AufmassLos1[[#This Row],[Reinigungs-gruppe]]&amp;tbl_AufmassLos1[[#This Row],[Reinigungs-tageJahr]],tbl_BasisLos1[],8,FALSE),"")</f>
        <v>0</v>
      </c>
      <c r="U510" s="177" t="str">
        <f>IFERROR(tbl_AufmassLos1[[#This Row],[StundenJahr]]*tbl_AufmassLos1[[#This Row],[SVS]],"")</f>
        <v/>
      </c>
      <c r="V510" s="177" t="str">
        <f>IFERROR(tbl_AufmassLos1[[#This Row],[PreisJahr]]/12,"")</f>
        <v/>
      </c>
    </row>
    <row r="511" spans="1:22" x14ac:dyDescent="0.2">
      <c r="A511" s="285" t="s">
        <v>1534</v>
      </c>
      <c r="B511" s="286">
        <v>705190022</v>
      </c>
      <c r="C511" s="285" t="s">
        <v>1535</v>
      </c>
      <c r="D511" s="287" t="s">
        <v>250</v>
      </c>
      <c r="E511" s="651" t="s">
        <v>1211</v>
      </c>
      <c r="F511" s="292" t="s">
        <v>373</v>
      </c>
      <c r="G511" s="288" t="s">
        <v>629</v>
      </c>
      <c r="H511" s="292"/>
      <c r="I511" s="285" t="s">
        <v>389</v>
      </c>
      <c r="J511" s="289">
        <v>9.5</v>
      </c>
      <c r="K511" s="286" t="s">
        <v>400</v>
      </c>
      <c r="L511" s="286" t="s">
        <v>163</v>
      </c>
      <c r="M511" s="286" t="s">
        <v>430</v>
      </c>
      <c r="N511" s="290">
        <v>225</v>
      </c>
      <c r="O511" s="299">
        <v>1.5</v>
      </c>
      <c r="P511" s="291"/>
      <c r="Q511" s="650">
        <f>IFERROR(tbl_AufmassLos1[[#This Row],[Fläche_qm]]*tbl_AufmassLos1[[#This Row],[Reinigungs-tageJahr]],"")</f>
        <v>2137.5</v>
      </c>
      <c r="R511" s="175">
        <f>IFERROR(VLOOKUP(tbl_AufmassLos1[[#This Row],[Reinigungs-gruppe]]&amp;tbl_AufmassLos1[[#This Row],[Reinigungs-tageJahr]],tbl_BasisLos1[],7,FALSE),"")</f>
        <v>0</v>
      </c>
      <c r="S511" s="174" t="str">
        <f>IFERROR(tbl_AufmassLos1[[#This Row],[Fläche_qm_Jahr]]/tbl_AufmassLos1[[#This Row],[qm Leistung pro Stunde]],"")</f>
        <v/>
      </c>
      <c r="T511" s="176">
        <f>IFERROR(VLOOKUP(tbl_AufmassLos1[[#This Row],[Reinigungs-gruppe]]&amp;tbl_AufmassLos1[[#This Row],[Reinigungs-tageJahr]],tbl_BasisLos1[],8,FALSE),"")</f>
        <v>0</v>
      </c>
      <c r="U511" s="177" t="str">
        <f>IFERROR(tbl_AufmassLos1[[#This Row],[StundenJahr]]*tbl_AufmassLos1[[#This Row],[SVS]],"")</f>
        <v/>
      </c>
      <c r="V511" s="177" t="str">
        <f>IFERROR(tbl_AufmassLos1[[#This Row],[PreisJahr]]/12,"")</f>
        <v/>
      </c>
    </row>
    <row r="512" spans="1:22" x14ac:dyDescent="0.2">
      <c r="A512" s="285" t="s">
        <v>1534</v>
      </c>
      <c r="B512" s="286">
        <v>705190022</v>
      </c>
      <c r="C512" s="285" t="s">
        <v>1535</v>
      </c>
      <c r="D512" s="287" t="s">
        <v>250</v>
      </c>
      <c r="E512" s="651" t="s">
        <v>1212</v>
      </c>
      <c r="F512" s="292" t="s">
        <v>328</v>
      </c>
      <c r="G512" s="288" t="s">
        <v>629</v>
      </c>
      <c r="H512" s="292"/>
      <c r="I512" s="285" t="s">
        <v>389</v>
      </c>
      <c r="J512" s="289">
        <v>20.9</v>
      </c>
      <c r="K512" s="286" t="s">
        <v>398</v>
      </c>
      <c r="L512" s="286" t="s">
        <v>163</v>
      </c>
      <c r="M512" s="286" t="s">
        <v>430</v>
      </c>
      <c r="N512" s="290">
        <v>225</v>
      </c>
      <c r="O512" s="299">
        <v>3</v>
      </c>
      <c r="P512" s="291"/>
      <c r="Q512" s="650">
        <f>IFERROR(tbl_AufmassLos1[[#This Row],[Fläche_qm]]*tbl_AufmassLos1[[#This Row],[Reinigungs-tageJahr]],"")</f>
        <v>4702.5</v>
      </c>
      <c r="R512" s="175">
        <f>IFERROR(VLOOKUP(tbl_AufmassLos1[[#This Row],[Reinigungs-gruppe]]&amp;tbl_AufmassLos1[[#This Row],[Reinigungs-tageJahr]],tbl_BasisLos1[],7,FALSE),"")</f>
        <v>0</v>
      </c>
      <c r="S512" s="174" t="str">
        <f>IFERROR(tbl_AufmassLos1[[#This Row],[Fläche_qm_Jahr]]/tbl_AufmassLos1[[#This Row],[qm Leistung pro Stunde]],"")</f>
        <v/>
      </c>
      <c r="T512" s="176">
        <f>IFERROR(VLOOKUP(tbl_AufmassLos1[[#This Row],[Reinigungs-gruppe]]&amp;tbl_AufmassLos1[[#This Row],[Reinigungs-tageJahr]],tbl_BasisLos1[],8,FALSE),"")</f>
        <v>0</v>
      </c>
      <c r="U512" s="177" t="str">
        <f>IFERROR(tbl_AufmassLos1[[#This Row],[StundenJahr]]*tbl_AufmassLos1[[#This Row],[SVS]],"")</f>
        <v/>
      </c>
      <c r="V512" s="177" t="str">
        <f>IFERROR(tbl_AufmassLos1[[#This Row],[PreisJahr]]/12,"")</f>
        <v/>
      </c>
    </row>
    <row r="513" spans="1:22" x14ac:dyDescent="0.2">
      <c r="A513" s="285" t="s">
        <v>1534</v>
      </c>
      <c r="B513" s="286">
        <v>705190022</v>
      </c>
      <c r="C513" s="285" t="s">
        <v>1535</v>
      </c>
      <c r="D513" s="287" t="s">
        <v>250</v>
      </c>
      <c r="E513" s="651" t="s">
        <v>1213</v>
      </c>
      <c r="F513" s="292" t="s">
        <v>362</v>
      </c>
      <c r="G513" s="288" t="s">
        <v>629</v>
      </c>
      <c r="H513" s="292"/>
      <c r="I513" s="285" t="s">
        <v>389</v>
      </c>
      <c r="J513" s="289">
        <v>4</v>
      </c>
      <c r="K513" s="286" t="s">
        <v>49</v>
      </c>
      <c r="L513" s="286" t="s">
        <v>163</v>
      </c>
      <c r="M513" s="286" t="s">
        <v>249</v>
      </c>
      <c r="N513" s="290">
        <v>0</v>
      </c>
      <c r="O513" s="291"/>
      <c r="P513" s="291"/>
      <c r="Q513" s="650">
        <f>IFERROR(tbl_AufmassLos1[[#This Row],[Fläche_qm]]*tbl_AufmassLos1[[#This Row],[Reinigungs-tageJahr]],"")</f>
        <v>0</v>
      </c>
      <c r="R513" s="175">
        <f>IFERROR(VLOOKUP(tbl_AufmassLos1[[#This Row],[Reinigungs-gruppe]]&amp;tbl_AufmassLos1[[#This Row],[Reinigungs-tageJahr]],tbl_BasisLos1[],7,FALSE),"")</f>
        <v>0</v>
      </c>
      <c r="S513" s="174" t="str">
        <f>IFERROR(tbl_AufmassLos1[[#This Row],[Fläche_qm_Jahr]]/tbl_AufmassLos1[[#This Row],[qm Leistung pro Stunde]],"")</f>
        <v/>
      </c>
      <c r="T513" s="176">
        <f>IFERROR(VLOOKUP(tbl_AufmassLos1[[#This Row],[Reinigungs-gruppe]]&amp;tbl_AufmassLos1[[#This Row],[Reinigungs-tageJahr]],tbl_BasisLos1[],8,FALSE),"")</f>
        <v>0</v>
      </c>
      <c r="U513" s="177" t="str">
        <f>IFERROR(tbl_AufmassLos1[[#This Row],[StundenJahr]]*tbl_AufmassLos1[[#This Row],[SVS]],"")</f>
        <v/>
      </c>
      <c r="V513" s="177" t="str">
        <f>IFERROR(tbl_AufmassLos1[[#This Row],[PreisJahr]]/12,"")</f>
        <v/>
      </c>
    </row>
    <row r="514" spans="1:22" x14ac:dyDescent="0.2">
      <c r="A514" s="285" t="s">
        <v>1534</v>
      </c>
      <c r="B514" s="286">
        <v>705190022</v>
      </c>
      <c r="C514" s="285" t="s">
        <v>1535</v>
      </c>
      <c r="D514" s="287" t="s">
        <v>250</v>
      </c>
      <c r="E514" s="651" t="s">
        <v>1214</v>
      </c>
      <c r="F514" s="292" t="s">
        <v>1215</v>
      </c>
      <c r="G514" s="288" t="s">
        <v>629</v>
      </c>
      <c r="H514" s="292"/>
      <c r="I514" s="285" t="s">
        <v>389</v>
      </c>
      <c r="J514" s="289">
        <v>14.6</v>
      </c>
      <c r="K514" s="286" t="s">
        <v>399</v>
      </c>
      <c r="L514" s="286" t="s">
        <v>163</v>
      </c>
      <c r="M514" s="286" t="s">
        <v>433</v>
      </c>
      <c r="N514" s="290">
        <v>112.5</v>
      </c>
      <c r="O514" s="299">
        <v>1.5</v>
      </c>
      <c r="P514" s="291"/>
      <c r="Q514" s="650">
        <f>IFERROR(tbl_AufmassLos1[[#This Row],[Fläche_qm]]*tbl_AufmassLos1[[#This Row],[Reinigungs-tageJahr]],"")</f>
        <v>1642.5</v>
      </c>
      <c r="R514" s="175">
        <f>IFERROR(VLOOKUP(tbl_AufmassLos1[[#This Row],[Reinigungs-gruppe]]&amp;tbl_AufmassLos1[[#This Row],[Reinigungs-tageJahr]],tbl_BasisLos1[],7,FALSE),"")</f>
        <v>0</v>
      </c>
      <c r="S514" s="174" t="str">
        <f>IFERROR(tbl_AufmassLos1[[#This Row],[Fläche_qm_Jahr]]/tbl_AufmassLos1[[#This Row],[qm Leistung pro Stunde]],"")</f>
        <v/>
      </c>
      <c r="T514" s="176">
        <f>IFERROR(VLOOKUP(tbl_AufmassLos1[[#This Row],[Reinigungs-gruppe]]&amp;tbl_AufmassLos1[[#This Row],[Reinigungs-tageJahr]],tbl_BasisLos1[],8,FALSE),"")</f>
        <v>0</v>
      </c>
      <c r="U514" s="177" t="str">
        <f>IFERROR(tbl_AufmassLos1[[#This Row],[StundenJahr]]*tbl_AufmassLos1[[#This Row],[SVS]],"")</f>
        <v/>
      </c>
      <c r="V514" s="177" t="str">
        <f>IFERROR(tbl_AufmassLos1[[#This Row],[PreisJahr]]/12,"")</f>
        <v/>
      </c>
    </row>
    <row r="515" spans="1:22" x14ac:dyDescent="0.2">
      <c r="A515" s="285" t="s">
        <v>1534</v>
      </c>
      <c r="B515" s="286">
        <v>705190022</v>
      </c>
      <c r="C515" s="285" t="s">
        <v>1535</v>
      </c>
      <c r="D515" s="287" t="s">
        <v>250</v>
      </c>
      <c r="E515" s="651" t="s">
        <v>1216</v>
      </c>
      <c r="F515" s="292" t="s">
        <v>371</v>
      </c>
      <c r="G515" s="288" t="s">
        <v>629</v>
      </c>
      <c r="H515" s="292"/>
      <c r="I515" s="285" t="s">
        <v>384</v>
      </c>
      <c r="J515" s="289">
        <v>9.3000000000000007</v>
      </c>
      <c r="K515" s="286" t="s">
        <v>406</v>
      </c>
      <c r="L515" s="286" t="s">
        <v>163</v>
      </c>
      <c r="M515" s="286" t="s">
        <v>429</v>
      </c>
      <c r="N515" s="290">
        <v>12</v>
      </c>
      <c r="O515" s="299">
        <v>1.5</v>
      </c>
      <c r="P515" s="291"/>
      <c r="Q515" s="650">
        <f>IFERROR(tbl_AufmassLos1[[#This Row],[Fläche_qm]]*tbl_AufmassLos1[[#This Row],[Reinigungs-tageJahr]],"")</f>
        <v>111.60000000000001</v>
      </c>
      <c r="R515" s="175">
        <f>IFERROR(VLOOKUP(tbl_AufmassLos1[[#This Row],[Reinigungs-gruppe]]&amp;tbl_AufmassLos1[[#This Row],[Reinigungs-tageJahr]],tbl_BasisLos1[],7,FALSE),"")</f>
        <v>0</v>
      </c>
      <c r="S515" s="174" t="str">
        <f>IFERROR(tbl_AufmassLos1[[#This Row],[Fläche_qm_Jahr]]/tbl_AufmassLos1[[#This Row],[qm Leistung pro Stunde]],"")</f>
        <v/>
      </c>
      <c r="T515" s="176">
        <f>IFERROR(VLOOKUP(tbl_AufmassLos1[[#This Row],[Reinigungs-gruppe]]&amp;tbl_AufmassLos1[[#This Row],[Reinigungs-tageJahr]],tbl_BasisLos1[],8,FALSE),"")</f>
        <v>0</v>
      </c>
      <c r="U515" s="177" t="str">
        <f>IFERROR(tbl_AufmassLos1[[#This Row],[StundenJahr]]*tbl_AufmassLos1[[#This Row],[SVS]],"")</f>
        <v/>
      </c>
      <c r="V515" s="177" t="str">
        <f>IFERROR(tbl_AufmassLos1[[#This Row],[PreisJahr]]/12,"")</f>
        <v/>
      </c>
    </row>
    <row r="516" spans="1:22" x14ac:dyDescent="0.2">
      <c r="A516" s="285" t="s">
        <v>1534</v>
      </c>
      <c r="B516" s="286">
        <v>705190022</v>
      </c>
      <c r="C516" s="285" t="s">
        <v>1535</v>
      </c>
      <c r="D516" s="287" t="s">
        <v>250</v>
      </c>
      <c r="E516" s="651" t="s">
        <v>306</v>
      </c>
      <c r="F516" s="292" t="s">
        <v>1217</v>
      </c>
      <c r="G516" s="288" t="s">
        <v>629</v>
      </c>
      <c r="H516" s="292"/>
      <c r="I516" s="285" t="s">
        <v>384</v>
      </c>
      <c r="J516" s="289">
        <v>10.7</v>
      </c>
      <c r="K516" s="286" t="s">
        <v>263</v>
      </c>
      <c r="L516" s="286" t="s">
        <v>163</v>
      </c>
      <c r="M516" s="286" t="s">
        <v>433</v>
      </c>
      <c r="N516" s="290">
        <v>112.5</v>
      </c>
      <c r="O516" s="299">
        <v>1.5</v>
      </c>
      <c r="P516" s="291"/>
      <c r="Q516" s="650">
        <f>IFERROR(tbl_AufmassLos1[[#This Row],[Fläche_qm]]*tbl_AufmassLos1[[#This Row],[Reinigungs-tageJahr]],"")</f>
        <v>1203.75</v>
      </c>
      <c r="R516" s="175">
        <f>IFERROR(VLOOKUP(tbl_AufmassLos1[[#This Row],[Reinigungs-gruppe]]&amp;tbl_AufmassLos1[[#This Row],[Reinigungs-tageJahr]],tbl_BasisLos1[],7,FALSE),"")</f>
        <v>0</v>
      </c>
      <c r="S516" s="174" t="str">
        <f>IFERROR(tbl_AufmassLos1[[#This Row],[Fläche_qm_Jahr]]/tbl_AufmassLos1[[#This Row],[qm Leistung pro Stunde]],"")</f>
        <v/>
      </c>
      <c r="T516" s="176">
        <f>IFERROR(VLOOKUP(tbl_AufmassLos1[[#This Row],[Reinigungs-gruppe]]&amp;tbl_AufmassLos1[[#This Row],[Reinigungs-tageJahr]],tbl_BasisLos1[],8,FALSE),"")</f>
        <v>0</v>
      </c>
      <c r="U516" s="177" t="str">
        <f>IFERROR(tbl_AufmassLos1[[#This Row],[StundenJahr]]*tbl_AufmassLos1[[#This Row],[SVS]],"")</f>
        <v/>
      </c>
      <c r="V516" s="177" t="str">
        <f>IFERROR(tbl_AufmassLos1[[#This Row],[PreisJahr]]/12,"")</f>
        <v/>
      </c>
    </row>
    <row r="517" spans="1:22" x14ac:dyDescent="0.2">
      <c r="A517" s="285" t="s">
        <v>1534</v>
      </c>
      <c r="B517" s="286">
        <v>705190022</v>
      </c>
      <c r="C517" s="285" t="s">
        <v>1535</v>
      </c>
      <c r="D517" s="287" t="s">
        <v>250</v>
      </c>
      <c r="E517" s="651" t="s">
        <v>307</v>
      </c>
      <c r="F517" s="292" t="s">
        <v>1218</v>
      </c>
      <c r="G517" s="288" t="s">
        <v>629</v>
      </c>
      <c r="H517" s="292"/>
      <c r="I517" s="285" t="s">
        <v>384</v>
      </c>
      <c r="J517" s="289">
        <v>42.9</v>
      </c>
      <c r="K517" s="286" t="s">
        <v>236</v>
      </c>
      <c r="L517" s="286" t="s">
        <v>163</v>
      </c>
      <c r="M517" s="286" t="s">
        <v>430</v>
      </c>
      <c r="N517" s="290">
        <v>225</v>
      </c>
      <c r="O517" s="299">
        <v>8.8000000000000007</v>
      </c>
      <c r="P517" s="291"/>
      <c r="Q517" s="650">
        <f>IFERROR(tbl_AufmassLos1[[#This Row],[Fläche_qm]]*tbl_AufmassLos1[[#This Row],[Reinigungs-tageJahr]],"")</f>
        <v>9652.5</v>
      </c>
      <c r="R517" s="175">
        <f>IFERROR(VLOOKUP(tbl_AufmassLos1[[#This Row],[Reinigungs-gruppe]]&amp;tbl_AufmassLos1[[#This Row],[Reinigungs-tageJahr]],tbl_BasisLos1[],7,FALSE),"")</f>
        <v>0</v>
      </c>
      <c r="S517" s="174" t="str">
        <f>IFERROR(tbl_AufmassLos1[[#This Row],[Fläche_qm_Jahr]]/tbl_AufmassLos1[[#This Row],[qm Leistung pro Stunde]],"")</f>
        <v/>
      </c>
      <c r="T517" s="176">
        <f>IFERROR(VLOOKUP(tbl_AufmassLos1[[#This Row],[Reinigungs-gruppe]]&amp;tbl_AufmassLos1[[#This Row],[Reinigungs-tageJahr]],tbl_BasisLos1[],8,FALSE),"")</f>
        <v>0</v>
      </c>
      <c r="U517" s="177" t="str">
        <f>IFERROR(tbl_AufmassLos1[[#This Row],[StundenJahr]]*tbl_AufmassLos1[[#This Row],[SVS]],"")</f>
        <v/>
      </c>
      <c r="V517" s="177" t="str">
        <f>IFERROR(tbl_AufmassLos1[[#This Row],[PreisJahr]]/12,"")</f>
        <v/>
      </c>
    </row>
    <row r="518" spans="1:22" x14ac:dyDescent="0.2">
      <c r="A518" s="285" t="s">
        <v>1534</v>
      </c>
      <c r="B518" s="286">
        <v>705190022</v>
      </c>
      <c r="C518" s="285" t="s">
        <v>1535</v>
      </c>
      <c r="D518" s="287" t="s">
        <v>250</v>
      </c>
      <c r="E518" s="651" t="s">
        <v>273</v>
      </c>
      <c r="F518" s="292" t="s">
        <v>1219</v>
      </c>
      <c r="G518" s="288" t="s">
        <v>629</v>
      </c>
      <c r="H518" s="292"/>
      <c r="I518" s="285" t="s">
        <v>392</v>
      </c>
      <c r="J518" s="289">
        <v>10.8</v>
      </c>
      <c r="K518" s="286" t="s">
        <v>400</v>
      </c>
      <c r="L518" s="286" t="s">
        <v>163</v>
      </c>
      <c r="M518" s="286" t="s">
        <v>430</v>
      </c>
      <c r="N518" s="290">
        <v>225</v>
      </c>
      <c r="O518" s="299">
        <v>1.3</v>
      </c>
      <c r="P518" s="299">
        <v>1.5</v>
      </c>
      <c r="Q518" s="650">
        <f>IFERROR(tbl_AufmassLos1[[#This Row],[Fläche_qm]]*tbl_AufmassLos1[[#This Row],[Reinigungs-tageJahr]],"")</f>
        <v>2430</v>
      </c>
      <c r="R518" s="175">
        <f>IFERROR(VLOOKUP(tbl_AufmassLos1[[#This Row],[Reinigungs-gruppe]]&amp;tbl_AufmassLos1[[#This Row],[Reinigungs-tageJahr]],tbl_BasisLos1[],7,FALSE),"")</f>
        <v>0</v>
      </c>
      <c r="S518" s="174" t="str">
        <f>IFERROR(tbl_AufmassLos1[[#This Row],[Fläche_qm_Jahr]]/tbl_AufmassLos1[[#This Row],[qm Leistung pro Stunde]],"")</f>
        <v/>
      </c>
      <c r="T518" s="176">
        <f>IFERROR(VLOOKUP(tbl_AufmassLos1[[#This Row],[Reinigungs-gruppe]]&amp;tbl_AufmassLos1[[#This Row],[Reinigungs-tageJahr]],tbl_BasisLos1[],8,FALSE),"")</f>
        <v>0</v>
      </c>
      <c r="U518" s="177" t="str">
        <f>IFERROR(tbl_AufmassLos1[[#This Row],[StundenJahr]]*tbl_AufmassLos1[[#This Row],[SVS]],"")</f>
        <v/>
      </c>
      <c r="V518" s="177" t="str">
        <f>IFERROR(tbl_AufmassLos1[[#This Row],[PreisJahr]]/12,"")</f>
        <v/>
      </c>
    </row>
    <row r="519" spans="1:22" x14ac:dyDescent="0.2">
      <c r="A519" s="285" t="s">
        <v>1534</v>
      </c>
      <c r="B519" s="286">
        <v>705190022</v>
      </c>
      <c r="C519" s="285" t="s">
        <v>1535</v>
      </c>
      <c r="D519" s="287" t="s">
        <v>250</v>
      </c>
      <c r="E519" s="651" t="s">
        <v>294</v>
      </c>
      <c r="F519" s="292" t="s">
        <v>1220</v>
      </c>
      <c r="G519" s="288" t="s">
        <v>629</v>
      </c>
      <c r="H519" s="292"/>
      <c r="I519" s="285" t="s">
        <v>384</v>
      </c>
      <c r="J519" s="289">
        <v>16.600000000000001</v>
      </c>
      <c r="K519" s="286" t="s">
        <v>236</v>
      </c>
      <c r="L519" s="286" t="s">
        <v>163</v>
      </c>
      <c r="M519" s="286" t="s">
        <v>430</v>
      </c>
      <c r="N519" s="290">
        <v>225</v>
      </c>
      <c r="O519" s="299">
        <v>1.5</v>
      </c>
      <c r="P519" s="291"/>
      <c r="Q519" s="650">
        <f>IFERROR(tbl_AufmassLos1[[#This Row],[Fläche_qm]]*tbl_AufmassLos1[[#This Row],[Reinigungs-tageJahr]],"")</f>
        <v>3735.0000000000005</v>
      </c>
      <c r="R519" s="175">
        <f>IFERROR(VLOOKUP(tbl_AufmassLos1[[#This Row],[Reinigungs-gruppe]]&amp;tbl_AufmassLos1[[#This Row],[Reinigungs-tageJahr]],tbl_BasisLos1[],7,FALSE),"")</f>
        <v>0</v>
      </c>
      <c r="S519" s="174" t="str">
        <f>IFERROR(tbl_AufmassLos1[[#This Row],[Fläche_qm_Jahr]]/tbl_AufmassLos1[[#This Row],[qm Leistung pro Stunde]],"")</f>
        <v/>
      </c>
      <c r="T519" s="176">
        <f>IFERROR(VLOOKUP(tbl_AufmassLos1[[#This Row],[Reinigungs-gruppe]]&amp;tbl_AufmassLos1[[#This Row],[Reinigungs-tageJahr]],tbl_BasisLos1[],8,FALSE),"")</f>
        <v>0</v>
      </c>
      <c r="U519" s="177" t="str">
        <f>IFERROR(tbl_AufmassLos1[[#This Row],[StundenJahr]]*tbl_AufmassLos1[[#This Row],[SVS]],"")</f>
        <v/>
      </c>
      <c r="V519" s="177" t="str">
        <f>IFERROR(tbl_AufmassLos1[[#This Row],[PreisJahr]]/12,"")</f>
        <v/>
      </c>
    </row>
    <row r="520" spans="1:22" x14ac:dyDescent="0.2">
      <c r="A520" s="285" t="s">
        <v>1534</v>
      </c>
      <c r="B520" s="286">
        <v>705190022</v>
      </c>
      <c r="C520" s="285" t="s">
        <v>1535</v>
      </c>
      <c r="D520" s="287" t="s">
        <v>250</v>
      </c>
      <c r="E520" s="651" t="s">
        <v>274</v>
      </c>
      <c r="F520" s="292" t="s">
        <v>1221</v>
      </c>
      <c r="G520" s="288" t="s">
        <v>629</v>
      </c>
      <c r="H520" s="292"/>
      <c r="I520" s="285" t="s">
        <v>1517</v>
      </c>
      <c r="J520" s="289">
        <v>6</v>
      </c>
      <c r="K520" s="286" t="s">
        <v>400</v>
      </c>
      <c r="L520" s="286" t="s">
        <v>163</v>
      </c>
      <c r="M520" s="286" t="s">
        <v>430</v>
      </c>
      <c r="N520" s="290">
        <v>225</v>
      </c>
      <c r="O520" s="299">
        <v>1.5</v>
      </c>
      <c r="P520" s="291"/>
      <c r="Q520" s="650">
        <f>IFERROR(tbl_AufmassLos1[[#This Row],[Fläche_qm]]*tbl_AufmassLos1[[#This Row],[Reinigungs-tageJahr]],"")</f>
        <v>1350</v>
      </c>
      <c r="R520" s="175">
        <f>IFERROR(VLOOKUP(tbl_AufmassLos1[[#This Row],[Reinigungs-gruppe]]&amp;tbl_AufmassLos1[[#This Row],[Reinigungs-tageJahr]],tbl_BasisLos1[],7,FALSE),"")</f>
        <v>0</v>
      </c>
      <c r="S520" s="174" t="str">
        <f>IFERROR(tbl_AufmassLos1[[#This Row],[Fläche_qm_Jahr]]/tbl_AufmassLos1[[#This Row],[qm Leistung pro Stunde]],"")</f>
        <v/>
      </c>
      <c r="T520" s="176">
        <f>IFERROR(VLOOKUP(tbl_AufmassLos1[[#This Row],[Reinigungs-gruppe]]&amp;tbl_AufmassLos1[[#This Row],[Reinigungs-tageJahr]],tbl_BasisLos1[],8,FALSE),"")</f>
        <v>0</v>
      </c>
      <c r="U520" s="177" t="str">
        <f>IFERROR(tbl_AufmassLos1[[#This Row],[StundenJahr]]*tbl_AufmassLos1[[#This Row],[SVS]],"")</f>
        <v/>
      </c>
      <c r="V520" s="177" t="str">
        <f>IFERROR(tbl_AufmassLos1[[#This Row],[PreisJahr]]/12,"")</f>
        <v/>
      </c>
    </row>
    <row r="521" spans="1:22" x14ac:dyDescent="0.2">
      <c r="A521" s="285" t="s">
        <v>1534</v>
      </c>
      <c r="B521" s="286">
        <v>705190022</v>
      </c>
      <c r="C521" s="285" t="s">
        <v>1535</v>
      </c>
      <c r="D521" s="287" t="s">
        <v>250</v>
      </c>
      <c r="E521" s="651" t="s">
        <v>276</v>
      </c>
      <c r="F521" s="292" t="s">
        <v>371</v>
      </c>
      <c r="G521" s="288" t="s">
        <v>629</v>
      </c>
      <c r="H521" s="292"/>
      <c r="I521" s="285" t="s">
        <v>384</v>
      </c>
      <c r="J521" s="289">
        <v>2.4</v>
      </c>
      <c r="K521" s="286" t="s">
        <v>406</v>
      </c>
      <c r="L521" s="286" t="s">
        <v>163</v>
      </c>
      <c r="M521" s="286" t="s">
        <v>429</v>
      </c>
      <c r="N521" s="290">
        <v>12</v>
      </c>
      <c r="O521" s="291"/>
      <c r="P521" s="291"/>
      <c r="Q521" s="650">
        <f>IFERROR(tbl_AufmassLos1[[#This Row],[Fläche_qm]]*tbl_AufmassLos1[[#This Row],[Reinigungs-tageJahr]],"")</f>
        <v>28.799999999999997</v>
      </c>
      <c r="R521" s="175">
        <f>IFERROR(VLOOKUP(tbl_AufmassLos1[[#This Row],[Reinigungs-gruppe]]&amp;tbl_AufmassLos1[[#This Row],[Reinigungs-tageJahr]],tbl_BasisLos1[],7,FALSE),"")</f>
        <v>0</v>
      </c>
      <c r="S521" s="174" t="str">
        <f>IFERROR(tbl_AufmassLos1[[#This Row],[Fläche_qm_Jahr]]/tbl_AufmassLos1[[#This Row],[qm Leistung pro Stunde]],"")</f>
        <v/>
      </c>
      <c r="T521" s="176">
        <f>IFERROR(VLOOKUP(tbl_AufmassLos1[[#This Row],[Reinigungs-gruppe]]&amp;tbl_AufmassLos1[[#This Row],[Reinigungs-tageJahr]],tbl_BasisLos1[],8,FALSE),"")</f>
        <v>0</v>
      </c>
      <c r="U521" s="177" t="str">
        <f>IFERROR(tbl_AufmassLos1[[#This Row],[StundenJahr]]*tbl_AufmassLos1[[#This Row],[SVS]],"")</f>
        <v/>
      </c>
      <c r="V521" s="177" t="str">
        <f>IFERROR(tbl_AufmassLos1[[#This Row],[PreisJahr]]/12,"")</f>
        <v/>
      </c>
    </row>
    <row r="522" spans="1:22" x14ac:dyDescent="0.2">
      <c r="A522" s="285" t="s">
        <v>1534</v>
      </c>
      <c r="B522" s="286">
        <v>705190022</v>
      </c>
      <c r="C522" s="285" t="s">
        <v>1535</v>
      </c>
      <c r="D522" s="287" t="s">
        <v>250</v>
      </c>
      <c r="E522" s="651" t="s">
        <v>275</v>
      </c>
      <c r="F522" s="292" t="s">
        <v>1222</v>
      </c>
      <c r="G522" s="288" t="s">
        <v>629</v>
      </c>
      <c r="H522" s="292"/>
      <c r="I522" s="285" t="s">
        <v>384</v>
      </c>
      <c r="J522" s="289">
        <v>19.899999999999999</v>
      </c>
      <c r="K522" s="286" t="s">
        <v>236</v>
      </c>
      <c r="L522" s="286" t="s">
        <v>163</v>
      </c>
      <c r="M522" s="286" t="s">
        <v>430</v>
      </c>
      <c r="N522" s="290">
        <v>225</v>
      </c>
      <c r="O522" s="299">
        <v>3</v>
      </c>
      <c r="P522" s="291"/>
      <c r="Q522" s="650">
        <f>IFERROR(tbl_AufmassLos1[[#This Row],[Fläche_qm]]*tbl_AufmassLos1[[#This Row],[Reinigungs-tageJahr]],"")</f>
        <v>4477.5</v>
      </c>
      <c r="R522" s="175">
        <f>IFERROR(VLOOKUP(tbl_AufmassLos1[[#This Row],[Reinigungs-gruppe]]&amp;tbl_AufmassLos1[[#This Row],[Reinigungs-tageJahr]],tbl_BasisLos1[],7,FALSE),"")</f>
        <v>0</v>
      </c>
      <c r="S522" s="174" t="str">
        <f>IFERROR(tbl_AufmassLos1[[#This Row],[Fläche_qm_Jahr]]/tbl_AufmassLos1[[#This Row],[qm Leistung pro Stunde]],"")</f>
        <v/>
      </c>
      <c r="T522" s="176">
        <f>IFERROR(VLOOKUP(tbl_AufmassLos1[[#This Row],[Reinigungs-gruppe]]&amp;tbl_AufmassLos1[[#This Row],[Reinigungs-tageJahr]],tbl_BasisLos1[],8,FALSE),"")</f>
        <v>0</v>
      </c>
      <c r="U522" s="177" t="str">
        <f>IFERROR(tbl_AufmassLos1[[#This Row],[StundenJahr]]*tbl_AufmassLos1[[#This Row],[SVS]],"")</f>
        <v/>
      </c>
      <c r="V522" s="177" t="str">
        <f>IFERROR(tbl_AufmassLos1[[#This Row],[PreisJahr]]/12,"")</f>
        <v/>
      </c>
    </row>
    <row r="523" spans="1:22" x14ac:dyDescent="0.2">
      <c r="A523" s="285" t="s">
        <v>1534</v>
      </c>
      <c r="B523" s="286">
        <v>705190022</v>
      </c>
      <c r="C523" s="285" t="s">
        <v>1535</v>
      </c>
      <c r="D523" s="287" t="s">
        <v>250</v>
      </c>
      <c r="E523" s="651" t="s">
        <v>303</v>
      </c>
      <c r="F523" s="292" t="s">
        <v>1223</v>
      </c>
      <c r="G523" s="288" t="s">
        <v>629</v>
      </c>
      <c r="H523" s="292"/>
      <c r="I523" s="285" t="s">
        <v>384</v>
      </c>
      <c r="J523" s="289">
        <v>5.5</v>
      </c>
      <c r="K523" s="286" t="s">
        <v>235</v>
      </c>
      <c r="L523" s="286" t="s">
        <v>163</v>
      </c>
      <c r="M523" s="286" t="s">
        <v>430</v>
      </c>
      <c r="N523" s="290">
        <v>225</v>
      </c>
      <c r="O523" s="291"/>
      <c r="P523" s="291"/>
      <c r="Q523" s="650">
        <f>IFERROR(tbl_AufmassLos1[[#This Row],[Fläche_qm]]*tbl_AufmassLos1[[#This Row],[Reinigungs-tageJahr]],"")</f>
        <v>1237.5</v>
      </c>
      <c r="R523" s="175">
        <f>IFERROR(VLOOKUP(tbl_AufmassLos1[[#This Row],[Reinigungs-gruppe]]&amp;tbl_AufmassLos1[[#This Row],[Reinigungs-tageJahr]],tbl_BasisLos1[],7,FALSE),"")</f>
        <v>0</v>
      </c>
      <c r="S523" s="174" t="str">
        <f>IFERROR(tbl_AufmassLos1[[#This Row],[Fläche_qm_Jahr]]/tbl_AufmassLos1[[#This Row],[qm Leistung pro Stunde]],"")</f>
        <v/>
      </c>
      <c r="T523" s="176">
        <f>IFERROR(VLOOKUP(tbl_AufmassLos1[[#This Row],[Reinigungs-gruppe]]&amp;tbl_AufmassLos1[[#This Row],[Reinigungs-tageJahr]],tbl_BasisLos1[],8,FALSE),"")</f>
        <v>0</v>
      </c>
      <c r="U523" s="177" t="str">
        <f>IFERROR(tbl_AufmassLos1[[#This Row],[StundenJahr]]*tbl_AufmassLos1[[#This Row],[SVS]],"")</f>
        <v/>
      </c>
      <c r="V523" s="177" t="str">
        <f>IFERROR(tbl_AufmassLos1[[#This Row],[PreisJahr]]/12,"")</f>
        <v/>
      </c>
    </row>
    <row r="524" spans="1:22" x14ac:dyDescent="0.2">
      <c r="A524" s="285" t="s">
        <v>1534</v>
      </c>
      <c r="B524" s="286">
        <v>705190022</v>
      </c>
      <c r="C524" s="285" t="s">
        <v>1535</v>
      </c>
      <c r="D524" s="287" t="s">
        <v>250</v>
      </c>
      <c r="E524" s="651" t="s">
        <v>304</v>
      </c>
      <c r="F524" s="292" t="s">
        <v>1224</v>
      </c>
      <c r="G524" s="288" t="s">
        <v>629</v>
      </c>
      <c r="H524" s="292"/>
      <c r="I524" s="285" t="s">
        <v>384</v>
      </c>
      <c r="J524" s="289">
        <v>18.78</v>
      </c>
      <c r="K524" s="286" t="s">
        <v>262</v>
      </c>
      <c r="L524" s="286" t="s">
        <v>163</v>
      </c>
      <c r="M524" s="286" t="s">
        <v>430</v>
      </c>
      <c r="N524" s="290">
        <v>225</v>
      </c>
      <c r="O524" s="291"/>
      <c r="P524" s="291"/>
      <c r="Q524" s="650">
        <f>IFERROR(tbl_AufmassLos1[[#This Row],[Fläche_qm]]*tbl_AufmassLos1[[#This Row],[Reinigungs-tageJahr]],"")</f>
        <v>4225.5</v>
      </c>
      <c r="R524" s="175">
        <f>IFERROR(VLOOKUP(tbl_AufmassLos1[[#This Row],[Reinigungs-gruppe]]&amp;tbl_AufmassLos1[[#This Row],[Reinigungs-tageJahr]],tbl_BasisLos1[],7,FALSE),"")</f>
        <v>0</v>
      </c>
      <c r="S524" s="174" t="str">
        <f>IFERROR(tbl_AufmassLos1[[#This Row],[Fläche_qm_Jahr]]/tbl_AufmassLos1[[#This Row],[qm Leistung pro Stunde]],"")</f>
        <v/>
      </c>
      <c r="T524" s="176">
        <f>IFERROR(VLOOKUP(tbl_AufmassLos1[[#This Row],[Reinigungs-gruppe]]&amp;tbl_AufmassLos1[[#This Row],[Reinigungs-tageJahr]],tbl_BasisLos1[],8,FALSE),"")</f>
        <v>0</v>
      </c>
      <c r="U524" s="177" t="str">
        <f>IFERROR(tbl_AufmassLos1[[#This Row],[StundenJahr]]*tbl_AufmassLos1[[#This Row],[SVS]],"")</f>
        <v/>
      </c>
      <c r="V524" s="177" t="str">
        <f>IFERROR(tbl_AufmassLos1[[#This Row],[PreisJahr]]/12,"")</f>
        <v/>
      </c>
    </row>
    <row r="525" spans="1:22" x14ac:dyDescent="0.2">
      <c r="A525" s="285" t="s">
        <v>1534</v>
      </c>
      <c r="B525" s="286">
        <v>705190022</v>
      </c>
      <c r="C525" s="285" t="s">
        <v>1535</v>
      </c>
      <c r="D525" s="287" t="s">
        <v>250</v>
      </c>
      <c r="E525" s="651" t="s">
        <v>305</v>
      </c>
      <c r="F525" s="292" t="s">
        <v>1225</v>
      </c>
      <c r="G525" s="288" t="s">
        <v>629</v>
      </c>
      <c r="H525" s="292"/>
      <c r="I525" s="285" t="s">
        <v>384</v>
      </c>
      <c r="J525" s="289">
        <v>11.32</v>
      </c>
      <c r="K525" s="286" t="s">
        <v>262</v>
      </c>
      <c r="L525" s="286" t="s">
        <v>163</v>
      </c>
      <c r="M525" s="286" t="s">
        <v>430</v>
      </c>
      <c r="N525" s="290">
        <v>225</v>
      </c>
      <c r="O525" s="291"/>
      <c r="P525" s="291"/>
      <c r="Q525" s="650">
        <f>IFERROR(tbl_AufmassLos1[[#This Row],[Fläche_qm]]*tbl_AufmassLos1[[#This Row],[Reinigungs-tageJahr]],"")</f>
        <v>2547</v>
      </c>
      <c r="R525" s="175">
        <f>IFERROR(VLOOKUP(tbl_AufmassLos1[[#This Row],[Reinigungs-gruppe]]&amp;tbl_AufmassLos1[[#This Row],[Reinigungs-tageJahr]],tbl_BasisLos1[],7,FALSE),"")</f>
        <v>0</v>
      </c>
      <c r="S525" s="174" t="str">
        <f>IFERROR(tbl_AufmassLos1[[#This Row],[Fläche_qm_Jahr]]/tbl_AufmassLos1[[#This Row],[qm Leistung pro Stunde]],"")</f>
        <v/>
      </c>
      <c r="T525" s="176">
        <f>IFERROR(VLOOKUP(tbl_AufmassLos1[[#This Row],[Reinigungs-gruppe]]&amp;tbl_AufmassLos1[[#This Row],[Reinigungs-tageJahr]],tbl_BasisLos1[],8,FALSE),"")</f>
        <v>0</v>
      </c>
      <c r="U525" s="177" t="str">
        <f>IFERROR(tbl_AufmassLos1[[#This Row],[StundenJahr]]*tbl_AufmassLos1[[#This Row],[SVS]],"")</f>
        <v/>
      </c>
      <c r="V525" s="177" t="str">
        <f>IFERROR(tbl_AufmassLos1[[#This Row],[PreisJahr]]/12,"")</f>
        <v/>
      </c>
    </row>
    <row r="526" spans="1:22" x14ac:dyDescent="0.2">
      <c r="A526" s="285" t="s">
        <v>1534</v>
      </c>
      <c r="B526" s="286">
        <v>705190022</v>
      </c>
      <c r="C526" s="285" t="s">
        <v>1535</v>
      </c>
      <c r="D526" s="287" t="s">
        <v>249</v>
      </c>
      <c r="E526" s="651" t="s">
        <v>1226</v>
      </c>
      <c r="F526" s="292" t="s">
        <v>1227</v>
      </c>
      <c r="G526" s="288" t="s">
        <v>629</v>
      </c>
      <c r="H526" s="292"/>
      <c r="I526" s="285" t="s">
        <v>392</v>
      </c>
      <c r="J526" s="289">
        <v>11.7</v>
      </c>
      <c r="K526" s="286" t="s">
        <v>264</v>
      </c>
      <c r="L526" s="286" t="s">
        <v>163</v>
      </c>
      <c r="M526" s="286" t="s">
        <v>430</v>
      </c>
      <c r="N526" s="290">
        <v>225</v>
      </c>
      <c r="O526" s="291"/>
      <c r="P526" s="291"/>
      <c r="Q526" s="650">
        <f>IFERROR(tbl_AufmassLos1[[#This Row],[Fläche_qm]]*tbl_AufmassLos1[[#This Row],[Reinigungs-tageJahr]],"")</f>
        <v>2632.5</v>
      </c>
      <c r="R526" s="175">
        <f>IFERROR(VLOOKUP(tbl_AufmassLos1[[#This Row],[Reinigungs-gruppe]]&amp;tbl_AufmassLos1[[#This Row],[Reinigungs-tageJahr]],tbl_BasisLos1[],7,FALSE),"")</f>
        <v>0</v>
      </c>
      <c r="S526" s="174" t="str">
        <f>IFERROR(tbl_AufmassLos1[[#This Row],[Fläche_qm_Jahr]]/tbl_AufmassLos1[[#This Row],[qm Leistung pro Stunde]],"")</f>
        <v/>
      </c>
      <c r="T526" s="176">
        <f>IFERROR(VLOOKUP(tbl_AufmassLos1[[#This Row],[Reinigungs-gruppe]]&amp;tbl_AufmassLos1[[#This Row],[Reinigungs-tageJahr]],tbl_BasisLos1[],8,FALSE),"")</f>
        <v>0</v>
      </c>
      <c r="U526" s="177" t="str">
        <f>IFERROR(tbl_AufmassLos1[[#This Row],[StundenJahr]]*tbl_AufmassLos1[[#This Row],[SVS]],"")</f>
        <v/>
      </c>
      <c r="V526" s="177" t="str">
        <f>IFERROR(tbl_AufmassLos1[[#This Row],[PreisJahr]]/12,"")</f>
        <v/>
      </c>
    </row>
    <row r="527" spans="1:22" x14ac:dyDescent="0.2">
      <c r="A527" s="285" t="s">
        <v>1534</v>
      </c>
      <c r="B527" s="286">
        <v>705190022</v>
      </c>
      <c r="C527" s="285" t="s">
        <v>1535</v>
      </c>
      <c r="D527" s="287" t="s">
        <v>249</v>
      </c>
      <c r="E527" s="651" t="s">
        <v>1228</v>
      </c>
      <c r="F527" s="292" t="s">
        <v>338</v>
      </c>
      <c r="G527" s="288" t="s">
        <v>629</v>
      </c>
      <c r="H527" s="292"/>
      <c r="I527" s="285" t="s">
        <v>1518</v>
      </c>
      <c r="J527" s="289">
        <v>18.399999999999999</v>
      </c>
      <c r="K527" s="286" t="s">
        <v>197</v>
      </c>
      <c r="L527" s="286" t="s">
        <v>163</v>
      </c>
      <c r="M527" s="286" t="s">
        <v>430</v>
      </c>
      <c r="N527" s="290">
        <v>225</v>
      </c>
      <c r="O527" s="299">
        <v>3.8</v>
      </c>
      <c r="P527" s="291"/>
      <c r="Q527" s="650">
        <f>IFERROR(tbl_AufmassLos1[[#This Row],[Fläche_qm]]*tbl_AufmassLos1[[#This Row],[Reinigungs-tageJahr]],"")</f>
        <v>4140</v>
      </c>
      <c r="R527" s="175">
        <f>IFERROR(VLOOKUP(tbl_AufmassLos1[[#This Row],[Reinigungs-gruppe]]&amp;tbl_AufmassLos1[[#This Row],[Reinigungs-tageJahr]],tbl_BasisLos1[],7,FALSE),"")</f>
        <v>0</v>
      </c>
      <c r="S527" s="174" t="str">
        <f>IFERROR(tbl_AufmassLos1[[#This Row],[Fläche_qm_Jahr]]/tbl_AufmassLos1[[#This Row],[qm Leistung pro Stunde]],"")</f>
        <v/>
      </c>
      <c r="T527" s="176">
        <f>IFERROR(VLOOKUP(tbl_AufmassLos1[[#This Row],[Reinigungs-gruppe]]&amp;tbl_AufmassLos1[[#This Row],[Reinigungs-tageJahr]],tbl_BasisLos1[],8,FALSE),"")</f>
        <v>0</v>
      </c>
      <c r="U527" s="177" t="str">
        <f>IFERROR(tbl_AufmassLos1[[#This Row],[StundenJahr]]*tbl_AufmassLos1[[#This Row],[SVS]],"")</f>
        <v/>
      </c>
      <c r="V527" s="177" t="str">
        <f>IFERROR(tbl_AufmassLos1[[#This Row],[PreisJahr]]/12,"")</f>
        <v/>
      </c>
    </row>
    <row r="528" spans="1:22" x14ac:dyDescent="0.2">
      <c r="A528" s="285" t="s">
        <v>1534</v>
      </c>
      <c r="B528" s="286">
        <v>705190022</v>
      </c>
      <c r="C528" s="285" t="s">
        <v>1535</v>
      </c>
      <c r="D528" s="287" t="s">
        <v>249</v>
      </c>
      <c r="E528" s="651" t="s">
        <v>1229</v>
      </c>
      <c r="F528" s="292" t="s">
        <v>1230</v>
      </c>
      <c r="G528" s="288" t="s">
        <v>629</v>
      </c>
      <c r="H528" s="292"/>
      <c r="I528" s="285" t="s">
        <v>1518</v>
      </c>
      <c r="J528" s="289">
        <v>5.3</v>
      </c>
      <c r="K528" s="286" t="s">
        <v>405</v>
      </c>
      <c r="L528" s="286" t="s">
        <v>163</v>
      </c>
      <c r="M528" s="286" t="s">
        <v>430</v>
      </c>
      <c r="N528" s="290">
        <v>225</v>
      </c>
      <c r="O528" s="291"/>
      <c r="P528" s="291"/>
      <c r="Q528" s="650">
        <f>IFERROR(tbl_AufmassLos1[[#This Row],[Fläche_qm]]*tbl_AufmassLos1[[#This Row],[Reinigungs-tageJahr]],"")</f>
        <v>1192.5</v>
      </c>
      <c r="R528" s="175">
        <f>IFERROR(VLOOKUP(tbl_AufmassLos1[[#This Row],[Reinigungs-gruppe]]&amp;tbl_AufmassLos1[[#This Row],[Reinigungs-tageJahr]],tbl_BasisLos1[],7,FALSE),"")</f>
        <v>0</v>
      </c>
      <c r="S528" s="174" t="str">
        <f>IFERROR(tbl_AufmassLos1[[#This Row],[Fläche_qm_Jahr]]/tbl_AufmassLos1[[#This Row],[qm Leistung pro Stunde]],"")</f>
        <v/>
      </c>
      <c r="T528" s="176">
        <f>IFERROR(VLOOKUP(tbl_AufmassLos1[[#This Row],[Reinigungs-gruppe]]&amp;tbl_AufmassLos1[[#This Row],[Reinigungs-tageJahr]],tbl_BasisLos1[],8,FALSE),"")</f>
        <v>0</v>
      </c>
      <c r="U528" s="177" t="str">
        <f>IFERROR(tbl_AufmassLos1[[#This Row],[StundenJahr]]*tbl_AufmassLos1[[#This Row],[SVS]],"")</f>
        <v/>
      </c>
      <c r="V528" s="177" t="str">
        <f>IFERROR(tbl_AufmassLos1[[#This Row],[PreisJahr]]/12,"")</f>
        <v/>
      </c>
    </row>
    <row r="529" spans="1:22" x14ac:dyDescent="0.2">
      <c r="A529" s="285" t="s">
        <v>1534</v>
      </c>
      <c r="B529" s="286">
        <v>705190022</v>
      </c>
      <c r="C529" s="285" t="s">
        <v>1535</v>
      </c>
      <c r="D529" s="287" t="s">
        <v>249</v>
      </c>
      <c r="E529" s="651" t="s">
        <v>1231</v>
      </c>
      <c r="F529" s="292" t="s">
        <v>1232</v>
      </c>
      <c r="G529" s="288" t="s">
        <v>629</v>
      </c>
      <c r="H529" s="292"/>
      <c r="I529" s="285" t="s">
        <v>1518</v>
      </c>
      <c r="J529" s="289">
        <v>5.63</v>
      </c>
      <c r="K529" s="286" t="s">
        <v>400</v>
      </c>
      <c r="L529" s="286" t="s">
        <v>163</v>
      </c>
      <c r="M529" s="286" t="s">
        <v>430</v>
      </c>
      <c r="N529" s="290">
        <v>225</v>
      </c>
      <c r="O529" s="291"/>
      <c r="P529" s="291"/>
      <c r="Q529" s="650">
        <f>IFERROR(tbl_AufmassLos1[[#This Row],[Fläche_qm]]*tbl_AufmassLos1[[#This Row],[Reinigungs-tageJahr]],"")</f>
        <v>1266.75</v>
      </c>
      <c r="R529" s="175">
        <f>IFERROR(VLOOKUP(tbl_AufmassLos1[[#This Row],[Reinigungs-gruppe]]&amp;tbl_AufmassLos1[[#This Row],[Reinigungs-tageJahr]],tbl_BasisLos1[],7,FALSE),"")</f>
        <v>0</v>
      </c>
      <c r="S529" s="174" t="str">
        <f>IFERROR(tbl_AufmassLos1[[#This Row],[Fläche_qm_Jahr]]/tbl_AufmassLos1[[#This Row],[qm Leistung pro Stunde]],"")</f>
        <v/>
      </c>
      <c r="T529" s="176">
        <f>IFERROR(VLOOKUP(tbl_AufmassLos1[[#This Row],[Reinigungs-gruppe]]&amp;tbl_AufmassLos1[[#This Row],[Reinigungs-tageJahr]],tbl_BasisLos1[],8,FALSE),"")</f>
        <v>0</v>
      </c>
      <c r="U529" s="177" t="str">
        <f>IFERROR(tbl_AufmassLos1[[#This Row],[StundenJahr]]*tbl_AufmassLos1[[#This Row],[SVS]],"")</f>
        <v/>
      </c>
      <c r="V529" s="177" t="str">
        <f>IFERROR(tbl_AufmassLos1[[#This Row],[PreisJahr]]/12,"")</f>
        <v/>
      </c>
    </row>
    <row r="530" spans="1:22" x14ac:dyDescent="0.2">
      <c r="A530" s="285" t="s">
        <v>1534</v>
      </c>
      <c r="B530" s="286">
        <v>705190022</v>
      </c>
      <c r="C530" s="285" t="s">
        <v>1535</v>
      </c>
      <c r="D530" s="287" t="s">
        <v>249</v>
      </c>
      <c r="E530" s="651" t="s">
        <v>1213</v>
      </c>
      <c r="F530" s="292" t="s">
        <v>1233</v>
      </c>
      <c r="G530" s="288" t="s">
        <v>629</v>
      </c>
      <c r="H530" s="292"/>
      <c r="I530" s="285" t="s">
        <v>384</v>
      </c>
      <c r="J530" s="289">
        <v>43.2</v>
      </c>
      <c r="K530" s="286" t="s">
        <v>236</v>
      </c>
      <c r="L530" s="286" t="s">
        <v>163</v>
      </c>
      <c r="M530" s="286" t="s">
        <v>430</v>
      </c>
      <c r="N530" s="290">
        <v>225</v>
      </c>
      <c r="O530" s="299">
        <v>14.4</v>
      </c>
      <c r="P530" s="291"/>
      <c r="Q530" s="650">
        <f>IFERROR(tbl_AufmassLos1[[#This Row],[Fläche_qm]]*tbl_AufmassLos1[[#This Row],[Reinigungs-tageJahr]],"")</f>
        <v>9720</v>
      </c>
      <c r="R530" s="175">
        <f>IFERROR(VLOOKUP(tbl_AufmassLos1[[#This Row],[Reinigungs-gruppe]]&amp;tbl_AufmassLos1[[#This Row],[Reinigungs-tageJahr]],tbl_BasisLos1[],7,FALSE),"")</f>
        <v>0</v>
      </c>
      <c r="S530" s="174" t="str">
        <f>IFERROR(tbl_AufmassLos1[[#This Row],[Fläche_qm_Jahr]]/tbl_AufmassLos1[[#This Row],[qm Leistung pro Stunde]],"")</f>
        <v/>
      </c>
      <c r="T530" s="176">
        <f>IFERROR(VLOOKUP(tbl_AufmassLos1[[#This Row],[Reinigungs-gruppe]]&amp;tbl_AufmassLos1[[#This Row],[Reinigungs-tageJahr]],tbl_BasisLos1[],8,FALSE),"")</f>
        <v>0</v>
      </c>
      <c r="U530" s="177" t="str">
        <f>IFERROR(tbl_AufmassLos1[[#This Row],[StundenJahr]]*tbl_AufmassLos1[[#This Row],[SVS]],"")</f>
        <v/>
      </c>
      <c r="V530" s="177" t="str">
        <f>IFERROR(tbl_AufmassLos1[[#This Row],[PreisJahr]]/12,"")</f>
        <v/>
      </c>
    </row>
    <row r="531" spans="1:22" x14ac:dyDescent="0.2">
      <c r="A531" s="285" t="s">
        <v>1534</v>
      </c>
      <c r="B531" s="286">
        <v>705190022</v>
      </c>
      <c r="C531" s="285" t="s">
        <v>1535</v>
      </c>
      <c r="D531" s="287" t="s">
        <v>249</v>
      </c>
      <c r="E531" s="651" t="s">
        <v>1203</v>
      </c>
      <c r="F531" s="292" t="s">
        <v>1234</v>
      </c>
      <c r="G531" s="288" t="s">
        <v>629</v>
      </c>
      <c r="H531" s="292"/>
      <c r="I531" s="285" t="s">
        <v>1517</v>
      </c>
      <c r="J531" s="289">
        <v>9.43</v>
      </c>
      <c r="K531" s="286" t="s">
        <v>400</v>
      </c>
      <c r="L531" s="286" t="s">
        <v>163</v>
      </c>
      <c r="M531" s="286" t="s">
        <v>430</v>
      </c>
      <c r="N531" s="290">
        <v>225</v>
      </c>
      <c r="O531" s="299">
        <v>2</v>
      </c>
      <c r="P531" s="291"/>
      <c r="Q531" s="650">
        <f>IFERROR(tbl_AufmassLos1[[#This Row],[Fläche_qm]]*tbl_AufmassLos1[[#This Row],[Reinigungs-tageJahr]],"")</f>
        <v>2121.75</v>
      </c>
      <c r="R531" s="175">
        <f>IFERROR(VLOOKUP(tbl_AufmassLos1[[#This Row],[Reinigungs-gruppe]]&amp;tbl_AufmassLos1[[#This Row],[Reinigungs-tageJahr]],tbl_BasisLos1[],7,FALSE),"")</f>
        <v>0</v>
      </c>
      <c r="S531" s="174" t="str">
        <f>IFERROR(tbl_AufmassLos1[[#This Row],[Fläche_qm_Jahr]]/tbl_AufmassLos1[[#This Row],[qm Leistung pro Stunde]],"")</f>
        <v/>
      </c>
      <c r="T531" s="176">
        <f>IFERROR(VLOOKUP(tbl_AufmassLos1[[#This Row],[Reinigungs-gruppe]]&amp;tbl_AufmassLos1[[#This Row],[Reinigungs-tageJahr]],tbl_BasisLos1[],8,FALSE),"")</f>
        <v>0</v>
      </c>
      <c r="U531" s="177" t="str">
        <f>IFERROR(tbl_AufmassLos1[[#This Row],[StundenJahr]]*tbl_AufmassLos1[[#This Row],[SVS]],"")</f>
        <v/>
      </c>
      <c r="V531" s="177" t="str">
        <f>IFERROR(tbl_AufmassLos1[[#This Row],[PreisJahr]]/12,"")</f>
        <v/>
      </c>
    </row>
    <row r="532" spans="1:22" x14ac:dyDescent="0.2">
      <c r="A532" s="285" t="s">
        <v>1534</v>
      </c>
      <c r="B532" s="286">
        <v>705190022</v>
      </c>
      <c r="C532" s="285" t="s">
        <v>1535</v>
      </c>
      <c r="D532" s="287" t="s">
        <v>249</v>
      </c>
      <c r="E532" s="651" t="s">
        <v>1204</v>
      </c>
      <c r="F532" s="292" t="s">
        <v>1235</v>
      </c>
      <c r="G532" s="288" t="s">
        <v>629</v>
      </c>
      <c r="H532" s="292"/>
      <c r="I532" s="285" t="s">
        <v>384</v>
      </c>
      <c r="J532" s="289">
        <v>24.5</v>
      </c>
      <c r="K532" s="286" t="s">
        <v>236</v>
      </c>
      <c r="L532" s="286" t="s">
        <v>163</v>
      </c>
      <c r="M532" s="286" t="s">
        <v>430</v>
      </c>
      <c r="N532" s="290">
        <v>225</v>
      </c>
      <c r="O532" s="299">
        <v>5.3</v>
      </c>
      <c r="P532" s="291"/>
      <c r="Q532" s="650">
        <f>IFERROR(tbl_AufmassLos1[[#This Row],[Fläche_qm]]*tbl_AufmassLos1[[#This Row],[Reinigungs-tageJahr]],"")</f>
        <v>5512.5</v>
      </c>
      <c r="R532" s="175">
        <f>IFERROR(VLOOKUP(tbl_AufmassLos1[[#This Row],[Reinigungs-gruppe]]&amp;tbl_AufmassLos1[[#This Row],[Reinigungs-tageJahr]],tbl_BasisLos1[],7,FALSE),"")</f>
        <v>0</v>
      </c>
      <c r="S532" s="174" t="str">
        <f>IFERROR(tbl_AufmassLos1[[#This Row],[Fläche_qm_Jahr]]/tbl_AufmassLos1[[#This Row],[qm Leistung pro Stunde]],"")</f>
        <v/>
      </c>
      <c r="T532" s="176">
        <f>IFERROR(VLOOKUP(tbl_AufmassLos1[[#This Row],[Reinigungs-gruppe]]&amp;tbl_AufmassLos1[[#This Row],[Reinigungs-tageJahr]],tbl_BasisLos1[],8,FALSE),"")</f>
        <v>0</v>
      </c>
      <c r="U532" s="177" t="str">
        <f>IFERROR(tbl_AufmassLos1[[#This Row],[StundenJahr]]*tbl_AufmassLos1[[#This Row],[SVS]],"")</f>
        <v/>
      </c>
      <c r="V532" s="177" t="str">
        <f>IFERROR(tbl_AufmassLos1[[#This Row],[PreisJahr]]/12,"")</f>
        <v/>
      </c>
    </row>
    <row r="533" spans="1:22" x14ac:dyDescent="0.2">
      <c r="A533" s="285" t="s">
        <v>1534</v>
      </c>
      <c r="B533" s="286">
        <v>705190022</v>
      </c>
      <c r="C533" s="285" t="s">
        <v>1535</v>
      </c>
      <c r="D533" s="287" t="s">
        <v>249</v>
      </c>
      <c r="E533" s="651" t="s">
        <v>1205</v>
      </c>
      <c r="F533" s="292" t="s">
        <v>1236</v>
      </c>
      <c r="G533" s="288" t="s">
        <v>629</v>
      </c>
      <c r="H533" s="292"/>
      <c r="I533" s="285" t="s">
        <v>392</v>
      </c>
      <c r="J533" s="289">
        <v>9.6999999999999993</v>
      </c>
      <c r="K533" s="286" t="s">
        <v>400</v>
      </c>
      <c r="L533" s="286" t="s">
        <v>163</v>
      </c>
      <c r="M533" s="286" t="s">
        <v>430</v>
      </c>
      <c r="N533" s="290">
        <v>225</v>
      </c>
      <c r="O533" s="299">
        <v>2</v>
      </c>
      <c r="P533" s="291"/>
      <c r="Q533" s="650">
        <f>IFERROR(tbl_AufmassLos1[[#This Row],[Fläche_qm]]*tbl_AufmassLos1[[#This Row],[Reinigungs-tageJahr]],"")</f>
        <v>2182.5</v>
      </c>
      <c r="R533" s="175">
        <f>IFERROR(VLOOKUP(tbl_AufmassLos1[[#This Row],[Reinigungs-gruppe]]&amp;tbl_AufmassLos1[[#This Row],[Reinigungs-tageJahr]],tbl_BasisLos1[],7,FALSE),"")</f>
        <v>0</v>
      </c>
      <c r="S533" s="174" t="str">
        <f>IFERROR(tbl_AufmassLos1[[#This Row],[Fläche_qm_Jahr]]/tbl_AufmassLos1[[#This Row],[qm Leistung pro Stunde]],"")</f>
        <v/>
      </c>
      <c r="T533" s="176">
        <f>IFERROR(VLOOKUP(tbl_AufmassLos1[[#This Row],[Reinigungs-gruppe]]&amp;tbl_AufmassLos1[[#This Row],[Reinigungs-tageJahr]],tbl_BasisLos1[],8,FALSE),"")</f>
        <v>0</v>
      </c>
      <c r="U533" s="177" t="str">
        <f>IFERROR(tbl_AufmassLos1[[#This Row],[StundenJahr]]*tbl_AufmassLos1[[#This Row],[SVS]],"")</f>
        <v/>
      </c>
      <c r="V533" s="177" t="str">
        <f>IFERROR(tbl_AufmassLos1[[#This Row],[PreisJahr]]/12,"")</f>
        <v/>
      </c>
    </row>
    <row r="534" spans="1:22" x14ac:dyDescent="0.2">
      <c r="A534" s="285" t="s">
        <v>1534</v>
      </c>
      <c r="B534" s="286">
        <v>705190022</v>
      </c>
      <c r="C534" s="285" t="s">
        <v>1535</v>
      </c>
      <c r="D534" s="287" t="s">
        <v>249</v>
      </c>
      <c r="E534" s="651" t="s">
        <v>1214</v>
      </c>
      <c r="F534" s="292" t="s">
        <v>1237</v>
      </c>
      <c r="G534" s="288" t="s">
        <v>629</v>
      </c>
      <c r="H534" s="292"/>
      <c r="I534" s="285" t="s">
        <v>384</v>
      </c>
      <c r="J534" s="289">
        <v>7.5</v>
      </c>
      <c r="K534" s="286" t="s">
        <v>263</v>
      </c>
      <c r="L534" s="286" t="s">
        <v>163</v>
      </c>
      <c r="M534" s="286" t="s">
        <v>433</v>
      </c>
      <c r="N534" s="290">
        <v>112.5</v>
      </c>
      <c r="O534" s="299">
        <v>2</v>
      </c>
      <c r="P534" s="291"/>
      <c r="Q534" s="650">
        <f>IFERROR(tbl_AufmassLos1[[#This Row],[Fläche_qm]]*tbl_AufmassLos1[[#This Row],[Reinigungs-tageJahr]],"")</f>
        <v>843.75</v>
      </c>
      <c r="R534" s="175">
        <f>IFERROR(VLOOKUP(tbl_AufmassLos1[[#This Row],[Reinigungs-gruppe]]&amp;tbl_AufmassLos1[[#This Row],[Reinigungs-tageJahr]],tbl_BasisLos1[],7,FALSE),"")</f>
        <v>0</v>
      </c>
      <c r="S534" s="174" t="str">
        <f>IFERROR(tbl_AufmassLos1[[#This Row],[Fläche_qm_Jahr]]/tbl_AufmassLos1[[#This Row],[qm Leistung pro Stunde]],"")</f>
        <v/>
      </c>
      <c r="T534" s="176">
        <f>IFERROR(VLOOKUP(tbl_AufmassLos1[[#This Row],[Reinigungs-gruppe]]&amp;tbl_AufmassLos1[[#This Row],[Reinigungs-tageJahr]],tbl_BasisLos1[],8,FALSE),"")</f>
        <v>0</v>
      </c>
      <c r="U534" s="177" t="str">
        <f>IFERROR(tbl_AufmassLos1[[#This Row],[StundenJahr]]*tbl_AufmassLos1[[#This Row],[SVS]],"")</f>
        <v/>
      </c>
      <c r="V534" s="177" t="str">
        <f>IFERROR(tbl_AufmassLos1[[#This Row],[PreisJahr]]/12,"")</f>
        <v/>
      </c>
    </row>
    <row r="535" spans="1:22" x14ac:dyDescent="0.2">
      <c r="A535" s="285" t="s">
        <v>1534</v>
      </c>
      <c r="B535" s="286">
        <v>705190022</v>
      </c>
      <c r="C535" s="285" t="s">
        <v>1535</v>
      </c>
      <c r="D535" s="287" t="s">
        <v>249</v>
      </c>
      <c r="E535" s="651" t="s">
        <v>1238</v>
      </c>
      <c r="F535" s="292" t="s">
        <v>371</v>
      </c>
      <c r="G535" s="288" t="s">
        <v>629</v>
      </c>
      <c r="H535" s="292"/>
      <c r="I535" s="285" t="s">
        <v>1518</v>
      </c>
      <c r="J535" s="289">
        <v>4</v>
      </c>
      <c r="K535" s="286" t="s">
        <v>406</v>
      </c>
      <c r="L535" s="286" t="s">
        <v>163</v>
      </c>
      <c r="M535" s="286" t="s">
        <v>429</v>
      </c>
      <c r="N535" s="290">
        <v>12</v>
      </c>
      <c r="O535" s="291"/>
      <c r="P535" s="291"/>
      <c r="Q535" s="650">
        <f>IFERROR(tbl_AufmassLos1[[#This Row],[Fläche_qm]]*tbl_AufmassLos1[[#This Row],[Reinigungs-tageJahr]],"")</f>
        <v>48</v>
      </c>
      <c r="R535" s="175">
        <f>IFERROR(VLOOKUP(tbl_AufmassLos1[[#This Row],[Reinigungs-gruppe]]&amp;tbl_AufmassLos1[[#This Row],[Reinigungs-tageJahr]],tbl_BasisLos1[],7,FALSE),"")</f>
        <v>0</v>
      </c>
      <c r="S535" s="174" t="str">
        <f>IFERROR(tbl_AufmassLos1[[#This Row],[Fläche_qm_Jahr]]/tbl_AufmassLos1[[#This Row],[qm Leistung pro Stunde]],"")</f>
        <v/>
      </c>
      <c r="T535" s="176">
        <f>IFERROR(VLOOKUP(tbl_AufmassLos1[[#This Row],[Reinigungs-gruppe]]&amp;tbl_AufmassLos1[[#This Row],[Reinigungs-tageJahr]],tbl_BasisLos1[],8,FALSE),"")</f>
        <v>0</v>
      </c>
      <c r="U535" s="177" t="str">
        <f>IFERROR(tbl_AufmassLos1[[#This Row],[StundenJahr]]*tbl_AufmassLos1[[#This Row],[SVS]],"")</f>
        <v/>
      </c>
      <c r="V535" s="177" t="str">
        <f>IFERROR(tbl_AufmassLos1[[#This Row],[PreisJahr]]/12,"")</f>
        <v/>
      </c>
    </row>
    <row r="536" spans="1:22" x14ac:dyDescent="0.2">
      <c r="A536" s="285" t="s">
        <v>1534</v>
      </c>
      <c r="B536" s="286">
        <v>705190022</v>
      </c>
      <c r="C536" s="285" t="s">
        <v>1535</v>
      </c>
      <c r="D536" s="287" t="s">
        <v>249</v>
      </c>
      <c r="E536" s="651" t="s">
        <v>1239</v>
      </c>
      <c r="F536" s="292" t="s">
        <v>1240</v>
      </c>
      <c r="G536" s="288" t="s">
        <v>629</v>
      </c>
      <c r="H536" s="292"/>
      <c r="I536" s="285" t="s">
        <v>1518</v>
      </c>
      <c r="J536" s="289">
        <v>6.8</v>
      </c>
      <c r="K536" s="286" t="s">
        <v>235</v>
      </c>
      <c r="L536" s="286" t="s">
        <v>163</v>
      </c>
      <c r="M536" s="286" t="s">
        <v>430</v>
      </c>
      <c r="N536" s="290">
        <v>225</v>
      </c>
      <c r="O536" s="291"/>
      <c r="P536" s="291"/>
      <c r="Q536" s="650">
        <f>IFERROR(tbl_AufmassLos1[[#This Row],[Fläche_qm]]*tbl_AufmassLos1[[#This Row],[Reinigungs-tageJahr]],"")</f>
        <v>1530</v>
      </c>
      <c r="R536" s="175">
        <f>IFERROR(VLOOKUP(tbl_AufmassLos1[[#This Row],[Reinigungs-gruppe]]&amp;tbl_AufmassLos1[[#This Row],[Reinigungs-tageJahr]],tbl_BasisLos1[],7,FALSE),"")</f>
        <v>0</v>
      </c>
      <c r="S536" s="174" t="str">
        <f>IFERROR(tbl_AufmassLos1[[#This Row],[Fläche_qm_Jahr]]/tbl_AufmassLos1[[#This Row],[qm Leistung pro Stunde]],"")</f>
        <v/>
      </c>
      <c r="T536" s="176">
        <f>IFERROR(VLOOKUP(tbl_AufmassLos1[[#This Row],[Reinigungs-gruppe]]&amp;tbl_AufmassLos1[[#This Row],[Reinigungs-tageJahr]],tbl_BasisLos1[],8,FALSE),"")</f>
        <v>0</v>
      </c>
      <c r="U536" s="177" t="str">
        <f>IFERROR(tbl_AufmassLos1[[#This Row],[StundenJahr]]*tbl_AufmassLos1[[#This Row],[SVS]],"")</f>
        <v/>
      </c>
      <c r="V536" s="177" t="str">
        <f>IFERROR(tbl_AufmassLos1[[#This Row],[PreisJahr]]/12,"")</f>
        <v/>
      </c>
    </row>
    <row r="537" spans="1:22" x14ac:dyDescent="0.2">
      <c r="A537" s="285" t="s">
        <v>1534</v>
      </c>
      <c r="B537" s="286">
        <v>705190022</v>
      </c>
      <c r="C537" s="285" t="s">
        <v>1535</v>
      </c>
      <c r="D537" s="287" t="s">
        <v>249</v>
      </c>
      <c r="E537" s="651" t="s">
        <v>1241</v>
      </c>
      <c r="F537" s="292" t="s">
        <v>341</v>
      </c>
      <c r="G537" s="288" t="s">
        <v>629</v>
      </c>
      <c r="H537" s="292"/>
      <c r="I537" s="285" t="s">
        <v>384</v>
      </c>
      <c r="J537" s="289">
        <v>5</v>
      </c>
      <c r="K537" s="286" t="s">
        <v>49</v>
      </c>
      <c r="L537" s="286" t="s">
        <v>163</v>
      </c>
      <c r="M537" s="286" t="s">
        <v>249</v>
      </c>
      <c r="N537" s="290">
        <v>0</v>
      </c>
      <c r="O537" s="291"/>
      <c r="P537" s="291"/>
      <c r="Q537" s="650">
        <f>IFERROR(tbl_AufmassLos1[[#This Row],[Fläche_qm]]*tbl_AufmassLos1[[#This Row],[Reinigungs-tageJahr]],"")</f>
        <v>0</v>
      </c>
      <c r="R537" s="175">
        <f>IFERROR(VLOOKUP(tbl_AufmassLos1[[#This Row],[Reinigungs-gruppe]]&amp;tbl_AufmassLos1[[#This Row],[Reinigungs-tageJahr]],tbl_BasisLos1[],7,FALSE),"")</f>
        <v>0</v>
      </c>
      <c r="S537" s="174" t="str">
        <f>IFERROR(tbl_AufmassLos1[[#This Row],[Fläche_qm_Jahr]]/tbl_AufmassLos1[[#This Row],[qm Leistung pro Stunde]],"")</f>
        <v/>
      </c>
      <c r="T537" s="176">
        <f>IFERROR(VLOOKUP(tbl_AufmassLos1[[#This Row],[Reinigungs-gruppe]]&amp;tbl_AufmassLos1[[#This Row],[Reinigungs-tageJahr]],tbl_BasisLos1[],8,FALSE),"")</f>
        <v>0</v>
      </c>
      <c r="U537" s="177" t="str">
        <f>IFERROR(tbl_AufmassLos1[[#This Row],[StundenJahr]]*tbl_AufmassLos1[[#This Row],[SVS]],"")</f>
        <v/>
      </c>
      <c r="V537" s="177" t="str">
        <f>IFERROR(tbl_AufmassLos1[[#This Row],[PreisJahr]]/12,"")</f>
        <v/>
      </c>
    </row>
    <row r="538" spans="1:22" x14ac:dyDescent="0.2">
      <c r="A538" s="285" t="s">
        <v>1534</v>
      </c>
      <c r="B538" s="286">
        <v>705190022</v>
      </c>
      <c r="C538" s="285" t="s">
        <v>1535</v>
      </c>
      <c r="D538" s="287" t="s">
        <v>249</v>
      </c>
      <c r="E538" s="651" t="s">
        <v>1242</v>
      </c>
      <c r="F538" s="292" t="s">
        <v>1243</v>
      </c>
      <c r="G538" s="288" t="s">
        <v>629</v>
      </c>
      <c r="H538" s="292"/>
      <c r="I538" s="285" t="s">
        <v>1518</v>
      </c>
      <c r="J538" s="289">
        <v>5.83</v>
      </c>
      <c r="K538" s="286" t="s">
        <v>400</v>
      </c>
      <c r="L538" s="286" t="s">
        <v>163</v>
      </c>
      <c r="M538" s="286" t="s">
        <v>430</v>
      </c>
      <c r="N538" s="290">
        <v>225</v>
      </c>
      <c r="O538" s="291"/>
      <c r="P538" s="291"/>
      <c r="Q538" s="650">
        <f>IFERROR(tbl_AufmassLos1[[#This Row],[Fläche_qm]]*tbl_AufmassLos1[[#This Row],[Reinigungs-tageJahr]],"")</f>
        <v>1311.75</v>
      </c>
      <c r="R538" s="175">
        <f>IFERROR(VLOOKUP(tbl_AufmassLos1[[#This Row],[Reinigungs-gruppe]]&amp;tbl_AufmassLos1[[#This Row],[Reinigungs-tageJahr]],tbl_BasisLos1[],7,FALSE),"")</f>
        <v>0</v>
      </c>
      <c r="S538" s="174" t="str">
        <f>IFERROR(tbl_AufmassLos1[[#This Row],[Fläche_qm_Jahr]]/tbl_AufmassLos1[[#This Row],[qm Leistung pro Stunde]],"")</f>
        <v/>
      </c>
      <c r="T538" s="176">
        <f>IFERROR(VLOOKUP(tbl_AufmassLos1[[#This Row],[Reinigungs-gruppe]]&amp;tbl_AufmassLos1[[#This Row],[Reinigungs-tageJahr]],tbl_BasisLos1[],8,FALSE),"")</f>
        <v>0</v>
      </c>
      <c r="U538" s="177" t="str">
        <f>IFERROR(tbl_AufmassLos1[[#This Row],[StundenJahr]]*tbl_AufmassLos1[[#This Row],[SVS]],"")</f>
        <v/>
      </c>
      <c r="V538" s="177" t="str">
        <f>IFERROR(tbl_AufmassLos1[[#This Row],[PreisJahr]]/12,"")</f>
        <v/>
      </c>
    </row>
    <row r="539" spans="1:22" x14ac:dyDescent="0.2">
      <c r="A539" s="285" t="s">
        <v>1534</v>
      </c>
      <c r="B539" s="286">
        <v>705190022</v>
      </c>
      <c r="C539" s="285" t="s">
        <v>1535</v>
      </c>
      <c r="D539" s="287" t="s">
        <v>249</v>
      </c>
      <c r="E539" s="651" t="s">
        <v>1244</v>
      </c>
      <c r="F539" s="292" t="s">
        <v>326</v>
      </c>
      <c r="G539" s="288" t="s">
        <v>629</v>
      </c>
      <c r="H539" s="292"/>
      <c r="I539" s="285" t="s">
        <v>1519</v>
      </c>
      <c r="J539" s="289">
        <v>56.1</v>
      </c>
      <c r="K539" s="286" t="s">
        <v>236</v>
      </c>
      <c r="L539" s="286" t="s">
        <v>163</v>
      </c>
      <c r="M539" s="286" t="s">
        <v>430</v>
      </c>
      <c r="N539" s="290">
        <v>225</v>
      </c>
      <c r="O539" s="299">
        <v>21.9</v>
      </c>
      <c r="P539" s="291"/>
      <c r="Q539" s="650">
        <f>IFERROR(tbl_AufmassLos1[[#This Row],[Fläche_qm]]*tbl_AufmassLos1[[#This Row],[Reinigungs-tageJahr]],"")</f>
        <v>12622.5</v>
      </c>
      <c r="R539" s="175">
        <f>IFERROR(VLOOKUP(tbl_AufmassLos1[[#This Row],[Reinigungs-gruppe]]&amp;tbl_AufmassLos1[[#This Row],[Reinigungs-tageJahr]],tbl_BasisLos1[],7,FALSE),"")</f>
        <v>0</v>
      </c>
      <c r="S539" s="174" t="str">
        <f>IFERROR(tbl_AufmassLos1[[#This Row],[Fläche_qm_Jahr]]/tbl_AufmassLos1[[#This Row],[qm Leistung pro Stunde]],"")</f>
        <v/>
      </c>
      <c r="T539" s="176">
        <f>IFERROR(VLOOKUP(tbl_AufmassLos1[[#This Row],[Reinigungs-gruppe]]&amp;tbl_AufmassLos1[[#This Row],[Reinigungs-tageJahr]],tbl_BasisLos1[],8,FALSE),"")</f>
        <v>0</v>
      </c>
      <c r="U539" s="177" t="str">
        <f>IFERROR(tbl_AufmassLos1[[#This Row],[StundenJahr]]*tbl_AufmassLos1[[#This Row],[SVS]],"")</f>
        <v/>
      </c>
      <c r="V539" s="177" t="str">
        <f>IFERROR(tbl_AufmassLos1[[#This Row],[PreisJahr]]/12,"")</f>
        <v/>
      </c>
    </row>
    <row r="540" spans="1:22" x14ac:dyDescent="0.2">
      <c r="A540" s="285" t="s">
        <v>1534</v>
      </c>
      <c r="B540" s="286">
        <v>705190022</v>
      </c>
      <c r="C540" s="285" t="s">
        <v>1535</v>
      </c>
      <c r="D540" s="287" t="s">
        <v>249</v>
      </c>
      <c r="E540" s="651" t="s">
        <v>1245</v>
      </c>
      <c r="F540" s="292" t="s">
        <v>1246</v>
      </c>
      <c r="G540" s="288" t="s">
        <v>629</v>
      </c>
      <c r="H540" s="292"/>
      <c r="I540" s="285" t="s">
        <v>1519</v>
      </c>
      <c r="J540" s="289">
        <v>14.21</v>
      </c>
      <c r="K540" s="286" t="s">
        <v>406</v>
      </c>
      <c r="L540" s="286" t="s">
        <v>163</v>
      </c>
      <c r="M540" s="286" t="s">
        <v>429</v>
      </c>
      <c r="N540" s="290">
        <v>12</v>
      </c>
      <c r="O540" s="291"/>
      <c r="P540" s="291"/>
      <c r="Q540" s="650">
        <f>IFERROR(tbl_AufmassLos1[[#This Row],[Fläche_qm]]*tbl_AufmassLos1[[#This Row],[Reinigungs-tageJahr]],"")</f>
        <v>170.52</v>
      </c>
      <c r="R540" s="175">
        <f>IFERROR(VLOOKUP(tbl_AufmassLos1[[#This Row],[Reinigungs-gruppe]]&amp;tbl_AufmassLos1[[#This Row],[Reinigungs-tageJahr]],tbl_BasisLos1[],7,FALSE),"")</f>
        <v>0</v>
      </c>
      <c r="S540" s="174" t="str">
        <f>IFERROR(tbl_AufmassLos1[[#This Row],[Fläche_qm_Jahr]]/tbl_AufmassLos1[[#This Row],[qm Leistung pro Stunde]],"")</f>
        <v/>
      </c>
      <c r="T540" s="176">
        <f>IFERROR(VLOOKUP(tbl_AufmassLos1[[#This Row],[Reinigungs-gruppe]]&amp;tbl_AufmassLos1[[#This Row],[Reinigungs-tageJahr]],tbl_BasisLos1[],8,FALSE),"")</f>
        <v>0</v>
      </c>
      <c r="U540" s="177" t="str">
        <f>IFERROR(tbl_AufmassLos1[[#This Row],[StundenJahr]]*tbl_AufmassLos1[[#This Row],[SVS]],"")</f>
        <v/>
      </c>
      <c r="V540" s="177" t="str">
        <f>IFERROR(tbl_AufmassLos1[[#This Row],[PreisJahr]]/12,"")</f>
        <v/>
      </c>
    </row>
    <row r="541" spans="1:22" x14ac:dyDescent="0.2">
      <c r="A541" s="285" t="s">
        <v>1534</v>
      </c>
      <c r="B541" s="286">
        <v>705190022</v>
      </c>
      <c r="C541" s="285" t="s">
        <v>1535</v>
      </c>
      <c r="D541" s="287" t="s">
        <v>249</v>
      </c>
      <c r="E541" s="651" t="s">
        <v>1247</v>
      </c>
      <c r="F541" s="292" t="s">
        <v>1248</v>
      </c>
      <c r="G541" s="288" t="s">
        <v>629</v>
      </c>
      <c r="H541" s="292"/>
      <c r="I541" s="285" t="s">
        <v>1519</v>
      </c>
      <c r="J541" s="289">
        <v>26.5</v>
      </c>
      <c r="K541" s="286" t="s">
        <v>233</v>
      </c>
      <c r="L541" s="286" t="s">
        <v>163</v>
      </c>
      <c r="M541" s="286" t="s">
        <v>428</v>
      </c>
      <c r="N541" s="290">
        <v>45</v>
      </c>
      <c r="O541" s="299">
        <v>17</v>
      </c>
      <c r="P541" s="291"/>
      <c r="Q541" s="650">
        <f>IFERROR(tbl_AufmassLos1[[#This Row],[Fläche_qm]]*tbl_AufmassLos1[[#This Row],[Reinigungs-tageJahr]],"")</f>
        <v>1192.5</v>
      </c>
      <c r="R541" s="175">
        <f>IFERROR(VLOOKUP(tbl_AufmassLos1[[#This Row],[Reinigungs-gruppe]]&amp;tbl_AufmassLos1[[#This Row],[Reinigungs-tageJahr]],tbl_BasisLos1[],7,FALSE),"")</f>
        <v>0</v>
      </c>
      <c r="S541" s="174" t="str">
        <f>IFERROR(tbl_AufmassLos1[[#This Row],[Fläche_qm_Jahr]]/tbl_AufmassLos1[[#This Row],[qm Leistung pro Stunde]],"")</f>
        <v/>
      </c>
      <c r="T541" s="176">
        <f>IFERROR(VLOOKUP(tbl_AufmassLos1[[#This Row],[Reinigungs-gruppe]]&amp;tbl_AufmassLos1[[#This Row],[Reinigungs-tageJahr]],tbl_BasisLos1[],8,FALSE),"")</f>
        <v>0</v>
      </c>
      <c r="U541" s="177" t="str">
        <f>IFERROR(tbl_AufmassLos1[[#This Row],[StundenJahr]]*tbl_AufmassLos1[[#This Row],[SVS]],"")</f>
        <v/>
      </c>
      <c r="V541" s="177" t="str">
        <f>IFERROR(tbl_AufmassLos1[[#This Row],[PreisJahr]]/12,"")</f>
        <v/>
      </c>
    </row>
    <row r="542" spans="1:22" x14ac:dyDescent="0.2">
      <c r="A542" s="285" t="s">
        <v>1534</v>
      </c>
      <c r="B542" s="286">
        <v>705190022</v>
      </c>
      <c r="C542" s="285" t="s">
        <v>1535</v>
      </c>
      <c r="D542" s="287" t="s">
        <v>249</v>
      </c>
      <c r="E542" s="651" t="s">
        <v>1249</v>
      </c>
      <c r="F542" s="292" t="s">
        <v>371</v>
      </c>
      <c r="G542" s="288" t="s">
        <v>629</v>
      </c>
      <c r="H542" s="292"/>
      <c r="I542" s="285" t="s">
        <v>384</v>
      </c>
      <c r="J542" s="289">
        <v>7.93</v>
      </c>
      <c r="K542" s="286" t="s">
        <v>406</v>
      </c>
      <c r="L542" s="286" t="s">
        <v>163</v>
      </c>
      <c r="M542" s="286" t="s">
        <v>429</v>
      </c>
      <c r="N542" s="290">
        <v>12</v>
      </c>
      <c r="O542" s="291"/>
      <c r="P542" s="291"/>
      <c r="Q542" s="650">
        <f>IFERROR(tbl_AufmassLos1[[#This Row],[Fläche_qm]]*tbl_AufmassLos1[[#This Row],[Reinigungs-tageJahr]],"")</f>
        <v>95.16</v>
      </c>
      <c r="R542" s="175">
        <f>IFERROR(VLOOKUP(tbl_AufmassLos1[[#This Row],[Reinigungs-gruppe]]&amp;tbl_AufmassLos1[[#This Row],[Reinigungs-tageJahr]],tbl_BasisLos1[],7,FALSE),"")</f>
        <v>0</v>
      </c>
      <c r="S542" s="174" t="str">
        <f>IFERROR(tbl_AufmassLos1[[#This Row],[Fläche_qm_Jahr]]/tbl_AufmassLos1[[#This Row],[qm Leistung pro Stunde]],"")</f>
        <v/>
      </c>
      <c r="T542" s="176">
        <f>IFERROR(VLOOKUP(tbl_AufmassLos1[[#This Row],[Reinigungs-gruppe]]&amp;tbl_AufmassLos1[[#This Row],[Reinigungs-tageJahr]],tbl_BasisLos1[],8,FALSE),"")</f>
        <v>0</v>
      </c>
      <c r="U542" s="177" t="str">
        <f>IFERROR(tbl_AufmassLos1[[#This Row],[StundenJahr]]*tbl_AufmassLos1[[#This Row],[SVS]],"")</f>
        <v/>
      </c>
      <c r="V542" s="177" t="str">
        <f>IFERROR(tbl_AufmassLos1[[#This Row],[PreisJahr]]/12,"")</f>
        <v/>
      </c>
    </row>
    <row r="543" spans="1:22" x14ac:dyDescent="0.2">
      <c r="A543" s="285" t="s">
        <v>1534</v>
      </c>
      <c r="B543" s="286">
        <v>705190022</v>
      </c>
      <c r="C543" s="285" t="s">
        <v>1535</v>
      </c>
      <c r="D543" s="287" t="s">
        <v>249</v>
      </c>
      <c r="E543" s="651" t="s">
        <v>1250</v>
      </c>
      <c r="F543" s="292" t="s">
        <v>1251</v>
      </c>
      <c r="G543" s="288" t="s">
        <v>629</v>
      </c>
      <c r="H543" s="292"/>
      <c r="I543" s="285" t="s">
        <v>384</v>
      </c>
      <c r="J543" s="289">
        <v>8.15</v>
      </c>
      <c r="K543" s="286" t="s">
        <v>263</v>
      </c>
      <c r="L543" s="286" t="s">
        <v>163</v>
      </c>
      <c r="M543" s="286" t="s">
        <v>433</v>
      </c>
      <c r="N543" s="290">
        <v>112.5</v>
      </c>
      <c r="O543" s="299">
        <v>2</v>
      </c>
      <c r="P543" s="291"/>
      <c r="Q543" s="650">
        <f>IFERROR(tbl_AufmassLos1[[#This Row],[Fläche_qm]]*tbl_AufmassLos1[[#This Row],[Reinigungs-tageJahr]],"")</f>
        <v>916.875</v>
      </c>
      <c r="R543" s="175">
        <f>IFERROR(VLOOKUP(tbl_AufmassLos1[[#This Row],[Reinigungs-gruppe]]&amp;tbl_AufmassLos1[[#This Row],[Reinigungs-tageJahr]],tbl_BasisLos1[],7,FALSE),"")</f>
        <v>0</v>
      </c>
      <c r="S543" s="174" t="str">
        <f>IFERROR(tbl_AufmassLos1[[#This Row],[Fläche_qm_Jahr]]/tbl_AufmassLos1[[#This Row],[qm Leistung pro Stunde]],"")</f>
        <v/>
      </c>
      <c r="T543" s="176">
        <f>IFERROR(VLOOKUP(tbl_AufmassLos1[[#This Row],[Reinigungs-gruppe]]&amp;tbl_AufmassLos1[[#This Row],[Reinigungs-tageJahr]],tbl_BasisLos1[],8,FALSE),"")</f>
        <v>0</v>
      </c>
      <c r="U543" s="177" t="str">
        <f>IFERROR(tbl_AufmassLos1[[#This Row],[StundenJahr]]*tbl_AufmassLos1[[#This Row],[SVS]],"")</f>
        <v/>
      </c>
      <c r="V543" s="177" t="str">
        <f>IFERROR(tbl_AufmassLos1[[#This Row],[PreisJahr]]/12,"")</f>
        <v/>
      </c>
    </row>
    <row r="544" spans="1:22" x14ac:dyDescent="0.2">
      <c r="A544" s="285" t="s">
        <v>1534</v>
      </c>
      <c r="B544" s="286">
        <v>705190022</v>
      </c>
      <c r="C544" s="285" t="s">
        <v>1535</v>
      </c>
      <c r="D544" s="287" t="s">
        <v>249</v>
      </c>
      <c r="E544" s="651" t="s">
        <v>1252</v>
      </c>
      <c r="F544" s="292" t="s">
        <v>1253</v>
      </c>
      <c r="G544" s="288" t="s">
        <v>629</v>
      </c>
      <c r="H544" s="292"/>
      <c r="I544" s="285" t="s">
        <v>1517</v>
      </c>
      <c r="J544" s="289">
        <v>5.44</v>
      </c>
      <c r="K544" s="286" t="s">
        <v>400</v>
      </c>
      <c r="L544" s="286" t="s">
        <v>163</v>
      </c>
      <c r="M544" s="286" t="s">
        <v>430</v>
      </c>
      <c r="N544" s="290">
        <v>225</v>
      </c>
      <c r="O544" s="299">
        <v>2</v>
      </c>
      <c r="P544" s="291"/>
      <c r="Q544" s="650">
        <f>IFERROR(tbl_AufmassLos1[[#This Row],[Fläche_qm]]*tbl_AufmassLos1[[#This Row],[Reinigungs-tageJahr]],"")</f>
        <v>1224</v>
      </c>
      <c r="R544" s="175">
        <f>IFERROR(VLOOKUP(tbl_AufmassLos1[[#This Row],[Reinigungs-gruppe]]&amp;tbl_AufmassLos1[[#This Row],[Reinigungs-tageJahr]],tbl_BasisLos1[],7,FALSE),"")</f>
        <v>0</v>
      </c>
      <c r="S544" s="174" t="str">
        <f>IFERROR(tbl_AufmassLos1[[#This Row],[Fläche_qm_Jahr]]/tbl_AufmassLos1[[#This Row],[qm Leistung pro Stunde]],"")</f>
        <v/>
      </c>
      <c r="T544" s="176">
        <f>IFERROR(VLOOKUP(tbl_AufmassLos1[[#This Row],[Reinigungs-gruppe]]&amp;tbl_AufmassLos1[[#This Row],[Reinigungs-tageJahr]],tbl_BasisLos1[],8,FALSE),"")</f>
        <v>0</v>
      </c>
      <c r="U544" s="177" t="str">
        <f>IFERROR(tbl_AufmassLos1[[#This Row],[StundenJahr]]*tbl_AufmassLos1[[#This Row],[SVS]],"")</f>
        <v/>
      </c>
      <c r="V544" s="177" t="str">
        <f>IFERROR(tbl_AufmassLos1[[#This Row],[PreisJahr]]/12,"")</f>
        <v/>
      </c>
    </row>
    <row r="545" spans="1:22" x14ac:dyDescent="0.2">
      <c r="A545" s="285" t="s">
        <v>1534</v>
      </c>
      <c r="B545" s="286">
        <v>705190022</v>
      </c>
      <c r="C545" s="285" t="s">
        <v>1535</v>
      </c>
      <c r="D545" s="287" t="s">
        <v>249</v>
      </c>
      <c r="E545" s="651" t="s">
        <v>1207</v>
      </c>
      <c r="F545" s="292" t="s">
        <v>1254</v>
      </c>
      <c r="G545" s="288" t="s">
        <v>629</v>
      </c>
      <c r="H545" s="292"/>
      <c r="I545" s="285" t="s">
        <v>384</v>
      </c>
      <c r="J545" s="289">
        <v>43.5</v>
      </c>
      <c r="K545" s="286" t="s">
        <v>236</v>
      </c>
      <c r="L545" s="286" t="s">
        <v>163</v>
      </c>
      <c r="M545" s="286" t="s">
        <v>430</v>
      </c>
      <c r="N545" s="290">
        <v>225</v>
      </c>
      <c r="O545" s="299">
        <v>14.4</v>
      </c>
      <c r="P545" s="291"/>
      <c r="Q545" s="650">
        <f>IFERROR(tbl_AufmassLos1[[#This Row],[Fläche_qm]]*tbl_AufmassLos1[[#This Row],[Reinigungs-tageJahr]],"")</f>
        <v>9787.5</v>
      </c>
      <c r="R545" s="175">
        <f>IFERROR(VLOOKUP(tbl_AufmassLos1[[#This Row],[Reinigungs-gruppe]]&amp;tbl_AufmassLos1[[#This Row],[Reinigungs-tageJahr]],tbl_BasisLos1[],7,FALSE),"")</f>
        <v>0</v>
      </c>
      <c r="S545" s="174" t="str">
        <f>IFERROR(tbl_AufmassLos1[[#This Row],[Fläche_qm_Jahr]]/tbl_AufmassLos1[[#This Row],[qm Leistung pro Stunde]],"")</f>
        <v/>
      </c>
      <c r="T545" s="176">
        <f>IFERROR(VLOOKUP(tbl_AufmassLos1[[#This Row],[Reinigungs-gruppe]]&amp;tbl_AufmassLos1[[#This Row],[Reinigungs-tageJahr]],tbl_BasisLos1[],8,FALSE),"")</f>
        <v>0</v>
      </c>
      <c r="U545" s="177" t="str">
        <f>IFERROR(tbl_AufmassLos1[[#This Row],[StundenJahr]]*tbl_AufmassLos1[[#This Row],[SVS]],"")</f>
        <v/>
      </c>
      <c r="V545" s="177" t="str">
        <f>IFERROR(tbl_AufmassLos1[[#This Row],[PreisJahr]]/12,"")</f>
        <v/>
      </c>
    </row>
    <row r="546" spans="1:22" x14ac:dyDescent="0.2">
      <c r="A546" s="285" t="s">
        <v>1534</v>
      </c>
      <c r="B546" s="286">
        <v>705190022</v>
      </c>
      <c r="C546" s="285" t="s">
        <v>1535</v>
      </c>
      <c r="D546" s="287" t="s">
        <v>249</v>
      </c>
      <c r="E546" s="651" t="s">
        <v>1209</v>
      </c>
      <c r="F546" s="292" t="s">
        <v>1255</v>
      </c>
      <c r="G546" s="288" t="s">
        <v>629</v>
      </c>
      <c r="H546" s="292"/>
      <c r="I546" s="285" t="s">
        <v>392</v>
      </c>
      <c r="J546" s="289">
        <v>12.9</v>
      </c>
      <c r="K546" s="286" t="s">
        <v>400</v>
      </c>
      <c r="L546" s="286" t="s">
        <v>163</v>
      </c>
      <c r="M546" s="286" t="s">
        <v>430</v>
      </c>
      <c r="N546" s="290">
        <v>225</v>
      </c>
      <c r="O546" s="299">
        <v>1.9</v>
      </c>
      <c r="P546" s="291"/>
      <c r="Q546" s="650">
        <f>IFERROR(tbl_AufmassLos1[[#This Row],[Fläche_qm]]*tbl_AufmassLos1[[#This Row],[Reinigungs-tageJahr]],"")</f>
        <v>2902.5</v>
      </c>
      <c r="R546" s="175">
        <f>IFERROR(VLOOKUP(tbl_AufmassLos1[[#This Row],[Reinigungs-gruppe]]&amp;tbl_AufmassLos1[[#This Row],[Reinigungs-tageJahr]],tbl_BasisLos1[],7,FALSE),"")</f>
        <v>0</v>
      </c>
      <c r="S546" s="174" t="str">
        <f>IFERROR(tbl_AufmassLos1[[#This Row],[Fläche_qm_Jahr]]/tbl_AufmassLos1[[#This Row],[qm Leistung pro Stunde]],"")</f>
        <v/>
      </c>
      <c r="T546" s="176">
        <f>IFERROR(VLOOKUP(tbl_AufmassLos1[[#This Row],[Reinigungs-gruppe]]&amp;tbl_AufmassLos1[[#This Row],[Reinigungs-tageJahr]],tbl_BasisLos1[],8,FALSE),"")</f>
        <v>0</v>
      </c>
      <c r="U546" s="177" t="str">
        <f>IFERROR(tbl_AufmassLos1[[#This Row],[StundenJahr]]*tbl_AufmassLos1[[#This Row],[SVS]],"")</f>
        <v/>
      </c>
      <c r="V546" s="177" t="str">
        <f>IFERROR(tbl_AufmassLos1[[#This Row],[PreisJahr]]/12,"")</f>
        <v/>
      </c>
    </row>
    <row r="547" spans="1:22" x14ac:dyDescent="0.2">
      <c r="A547" s="285" t="s">
        <v>1534</v>
      </c>
      <c r="B547" s="286">
        <v>705190022</v>
      </c>
      <c r="C547" s="285" t="s">
        <v>1535</v>
      </c>
      <c r="D547" s="287" t="s">
        <v>249</v>
      </c>
      <c r="E547" s="651" t="s">
        <v>1211</v>
      </c>
      <c r="F547" s="292" t="s">
        <v>1256</v>
      </c>
      <c r="G547" s="288" t="s">
        <v>629</v>
      </c>
      <c r="H547" s="292"/>
      <c r="I547" s="285" t="s">
        <v>384</v>
      </c>
      <c r="J547" s="289">
        <v>14.9</v>
      </c>
      <c r="K547" s="286" t="s">
        <v>236</v>
      </c>
      <c r="L547" s="286" t="s">
        <v>163</v>
      </c>
      <c r="M547" s="286" t="s">
        <v>430</v>
      </c>
      <c r="N547" s="290">
        <v>225</v>
      </c>
      <c r="O547" s="299">
        <v>2</v>
      </c>
      <c r="P547" s="291"/>
      <c r="Q547" s="650">
        <f>IFERROR(tbl_AufmassLos1[[#This Row],[Fläche_qm]]*tbl_AufmassLos1[[#This Row],[Reinigungs-tageJahr]],"")</f>
        <v>3352.5</v>
      </c>
      <c r="R547" s="175">
        <f>IFERROR(VLOOKUP(tbl_AufmassLos1[[#This Row],[Reinigungs-gruppe]]&amp;tbl_AufmassLos1[[#This Row],[Reinigungs-tageJahr]],tbl_BasisLos1[],7,FALSE),"")</f>
        <v>0</v>
      </c>
      <c r="S547" s="174" t="str">
        <f>IFERROR(tbl_AufmassLos1[[#This Row],[Fläche_qm_Jahr]]/tbl_AufmassLos1[[#This Row],[qm Leistung pro Stunde]],"")</f>
        <v/>
      </c>
      <c r="T547" s="176">
        <f>IFERROR(VLOOKUP(tbl_AufmassLos1[[#This Row],[Reinigungs-gruppe]]&amp;tbl_AufmassLos1[[#This Row],[Reinigungs-tageJahr]],tbl_BasisLos1[],8,FALSE),"")</f>
        <v>0</v>
      </c>
      <c r="U547" s="177" t="str">
        <f>IFERROR(tbl_AufmassLos1[[#This Row],[StundenJahr]]*tbl_AufmassLos1[[#This Row],[SVS]],"")</f>
        <v/>
      </c>
      <c r="V547" s="177" t="str">
        <f>IFERROR(tbl_AufmassLos1[[#This Row],[PreisJahr]]/12,"")</f>
        <v/>
      </c>
    </row>
    <row r="548" spans="1:22" x14ac:dyDescent="0.2">
      <c r="A548" s="285" t="s">
        <v>1534</v>
      </c>
      <c r="B548" s="286">
        <v>705190022</v>
      </c>
      <c r="C548" s="285" t="s">
        <v>1535</v>
      </c>
      <c r="D548" s="287" t="s">
        <v>249</v>
      </c>
      <c r="E548" s="651" t="s">
        <v>1212</v>
      </c>
      <c r="F548" s="292" t="s">
        <v>1257</v>
      </c>
      <c r="G548" s="288" t="s">
        <v>629</v>
      </c>
      <c r="H548" s="292"/>
      <c r="I548" s="285" t="s">
        <v>1519</v>
      </c>
      <c r="J548" s="289">
        <v>18.66</v>
      </c>
      <c r="K548" s="286" t="s">
        <v>236</v>
      </c>
      <c r="L548" s="286" t="s">
        <v>163</v>
      </c>
      <c r="M548" s="286" t="s">
        <v>430</v>
      </c>
      <c r="N548" s="290">
        <v>225</v>
      </c>
      <c r="O548" s="299">
        <v>2</v>
      </c>
      <c r="P548" s="291"/>
      <c r="Q548" s="650">
        <f>IFERROR(tbl_AufmassLos1[[#This Row],[Fläche_qm]]*tbl_AufmassLos1[[#This Row],[Reinigungs-tageJahr]],"")</f>
        <v>4198.5</v>
      </c>
      <c r="R548" s="175">
        <f>IFERROR(VLOOKUP(tbl_AufmassLos1[[#This Row],[Reinigungs-gruppe]]&amp;tbl_AufmassLos1[[#This Row],[Reinigungs-tageJahr]],tbl_BasisLos1[],7,FALSE),"")</f>
        <v>0</v>
      </c>
      <c r="S548" s="174" t="str">
        <f>IFERROR(tbl_AufmassLos1[[#This Row],[Fläche_qm_Jahr]]/tbl_AufmassLos1[[#This Row],[qm Leistung pro Stunde]],"")</f>
        <v/>
      </c>
      <c r="T548" s="176">
        <f>IFERROR(VLOOKUP(tbl_AufmassLos1[[#This Row],[Reinigungs-gruppe]]&amp;tbl_AufmassLos1[[#This Row],[Reinigungs-tageJahr]],tbl_BasisLos1[],8,FALSE),"")</f>
        <v>0</v>
      </c>
      <c r="U548" s="177" t="str">
        <f>IFERROR(tbl_AufmassLos1[[#This Row],[StundenJahr]]*tbl_AufmassLos1[[#This Row],[SVS]],"")</f>
        <v/>
      </c>
      <c r="V548" s="177" t="str">
        <f>IFERROR(tbl_AufmassLos1[[#This Row],[PreisJahr]]/12,"")</f>
        <v/>
      </c>
    </row>
    <row r="549" spans="1:22" x14ac:dyDescent="0.2">
      <c r="A549" s="285" t="s">
        <v>1534</v>
      </c>
      <c r="B549" s="286">
        <v>705190022</v>
      </c>
      <c r="C549" s="285" t="s">
        <v>1535</v>
      </c>
      <c r="D549" s="287" t="s">
        <v>249</v>
      </c>
      <c r="E549" s="651" t="s">
        <v>1216</v>
      </c>
      <c r="F549" s="292" t="s">
        <v>1258</v>
      </c>
      <c r="G549" s="288" t="s">
        <v>629</v>
      </c>
      <c r="H549" s="292"/>
      <c r="I549" s="285" t="s">
        <v>1519</v>
      </c>
      <c r="J549" s="289">
        <v>19.23</v>
      </c>
      <c r="K549" s="286" t="s">
        <v>236</v>
      </c>
      <c r="L549" s="286" t="s">
        <v>163</v>
      </c>
      <c r="M549" s="286" t="s">
        <v>430</v>
      </c>
      <c r="N549" s="290">
        <v>225</v>
      </c>
      <c r="O549" s="299">
        <v>3.8</v>
      </c>
      <c r="P549" s="291"/>
      <c r="Q549" s="650">
        <f>IFERROR(tbl_AufmassLos1[[#This Row],[Fläche_qm]]*tbl_AufmassLos1[[#This Row],[Reinigungs-tageJahr]],"")</f>
        <v>4326.75</v>
      </c>
      <c r="R549" s="175">
        <f>IFERROR(VLOOKUP(tbl_AufmassLos1[[#This Row],[Reinigungs-gruppe]]&amp;tbl_AufmassLos1[[#This Row],[Reinigungs-tageJahr]],tbl_BasisLos1[],7,FALSE),"")</f>
        <v>0</v>
      </c>
      <c r="S549" s="174" t="str">
        <f>IFERROR(tbl_AufmassLos1[[#This Row],[Fläche_qm_Jahr]]/tbl_AufmassLos1[[#This Row],[qm Leistung pro Stunde]],"")</f>
        <v/>
      </c>
      <c r="T549" s="176">
        <f>IFERROR(VLOOKUP(tbl_AufmassLos1[[#This Row],[Reinigungs-gruppe]]&amp;tbl_AufmassLos1[[#This Row],[Reinigungs-tageJahr]],tbl_BasisLos1[],8,FALSE),"")</f>
        <v>0</v>
      </c>
      <c r="U549" s="177" t="str">
        <f>IFERROR(tbl_AufmassLos1[[#This Row],[StundenJahr]]*tbl_AufmassLos1[[#This Row],[SVS]],"")</f>
        <v/>
      </c>
      <c r="V549" s="177" t="str">
        <f>IFERROR(tbl_AufmassLos1[[#This Row],[PreisJahr]]/12,"")</f>
        <v/>
      </c>
    </row>
    <row r="550" spans="1:22" x14ac:dyDescent="0.2">
      <c r="A550" s="285" t="s">
        <v>1534</v>
      </c>
      <c r="B550" s="286">
        <v>705190022</v>
      </c>
      <c r="C550" s="285" t="s">
        <v>1535</v>
      </c>
      <c r="D550" s="287" t="s">
        <v>249</v>
      </c>
      <c r="E550" s="651" t="s">
        <v>1259</v>
      </c>
      <c r="F550" s="292" t="s">
        <v>1260</v>
      </c>
      <c r="G550" s="288" t="s">
        <v>629</v>
      </c>
      <c r="H550" s="292"/>
      <c r="I550" s="285" t="s">
        <v>391</v>
      </c>
      <c r="J550" s="289">
        <v>18.75</v>
      </c>
      <c r="K550" s="286" t="s">
        <v>235</v>
      </c>
      <c r="L550" s="286" t="s">
        <v>163</v>
      </c>
      <c r="M550" s="286" t="s">
        <v>430</v>
      </c>
      <c r="N550" s="290">
        <v>225</v>
      </c>
      <c r="O550" s="299">
        <v>5</v>
      </c>
      <c r="P550" s="291"/>
      <c r="Q550" s="650">
        <f>IFERROR(tbl_AufmassLos1[[#This Row],[Fläche_qm]]*tbl_AufmassLos1[[#This Row],[Reinigungs-tageJahr]],"")</f>
        <v>4218.75</v>
      </c>
      <c r="R550" s="175">
        <f>IFERROR(VLOOKUP(tbl_AufmassLos1[[#This Row],[Reinigungs-gruppe]]&amp;tbl_AufmassLos1[[#This Row],[Reinigungs-tageJahr]],tbl_BasisLos1[],7,FALSE),"")</f>
        <v>0</v>
      </c>
      <c r="S550" s="174" t="str">
        <f>IFERROR(tbl_AufmassLos1[[#This Row],[Fläche_qm_Jahr]]/tbl_AufmassLos1[[#This Row],[qm Leistung pro Stunde]],"")</f>
        <v/>
      </c>
      <c r="T550" s="176">
        <f>IFERROR(VLOOKUP(tbl_AufmassLos1[[#This Row],[Reinigungs-gruppe]]&amp;tbl_AufmassLos1[[#This Row],[Reinigungs-tageJahr]],tbl_BasisLos1[],8,FALSE),"")</f>
        <v>0</v>
      </c>
      <c r="U550" s="177" t="str">
        <f>IFERROR(tbl_AufmassLos1[[#This Row],[StundenJahr]]*tbl_AufmassLos1[[#This Row],[SVS]],"")</f>
        <v/>
      </c>
      <c r="V550" s="177" t="str">
        <f>IFERROR(tbl_AufmassLos1[[#This Row],[PreisJahr]]/12,"")</f>
        <v/>
      </c>
    </row>
    <row r="551" spans="1:22" x14ac:dyDescent="0.2">
      <c r="A551" s="285" t="s">
        <v>1534</v>
      </c>
      <c r="B551" s="286">
        <v>705190022</v>
      </c>
      <c r="C551" s="285" t="s">
        <v>1535</v>
      </c>
      <c r="D551" s="287" t="s">
        <v>249</v>
      </c>
      <c r="E551" s="651" t="s">
        <v>1261</v>
      </c>
      <c r="F551" s="292" t="s">
        <v>1224</v>
      </c>
      <c r="G551" s="288" t="s">
        <v>629</v>
      </c>
      <c r="H551" s="292"/>
      <c r="I551" s="285" t="s">
        <v>384</v>
      </c>
      <c r="J551" s="289">
        <v>11.64</v>
      </c>
      <c r="K551" s="286" t="s">
        <v>262</v>
      </c>
      <c r="L551" s="286" t="s">
        <v>163</v>
      </c>
      <c r="M551" s="286" t="s">
        <v>430</v>
      </c>
      <c r="N551" s="290">
        <v>225</v>
      </c>
      <c r="O551" s="291"/>
      <c r="P551" s="291"/>
      <c r="Q551" s="650">
        <f>IFERROR(tbl_AufmassLos1[[#This Row],[Fläche_qm]]*tbl_AufmassLos1[[#This Row],[Reinigungs-tageJahr]],"")</f>
        <v>2619</v>
      </c>
      <c r="R551" s="175">
        <f>IFERROR(VLOOKUP(tbl_AufmassLos1[[#This Row],[Reinigungs-gruppe]]&amp;tbl_AufmassLos1[[#This Row],[Reinigungs-tageJahr]],tbl_BasisLos1[],7,FALSE),"")</f>
        <v>0</v>
      </c>
      <c r="S551" s="174" t="str">
        <f>IFERROR(tbl_AufmassLos1[[#This Row],[Fläche_qm_Jahr]]/tbl_AufmassLos1[[#This Row],[qm Leistung pro Stunde]],"")</f>
        <v/>
      </c>
      <c r="T551" s="176">
        <f>IFERROR(VLOOKUP(tbl_AufmassLos1[[#This Row],[Reinigungs-gruppe]]&amp;tbl_AufmassLos1[[#This Row],[Reinigungs-tageJahr]],tbl_BasisLos1[],8,FALSE),"")</f>
        <v>0</v>
      </c>
      <c r="U551" s="177" t="str">
        <f>IFERROR(tbl_AufmassLos1[[#This Row],[StundenJahr]]*tbl_AufmassLos1[[#This Row],[SVS]],"")</f>
        <v/>
      </c>
      <c r="V551" s="177" t="str">
        <f>IFERROR(tbl_AufmassLos1[[#This Row],[PreisJahr]]/12,"")</f>
        <v/>
      </c>
    </row>
    <row r="552" spans="1:22" x14ac:dyDescent="0.2">
      <c r="A552" s="285" t="s">
        <v>1534</v>
      </c>
      <c r="B552" s="286">
        <v>705190022</v>
      </c>
      <c r="C552" s="285" t="s">
        <v>1535</v>
      </c>
      <c r="D552" s="287" t="s">
        <v>249</v>
      </c>
      <c r="E552" s="651" t="s">
        <v>1262</v>
      </c>
      <c r="F552" s="292" t="s">
        <v>1225</v>
      </c>
      <c r="G552" s="288" t="s">
        <v>629</v>
      </c>
      <c r="H552" s="292"/>
      <c r="I552" s="285" t="s">
        <v>384</v>
      </c>
      <c r="J552" s="289">
        <v>11.23</v>
      </c>
      <c r="K552" s="286" t="s">
        <v>262</v>
      </c>
      <c r="L552" s="286" t="s">
        <v>163</v>
      </c>
      <c r="M552" s="286" t="s">
        <v>430</v>
      </c>
      <c r="N552" s="290">
        <v>225</v>
      </c>
      <c r="O552" s="291"/>
      <c r="P552" s="291"/>
      <c r="Q552" s="650">
        <f>IFERROR(tbl_AufmassLos1[[#This Row],[Fläche_qm]]*tbl_AufmassLos1[[#This Row],[Reinigungs-tageJahr]],"")</f>
        <v>2526.75</v>
      </c>
      <c r="R552" s="175">
        <f>IFERROR(VLOOKUP(tbl_AufmassLos1[[#This Row],[Reinigungs-gruppe]]&amp;tbl_AufmassLos1[[#This Row],[Reinigungs-tageJahr]],tbl_BasisLos1[],7,FALSE),"")</f>
        <v>0</v>
      </c>
      <c r="S552" s="174" t="str">
        <f>IFERROR(tbl_AufmassLos1[[#This Row],[Fläche_qm_Jahr]]/tbl_AufmassLos1[[#This Row],[qm Leistung pro Stunde]],"")</f>
        <v/>
      </c>
      <c r="T552" s="176">
        <f>IFERROR(VLOOKUP(tbl_AufmassLos1[[#This Row],[Reinigungs-gruppe]]&amp;tbl_AufmassLos1[[#This Row],[Reinigungs-tageJahr]],tbl_BasisLos1[],8,FALSE),"")</f>
        <v>0</v>
      </c>
      <c r="U552" s="177" t="str">
        <f>IFERROR(tbl_AufmassLos1[[#This Row],[StundenJahr]]*tbl_AufmassLos1[[#This Row],[SVS]],"")</f>
        <v/>
      </c>
      <c r="V552" s="177" t="str">
        <f>IFERROR(tbl_AufmassLos1[[#This Row],[PreisJahr]]/12,"")</f>
        <v/>
      </c>
    </row>
    <row r="553" spans="1:22" x14ac:dyDescent="0.2">
      <c r="A553" s="285" t="s">
        <v>1534</v>
      </c>
      <c r="B553" s="286">
        <v>705190022</v>
      </c>
      <c r="C553" s="285" t="s">
        <v>1535</v>
      </c>
      <c r="D553" s="287" t="s">
        <v>249</v>
      </c>
      <c r="E553" s="651" t="s">
        <v>1263</v>
      </c>
      <c r="F553" s="292" t="s">
        <v>1264</v>
      </c>
      <c r="G553" s="288" t="s">
        <v>629</v>
      </c>
      <c r="H553" s="292"/>
      <c r="I553" s="285" t="s">
        <v>1518</v>
      </c>
      <c r="J553" s="289">
        <v>19.559999999999999</v>
      </c>
      <c r="K553" s="286" t="s">
        <v>262</v>
      </c>
      <c r="L553" s="286" t="s">
        <v>163</v>
      </c>
      <c r="M553" s="286" t="s">
        <v>430</v>
      </c>
      <c r="N553" s="290">
        <v>225</v>
      </c>
      <c r="O553" s="299">
        <v>6.1</v>
      </c>
      <c r="P553" s="291"/>
      <c r="Q553" s="650">
        <f>IFERROR(tbl_AufmassLos1[[#This Row],[Fläche_qm]]*tbl_AufmassLos1[[#This Row],[Reinigungs-tageJahr]],"")</f>
        <v>4401</v>
      </c>
      <c r="R553" s="175">
        <f>IFERROR(VLOOKUP(tbl_AufmassLos1[[#This Row],[Reinigungs-gruppe]]&amp;tbl_AufmassLos1[[#This Row],[Reinigungs-tageJahr]],tbl_BasisLos1[],7,FALSE),"")</f>
        <v>0</v>
      </c>
      <c r="S553" s="174" t="str">
        <f>IFERROR(tbl_AufmassLos1[[#This Row],[Fläche_qm_Jahr]]/tbl_AufmassLos1[[#This Row],[qm Leistung pro Stunde]],"")</f>
        <v/>
      </c>
      <c r="T553" s="176">
        <f>IFERROR(VLOOKUP(tbl_AufmassLos1[[#This Row],[Reinigungs-gruppe]]&amp;tbl_AufmassLos1[[#This Row],[Reinigungs-tageJahr]],tbl_BasisLos1[],8,FALSE),"")</f>
        <v>0</v>
      </c>
      <c r="U553" s="177" t="str">
        <f>IFERROR(tbl_AufmassLos1[[#This Row],[StundenJahr]]*tbl_AufmassLos1[[#This Row],[SVS]],"")</f>
        <v/>
      </c>
      <c r="V553" s="177" t="str">
        <f>IFERROR(tbl_AufmassLos1[[#This Row],[PreisJahr]]/12,"")</f>
        <v/>
      </c>
    </row>
    <row r="554" spans="1:22" x14ac:dyDescent="0.2">
      <c r="A554" s="285" t="s">
        <v>1534</v>
      </c>
      <c r="B554" s="286">
        <v>705190022</v>
      </c>
      <c r="C554" s="285" t="s">
        <v>1535</v>
      </c>
      <c r="D554" s="287" t="s">
        <v>249</v>
      </c>
      <c r="E554" s="651" t="s">
        <v>1265</v>
      </c>
      <c r="F554" s="292" t="s">
        <v>1266</v>
      </c>
      <c r="G554" s="288" t="s">
        <v>629</v>
      </c>
      <c r="H554" s="292"/>
      <c r="I554" s="285" t="s">
        <v>1518</v>
      </c>
      <c r="J554" s="289">
        <v>8.0500000000000007</v>
      </c>
      <c r="K554" s="286" t="s">
        <v>235</v>
      </c>
      <c r="L554" s="286" t="s">
        <v>163</v>
      </c>
      <c r="M554" s="286" t="s">
        <v>430</v>
      </c>
      <c r="N554" s="290">
        <v>225</v>
      </c>
      <c r="O554" s="299">
        <v>10.6</v>
      </c>
      <c r="P554" s="299">
        <v>10.6</v>
      </c>
      <c r="Q554" s="650">
        <f>IFERROR(tbl_AufmassLos1[[#This Row],[Fläche_qm]]*tbl_AufmassLos1[[#This Row],[Reinigungs-tageJahr]],"")</f>
        <v>1811.2500000000002</v>
      </c>
      <c r="R554" s="175">
        <f>IFERROR(VLOOKUP(tbl_AufmassLos1[[#This Row],[Reinigungs-gruppe]]&amp;tbl_AufmassLos1[[#This Row],[Reinigungs-tageJahr]],tbl_BasisLos1[],7,FALSE),"")</f>
        <v>0</v>
      </c>
      <c r="S554" s="174" t="str">
        <f>IFERROR(tbl_AufmassLos1[[#This Row],[Fläche_qm_Jahr]]/tbl_AufmassLos1[[#This Row],[qm Leistung pro Stunde]],"")</f>
        <v/>
      </c>
      <c r="T554" s="176">
        <f>IFERROR(VLOOKUP(tbl_AufmassLos1[[#This Row],[Reinigungs-gruppe]]&amp;tbl_AufmassLos1[[#This Row],[Reinigungs-tageJahr]],tbl_BasisLos1[],8,FALSE),"")</f>
        <v>0</v>
      </c>
      <c r="U554" s="177" t="str">
        <f>IFERROR(tbl_AufmassLos1[[#This Row],[StundenJahr]]*tbl_AufmassLos1[[#This Row],[SVS]],"")</f>
        <v/>
      </c>
      <c r="V554" s="177" t="str">
        <f>IFERROR(tbl_AufmassLos1[[#This Row],[PreisJahr]]/12,"")</f>
        <v/>
      </c>
    </row>
    <row r="555" spans="1:22" x14ac:dyDescent="0.2">
      <c r="A555" s="285" t="s">
        <v>1538</v>
      </c>
      <c r="B555" s="286">
        <v>706640025</v>
      </c>
      <c r="C555" s="285" t="s">
        <v>1539</v>
      </c>
      <c r="D555" s="287" t="s">
        <v>249</v>
      </c>
      <c r="E555" s="651" t="s">
        <v>1265</v>
      </c>
      <c r="F555" s="292" t="s">
        <v>353</v>
      </c>
      <c r="G555" s="288" t="s">
        <v>629</v>
      </c>
      <c r="H555" s="292"/>
      <c r="I555" s="285" t="s">
        <v>1519</v>
      </c>
      <c r="J555" s="289">
        <v>5.65</v>
      </c>
      <c r="K555" s="286" t="s">
        <v>235</v>
      </c>
      <c r="L555" s="286" t="s">
        <v>163</v>
      </c>
      <c r="M555" s="286" t="s">
        <v>430</v>
      </c>
      <c r="N555" s="290">
        <v>225</v>
      </c>
      <c r="O555" s="299">
        <v>4.5999999999999996</v>
      </c>
      <c r="P555" s="299">
        <v>4.5999999999999996</v>
      </c>
      <c r="Q555" s="650">
        <f>IFERROR(tbl_AufmassLos1[[#This Row],[Fläche_qm]]*tbl_AufmassLos1[[#This Row],[Reinigungs-tageJahr]],"")</f>
        <v>1271.25</v>
      </c>
      <c r="R555" s="175">
        <f>IFERROR(VLOOKUP(tbl_AufmassLos1[[#This Row],[Reinigungs-gruppe]]&amp;tbl_AufmassLos1[[#This Row],[Reinigungs-tageJahr]],tbl_BasisLos1[],7,FALSE),"")</f>
        <v>0</v>
      </c>
      <c r="S555" s="174" t="str">
        <f>IFERROR(tbl_AufmassLos1[[#This Row],[Fläche_qm_Jahr]]/tbl_AufmassLos1[[#This Row],[qm Leistung pro Stunde]],"")</f>
        <v/>
      </c>
      <c r="T555" s="176">
        <f>IFERROR(VLOOKUP(tbl_AufmassLos1[[#This Row],[Reinigungs-gruppe]]&amp;tbl_AufmassLos1[[#This Row],[Reinigungs-tageJahr]],tbl_BasisLos1[],8,FALSE),"")</f>
        <v>0</v>
      </c>
      <c r="U555" s="177" t="str">
        <f>IFERROR(tbl_AufmassLos1[[#This Row],[StundenJahr]]*tbl_AufmassLos1[[#This Row],[SVS]],"")</f>
        <v/>
      </c>
      <c r="V555" s="177" t="str">
        <f>IFERROR(tbl_AufmassLos1[[#This Row],[PreisJahr]]/12,"")</f>
        <v/>
      </c>
    </row>
    <row r="556" spans="1:22" x14ac:dyDescent="0.2">
      <c r="A556" s="285" t="s">
        <v>1538</v>
      </c>
      <c r="B556" s="286">
        <v>706640025</v>
      </c>
      <c r="C556" s="285" t="s">
        <v>1539</v>
      </c>
      <c r="D556" s="287" t="s">
        <v>249</v>
      </c>
      <c r="E556" s="651" t="s">
        <v>1263</v>
      </c>
      <c r="F556" s="292" t="s">
        <v>1267</v>
      </c>
      <c r="G556" s="288" t="s">
        <v>629</v>
      </c>
      <c r="H556" s="292"/>
      <c r="I556" s="285" t="s">
        <v>1519</v>
      </c>
      <c r="J556" s="289">
        <v>12.76</v>
      </c>
      <c r="K556" s="286" t="s">
        <v>235</v>
      </c>
      <c r="L556" s="286" t="s">
        <v>163</v>
      </c>
      <c r="M556" s="286" t="s">
        <v>430</v>
      </c>
      <c r="N556" s="290">
        <v>225</v>
      </c>
      <c r="O556" s="299">
        <v>5.2</v>
      </c>
      <c r="P556" s="291"/>
      <c r="Q556" s="650">
        <f>IFERROR(tbl_AufmassLos1[[#This Row],[Fläche_qm]]*tbl_AufmassLos1[[#This Row],[Reinigungs-tageJahr]],"")</f>
        <v>2871</v>
      </c>
      <c r="R556" s="175">
        <f>IFERROR(VLOOKUP(tbl_AufmassLos1[[#This Row],[Reinigungs-gruppe]]&amp;tbl_AufmassLos1[[#This Row],[Reinigungs-tageJahr]],tbl_BasisLos1[],7,FALSE),"")</f>
        <v>0</v>
      </c>
      <c r="S556" s="174" t="str">
        <f>IFERROR(tbl_AufmassLos1[[#This Row],[Fläche_qm_Jahr]]/tbl_AufmassLos1[[#This Row],[qm Leistung pro Stunde]],"")</f>
        <v/>
      </c>
      <c r="T556" s="176">
        <f>IFERROR(VLOOKUP(tbl_AufmassLos1[[#This Row],[Reinigungs-gruppe]]&amp;tbl_AufmassLos1[[#This Row],[Reinigungs-tageJahr]],tbl_BasisLos1[],8,FALSE),"")</f>
        <v>0</v>
      </c>
      <c r="U556" s="177" t="str">
        <f>IFERROR(tbl_AufmassLos1[[#This Row],[StundenJahr]]*tbl_AufmassLos1[[#This Row],[SVS]],"")</f>
        <v/>
      </c>
      <c r="V556" s="177" t="str">
        <f>IFERROR(tbl_AufmassLos1[[#This Row],[PreisJahr]]/12,"")</f>
        <v/>
      </c>
    </row>
    <row r="557" spans="1:22" x14ac:dyDescent="0.2">
      <c r="A557" s="285" t="s">
        <v>1538</v>
      </c>
      <c r="B557" s="286">
        <v>706640025</v>
      </c>
      <c r="C557" s="285" t="s">
        <v>1539</v>
      </c>
      <c r="D557" s="287" t="s">
        <v>249</v>
      </c>
      <c r="E557" s="651" t="s">
        <v>1262</v>
      </c>
      <c r="F557" s="292" t="s">
        <v>1268</v>
      </c>
      <c r="G557" s="288" t="s">
        <v>629</v>
      </c>
      <c r="H557" s="292"/>
      <c r="I557" s="285" t="s">
        <v>1519</v>
      </c>
      <c r="J557" s="289">
        <v>10.6</v>
      </c>
      <c r="K557" s="286" t="s">
        <v>235</v>
      </c>
      <c r="L557" s="286" t="s">
        <v>163</v>
      </c>
      <c r="M557" s="286" t="s">
        <v>430</v>
      </c>
      <c r="N557" s="290">
        <v>225</v>
      </c>
      <c r="O557" s="299">
        <v>1</v>
      </c>
      <c r="P557" s="291"/>
      <c r="Q557" s="650">
        <f>IFERROR(tbl_AufmassLos1[[#This Row],[Fläche_qm]]*tbl_AufmassLos1[[#This Row],[Reinigungs-tageJahr]],"")</f>
        <v>2385</v>
      </c>
      <c r="R557" s="175">
        <f>IFERROR(VLOOKUP(tbl_AufmassLos1[[#This Row],[Reinigungs-gruppe]]&amp;tbl_AufmassLos1[[#This Row],[Reinigungs-tageJahr]],tbl_BasisLos1[],7,FALSE),"")</f>
        <v>0</v>
      </c>
      <c r="S557" s="174" t="str">
        <f>IFERROR(tbl_AufmassLos1[[#This Row],[Fläche_qm_Jahr]]/tbl_AufmassLos1[[#This Row],[qm Leistung pro Stunde]],"")</f>
        <v/>
      </c>
      <c r="T557" s="176">
        <f>IFERROR(VLOOKUP(tbl_AufmassLos1[[#This Row],[Reinigungs-gruppe]]&amp;tbl_AufmassLos1[[#This Row],[Reinigungs-tageJahr]],tbl_BasisLos1[],8,FALSE),"")</f>
        <v>0</v>
      </c>
      <c r="U557" s="177" t="str">
        <f>IFERROR(tbl_AufmassLos1[[#This Row],[StundenJahr]]*tbl_AufmassLos1[[#This Row],[SVS]],"")</f>
        <v/>
      </c>
      <c r="V557" s="177" t="str">
        <f>IFERROR(tbl_AufmassLos1[[#This Row],[PreisJahr]]/12,"")</f>
        <v/>
      </c>
    </row>
    <row r="558" spans="1:22" x14ac:dyDescent="0.2">
      <c r="A558" s="285" t="s">
        <v>1538</v>
      </c>
      <c r="B558" s="286">
        <v>706640025</v>
      </c>
      <c r="C558" s="285" t="s">
        <v>1539</v>
      </c>
      <c r="D558" s="287" t="s">
        <v>249</v>
      </c>
      <c r="E558" s="651" t="s">
        <v>1261</v>
      </c>
      <c r="F558" s="292" t="s">
        <v>1268</v>
      </c>
      <c r="G558" s="288" t="s">
        <v>629</v>
      </c>
      <c r="H558" s="292"/>
      <c r="I558" s="285" t="s">
        <v>393</v>
      </c>
      <c r="J558" s="289">
        <v>41.36</v>
      </c>
      <c r="K558" s="286" t="s">
        <v>235</v>
      </c>
      <c r="L558" s="286" t="s">
        <v>163</v>
      </c>
      <c r="M558" s="286" t="s">
        <v>430</v>
      </c>
      <c r="N558" s="290">
        <v>225</v>
      </c>
      <c r="O558" s="299">
        <v>5.6</v>
      </c>
      <c r="P558" s="291"/>
      <c r="Q558" s="650">
        <f>IFERROR(tbl_AufmassLos1[[#This Row],[Fläche_qm]]*tbl_AufmassLos1[[#This Row],[Reinigungs-tageJahr]],"")</f>
        <v>9306</v>
      </c>
      <c r="R558" s="175">
        <f>IFERROR(VLOOKUP(tbl_AufmassLos1[[#This Row],[Reinigungs-gruppe]]&amp;tbl_AufmassLos1[[#This Row],[Reinigungs-tageJahr]],tbl_BasisLos1[],7,FALSE),"")</f>
        <v>0</v>
      </c>
      <c r="S558" s="174" t="str">
        <f>IFERROR(tbl_AufmassLos1[[#This Row],[Fläche_qm_Jahr]]/tbl_AufmassLos1[[#This Row],[qm Leistung pro Stunde]],"")</f>
        <v/>
      </c>
      <c r="T558" s="176">
        <f>IFERROR(VLOOKUP(tbl_AufmassLos1[[#This Row],[Reinigungs-gruppe]]&amp;tbl_AufmassLos1[[#This Row],[Reinigungs-tageJahr]],tbl_BasisLos1[],8,FALSE),"")</f>
        <v>0</v>
      </c>
      <c r="U558" s="177" t="str">
        <f>IFERROR(tbl_AufmassLos1[[#This Row],[StundenJahr]]*tbl_AufmassLos1[[#This Row],[SVS]],"")</f>
        <v/>
      </c>
      <c r="V558" s="177" t="str">
        <f>IFERROR(tbl_AufmassLos1[[#This Row],[PreisJahr]]/12,"")</f>
        <v/>
      </c>
    </row>
    <row r="559" spans="1:22" x14ac:dyDescent="0.2">
      <c r="A559" s="285" t="s">
        <v>1538</v>
      </c>
      <c r="B559" s="286">
        <v>706640025</v>
      </c>
      <c r="C559" s="285" t="s">
        <v>1539</v>
      </c>
      <c r="D559" s="287" t="s">
        <v>249</v>
      </c>
      <c r="E559" s="651" t="s">
        <v>1259</v>
      </c>
      <c r="F559" s="292" t="s">
        <v>1269</v>
      </c>
      <c r="G559" s="288" t="s">
        <v>629</v>
      </c>
      <c r="H559" s="292"/>
      <c r="I559" s="285" t="s">
        <v>393</v>
      </c>
      <c r="J559" s="289">
        <v>17.23</v>
      </c>
      <c r="K559" s="286" t="s">
        <v>262</v>
      </c>
      <c r="L559" s="286" t="s">
        <v>163</v>
      </c>
      <c r="M559" s="286" t="s">
        <v>430</v>
      </c>
      <c r="N559" s="290">
        <v>225</v>
      </c>
      <c r="O559" s="299">
        <v>1</v>
      </c>
      <c r="P559" s="291"/>
      <c r="Q559" s="650">
        <f>IFERROR(tbl_AufmassLos1[[#This Row],[Fläche_qm]]*tbl_AufmassLos1[[#This Row],[Reinigungs-tageJahr]],"")</f>
        <v>3876.75</v>
      </c>
      <c r="R559" s="175">
        <f>IFERROR(VLOOKUP(tbl_AufmassLos1[[#This Row],[Reinigungs-gruppe]]&amp;tbl_AufmassLos1[[#This Row],[Reinigungs-tageJahr]],tbl_BasisLos1[],7,FALSE),"")</f>
        <v>0</v>
      </c>
      <c r="S559" s="174" t="str">
        <f>IFERROR(tbl_AufmassLos1[[#This Row],[Fläche_qm_Jahr]]/tbl_AufmassLos1[[#This Row],[qm Leistung pro Stunde]],"")</f>
        <v/>
      </c>
      <c r="T559" s="176">
        <f>IFERROR(VLOOKUP(tbl_AufmassLos1[[#This Row],[Reinigungs-gruppe]]&amp;tbl_AufmassLos1[[#This Row],[Reinigungs-tageJahr]],tbl_BasisLos1[],8,FALSE),"")</f>
        <v>0</v>
      </c>
      <c r="U559" s="177" t="str">
        <f>IFERROR(tbl_AufmassLos1[[#This Row],[StundenJahr]]*tbl_AufmassLos1[[#This Row],[SVS]],"")</f>
        <v/>
      </c>
      <c r="V559" s="177" t="str">
        <f>IFERROR(tbl_AufmassLos1[[#This Row],[PreisJahr]]/12,"")</f>
        <v/>
      </c>
    </row>
    <row r="560" spans="1:22" x14ac:dyDescent="0.2">
      <c r="A560" s="285" t="s">
        <v>1538</v>
      </c>
      <c r="B560" s="286">
        <v>706640025</v>
      </c>
      <c r="C560" s="285" t="s">
        <v>1539</v>
      </c>
      <c r="D560" s="287" t="s">
        <v>249</v>
      </c>
      <c r="E560" s="651" t="s">
        <v>1239</v>
      </c>
      <c r="F560" s="292" t="s">
        <v>1270</v>
      </c>
      <c r="G560" s="288" t="s">
        <v>629</v>
      </c>
      <c r="H560" s="292"/>
      <c r="I560" s="285" t="s">
        <v>393</v>
      </c>
      <c r="J560" s="289">
        <v>48.5</v>
      </c>
      <c r="K560" s="286" t="s">
        <v>236</v>
      </c>
      <c r="L560" s="286" t="s">
        <v>163</v>
      </c>
      <c r="M560" s="286" t="s">
        <v>430</v>
      </c>
      <c r="N560" s="290">
        <v>225</v>
      </c>
      <c r="O560" s="299">
        <v>18.5</v>
      </c>
      <c r="P560" s="299">
        <v>5</v>
      </c>
      <c r="Q560" s="650">
        <f>IFERROR(tbl_AufmassLos1[[#This Row],[Fläche_qm]]*tbl_AufmassLos1[[#This Row],[Reinigungs-tageJahr]],"")</f>
        <v>10912.5</v>
      </c>
      <c r="R560" s="175">
        <f>IFERROR(VLOOKUP(tbl_AufmassLos1[[#This Row],[Reinigungs-gruppe]]&amp;tbl_AufmassLos1[[#This Row],[Reinigungs-tageJahr]],tbl_BasisLos1[],7,FALSE),"")</f>
        <v>0</v>
      </c>
      <c r="S560" s="174" t="str">
        <f>IFERROR(tbl_AufmassLos1[[#This Row],[Fläche_qm_Jahr]]/tbl_AufmassLos1[[#This Row],[qm Leistung pro Stunde]],"")</f>
        <v/>
      </c>
      <c r="T560" s="176">
        <f>IFERROR(VLOOKUP(tbl_AufmassLos1[[#This Row],[Reinigungs-gruppe]]&amp;tbl_AufmassLos1[[#This Row],[Reinigungs-tageJahr]],tbl_BasisLos1[],8,FALSE),"")</f>
        <v>0</v>
      </c>
      <c r="U560" s="177" t="str">
        <f>IFERROR(tbl_AufmassLos1[[#This Row],[StundenJahr]]*tbl_AufmassLos1[[#This Row],[SVS]],"")</f>
        <v/>
      </c>
      <c r="V560" s="177" t="str">
        <f>IFERROR(tbl_AufmassLos1[[#This Row],[PreisJahr]]/12,"")</f>
        <v/>
      </c>
    </row>
    <row r="561" spans="1:22" x14ac:dyDescent="0.2">
      <c r="A561" s="285" t="s">
        <v>1538</v>
      </c>
      <c r="B561" s="286">
        <v>706640025</v>
      </c>
      <c r="C561" s="285" t="s">
        <v>1539</v>
      </c>
      <c r="D561" s="287" t="s">
        <v>249</v>
      </c>
      <c r="E561" s="651" t="s">
        <v>1247</v>
      </c>
      <c r="F561" s="292" t="s">
        <v>1271</v>
      </c>
      <c r="G561" s="288" t="s">
        <v>629</v>
      </c>
      <c r="H561" s="292"/>
      <c r="I561" s="285" t="s">
        <v>393</v>
      </c>
      <c r="J561" s="289">
        <v>27.4</v>
      </c>
      <c r="K561" s="286" t="s">
        <v>236</v>
      </c>
      <c r="L561" s="286" t="s">
        <v>163</v>
      </c>
      <c r="M561" s="286" t="s">
        <v>430</v>
      </c>
      <c r="N561" s="290">
        <v>225</v>
      </c>
      <c r="O561" s="299">
        <v>9.5</v>
      </c>
      <c r="P561" s="299">
        <v>2.1</v>
      </c>
      <c r="Q561" s="650">
        <f>IFERROR(tbl_AufmassLos1[[#This Row],[Fläche_qm]]*tbl_AufmassLos1[[#This Row],[Reinigungs-tageJahr]],"")</f>
        <v>6165</v>
      </c>
      <c r="R561" s="175">
        <f>IFERROR(VLOOKUP(tbl_AufmassLos1[[#This Row],[Reinigungs-gruppe]]&amp;tbl_AufmassLos1[[#This Row],[Reinigungs-tageJahr]],tbl_BasisLos1[],7,FALSE),"")</f>
        <v>0</v>
      </c>
      <c r="S561" s="174" t="str">
        <f>IFERROR(tbl_AufmassLos1[[#This Row],[Fläche_qm_Jahr]]/tbl_AufmassLos1[[#This Row],[qm Leistung pro Stunde]],"")</f>
        <v/>
      </c>
      <c r="T561" s="176">
        <f>IFERROR(VLOOKUP(tbl_AufmassLos1[[#This Row],[Reinigungs-gruppe]]&amp;tbl_AufmassLos1[[#This Row],[Reinigungs-tageJahr]],tbl_BasisLos1[],8,FALSE),"")</f>
        <v>0</v>
      </c>
      <c r="U561" s="177" t="str">
        <f>IFERROR(tbl_AufmassLos1[[#This Row],[StundenJahr]]*tbl_AufmassLos1[[#This Row],[SVS]],"")</f>
        <v/>
      </c>
      <c r="V561" s="177" t="str">
        <f>IFERROR(tbl_AufmassLos1[[#This Row],[PreisJahr]]/12,"")</f>
        <v/>
      </c>
    </row>
    <row r="562" spans="1:22" x14ac:dyDescent="0.2">
      <c r="A562" s="285" t="s">
        <v>1538</v>
      </c>
      <c r="B562" s="286">
        <v>706640025</v>
      </c>
      <c r="C562" s="285" t="s">
        <v>1539</v>
      </c>
      <c r="D562" s="287" t="s">
        <v>249</v>
      </c>
      <c r="E562" s="651" t="s">
        <v>1249</v>
      </c>
      <c r="F562" s="292" t="s">
        <v>1257</v>
      </c>
      <c r="G562" s="288" t="s">
        <v>629</v>
      </c>
      <c r="H562" s="292"/>
      <c r="I562" s="285" t="s">
        <v>393</v>
      </c>
      <c r="J562" s="289">
        <v>31.2</v>
      </c>
      <c r="K562" s="286" t="s">
        <v>398</v>
      </c>
      <c r="L562" s="286" t="s">
        <v>163</v>
      </c>
      <c r="M562" s="286" t="s">
        <v>430</v>
      </c>
      <c r="N562" s="290">
        <v>225</v>
      </c>
      <c r="O562" s="299">
        <v>5.2</v>
      </c>
      <c r="P562" s="291"/>
      <c r="Q562" s="650">
        <f>IFERROR(tbl_AufmassLos1[[#This Row],[Fläche_qm]]*tbl_AufmassLos1[[#This Row],[Reinigungs-tageJahr]],"")</f>
        <v>7020</v>
      </c>
      <c r="R562" s="175">
        <f>IFERROR(VLOOKUP(tbl_AufmassLos1[[#This Row],[Reinigungs-gruppe]]&amp;tbl_AufmassLos1[[#This Row],[Reinigungs-tageJahr]],tbl_BasisLos1[],7,FALSE),"")</f>
        <v>0</v>
      </c>
      <c r="S562" s="174" t="str">
        <f>IFERROR(tbl_AufmassLos1[[#This Row],[Fläche_qm_Jahr]]/tbl_AufmassLos1[[#This Row],[qm Leistung pro Stunde]],"")</f>
        <v/>
      </c>
      <c r="T562" s="176">
        <f>IFERROR(VLOOKUP(tbl_AufmassLos1[[#This Row],[Reinigungs-gruppe]]&amp;tbl_AufmassLos1[[#This Row],[Reinigungs-tageJahr]],tbl_BasisLos1[],8,FALSE),"")</f>
        <v>0</v>
      </c>
      <c r="U562" s="177" t="str">
        <f>IFERROR(tbl_AufmassLos1[[#This Row],[StundenJahr]]*tbl_AufmassLos1[[#This Row],[SVS]],"")</f>
        <v/>
      </c>
      <c r="V562" s="177" t="str">
        <f>IFERROR(tbl_AufmassLos1[[#This Row],[PreisJahr]]/12,"")</f>
        <v/>
      </c>
    </row>
    <row r="563" spans="1:22" x14ac:dyDescent="0.2">
      <c r="A563" s="285" t="s">
        <v>1538</v>
      </c>
      <c r="B563" s="286">
        <v>706640025</v>
      </c>
      <c r="C563" s="285" t="s">
        <v>1539</v>
      </c>
      <c r="D563" s="287" t="s">
        <v>249</v>
      </c>
      <c r="E563" s="651" t="s">
        <v>1250</v>
      </c>
      <c r="F563" s="292" t="s">
        <v>1272</v>
      </c>
      <c r="G563" s="288" t="s">
        <v>629</v>
      </c>
      <c r="H563" s="292"/>
      <c r="I563" s="285" t="s">
        <v>385</v>
      </c>
      <c r="J563" s="289">
        <v>13.49</v>
      </c>
      <c r="K563" s="286" t="s">
        <v>400</v>
      </c>
      <c r="L563" s="286" t="s">
        <v>163</v>
      </c>
      <c r="M563" s="286" t="s">
        <v>430</v>
      </c>
      <c r="N563" s="290">
        <v>225</v>
      </c>
      <c r="O563" s="299">
        <v>2.2000000000000002</v>
      </c>
      <c r="P563" s="291"/>
      <c r="Q563" s="650">
        <f>IFERROR(tbl_AufmassLos1[[#This Row],[Fläche_qm]]*tbl_AufmassLos1[[#This Row],[Reinigungs-tageJahr]],"")</f>
        <v>3035.25</v>
      </c>
      <c r="R563" s="175">
        <f>IFERROR(VLOOKUP(tbl_AufmassLos1[[#This Row],[Reinigungs-gruppe]]&amp;tbl_AufmassLos1[[#This Row],[Reinigungs-tageJahr]],tbl_BasisLos1[],7,FALSE),"")</f>
        <v>0</v>
      </c>
      <c r="S563" s="174" t="str">
        <f>IFERROR(tbl_AufmassLos1[[#This Row],[Fläche_qm_Jahr]]/tbl_AufmassLos1[[#This Row],[qm Leistung pro Stunde]],"")</f>
        <v/>
      </c>
      <c r="T563" s="176">
        <f>IFERROR(VLOOKUP(tbl_AufmassLos1[[#This Row],[Reinigungs-gruppe]]&amp;tbl_AufmassLos1[[#This Row],[Reinigungs-tageJahr]],tbl_BasisLos1[],8,FALSE),"")</f>
        <v>0</v>
      </c>
      <c r="U563" s="177" t="str">
        <f>IFERROR(tbl_AufmassLos1[[#This Row],[StundenJahr]]*tbl_AufmassLos1[[#This Row],[SVS]],"")</f>
        <v/>
      </c>
      <c r="V563" s="177" t="str">
        <f>IFERROR(tbl_AufmassLos1[[#This Row],[PreisJahr]]/12,"")</f>
        <v/>
      </c>
    </row>
    <row r="564" spans="1:22" x14ac:dyDescent="0.2">
      <c r="A564" s="285" t="s">
        <v>1538</v>
      </c>
      <c r="B564" s="286">
        <v>706640025</v>
      </c>
      <c r="C564" s="285" t="s">
        <v>1539</v>
      </c>
      <c r="D564" s="287" t="s">
        <v>249</v>
      </c>
      <c r="E564" s="651" t="s">
        <v>1252</v>
      </c>
      <c r="F564" s="292" t="s">
        <v>341</v>
      </c>
      <c r="G564" s="288" t="s">
        <v>629</v>
      </c>
      <c r="H564" s="292"/>
      <c r="I564" s="285" t="s">
        <v>385</v>
      </c>
      <c r="J564" s="289">
        <v>3.6</v>
      </c>
      <c r="K564" s="286" t="s">
        <v>49</v>
      </c>
      <c r="L564" s="286" t="s">
        <v>163</v>
      </c>
      <c r="M564" s="286" t="s">
        <v>249</v>
      </c>
      <c r="N564" s="290">
        <v>0</v>
      </c>
      <c r="O564" s="299">
        <v>0.5</v>
      </c>
      <c r="P564" s="291"/>
      <c r="Q564" s="650">
        <f>IFERROR(tbl_AufmassLos1[[#This Row],[Fläche_qm]]*tbl_AufmassLos1[[#This Row],[Reinigungs-tageJahr]],"")</f>
        <v>0</v>
      </c>
      <c r="R564" s="175">
        <f>IFERROR(VLOOKUP(tbl_AufmassLos1[[#This Row],[Reinigungs-gruppe]]&amp;tbl_AufmassLos1[[#This Row],[Reinigungs-tageJahr]],tbl_BasisLos1[],7,FALSE),"")</f>
        <v>0</v>
      </c>
      <c r="S564" s="174" t="str">
        <f>IFERROR(tbl_AufmassLos1[[#This Row],[Fläche_qm_Jahr]]/tbl_AufmassLos1[[#This Row],[qm Leistung pro Stunde]],"")</f>
        <v/>
      </c>
      <c r="T564" s="176">
        <f>IFERROR(VLOOKUP(tbl_AufmassLos1[[#This Row],[Reinigungs-gruppe]]&amp;tbl_AufmassLos1[[#This Row],[Reinigungs-tageJahr]],tbl_BasisLos1[],8,FALSE),"")</f>
        <v>0</v>
      </c>
      <c r="U564" s="177" t="str">
        <f>IFERROR(tbl_AufmassLos1[[#This Row],[StundenJahr]]*tbl_AufmassLos1[[#This Row],[SVS]],"")</f>
        <v/>
      </c>
      <c r="V564" s="177" t="str">
        <f>IFERROR(tbl_AufmassLos1[[#This Row],[PreisJahr]]/12,"")</f>
        <v/>
      </c>
    </row>
    <row r="565" spans="1:22" x14ac:dyDescent="0.2">
      <c r="A565" s="285" t="s">
        <v>1538</v>
      </c>
      <c r="B565" s="286">
        <v>706640025</v>
      </c>
      <c r="C565" s="285" t="s">
        <v>1539</v>
      </c>
      <c r="D565" s="287" t="s">
        <v>249</v>
      </c>
      <c r="E565" s="651" t="s">
        <v>1207</v>
      </c>
      <c r="F565" s="292" t="s">
        <v>1273</v>
      </c>
      <c r="G565" s="288" t="s">
        <v>629</v>
      </c>
      <c r="H565" s="292"/>
      <c r="I565" s="285" t="s">
        <v>393</v>
      </c>
      <c r="J565" s="289">
        <v>4.0599999999999996</v>
      </c>
      <c r="K565" s="286" t="s">
        <v>262</v>
      </c>
      <c r="L565" s="286" t="s">
        <v>163</v>
      </c>
      <c r="M565" s="286" t="s">
        <v>430</v>
      </c>
      <c r="N565" s="290">
        <v>225</v>
      </c>
      <c r="O565" s="291">
        <v>0</v>
      </c>
      <c r="P565" s="291"/>
      <c r="Q565" s="650">
        <f>IFERROR(tbl_AufmassLos1[[#This Row],[Fläche_qm]]*tbl_AufmassLos1[[#This Row],[Reinigungs-tageJahr]],"")</f>
        <v>913.49999999999989</v>
      </c>
      <c r="R565" s="175">
        <f>IFERROR(VLOOKUP(tbl_AufmassLos1[[#This Row],[Reinigungs-gruppe]]&amp;tbl_AufmassLos1[[#This Row],[Reinigungs-tageJahr]],tbl_BasisLos1[],7,FALSE),"")</f>
        <v>0</v>
      </c>
      <c r="S565" s="174" t="str">
        <f>IFERROR(tbl_AufmassLos1[[#This Row],[Fläche_qm_Jahr]]/tbl_AufmassLos1[[#This Row],[qm Leistung pro Stunde]],"")</f>
        <v/>
      </c>
      <c r="T565" s="176">
        <f>IFERROR(VLOOKUP(tbl_AufmassLos1[[#This Row],[Reinigungs-gruppe]]&amp;tbl_AufmassLos1[[#This Row],[Reinigungs-tageJahr]],tbl_BasisLos1[],8,FALSE),"")</f>
        <v>0</v>
      </c>
      <c r="U565" s="177" t="str">
        <f>IFERROR(tbl_AufmassLos1[[#This Row],[StundenJahr]]*tbl_AufmassLos1[[#This Row],[SVS]],"")</f>
        <v/>
      </c>
      <c r="V565" s="177" t="str">
        <f>IFERROR(tbl_AufmassLos1[[#This Row],[PreisJahr]]/12,"")</f>
        <v/>
      </c>
    </row>
    <row r="566" spans="1:22" x14ac:dyDescent="0.2">
      <c r="A566" s="285" t="s">
        <v>1538</v>
      </c>
      <c r="B566" s="286">
        <v>706640025</v>
      </c>
      <c r="C566" s="285" t="s">
        <v>1539</v>
      </c>
      <c r="D566" s="287" t="s">
        <v>249</v>
      </c>
      <c r="E566" s="651" t="s">
        <v>1209</v>
      </c>
      <c r="F566" s="292" t="s">
        <v>1274</v>
      </c>
      <c r="G566" s="288" t="s">
        <v>629</v>
      </c>
      <c r="H566" s="292"/>
      <c r="I566" s="285" t="s">
        <v>393</v>
      </c>
      <c r="J566" s="289">
        <v>43.21</v>
      </c>
      <c r="K566" s="286" t="s">
        <v>236</v>
      </c>
      <c r="L566" s="286" t="s">
        <v>163</v>
      </c>
      <c r="M566" s="286" t="s">
        <v>430</v>
      </c>
      <c r="N566" s="290">
        <v>225</v>
      </c>
      <c r="O566" s="299">
        <v>14.8</v>
      </c>
      <c r="P566" s="291"/>
      <c r="Q566" s="650">
        <f>IFERROR(tbl_AufmassLos1[[#This Row],[Fläche_qm]]*tbl_AufmassLos1[[#This Row],[Reinigungs-tageJahr]],"")</f>
        <v>9722.25</v>
      </c>
      <c r="R566" s="175">
        <f>IFERROR(VLOOKUP(tbl_AufmassLos1[[#This Row],[Reinigungs-gruppe]]&amp;tbl_AufmassLos1[[#This Row],[Reinigungs-tageJahr]],tbl_BasisLos1[],7,FALSE),"")</f>
        <v>0</v>
      </c>
      <c r="S566" s="174" t="str">
        <f>IFERROR(tbl_AufmassLos1[[#This Row],[Fläche_qm_Jahr]]/tbl_AufmassLos1[[#This Row],[qm Leistung pro Stunde]],"")</f>
        <v/>
      </c>
      <c r="T566" s="176">
        <f>IFERROR(VLOOKUP(tbl_AufmassLos1[[#This Row],[Reinigungs-gruppe]]&amp;tbl_AufmassLos1[[#This Row],[Reinigungs-tageJahr]],tbl_BasisLos1[],8,FALSE),"")</f>
        <v>0</v>
      </c>
      <c r="U566" s="177" t="str">
        <f>IFERROR(tbl_AufmassLos1[[#This Row],[StundenJahr]]*tbl_AufmassLos1[[#This Row],[SVS]],"")</f>
        <v/>
      </c>
      <c r="V566" s="177" t="str">
        <f>IFERROR(tbl_AufmassLos1[[#This Row],[PreisJahr]]/12,"")</f>
        <v/>
      </c>
    </row>
    <row r="567" spans="1:22" x14ac:dyDescent="0.2">
      <c r="A567" s="285" t="s">
        <v>1538</v>
      </c>
      <c r="B567" s="286">
        <v>706640025</v>
      </c>
      <c r="C567" s="285" t="s">
        <v>1539</v>
      </c>
      <c r="D567" s="287" t="s">
        <v>249</v>
      </c>
      <c r="E567" s="651" t="s">
        <v>1211</v>
      </c>
      <c r="F567" s="292" t="s">
        <v>1275</v>
      </c>
      <c r="G567" s="288" t="s">
        <v>629</v>
      </c>
      <c r="H567" s="292"/>
      <c r="I567" s="285" t="s">
        <v>385</v>
      </c>
      <c r="J567" s="289">
        <v>6.63</v>
      </c>
      <c r="K567" s="286" t="s">
        <v>400</v>
      </c>
      <c r="L567" s="286" t="s">
        <v>163</v>
      </c>
      <c r="M567" s="286" t="s">
        <v>430</v>
      </c>
      <c r="N567" s="290">
        <v>225</v>
      </c>
      <c r="O567" s="299">
        <v>0.5</v>
      </c>
      <c r="P567" s="291"/>
      <c r="Q567" s="650">
        <f>IFERROR(tbl_AufmassLos1[[#This Row],[Fläche_qm]]*tbl_AufmassLos1[[#This Row],[Reinigungs-tageJahr]],"")</f>
        <v>1491.75</v>
      </c>
      <c r="R567" s="175">
        <f>IFERROR(VLOOKUP(tbl_AufmassLos1[[#This Row],[Reinigungs-gruppe]]&amp;tbl_AufmassLos1[[#This Row],[Reinigungs-tageJahr]],tbl_BasisLos1[],7,FALSE),"")</f>
        <v>0</v>
      </c>
      <c r="S567" s="174" t="str">
        <f>IFERROR(tbl_AufmassLos1[[#This Row],[Fläche_qm_Jahr]]/tbl_AufmassLos1[[#This Row],[qm Leistung pro Stunde]],"")</f>
        <v/>
      </c>
      <c r="T567" s="176">
        <f>IFERROR(VLOOKUP(tbl_AufmassLos1[[#This Row],[Reinigungs-gruppe]]&amp;tbl_AufmassLos1[[#This Row],[Reinigungs-tageJahr]],tbl_BasisLos1[],8,FALSE),"")</f>
        <v>0</v>
      </c>
      <c r="U567" s="177" t="str">
        <f>IFERROR(tbl_AufmassLos1[[#This Row],[StundenJahr]]*tbl_AufmassLos1[[#This Row],[SVS]],"")</f>
        <v/>
      </c>
      <c r="V567" s="177" t="str">
        <f>IFERROR(tbl_AufmassLos1[[#This Row],[PreisJahr]]/12,"")</f>
        <v/>
      </c>
    </row>
    <row r="568" spans="1:22" x14ac:dyDescent="0.2">
      <c r="A568" s="285" t="s">
        <v>1538</v>
      </c>
      <c r="B568" s="286">
        <v>706640025</v>
      </c>
      <c r="C568" s="285" t="s">
        <v>1539</v>
      </c>
      <c r="D568" s="287" t="s">
        <v>249</v>
      </c>
      <c r="E568" s="651" t="s">
        <v>1212</v>
      </c>
      <c r="F568" s="292" t="s">
        <v>1234</v>
      </c>
      <c r="G568" s="288" t="s">
        <v>629</v>
      </c>
      <c r="H568" s="292"/>
      <c r="I568" s="285" t="s">
        <v>385</v>
      </c>
      <c r="J568" s="289">
        <v>5.91</v>
      </c>
      <c r="K568" s="286" t="s">
        <v>400</v>
      </c>
      <c r="L568" s="286" t="s">
        <v>163</v>
      </c>
      <c r="M568" s="286" t="s">
        <v>430</v>
      </c>
      <c r="N568" s="290">
        <v>225</v>
      </c>
      <c r="O568" s="299">
        <v>0.5</v>
      </c>
      <c r="P568" s="291"/>
      <c r="Q568" s="650">
        <f>IFERROR(tbl_AufmassLos1[[#This Row],[Fläche_qm]]*tbl_AufmassLos1[[#This Row],[Reinigungs-tageJahr]],"")</f>
        <v>1329.75</v>
      </c>
      <c r="R568" s="175">
        <f>IFERROR(VLOOKUP(tbl_AufmassLos1[[#This Row],[Reinigungs-gruppe]]&amp;tbl_AufmassLos1[[#This Row],[Reinigungs-tageJahr]],tbl_BasisLos1[],7,FALSE),"")</f>
        <v>0</v>
      </c>
      <c r="S568" s="174" t="str">
        <f>IFERROR(tbl_AufmassLos1[[#This Row],[Fläche_qm_Jahr]]/tbl_AufmassLos1[[#This Row],[qm Leistung pro Stunde]],"")</f>
        <v/>
      </c>
      <c r="T568" s="176">
        <f>IFERROR(VLOOKUP(tbl_AufmassLos1[[#This Row],[Reinigungs-gruppe]]&amp;tbl_AufmassLos1[[#This Row],[Reinigungs-tageJahr]],tbl_BasisLos1[],8,FALSE),"")</f>
        <v>0</v>
      </c>
      <c r="U568" s="177" t="str">
        <f>IFERROR(tbl_AufmassLos1[[#This Row],[StundenJahr]]*tbl_AufmassLos1[[#This Row],[SVS]],"")</f>
        <v/>
      </c>
      <c r="V568" s="177" t="str">
        <f>IFERROR(tbl_AufmassLos1[[#This Row],[PreisJahr]]/12,"")</f>
        <v/>
      </c>
    </row>
    <row r="569" spans="1:22" x14ac:dyDescent="0.2">
      <c r="A569" s="285" t="s">
        <v>1538</v>
      </c>
      <c r="B569" s="286">
        <v>706640025</v>
      </c>
      <c r="C569" s="285" t="s">
        <v>1539</v>
      </c>
      <c r="D569" s="287" t="s">
        <v>249</v>
      </c>
      <c r="E569" s="651" t="s">
        <v>1212</v>
      </c>
      <c r="F569" s="292" t="s">
        <v>1276</v>
      </c>
      <c r="G569" s="288" t="s">
        <v>629</v>
      </c>
      <c r="H569" s="292"/>
      <c r="I569" s="285" t="s">
        <v>1519</v>
      </c>
      <c r="J569" s="289">
        <v>21.86</v>
      </c>
      <c r="K569" s="286" t="s">
        <v>236</v>
      </c>
      <c r="L569" s="286" t="s">
        <v>163</v>
      </c>
      <c r="M569" s="286" t="s">
        <v>430</v>
      </c>
      <c r="N569" s="290">
        <v>225</v>
      </c>
      <c r="O569" s="299">
        <v>5.2</v>
      </c>
      <c r="P569" s="291"/>
      <c r="Q569" s="650">
        <f>IFERROR(tbl_AufmassLos1[[#This Row],[Fläche_qm]]*tbl_AufmassLos1[[#This Row],[Reinigungs-tageJahr]],"")</f>
        <v>4918.5</v>
      </c>
      <c r="R569" s="175">
        <f>IFERROR(VLOOKUP(tbl_AufmassLos1[[#This Row],[Reinigungs-gruppe]]&amp;tbl_AufmassLos1[[#This Row],[Reinigungs-tageJahr]],tbl_BasisLos1[],7,FALSE),"")</f>
        <v>0</v>
      </c>
      <c r="S569" s="174" t="str">
        <f>IFERROR(tbl_AufmassLos1[[#This Row],[Fläche_qm_Jahr]]/tbl_AufmassLos1[[#This Row],[qm Leistung pro Stunde]],"")</f>
        <v/>
      </c>
      <c r="T569" s="176">
        <f>IFERROR(VLOOKUP(tbl_AufmassLos1[[#This Row],[Reinigungs-gruppe]]&amp;tbl_AufmassLos1[[#This Row],[Reinigungs-tageJahr]],tbl_BasisLos1[],8,FALSE),"")</f>
        <v>0</v>
      </c>
      <c r="U569" s="177" t="str">
        <f>IFERROR(tbl_AufmassLos1[[#This Row],[StundenJahr]]*tbl_AufmassLos1[[#This Row],[SVS]],"")</f>
        <v/>
      </c>
      <c r="V569" s="177" t="str">
        <f>IFERROR(tbl_AufmassLos1[[#This Row],[PreisJahr]]/12,"")</f>
        <v/>
      </c>
    </row>
    <row r="570" spans="1:22" x14ac:dyDescent="0.2">
      <c r="A570" s="285" t="s">
        <v>1538</v>
      </c>
      <c r="B570" s="286">
        <v>706640025</v>
      </c>
      <c r="C570" s="285" t="s">
        <v>1539</v>
      </c>
      <c r="D570" s="287" t="s">
        <v>249</v>
      </c>
      <c r="E570" s="651" t="s">
        <v>1213</v>
      </c>
      <c r="F570" s="292" t="s">
        <v>1258</v>
      </c>
      <c r="G570" s="288" t="s">
        <v>629</v>
      </c>
      <c r="H570" s="292"/>
      <c r="I570" s="285" t="s">
        <v>1519</v>
      </c>
      <c r="J570" s="289">
        <v>23.52</v>
      </c>
      <c r="K570" s="286" t="s">
        <v>398</v>
      </c>
      <c r="L570" s="286" t="s">
        <v>163</v>
      </c>
      <c r="M570" s="286" t="s">
        <v>430</v>
      </c>
      <c r="N570" s="290">
        <v>225</v>
      </c>
      <c r="O570" s="299">
        <v>5.2</v>
      </c>
      <c r="P570" s="291"/>
      <c r="Q570" s="650">
        <f>IFERROR(tbl_AufmassLos1[[#This Row],[Fläche_qm]]*tbl_AufmassLos1[[#This Row],[Reinigungs-tageJahr]],"")</f>
        <v>5292</v>
      </c>
      <c r="R570" s="175">
        <f>IFERROR(VLOOKUP(tbl_AufmassLos1[[#This Row],[Reinigungs-gruppe]]&amp;tbl_AufmassLos1[[#This Row],[Reinigungs-tageJahr]],tbl_BasisLos1[],7,FALSE),"")</f>
        <v>0</v>
      </c>
      <c r="S570" s="174" t="str">
        <f>IFERROR(tbl_AufmassLos1[[#This Row],[Fläche_qm_Jahr]]/tbl_AufmassLos1[[#This Row],[qm Leistung pro Stunde]],"")</f>
        <v/>
      </c>
      <c r="T570" s="176">
        <f>IFERROR(VLOOKUP(tbl_AufmassLos1[[#This Row],[Reinigungs-gruppe]]&amp;tbl_AufmassLos1[[#This Row],[Reinigungs-tageJahr]],tbl_BasisLos1[],8,FALSE),"")</f>
        <v>0</v>
      </c>
      <c r="U570" s="177" t="str">
        <f>IFERROR(tbl_AufmassLos1[[#This Row],[StundenJahr]]*tbl_AufmassLos1[[#This Row],[SVS]],"")</f>
        <v/>
      </c>
      <c r="V570" s="177" t="str">
        <f>IFERROR(tbl_AufmassLos1[[#This Row],[PreisJahr]]/12,"")</f>
        <v/>
      </c>
    </row>
    <row r="571" spans="1:22" x14ac:dyDescent="0.2">
      <c r="A571" s="285" t="s">
        <v>1538</v>
      </c>
      <c r="B571" s="286">
        <v>706640025</v>
      </c>
      <c r="C571" s="285" t="s">
        <v>1539</v>
      </c>
      <c r="D571" s="287" t="s">
        <v>249</v>
      </c>
      <c r="E571" s="651" t="s">
        <v>1203</v>
      </c>
      <c r="F571" s="292" t="s">
        <v>1277</v>
      </c>
      <c r="G571" s="288" t="s">
        <v>629</v>
      </c>
      <c r="H571" s="292"/>
      <c r="I571" s="285" t="s">
        <v>393</v>
      </c>
      <c r="J571" s="289">
        <v>5.37</v>
      </c>
      <c r="K571" s="286" t="s">
        <v>406</v>
      </c>
      <c r="L571" s="286" t="s">
        <v>163</v>
      </c>
      <c r="M571" s="286" t="s">
        <v>429</v>
      </c>
      <c r="N571" s="290">
        <v>12</v>
      </c>
      <c r="O571" s="291">
        <v>2.1</v>
      </c>
      <c r="P571" s="291"/>
      <c r="Q571" s="650">
        <f>IFERROR(tbl_AufmassLos1[[#This Row],[Fläche_qm]]*tbl_AufmassLos1[[#This Row],[Reinigungs-tageJahr]],"")</f>
        <v>64.44</v>
      </c>
      <c r="R571" s="175">
        <f>IFERROR(VLOOKUP(tbl_AufmassLos1[[#This Row],[Reinigungs-gruppe]]&amp;tbl_AufmassLos1[[#This Row],[Reinigungs-tageJahr]],tbl_BasisLos1[],7,FALSE),"")</f>
        <v>0</v>
      </c>
      <c r="S571" s="174" t="str">
        <f>IFERROR(tbl_AufmassLos1[[#This Row],[Fläche_qm_Jahr]]/tbl_AufmassLos1[[#This Row],[qm Leistung pro Stunde]],"")</f>
        <v/>
      </c>
      <c r="T571" s="176">
        <f>IFERROR(VLOOKUP(tbl_AufmassLos1[[#This Row],[Reinigungs-gruppe]]&amp;tbl_AufmassLos1[[#This Row],[Reinigungs-tageJahr]],tbl_BasisLos1[],8,FALSE),"")</f>
        <v>0</v>
      </c>
      <c r="U571" s="177" t="str">
        <f>IFERROR(tbl_AufmassLos1[[#This Row],[StundenJahr]]*tbl_AufmassLos1[[#This Row],[SVS]],"")</f>
        <v/>
      </c>
      <c r="V571" s="177" t="str">
        <f>IFERROR(tbl_AufmassLos1[[#This Row],[PreisJahr]]/12,"")</f>
        <v/>
      </c>
    </row>
    <row r="572" spans="1:22" x14ac:dyDescent="0.2">
      <c r="A572" s="285" t="s">
        <v>1538</v>
      </c>
      <c r="B572" s="286">
        <v>706640025</v>
      </c>
      <c r="C572" s="285" t="s">
        <v>1539</v>
      </c>
      <c r="D572" s="287" t="s">
        <v>249</v>
      </c>
      <c r="E572" s="651" t="s">
        <v>1204</v>
      </c>
      <c r="F572" s="292" t="s">
        <v>1278</v>
      </c>
      <c r="G572" s="288" t="s">
        <v>629</v>
      </c>
      <c r="H572" s="292"/>
      <c r="I572" s="285" t="s">
        <v>1519</v>
      </c>
      <c r="J572" s="289">
        <v>6.29</v>
      </c>
      <c r="K572" s="286" t="s">
        <v>236</v>
      </c>
      <c r="L572" s="286" t="s">
        <v>163</v>
      </c>
      <c r="M572" s="286" t="s">
        <v>430</v>
      </c>
      <c r="N572" s="290">
        <v>225</v>
      </c>
      <c r="O572" s="291">
        <v>0</v>
      </c>
      <c r="P572" s="291"/>
      <c r="Q572" s="650">
        <f>IFERROR(tbl_AufmassLos1[[#This Row],[Fläche_qm]]*tbl_AufmassLos1[[#This Row],[Reinigungs-tageJahr]],"")</f>
        <v>1415.25</v>
      </c>
      <c r="R572" s="175">
        <f>IFERROR(VLOOKUP(tbl_AufmassLos1[[#This Row],[Reinigungs-gruppe]]&amp;tbl_AufmassLos1[[#This Row],[Reinigungs-tageJahr]],tbl_BasisLos1[],7,FALSE),"")</f>
        <v>0</v>
      </c>
      <c r="S572" s="174" t="str">
        <f>IFERROR(tbl_AufmassLos1[[#This Row],[Fläche_qm_Jahr]]/tbl_AufmassLos1[[#This Row],[qm Leistung pro Stunde]],"")</f>
        <v/>
      </c>
      <c r="T572" s="176">
        <f>IFERROR(VLOOKUP(tbl_AufmassLos1[[#This Row],[Reinigungs-gruppe]]&amp;tbl_AufmassLos1[[#This Row],[Reinigungs-tageJahr]],tbl_BasisLos1[],8,FALSE),"")</f>
        <v>0</v>
      </c>
      <c r="U572" s="177" t="str">
        <f>IFERROR(tbl_AufmassLos1[[#This Row],[StundenJahr]]*tbl_AufmassLos1[[#This Row],[SVS]],"")</f>
        <v/>
      </c>
      <c r="V572" s="177" t="str">
        <f>IFERROR(tbl_AufmassLos1[[#This Row],[PreisJahr]]/12,"")</f>
        <v/>
      </c>
    </row>
    <row r="573" spans="1:22" x14ac:dyDescent="0.2">
      <c r="A573" s="285" t="s">
        <v>1538</v>
      </c>
      <c r="B573" s="286">
        <v>706640025</v>
      </c>
      <c r="C573" s="285" t="s">
        <v>1539</v>
      </c>
      <c r="D573" s="287" t="s">
        <v>249</v>
      </c>
      <c r="E573" s="651" t="s">
        <v>1205</v>
      </c>
      <c r="F573" s="292" t="s">
        <v>1279</v>
      </c>
      <c r="G573" s="288" t="s">
        <v>629</v>
      </c>
      <c r="H573" s="292"/>
      <c r="I573" s="285" t="s">
        <v>393</v>
      </c>
      <c r="J573" s="289">
        <v>5.97</v>
      </c>
      <c r="K573" s="286" t="s">
        <v>262</v>
      </c>
      <c r="L573" s="286" t="s">
        <v>163</v>
      </c>
      <c r="M573" s="286" t="s">
        <v>430</v>
      </c>
      <c r="N573" s="290">
        <v>225</v>
      </c>
      <c r="O573" s="291">
        <v>0</v>
      </c>
      <c r="P573" s="291"/>
      <c r="Q573" s="650">
        <f>IFERROR(tbl_AufmassLos1[[#This Row],[Fläche_qm]]*tbl_AufmassLos1[[#This Row],[Reinigungs-tageJahr]],"")</f>
        <v>1343.25</v>
      </c>
      <c r="R573" s="175">
        <f>IFERROR(VLOOKUP(tbl_AufmassLos1[[#This Row],[Reinigungs-gruppe]]&amp;tbl_AufmassLos1[[#This Row],[Reinigungs-tageJahr]],tbl_BasisLos1[],7,FALSE),"")</f>
        <v>0</v>
      </c>
      <c r="S573" s="174" t="str">
        <f>IFERROR(tbl_AufmassLos1[[#This Row],[Fläche_qm_Jahr]]/tbl_AufmassLos1[[#This Row],[qm Leistung pro Stunde]],"")</f>
        <v/>
      </c>
      <c r="T573" s="176">
        <f>IFERROR(VLOOKUP(tbl_AufmassLos1[[#This Row],[Reinigungs-gruppe]]&amp;tbl_AufmassLos1[[#This Row],[Reinigungs-tageJahr]],tbl_BasisLos1[],8,FALSE),"")</f>
        <v>0</v>
      </c>
      <c r="U573" s="177" t="str">
        <f>IFERROR(tbl_AufmassLos1[[#This Row],[StundenJahr]]*tbl_AufmassLos1[[#This Row],[SVS]],"")</f>
        <v/>
      </c>
      <c r="V573" s="177" t="str">
        <f>IFERROR(tbl_AufmassLos1[[#This Row],[PreisJahr]]/12,"")</f>
        <v/>
      </c>
    </row>
    <row r="574" spans="1:22" x14ac:dyDescent="0.2">
      <c r="A574" s="285" t="s">
        <v>1538</v>
      </c>
      <c r="B574" s="286">
        <v>706640025</v>
      </c>
      <c r="C574" s="285" t="s">
        <v>1539</v>
      </c>
      <c r="D574" s="287" t="s">
        <v>249</v>
      </c>
      <c r="E574" s="651" t="s">
        <v>1214</v>
      </c>
      <c r="F574" s="292" t="s">
        <v>1280</v>
      </c>
      <c r="G574" s="288" t="s">
        <v>629</v>
      </c>
      <c r="H574" s="292"/>
      <c r="I574" s="285" t="s">
        <v>393</v>
      </c>
      <c r="J574" s="289">
        <v>2.2799999999999998</v>
      </c>
      <c r="K574" s="286" t="s">
        <v>406</v>
      </c>
      <c r="L574" s="286" t="s">
        <v>163</v>
      </c>
      <c r="M574" s="286" t="s">
        <v>429</v>
      </c>
      <c r="N574" s="290">
        <v>12</v>
      </c>
      <c r="O574" s="291">
        <v>0</v>
      </c>
      <c r="P574" s="291"/>
      <c r="Q574" s="650">
        <f>IFERROR(tbl_AufmassLos1[[#This Row],[Fläche_qm]]*tbl_AufmassLos1[[#This Row],[Reinigungs-tageJahr]],"")</f>
        <v>27.36</v>
      </c>
      <c r="R574" s="175">
        <f>IFERROR(VLOOKUP(tbl_AufmassLos1[[#This Row],[Reinigungs-gruppe]]&amp;tbl_AufmassLos1[[#This Row],[Reinigungs-tageJahr]],tbl_BasisLos1[],7,FALSE),"")</f>
        <v>0</v>
      </c>
      <c r="S574" s="174" t="str">
        <f>IFERROR(tbl_AufmassLos1[[#This Row],[Fläche_qm_Jahr]]/tbl_AufmassLos1[[#This Row],[qm Leistung pro Stunde]],"")</f>
        <v/>
      </c>
      <c r="T574" s="176">
        <f>IFERROR(VLOOKUP(tbl_AufmassLos1[[#This Row],[Reinigungs-gruppe]]&amp;tbl_AufmassLos1[[#This Row],[Reinigungs-tageJahr]],tbl_BasisLos1[],8,FALSE),"")</f>
        <v>0</v>
      </c>
      <c r="U574" s="177" t="str">
        <f>IFERROR(tbl_AufmassLos1[[#This Row],[StundenJahr]]*tbl_AufmassLos1[[#This Row],[SVS]],"")</f>
        <v/>
      </c>
      <c r="V574" s="177" t="str">
        <f>IFERROR(tbl_AufmassLos1[[#This Row],[PreisJahr]]/12,"")</f>
        <v/>
      </c>
    </row>
    <row r="575" spans="1:22" x14ac:dyDescent="0.2">
      <c r="A575" s="285" t="s">
        <v>1538</v>
      </c>
      <c r="B575" s="286">
        <v>706640025</v>
      </c>
      <c r="C575" s="285" t="s">
        <v>1539</v>
      </c>
      <c r="D575" s="287" t="s">
        <v>249</v>
      </c>
      <c r="E575" s="651" t="s">
        <v>1216</v>
      </c>
      <c r="F575" s="292" t="s">
        <v>1281</v>
      </c>
      <c r="G575" s="288" t="s">
        <v>629</v>
      </c>
      <c r="H575" s="292"/>
      <c r="I575" s="285" t="s">
        <v>385</v>
      </c>
      <c r="J575" s="289">
        <v>3.5</v>
      </c>
      <c r="K575" s="286" t="s">
        <v>400</v>
      </c>
      <c r="L575" s="286" t="s">
        <v>163</v>
      </c>
      <c r="M575" s="286" t="s">
        <v>430</v>
      </c>
      <c r="N575" s="290">
        <v>225</v>
      </c>
      <c r="O575" s="299">
        <v>1</v>
      </c>
      <c r="P575" s="299">
        <v>0.5</v>
      </c>
      <c r="Q575" s="650">
        <f>IFERROR(tbl_AufmassLos1[[#This Row],[Fläche_qm]]*tbl_AufmassLos1[[#This Row],[Reinigungs-tageJahr]],"")</f>
        <v>787.5</v>
      </c>
      <c r="R575" s="175">
        <f>IFERROR(VLOOKUP(tbl_AufmassLos1[[#This Row],[Reinigungs-gruppe]]&amp;tbl_AufmassLos1[[#This Row],[Reinigungs-tageJahr]],tbl_BasisLos1[],7,FALSE),"")</f>
        <v>0</v>
      </c>
      <c r="S575" s="174" t="str">
        <f>IFERROR(tbl_AufmassLos1[[#This Row],[Fläche_qm_Jahr]]/tbl_AufmassLos1[[#This Row],[qm Leistung pro Stunde]],"")</f>
        <v/>
      </c>
      <c r="T575" s="176">
        <f>IFERROR(VLOOKUP(tbl_AufmassLos1[[#This Row],[Reinigungs-gruppe]]&amp;tbl_AufmassLos1[[#This Row],[Reinigungs-tageJahr]],tbl_BasisLos1[],8,FALSE),"")</f>
        <v>0</v>
      </c>
      <c r="U575" s="177" t="str">
        <f>IFERROR(tbl_AufmassLos1[[#This Row],[StundenJahr]]*tbl_AufmassLos1[[#This Row],[SVS]],"")</f>
        <v/>
      </c>
      <c r="V575" s="177" t="str">
        <f>IFERROR(tbl_AufmassLos1[[#This Row],[PreisJahr]]/12,"")</f>
        <v/>
      </c>
    </row>
    <row r="576" spans="1:22" x14ac:dyDescent="0.2">
      <c r="A576" s="285" t="s">
        <v>1538</v>
      </c>
      <c r="B576" s="286">
        <v>706640025</v>
      </c>
      <c r="C576" s="285" t="s">
        <v>1539</v>
      </c>
      <c r="D576" s="287" t="s">
        <v>249</v>
      </c>
      <c r="E576" s="651" t="s">
        <v>1241</v>
      </c>
      <c r="F576" s="292" t="s">
        <v>1248</v>
      </c>
      <c r="G576" s="288" t="s">
        <v>629</v>
      </c>
      <c r="H576" s="292"/>
      <c r="I576" s="285" t="s">
        <v>384</v>
      </c>
      <c r="J576" s="289">
        <v>13.2</v>
      </c>
      <c r="K576" s="286" t="s">
        <v>233</v>
      </c>
      <c r="L576" s="286" t="s">
        <v>163</v>
      </c>
      <c r="M576" s="286" t="s">
        <v>428</v>
      </c>
      <c r="N576" s="290">
        <v>45</v>
      </c>
      <c r="O576" s="299">
        <v>6.1</v>
      </c>
      <c r="P576" s="299">
        <v>2.1</v>
      </c>
      <c r="Q576" s="650">
        <f>IFERROR(tbl_AufmassLos1[[#This Row],[Fläche_qm]]*tbl_AufmassLos1[[#This Row],[Reinigungs-tageJahr]],"")</f>
        <v>594</v>
      </c>
      <c r="R576" s="175">
        <f>IFERROR(VLOOKUP(tbl_AufmassLos1[[#This Row],[Reinigungs-gruppe]]&amp;tbl_AufmassLos1[[#This Row],[Reinigungs-tageJahr]],tbl_BasisLos1[],7,FALSE),"")</f>
        <v>0</v>
      </c>
      <c r="S576" s="174" t="str">
        <f>IFERROR(tbl_AufmassLos1[[#This Row],[Fläche_qm_Jahr]]/tbl_AufmassLos1[[#This Row],[qm Leistung pro Stunde]],"")</f>
        <v/>
      </c>
      <c r="T576" s="176">
        <f>IFERROR(VLOOKUP(tbl_AufmassLos1[[#This Row],[Reinigungs-gruppe]]&amp;tbl_AufmassLos1[[#This Row],[Reinigungs-tageJahr]],tbl_BasisLos1[],8,FALSE),"")</f>
        <v>0</v>
      </c>
      <c r="U576" s="177" t="str">
        <f>IFERROR(tbl_AufmassLos1[[#This Row],[StundenJahr]]*tbl_AufmassLos1[[#This Row],[SVS]],"")</f>
        <v/>
      </c>
      <c r="V576" s="177" t="str">
        <f>IFERROR(tbl_AufmassLos1[[#This Row],[PreisJahr]]/12,"")</f>
        <v/>
      </c>
    </row>
    <row r="577" spans="1:22" x14ac:dyDescent="0.2">
      <c r="A577" s="285" t="s">
        <v>1538</v>
      </c>
      <c r="B577" s="286">
        <v>706640025</v>
      </c>
      <c r="C577" s="285" t="s">
        <v>1539</v>
      </c>
      <c r="D577" s="287" t="s">
        <v>249</v>
      </c>
      <c r="E577" s="651" t="s">
        <v>1242</v>
      </c>
      <c r="F577" s="292" t="s">
        <v>1282</v>
      </c>
      <c r="G577" s="288" t="s">
        <v>629</v>
      </c>
      <c r="H577" s="292"/>
      <c r="I577" s="285" t="s">
        <v>1519</v>
      </c>
      <c r="J577" s="289">
        <v>20.190000000000001</v>
      </c>
      <c r="K577" s="286" t="s">
        <v>399</v>
      </c>
      <c r="L577" s="286" t="s">
        <v>163</v>
      </c>
      <c r="M577" s="286" t="s">
        <v>433</v>
      </c>
      <c r="N577" s="290">
        <v>112.5</v>
      </c>
      <c r="O577" s="299">
        <v>6.4</v>
      </c>
      <c r="P577" s="299">
        <v>4.2</v>
      </c>
      <c r="Q577" s="650">
        <f>IFERROR(tbl_AufmassLos1[[#This Row],[Fläche_qm]]*tbl_AufmassLos1[[#This Row],[Reinigungs-tageJahr]],"")</f>
        <v>2271.375</v>
      </c>
      <c r="R577" s="175">
        <f>IFERROR(VLOOKUP(tbl_AufmassLos1[[#This Row],[Reinigungs-gruppe]]&amp;tbl_AufmassLos1[[#This Row],[Reinigungs-tageJahr]],tbl_BasisLos1[],7,FALSE),"")</f>
        <v>0</v>
      </c>
      <c r="S577" s="174" t="str">
        <f>IFERROR(tbl_AufmassLos1[[#This Row],[Fläche_qm_Jahr]]/tbl_AufmassLos1[[#This Row],[qm Leistung pro Stunde]],"")</f>
        <v/>
      </c>
      <c r="T577" s="176">
        <f>IFERROR(VLOOKUP(tbl_AufmassLos1[[#This Row],[Reinigungs-gruppe]]&amp;tbl_AufmassLos1[[#This Row],[Reinigungs-tageJahr]],tbl_BasisLos1[],8,FALSE),"")</f>
        <v>0</v>
      </c>
      <c r="U577" s="177" t="str">
        <f>IFERROR(tbl_AufmassLos1[[#This Row],[StundenJahr]]*tbl_AufmassLos1[[#This Row],[SVS]],"")</f>
        <v/>
      </c>
      <c r="V577" s="177" t="str">
        <f>IFERROR(tbl_AufmassLos1[[#This Row],[PreisJahr]]/12,"")</f>
        <v/>
      </c>
    </row>
    <row r="578" spans="1:22" x14ac:dyDescent="0.2">
      <c r="A578" s="285" t="s">
        <v>1538</v>
      </c>
      <c r="B578" s="286">
        <v>706640025</v>
      </c>
      <c r="C578" s="285" t="s">
        <v>1539</v>
      </c>
      <c r="D578" s="287" t="s">
        <v>249</v>
      </c>
      <c r="E578" s="651" t="s">
        <v>1244</v>
      </c>
      <c r="F578" s="292" t="s">
        <v>1283</v>
      </c>
      <c r="G578" s="288" t="s">
        <v>629</v>
      </c>
      <c r="H578" s="292"/>
      <c r="I578" s="285" t="s">
        <v>393</v>
      </c>
      <c r="J578" s="289">
        <v>28.45</v>
      </c>
      <c r="K578" s="286" t="s">
        <v>262</v>
      </c>
      <c r="L578" s="286" t="s">
        <v>163</v>
      </c>
      <c r="M578" s="286" t="s">
        <v>430</v>
      </c>
      <c r="N578" s="290">
        <v>225</v>
      </c>
      <c r="O578" s="291">
        <v>0</v>
      </c>
      <c r="P578" s="291"/>
      <c r="Q578" s="650">
        <f>IFERROR(tbl_AufmassLos1[[#This Row],[Fläche_qm]]*tbl_AufmassLos1[[#This Row],[Reinigungs-tageJahr]],"")</f>
        <v>6401.25</v>
      </c>
      <c r="R578" s="175">
        <f>IFERROR(VLOOKUP(tbl_AufmassLos1[[#This Row],[Reinigungs-gruppe]]&amp;tbl_AufmassLos1[[#This Row],[Reinigungs-tageJahr]],tbl_BasisLos1[],7,FALSE),"")</f>
        <v>0</v>
      </c>
      <c r="S578" s="174" t="str">
        <f>IFERROR(tbl_AufmassLos1[[#This Row],[Fläche_qm_Jahr]]/tbl_AufmassLos1[[#This Row],[qm Leistung pro Stunde]],"")</f>
        <v/>
      </c>
      <c r="T578" s="176">
        <f>IFERROR(VLOOKUP(tbl_AufmassLos1[[#This Row],[Reinigungs-gruppe]]&amp;tbl_AufmassLos1[[#This Row],[Reinigungs-tageJahr]],tbl_BasisLos1[],8,FALSE),"")</f>
        <v>0</v>
      </c>
      <c r="U578" s="177" t="str">
        <f>IFERROR(tbl_AufmassLos1[[#This Row],[StundenJahr]]*tbl_AufmassLos1[[#This Row],[SVS]],"")</f>
        <v/>
      </c>
      <c r="V578" s="177" t="str">
        <f>IFERROR(tbl_AufmassLos1[[#This Row],[PreisJahr]]/12,"")</f>
        <v/>
      </c>
    </row>
    <row r="579" spans="1:22" x14ac:dyDescent="0.2">
      <c r="A579" s="285" t="s">
        <v>1538</v>
      </c>
      <c r="B579" s="286">
        <v>706640025</v>
      </c>
      <c r="C579" s="285" t="s">
        <v>1539</v>
      </c>
      <c r="D579" s="287" t="s">
        <v>249</v>
      </c>
      <c r="E579" s="651" t="s">
        <v>1245</v>
      </c>
      <c r="F579" s="292" t="s">
        <v>338</v>
      </c>
      <c r="G579" s="288" t="s">
        <v>629</v>
      </c>
      <c r="H579" s="292"/>
      <c r="I579" s="285" t="s">
        <v>384</v>
      </c>
      <c r="J579" s="289">
        <v>21.5</v>
      </c>
      <c r="K579" s="286" t="s">
        <v>197</v>
      </c>
      <c r="L579" s="286" t="s">
        <v>163</v>
      </c>
      <c r="M579" s="286" t="s">
        <v>430</v>
      </c>
      <c r="N579" s="290">
        <v>225</v>
      </c>
      <c r="O579" s="299">
        <v>7.7</v>
      </c>
      <c r="P579" s="299">
        <v>8.6999999999999993</v>
      </c>
      <c r="Q579" s="650">
        <f>IFERROR(tbl_AufmassLos1[[#This Row],[Fläche_qm]]*tbl_AufmassLos1[[#This Row],[Reinigungs-tageJahr]],"")</f>
        <v>4837.5</v>
      </c>
      <c r="R579" s="175">
        <f>IFERROR(VLOOKUP(tbl_AufmassLos1[[#This Row],[Reinigungs-gruppe]]&amp;tbl_AufmassLos1[[#This Row],[Reinigungs-tageJahr]],tbl_BasisLos1[],7,FALSE),"")</f>
        <v>0</v>
      </c>
      <c r="S579" s="174" t="str">
        <f>IFERROR(tbl_AufmassLos1[[#This Row],[Fläche_qm_Jahr]]/tbl_AufmassLos1[[#This Row],[qm Leistung pro Stunde]],"")</f>
        <v/>
      </c>
      <c r="T579" s="176">
        <f>IFERROR(VLOOKUP(tbl_AufmassLos1[[#This Row],[Reinigungs-gruppe]]&amp;tbl_AufmassLos1[[#This Row],[Reinigungs-tageJahr]],tbl_BasisLos1[],8,FALSE),"")</f>
        <v>0</v>
      </c>
      <c r="U579" s="177" t="str">
        <f>IFERROR(tbl_AufmassLos1[[#This Row],[StundenJahr]]*tbl_AufmassLos1[[#This Row],[SVS]],"")</f>
        <v/>
      </c>
      <c r="V579" s="177" t="str">
        <f>IFERROR(tbl_AufmassLos1[[#This Row],[PreisJahr]]/12,"")</f>
        <v/>
      </c>
    </row>
    <row r="580" spans="1:22" x14ac:dyDescent="0.2">
      <c r="A580" s="285" t="s">
        <v>1538</v>
      </c>
      <c r="B580" s="286">
        <v>706640025</v>
      </c>
      <c r="C580" s="285" t="s">
        <v>1539</v>
      </c>
      <c r="D580" s="287" t="s">
        <v>249</v>
      </c>
      <c r="E580" s="651" t="s">
        <v>1238</v>
      </c>
      <c r="F580" s="292" t="s">
        <v>1284</v>
      </c>
      <c r="G580" s="288" t="s">
        <v>629</v>
      </c>
      <c r="H580" s="292"/>
      <c r="I580" s="285" t="s">
        <v>393</v>
      </c>
      <c r="J580" s="289">
        <v>11.42</v>
      </c>
      <c r="K580" s="286" t="s">
        <v>262</v>
      </c>
      <c r="L580" s="286" t="s">
        <v>163</v>
      </c>
      <c r="M580" s="286" t="s">
        <v>430</v>
      </c>
      <c r="N580" s="290">
        <v>225</v>
      </c>
      <c r="O580" s="299">
        <v>3.3</v>
      </c>
      <c r="P580" s="291"/>
      <c r="Q580" s="650">
        <f>IFERROR(tbl_AufmassLos1[[#This Row],[Fläche_qm]]*tbl_AufmassLos1[[#This Row],[Reinigungs-tageJahr]],"")</f>
        <v>2569.5</v>
      </c>
      <c r="R580" s="175">
        <f>IFERROR(VLOOKUP(tbl_AufmassLos1[[#This Row],[Reinigungs-gruppe]]&amp;tbl_AufmassLos1[[#This Row],[Reinigungs-tageJahr]],tbl_BasisLos1[],7,FALSE),"")</f>
        <v>0</v>
      </c>
      <c r="S580" s="174" t="str">
        <f>IFERROR(tbl_AufmassLos1[[#This Row],[Fläche_qm_Jahr]]/tbl_AufmassLos1[[#This Row],[qm Leistung pro Stunde]],"")</f>
        <v/>
      </c>
      <c r="T580" s="176">
        <f>IFERROR(VLOOKUP(tbl_AufmassLos1[[#This Row],[Reinigungs-gruppe]]&amp;tbl_AufmassLos1[[#This Row],[Reinigungs-tageJahr]],tbl_BasisLos1[],8,FALSE),"")</f>
        <v>0</v>
      </c>
      <c r="U580" s="177" t="str">
        <f>IFERROR(tbl_AufmassLos1[[#This Row],[StundenJahr]]*tbl_AufmassLos1[[#This Row],[SVS]],"")</f>
        <v/>
      </c>
      <c r="V580" s="177" t="str">
        <f>IFERROR(tbl_AufmassLos1[[#This Row],[PreisJahr]]/12,"")</f>
        <v/>
      </c>
    </row>
    <row r="581" spans="1:22" x14ac:dyDescent="0.2">
      <c r="A581" s="285" t="s">
        <v>1538</v>
      </c>
      <c r="B581" s="286">
        <v>706640025</v>
      </c>
      <c r="C581" s="285" t="s">
        <v>1539</v>
      </c>
      <c r="D581" s="287" t="s">
        <v>249</v>
      </c>
      <c r="E581" s="651" t="s">
        <v>1226</v>
      </c>
      <c r="F581" s="292" t="s">
        <v>1285</v>
      </c>
      <c r="G581" s="288" t="s">
        <v>629</v>
      </c>
      <c r="H581" s="292"/>
      <c r="I581" s="285" t="s">
        <v>393</v>
      </c>
      <c r="J581" s="289">
        <v>11.46</v>
      </c>
      <c r="K581" s="286" t="s">
        <v>262</v>
      </c>
      <c r="L581" s="286" t="s">
        <v>163</v>
      </c>
      <c r="M581" s="286" t="s">
        <v>430</v>
      </c>
      <c r="N581" s="290">
        <v>225</v>
      </c>
      <c r="O581" s="299">
        <v>20.399999999999999</v>
      </c>
      <c r="P581" s="291"/>
      <c r="Q581" s="650">
        <f>IFERROR(tbl_AufmassLos1[[#This Row],[Fläche_qm]]*tbl_AufmassLos1[[#This Row],[Reinigungs-tageJahr]],"")</f>
        <v>2578.5</v>
      </c>
      <c r="R581" s="175">
        <f>IFERROR(VLOOKUP(tbl_AufmassLos1[[#This Row],[Reinigungs-gruppe]]&amp;tbl_AufmassLos1[[#This Row],[Reinigungs-tageJahr]],tbl_BasisLos1[],7,FALSE),"")</f>
        <v>0</v>
      </c>
      <c r="S581" s="174" t="str">
        <f>IFERROR(tbl_AufmassLos1[[#This Row],[Fläche_qm_Jahr]]/tbl_AufmassLos1[[#This Row],[qm Leistung pro Stunde]],"")</f>
        <v/>
      </c>
      <c r="T581" s="176">
        <f>IFERROR(VLOOKUP(tbl_AufmassLos1[[#This Row],[Reinigungs-gruppe]]&amp;tbl_AufmassLos1[[#This Row],[Reinigungs-tageJahr]],tbl_BasisLos1[],8,FALSE),"")</f>
        <v>0</v>
      </c>
      <c r="U581" s="177" t="str">
        <f>IFERROR(tbl_AufmassLos1[[#This Row],[StundenJahr]]*tbl_AufmassLos1[[#This Row],[SVS]],"")</f>
        <v/>
      </c>
      <c r="V581" s="177" t="str">
        <f>IFERROR(tbl_AufmassLos1[[#This Row],[PreisJahr]]/12,"")</f>
        <v/>
      </c>
    </row>
    <row r="582" spans="1:22" x14ac:dyDescent="0.2">
      <c r="A582" s="285" t="s">
        <v>1538</v>
      </c>
      <c r="B582" s="286">
        <v>706640025</v>
      </c>
      <c r="C582" s="285" t="s">
        <v>1539</v>
      </c>
      <c r="D582" s="287" t="s">
        <v>249</v>
      </c>
      <c r="E582" s="651" t="s">
        <v>1228</v>
      </c>
      <c r="F582" s="292" t="s">
        <v>1286</v>
      </c>
      <c r="G582" s="288" t="s">
        <v>629</v>
      </c>
      <c r="H582" s="292"/>
      <c r="I582" s="285" t="s">
        <v>384</v>
      </c>
      <c r="J582" s="289">
        <v>28.71</v>
      </c>
      <c r="K582" s="286" t="s">
        <v>262</v>
      </c>
      <c r="L582" s="286" t="s">
        <v>163</v>
      </c>
      <c r="M582" s="286" t="s">
        <v>430</v>
      </c>
      <c r="N582" s="290">
        <v>225</v>
      </c>
      <c r="O582" s="291">
        <v>0</v>
      </c>
      <c r="P582" s="291"/>
      <c r="Q582" s="650">
        <f>IFERROR(tbl_AufmassLos1[[#This Row],[Fläche_qm]]*tbl_AufmassLos1[[#This Row],[Reinigungs-tageJahr]],"")</f>
        <v>6459.75</v>
      </c>
      <c r="R582" s="175">
        <f>IFERROR(VLOOKUP(tbl_AufmassLos1[[#This Row],[Reinigungs-gruppe]]&amp;tbl_AufmassLos1[[#This Row],[Reinigungs-tageJahr]],tbl_BasisLos1[],7,FALSE),"")</f>
        <v>0</v>
      </c>
      <c r="S582" s="174" t="str">
        <f>IFERROR(tbl_AufmassLos1[[#This Row],[Fläche_qm_Jahr]]/tbl_AufmassLos1[[#This Row],[qm Leistung pro Stunde]],"")</f>
        <v/>
      </c>
      <c r="T582" s="176">
        <f>IFERROR(VLOOKUP(tbl_AufmassLos1[[#This Row],[Reinigungs-gruppe]]&amp;tbl_AufmassLos1[[#This Row],[Reinigungs-tageJahr]],tbl_BasisLos1[],8,FALSE),"")</f>
        <v>0</v>
      </c>
      <c r="U582" s="177" t="str">
        <f>IFERROR(tbl_AufmassLos1[[#This Row],[StundenJahr]]*tbl_AufmassLos1[[#This Row],[SVS]],"")</f>
        <v/>
      </c>
      <c r="V582" s="177" t="str">
        <f>IFERROR(tbl_AufmassLos1[[#This Row],[PreisJahr]]/12,"")</f>
        <v/>
      </c>
    </row>
    <row r="583" spans="1:22" x14ac:dyDescent="0.2">
      <c r="A583" s="285" t="s">
        <v>1538</v>
      </c>
      <c r="B583" s="286">
        <v>706640025</v>
      </c>
      <c r="C583" s="285" t="s">
        <v>1539</v>
      </c>
      <c r="D583" s="287" t="s">
        <v>249</v>
      </c>
      <c r="E583" s="651" t="s">
        <v>1229</v>
      </c>
      <c r="F583" s="292" t="s">
        <v>1287</v>
      </c>
      <c r="G583" s="288" t="s">
        <v>629</v>
      </c>
      <c r="H583" s="292"/>
      <c r="I583" s="285" t="s">
        <v>393</v>
      </c>
      <c r="J583" s="289">
        <v>21.8</v>
      </c>
      <c r="K583" s="286" t="s">
        <v>262</v>
      </c>
      <c r="L583" s="286" t="s">
        <v>163</v>
      </c>
      <c r="M583" s="286" t="s">
        <v>430</v>
      </c>
      <c r="N583" s="290">
        <v>225</v>
      </c>
      <c r="O583" s="291">
        <v>0</v>
      </c>
      <c r="P583" s="291"/>
      <c r="Q583" s="650">
        <f>IFERROR(tbl_AufmassLos1[[#This Row],[Fläche_qm]]*tbl_AufmassLos1[[#This Row],[Reinigungs-tageJahr]],"")</f>
        <v>4905</v>
      </c>
      <c r="R583" s="175">
        <f>IFERROR(VLOOKUP(tbl_AufmassLos1[[#This Row],[Reinigungs-gruppe]]&amp;tbl_AufmassLos1[[#This Row],[Reinigungs-tageJahr]],tbl_BasisLos1[],7,FALSE),"")</f>
        <v>0</v>
      </c>
      <c r="S583" s="174" t="str">
        <f>IFERROR(tbl_AufmassLos1[[#This Row],[Fläche_qm_Jahr]]/tbl_AufmassLos1[[#This Row],[qm Leistung pro Stunde]],"")</f>
        <v/>
      </c>
      <c r="T583" s="176">
        <f>IFERROR(VLOOKUP(tbl_AufmassLos1[[#This Row],[Reinigungs-gruppe]]&amp;tbl_AufmassLos1[[#This Row],[Reinigungs-tageJahr]],tbl_BasisLos1[],8,FALSE),"")</f>
        <v>0</v>
      </c>
      <c r="U583" s="177" t="str">
        <f>IFERROR(tbl_AufmassLos1[[#This Row],[StundenJahr]]*tbl_AufmassLos1[[#This Row],[SVS]],"")</f>
        <v/>
      </c>
      <c r="V583" s="177" t="str">
        <f>IFERROR(tbl_AufmassLos1[[#This Row],[PreisJahr]]/12,"")</f>
        <v/>
      </c>
    </row>
    <row r="584" spans="1:22" x14ac:dyDescent="0.2">
      <c r="A584" s="285" t="s">
        <v>1538</v>
      </c>
      <c r="B584" s="286">
        <v>706640025</v>
      </c>
      <c r="C584" s="285" t="s">
        <v>1539</v>
      </c>
      <c r="D584" s="287" t="s">
        <v>249</v>
      </c>
      <c r="E584" s="651" t="s">
        <v>1231</v>
      </c>
      <c r="F584" s="292" t="s">
        <v>1288</v>
      </c>
      <c r="G584" s="288" t="s">
        <v>629</v>
      </c>
      <c r="H584" s="292"/>
      <c r="I584" s="285" t="s">
        <v>1519</v>
      </c>
      <c r="J584" s="289">
        <v>18.12</v>
      </c>
      <c r="K584" s="286" t="s">
        <v>262</v>
      </c>
      <c r="L584" s="286" t="s">
        <v>163</v>
      </c>
      <c r="M584" s="286" t="s">
        <v>430</v>
      </c>
      <c r="N584" s="290">
        <v>225</v>
      </c>
      <c r="O584" s="299">
        <v>26.5</v>
      </c>
      <c r="P584" s="299">
        <v>5.0999999999999996</v>
      </c>
      <c r="Q584" s="650">
        <f>IFERROR(tbl_AufmassLos1[[#This Row],[Fläche_qm]]*tbl_AufmassLos1[[#This Row],[Reinigungs-tageJahr]],"")</f>
        <v>4077</v>
      </c>
      <c r="R584" s="175">
        <f>IFERROR(VLOOKUP(tbl_AufmassLos1[[#This Row],[Reinigungs-gruppe]]&amp;tbl_AufmassLos1[[#This Row],[Reinigungs-tageJahr]],tbl_BasisLos1[],7,FALSE),"")</f>
        <v>0</v>
      </c>
      <c r="S584" s="174" t="str">
        <f>IFERROR(tbl_AufmassLos1[[#This Row],[Fläche_qm_Jahr]]/tbl_AufmassLos1[[#This Row],[qm Leistung pro Stunde]],"")</f>
        <v/>
      </c>
      <c r="T584" s="176">
        <f>IFERROR(VLOOKUP(tbl_AufmassLos1[[#This Row],[Reinigungs-gruppe]]&amp;tbl_AufmassLos1[[#This Row],[Reinigungs-tageJahr]],tbl_BasisLos1[],8,FALSE),"")</f>
        <v>0</v>
      </c>
      <c r="U584" s="177" t="str">
        <f>IFERROR(tbl_AufmassLos1[[#This Row],[StundenJahr]]*tbl_AufmassLos1[[#This Row],[SVS]],"")</f>
        <v/>
      </c>
      <c r="V584" s="177" t="str">
        <f>IFERROR(tbl_AufmassLos1[[#This Row],[PreisJahr]]/12,"")</f>
        <v/>
      </c>
    </row>
    <row r="585" spans="1:22" x14ac:dyDescent="0.2">
      <c r="A585" s="285" t="s">
        <v>1538</v>
      </c>
      <c r="B585" s="286">
        <v>706640025</v>
      </c>
      <c r="C585" s="285" t="s">
        <v>1539</v>
      </c>
      <c r="D585" s="287" t="s">
        <v>249</v>
      </c>
      <c r="E585" s="651" t="s">
        <v>1289</v>
      </c>
      <c r="F585" s="292" t="s">
        <v>1290</v>
      </c>
      <c r="G585" s="288" t="s">
        <v>629</v>
      </c>
      <c r="H585" s="292"/>
      <c r="I585" s="285" t="s">
        <v>385</v>
      </c>
      <c r="J585" s="289">
        <v>3.28</v>
      </c>
      <c r="K585" s="286" t="s">
        <v>400</v>
      </c>
      <c r="L585" s="286" t="s">
        <v>163</v>
      </c>
      <c r="M585" s="286" t="s">
        <v>430</v>
      </c>
      <c r="N585" s="290">
        <v>225</v>
      </c>
      <c r="O585" s="299">
        <v>1</v>
      </c>
      <c r="P585" s="291"/>
      <c r="Q585" s="650">
        <f>IFERROR(tbl_AufmassLos1[[#This Row],[Fläche_qm]]*tbl_AufmassLos1[[#This Row],[Reinigungs-tageJahr]],"")</f>
        <v>738</v>
      </c>
      <c r="R585" s="175">
        <f>IFERROR(VLOOKUP(tbl_AufmassLos1[[#This Row],[Reinigungs-gruppe]]&amp;tbl_AufmassLos1[[#This Row],[Reinigungs-tageJahr]],tbl_BasisLos1[],7,FALSE),"")</f>
        <v>0</v>
      </c>
      <c r="S585" s="174" t="str">
        <f>IFERROR(tbl_AufmassLos1[[#This Row],[Fläche_qm_Jahr]]/tbl_AufmassLos1[[#This Row],[qm Leistung pro Stunde]],"")</f>
        <v/>
      </c>
      <c r="T585" s="176">
        <f>IFERROR(VLOOKUP(tbl_AufmassLos1[[#This Row],[Reinigungs-gruppe]]&amp;tbl_AufmassLos1[[#This Row],[Reinigungs-tageJahr]],tbl_BasisLos1[],8,FALSE),"")</f>
        <v>0</v>
      </c>
      <c r="U585" s="177" t="str">
        <f>IFERROR(tbl_AufmassLos1[[#This Row],[StundenJahr]]*tbl_AufmassLos1[[#This Row],[SVS]],"")</f>
        <v/>
      </c>
      <c r="V585" s="177" t="str">
        <f>IFERROR(tbl_AufmassLos1[[#This Row],[PreisJahr]]/12,"")</f>
        <v/>
      </c>
    </row>
    <row r="586" spans="1:22" x14ac:dyDescent="0.2">
      <c r="A586" s="285" t="s">
        <v>1538</v>
      </c>
      <c r="B586" s="286">
        <v>706640025</v>
      </c>
      <c r="C586" s="285" t="s">
        <v>1539</v>
      </c>
      <c r="D586" s="287" t="s">
        <v>249</v>
      </c>
      <c r="E586" s="651" t="s">
        <v>1291</v>
      </c>
      <c r="F586" s="292" t="s">
        <v>342</v>
      </c>
      <c r="G586" s="288" t="s">
        <v>629</v>
      </c>
      <c r="H586" s="292"/>
      <c r="I586" s="285" t="s">
        <v>385</v>
      </c>
      <c r="J586" s="289">
        <v>3.78</v>
      </c>
      <c r="K586" s="286" t="s">
        <v>406</v>
      </c>
      <c r="L586" s="286" t="s">
        <v>163</v>
      </c>
      <c r="M586" s="286" t="s">
        <v>429</v>
      </c>
      <c r="N586" s="290">
        <v>12</v>
      </c>
      <c r="O586" s="291">
        <v>1.5</v>
      </c>
      <c r="P586" s="291"/>
      <c r="Q586" s="650">
        <f>IFERROR(tbl_AufmassLos1[[#This Row],[Fläche_qm]]*tbl_AufmassLos1[[#This Row],[Reinigungs-tageJahr]],"")</f>
        <v>45.36</v>
      </c>
      <c r="R586" s="175">
        <f>IFERROR(VLOOKUP(tbl_AufmassLos1[[#This Row],[Reinigungs-gruppe]]&amp;tbl_AufmassLos1[[#This Row],[Reinigungs-tageJahr]],tbl_BasisLos1[],7,FALSE),"")</f>
        <v>0</v>
      </c>
      <c r="S586" s="174" t="str">
        <f>IFERROR(tbl_AufmassLos1[[#This Row],[Fläche_qm_Jahr]]/tbl_AufmassLos1[[#This Row],[qm Leistung pro Stunde]],"")</f>
        <v/>
      </c>
      <c r="T586" s="176">
        <f>IFERROR(VLOOKUP(tbl_AufmassLos1[[#This Row],[Reinigungs-gruppe]]&amp;tbl_AufmassLos1[[#This Row],[Reinigungs-tageJahr]],tbl_BasisLos1[],8,FALSE),"")</f>
        <v>0</v>
      </c>
      <c r="U586" s="177" t="str">
        <f>IFERROR(tbl_AufmassLos1[[#This Row],[StundenJahr]]*tbl_AufmassLos1[[#This Row],[SVS]],"")</f>
        <v/>
      </c>
      <c r="V586" s="177" t="str">
        <f>IFERROR(tbl_AufmassLos1[[#This Row],[PreisJahr]]/12,"")</f>
        <v/>
      </c>
    </row>
    <row r="587" spans="1:22" x14ac:dyDescent="0.2">
      <c r="A587" s="285" t="s">
        <v>1538</v>
      </c>
      <c r="B587" s="286">
        <v>706640025</v>
      </c>
      <c r="C587" s="285" t="s">
        <v>1539</v>
      </c>
      <c r="D587" s="287" t="s">
        <v>249</v>
      </c>
      <c r="E587" s="651" t="s">
        <v>1292</v>
      </c>
      <c r="F587" s="292" t="s">
        <v>332</v>
      </c>
      <c r="G587" s="288" t="s">
        <v>629</v>
      </c>
      <c r="H587" s="292"/>
      <c r="I587" s="285" t="s">
        <v>385</v>
      </c>
      <c r="J587" s="289">
        <v>3.54</v>
      </c>
      <c r="K587" s="286" t="s">
        <v>400</v>
      </c>
      <c r="L587" s="286" t="s">
        <v>163</v>
      </c>
      <c r="M587" s="286" t="s">
        <v>430</v>
      </c>
      <c r="N587" s="290">
        <v>225</v>
      </c>
      <c r="O587" s="291">
        <v>0</v>
      </c>
      <c r="P587" s="291"/>
      <c r="Q587" s="650">
        <f>IFERROR(tbl_AufmassLos1[[#This Row],[Fläche_qm]]*tbl_AufmassLos1[[#This Row],[Reinigungs-tageJahr]],"")</f>
        <v>796.5</v>
      </c>
      <c r="R587" s="175">
        <f>IFERROR(VLOOKUP(tbl_AufmassLos1[[#This Row],[Reinigungs-gruppe]]&amp;tbl_AufmassLos1[[#This Row],[Reinigungs-tageJahr]],tbl_BasisLos1[],7,FALSE),"")</f>
        <v>0</v>
      </c>
      <c r="S587" s="174" t="str">
        <f>IFERROR(tbl_AufmassLos1[[#This Row],[Fläche_qm_Jahr]]/tbl_AufmassLos1[[#This Row],[qm Leistung pro Stunde]],"")</f>
        <v/>
      </c>
      <c r="T587" s="176">
        <f>IFERROR(VLOOKUP(tbl_AufmassLos1[[#This Row],[Reinigungs-gruppe]]&amp;tbl_AufmassLos1[[#This Row],[Reinigungs-tageJahr]],tbl_BasisLos1[],8,FALSE),"")</f>
        <v>0</v>
      </c>
      <c r="U587" s="177" t="str">
        <f>IFERROR(tbl_AufmassLos1[[#This Row],[StundenJahr]]*tbl_AufmassLos1[[#This Row],[SVS]],"")</f>
        <v/>
      </c>
      <c r="V587" s="177" t="str">
        <f>IFERROR(tbl_AufmassLos1[[#This Row],[PreisJahr]]/12,"")</f>
        <v/>
      </c>
    </row>
    <row r="588" spans="1:22" x14ac:dyDescent="0.2">
      <c r="A588" s="285" t="s">
        <v>1538</v>
      </c>
      <c r="B588" s="286">
        <v>706640025</v>
      </c>
      <c r="C588" s="285" t="s">
        <v>1539</v>
      </c>
      <c r="D588" s="287" t="s">
        <v>249</v>
      </c>
      <c r="E588" s="651" t="s">
        <v>1293</v>
      </c>
      <c r="F588" s="292" t="s">
        <v>329</v>
      </c>
      <c r="G588" s="288" t="s">
        <v>629</v>
      </c>
      <c r="H588" s="292"/>
      <c r="I588" s="285" t="s">
        <v>1519</v>
      </c>
      <c r="J588" s="289">
        <v>32</v>
      </c>
      <c r="K588" s="286" t="s">
        <v>399</v>
      </c>
      <c r="L588" s="286" t="s">
        <v>163</v>
      </c>
      <c r="M588" s="286" t="s">
        <v>433</v>
      </c>
      <c r="N588" s="290">
        <v>112.5</v>
      </c>
      <c r="O588" s="299">
        <v>7</v>
      </c>
      <c r="P588" s="291"/>
      <c r="Q588" s="650">
        <f>IFERROR(tbl_AufmassLos1[[#This Row],[Fläche_qm]]*tbl_AufmassLos1[[#This Row],[Reinigungs-tageJahr]],"")</f>
        <v>3600</v>
      </c>
      <c r="R588" s="175">
        <f>IFERROR(VLOOKUP(tbl_AufmassLos1[[#This Row],[Reinigungs-gruppe]]&amp;tbl_AufmassLos1[[#This Row],[Reinigungs-tageJahr]],tbl_BasisLos1[],7,FALSE),"")</f>
        <v>0</v>
      </c>
      <c r="S588" s="174" t="str">
        <f>IFERROR(tbl_AufmassLos1[[#This Row],[Fläche_qm_Jahr]]/tbl_AufmassLos1[[#This Row],[qm Leistung pro Stunde]],"")</f>
        <v/>
      </c>
      <c r="T588" s="176">
        <f>IFERROR(VLOOKUP(tbl_AufmassLos1[[#This Row],[Reinigungs-gruppe]]&amp;tbl_AufmassLos1[[#This Row],[Reinigungs-tageJahr]],tbl_BasisLos1[],8,FALSE),"")</f>
        <v>0</v>
      </c>
      <c r="U588" s="177" t="str">
        <f>IFERROR(tbl_AufmassLos1[[#This Row],[StundenJahr]]*tbl_AufmassLos1[[#This Row],[SVS]],"")</f>
        <v/>
      </c>
      <c r="V588" s="177" t="str">
        <f>IFERROR(tbl_AufmassLos1[[#This Row],[PreisJahr]]/12,"")</f>
        <v/>
      </c>
    </row>
    <row r="589" spans="1:22" x14ac:dyDescent="0.2">
      <c r="A589" s="285" t="s">
        <v>1538</v>
      </c>
      <c r="B589" s="286">
        <v>706640025</v>
      </c>
      <c r="C589" s="285" t="s">
        <v>1539</v>
      </c>
      <c r="D589" s="287" t="s">
        <v>249</v>
      </c>
      <c r="E589" s="651" t="s">
        <v>1294</v>
      </c>
      <c r="F589" s="292" t="s">
        <v>1295</v>
      </c>
      <c r="G589" s="288" t="s">
        <v>629</v>
      </c>
      <c r="H589" s="292"/>
      <c r="I589" s="285" t="s">
        <v>393</v>
      </c>
      <c r="J589" s="289">
        <v>20</v>
      </c>
      <c r="K589" s="286" t="s">
        <v>436</v>
      </c>
      <c r="L589" s="286" t="s">
        <v>163</v>
      </c>
      <c r="M589" s="286" t="s">
        <v>433</v>
      </c>
      <c r="N589" s="290">
        <v>112.5</v>
      </c>
      <c r="O589" s="299">
        <v>7.9</v>
      </c>
      <c r="P589" s="291"/>
      <c r="Q589" s="650">
        <f>IFERROR(tbl_AufmassLos1[[#This Row],[Fläche_qm]]*tbl_AufmassLos1[[#This Row],[Reinigungs-tageJahr]],"")</f>
        <v>2250</v>
      </c>
      <c r="R589" s="175">
        <f>IFERROR(VLOOKUP(tbl_AufmassLos1[[#This Row],[Reinigungs-gruppe]]&amp;tbl_AufmassLos1[[#This Row],[Reinigungs-tageJahr]],tbl_BasisLos1[],7,FALSE),"")</f>
        <v>0</v>
      </c>
      <c r="S589" s="174" t="str">
        <f>IFERROR(tbl_AufmassLos1[[#This Row],[Fläche_qm_Jahr]]/tbl_AufmassLos1[[#This Row],[qm Leistung pro Stunde]],"")</f>
        <v/>
      </c>
      <c r="T589" s="176">
        <f>IFERROR(VLOOKUP(tbl_AufmassLos1[[#This Row],[Reinigungs-gruppe]]&amp;tbl_AufmassLos1[[#This Row],[Reinigungs-tageJahr]],tbl_BasisLos1[],8,FALSE),"")</f>
        <v>0</v>
      </c>
      <c r="U589" s="177" t="str">
        <f>IFERROR(tbl_AufmassLos1[[#This Row],[StundenJahr]]*tbl_AufmassLos1[[#This Row],[SVS]],"")</f>
        <v/>
      </c>
      <c r="V589" s="177" t="str">
        <f>IFERROR(tbl_AufmassLos1[[#This Row],[PreisJahr]]/12,"")</f>
        <v/>
      </c>
    </row>
    <row r="590" spans="1:22" x14ac:dyDescent="0.2">
      <c r="A590" s="285" t="s">
        <v>1538</v>
      </c>
      <c r="B590" s="286">
        <v>706640025</v>
      </c>
      <c r="C590" s="285" t="s">
        <v>1539</v>
      </c>
      <c r="D590" s="287" t="s">
        <v>249</v>
      </c>
      <c r="E590" s="651" t="s">
        <v>1296</v>
      </c>
      <c r="F590" s="292" t="s">
        <v>1297</v>
      </c>
      <c r="G590" s="288" t="s">
        <v>629</v>
      </c>
      <c r="H590" s="292"/>
      <c r="I590" s="285" t="s">
        <v>393</v>
      </c>
      <c r="J590" s="289">
        <v>20.6</v>
      </c>
      <c r="K590" s="286" t="s">
        <v>399</v>
      </c>
      <c r="L590" s="286" t="s">
        <v>163</v>
      </c>
      <c r="M590" s="286" t="s">
        <v>433</v>
      </c>
      <c r="N590" s="290">
        <v>112.5</v>
      </c>
      <c r="O590" s="299">
        <v>7.9</v>
      </c>
      <c r="P590" s="291"/>
      <c r="Q590" s="650">
        <f>IFERROR(tbl_AufmassLos1[[#This Row],[Fläche_qm]]*tbl_AufmassLos1[[#This Row],[Reinigungs-tageJahr]],"")</f>
        <v>2317.5</v>
      </c>
      <c r="R590" s="175">
        <f>IFERROR(VLOOKUP(tbl_AufmassLos1[[#This Row],[Reinigungs-gruppe]]&amp;tbl_AufmassLos1[[#This Row],[Reinigungs-tageJahr]],tbl_BasisLos1[],7,FALSE),"")</f>
        <v>0</v>
      </c>
      <c r="S590" s="174" t="str">
        <f>IFERROR(tbl_AufmassLos1[[#This Row],[Fläche_qm_Jahr]]/tbl_AufmassLos1[[#This Row],[qm Leistung pro Stunde]],"")</f>
        <v/>
      </c>
      <c r="T590" s="176">
        <f>IFERROR(VLOOKUP(tbl_AufmassLos1[[#This Row],[Reinigungs-gruppe]]&amp;tbl_AufmassLos1[[#This Row],[Reinigungs-tageJahr]],tbl_BasisLos1[],8,FALSE),"")</f>
        <v>0</v>
      </c>
      <c r="U590" s="177" t="str">
        <f>IFERROR(tbl_AufmassLos1[[#This Row],[StundenJahr]]*tbl_AufmassLos1[[#This Row],[SVS]],"")</f>
        <v/>
      </c>
      <c r="V590" s="177" t="str">
        <f>IFERROR(tbl_AufmassLos1[[#This Row],[PreisJahr]]/12,"")</f>
        <v/>
      </c>
    </row>
    <row r="591" spans="1:22" x14ac:dyDescent="0.2">
      <c r="A591" s="285" t="s">
        <v>1538</v>
      </c>
      <c r="B591" s="286">
        <v>706640025</v>
      </c>
      <c r="C591" s="285" t="s">
        <v>1539</v>
      </c>
      <c r="D591" s="287" t="s">
        <v>249</v>
      </c>
      <c r="E591" s="651" t="s">
        <v>1298</v>
      </c>
      <c r="F591" s="292" t="s">
        <v>1299</v>
      </c>
      <c r="G591" s="288" t="s">
        <v>629</v>
      </c>
      <c r="H591" s="292"/>
      <c r="I591" s="285" t="s">
        <v>384</v>
      </c>
      <c r="J591" s="289">
        <v>22.4</v>
      </c>
      <c r="K591" s="286" t="s">
        <v>262</v>
      </c>
      <c r="L591" s="286" t="s">
        <v>163</v>
      </c>
      <c r="M591" s="286" t="s">
        <v>430</v>
      </c>
      <c r="N591" s="290">
        <v>225</v>
      </c>
      <c r="O591" s="299">
        <v>2.1</v>
      </c>
      <c r="P591" s="291"/>
      <c r="Q591" s="650">
        <f>IFERROR(tbl_AufmassLos1[[#This Row],[Fläche_qm]]*tbl_AufmassLos1[[#This Row],[Reinigungs-tageJahr]],"")</f>
        <v>5040</v>
      </c>
      <c r="R591" s="175">
        <f>IFERROR(VLOOKUP(tbl_AufmassLos1[[#This Row],[Reinigungs-gruppe]]&amp;tbl_AufmassLos1[[#This Row],[Reinigungs-tageJahr]],tbl_BasisLos1[],7,FALSE),"")</f>
        <v>0</v>
      </c>
      <c r="S591" s="174" t="str">
        <f>IFERROR(tbl_AufmassLos1[[#This Row],[Fläche_qm_Jahr]]/tbl_AufmassLos1[[#This Row],[qm Leistung pro Stunde]],"")</f>
        <v/>
      </c>
      <c r="T591" s="176">
        <f>IFERROR(VLOOKUP(tbl_AufmassLos1[[#This Row],[Reinigungs-gruppe]]&amp;tbl_AufmassLos1[[#This Row],[Reinigungs-tageJahr]],tbl_BasisLos1[],8,FALSE),"")</f>
        <v>0</v>
      </c>
      <c r="U591" s="177" t="str">
        <f>IFERROR(tbl_AufmassLos1[[#This Row],[StundenJahr]]*tbl_AufmassLos1[[#This Row],[SVS]],"")</f>
        <v/>
      </c>
      <c r="V591" s="177" t="str">
        <f>IFERROR(tbl_AufmassLos1[[#This Row],[PreisJahr]]/12,"")</f>
        <v/>
      </c>
    </row>
    <row r="592" spans="1:22" x14ac:dyDescent="0.2">
      <c r="A592" s="285" t="s">
        <v>1538</v>
      </c>
      <c r="B592" s="286">
        <v>706640025</v>
      </c>
      <c r="C592" s="285" t="s">
        <v>1539</v>
      </c>
      <c r="D592" s="287" t="s">
        <v>249</v>
      </c>
      <c r="E592" s="651" t="s">
        <v>1300</v>
      </c>
      <c r="F592" s="292" t="s">
        <v>1301</v>
      </c>
      <c r="G592" s="288" t="s">
        <v>629</v>
      </c>
      <c r="H592" s="292"/>
      <c r="I592" s="285" t="s">
        <v>393</v>
      </c>
      <c r="J592" s="289">
        <v>17.5</v>
      </c>
      <c r="K592" s="286" t="s">
        <v>236</v>
      </c>
      <c r="L592" s="286" t="s">
        <v>163</v>
      </c>
      <c r="M592" s="286" t="s">
        <v>430</v>
      </c>
      <c r="N592" s="290">
        <v>225</v>
      </c>
      <c r="O592" s="299">
        <v>5.8</v>
      </c>
      <c r="P592" s="299">
        <v>2.1</v>
      </c>
      <c r="Q592" s="650">
        <f>IFERROR(tbl_AufmassLos1[[#This Row],[Fläche_qm]]*tbl_AufmassLos1[[#This Row],[Reinigungs-tageJahr]],"")</f>
        <v>3937.5</v>
      </c>
      <c r="R592" s="175">
        <f>IFERROR(VLOOKUP(tbl_AufmassLos1[[#This Row],[Reinigungs-gruppe]]&amp;tbl_AufmassLos1[[#This Row],[Reinigungs-tageJahr]],tbl_BasisLos1[],7,FALSE),"")</f>
        <v>0</v>
      </c>
      <c r="S592" s="174" t="str">
        <f>IFERROR(tbl_AufmassLos1[[#This Row],[Fläche_qm_Jahr]]/tbl_AufmassLos1[[#This Row],[qm Leistung pro Stunde]],"")</f>
        <v/>
      </c>
      <c r="T592" s="176">
        <f>IFERROR(VLOOKUP(tbl_AufmassLos1[[#This Row],[Reinigungs-gruppe]]&amp;tbl_AufmassLos1[[#This Row],[Reinigungs-tageJahr]],tbl_BasisLos1[],8,FALSE),"")</f>
        <v>0</v>
      </c>
      <c r="U592" s="177" t="str">
        <f>IFERROR(tbl_AufmassLos1[[#This Row],[StundenJahr]]*tbl_AufmassLos1[[#This Row],[SVS]],"")</f>
        <v/>
      </c>
      <c r="V592" s="177" t="str">
        <f>IFERROR(tbl_AufmassLos1[[#This Row],[PreisJahr]]/12,"")</f>
        <v/>
      </c>
    </row>
    <row r="593" spans="1:22" x14ac:dyDescent="0.2">
      <c r="A593" s="285" t="s">
        <v>1538</v>
      </c>
      <c r="B593" s="286">
        <v>706640025</v>
      </c>
      <c r="C593" s="285" t="s">
        <v>1539</v>
      </c>
      <c r="D593" s="287" t="s">
        <v>249</v>
      </c>
      <c r="E593" s="651" t="s">
        <v>1302</v>
      </c>
      <c r="F593" s="292" t="s">
        <v>1222</v>
      </c>
      <c r="G593" s="288" t="s">
        <v>629</v>
      </c>
      <c r="H593" s="292"/>
      <c r="I593" s="285" t="s">
        <v>393</v>
      </c>
      <c r="J593" s="289">
        <v>17.7</v>
      </c>
      <c r="K593" s="286" t="s">
        <v>398</v>
      </c>
      <c r="L593" s="286" t="s">
        <v>163</v>
      </c>
      <c r="M593" s="286" t="s">
        <v>430</v>
      </c>
      <c r="N593" s="290">
        <v>225</v>
      </c>
      <c r="O593" s="299">
        <v>6.7</v>
      </c>
      <c r="P593" s="291"/>
      <c r="Q593" s="650">
        <f>IFERROR(tbl_AufmassLos1[[#This Row],[Fläche_qm]]*tbl_AufmassLos1[[#This Row],[Reinigungs-tageJahr]],"")</f>
        <v>3982.5</v>
      </c>
      <c r="R593" s="175">
        <f>IFERROR(VLOOKUP(tbl_AufmassLos1[[#This Row],[Reinigungs-gruppe]]&amp;tbl_AufmassLos1[[#This Row],[Reinigungs-tageJahr]],tbl_BasisLos1[],7,FALSE),"")</f>
        <v>0</v>
      </c>
      <c r="S593" s="174" t="str">
        <f>IFERROR(tbl_AufmassLos1[[#This Row],[Fläche_qm_Jahr]]/tbl_AufmassLos1[[#This Row],[qm Leistung pro Stunde]],"")</f>
        <v/>
      </c>
      <c r="T593" s="176">
        <f>IFERROR(VLOOKUP(tbl_AufmassLos1[[#This Row],[Reinigungs-gruppe]]&amp;tbl_AufmassLos1[[#This Row],[Reinigungs-tageJahr]],tbl_BasisLos1[],8,FALSE),"")</f>
        <v>0</v>
      </c>
      <c r="U593" s="177" t="str">
        <f>IFERROR(tbl_AufmassLos1[[#This Row],[StundenJahr]]*tbl_AufmassLos1[[#This Row],[SVS]],"")</f>
        <v/>
      </c>
      <c r="V593" s="177" t="str">
        <f>IFERROR(tbl_AufmassLos1[[#This Row],[PreisJahr]]/12,"")</f>
        <v/>
      </c>
    </row>
    <row r="594" spans="1:22" x14ac:dyDescent="0.2">
      <c r="A594" s="285" t="s">
        <v>1538</v>
      </c>
      <c r="B594" s="286">
        <v>706640025</v>
      </c>
      <c r="C594" s="285" t="s">
        <v>1539</v>
      </c>
      <c r="D594" s="287" t="s">
        <v>249</v>
      </c>
      <c r="E594" s="651" t="s">
        <v>1303</v>
      </c>
      <c r="F594" s="292" t="s">
        <v>1304</v>
      </c>
      <c r="G594" s="288" t="s">
        <v>629</v>
      </c>
      <c r="H594" s="292"/>
      <c r="I594" s="285" t="s">
        <v>393</v>
      </c>
      <c r="J594" s="289">
        <v>51.16</v>
      </c>
      <c r="K594" s="286" t="s">
        <v>236</v>
      </c>
      <c r="L594" s="286" t="s">
        <v>163</v>
      </c>
      <c r="M594" s="286" t="s">
        <v>430</v>
      </c>
      <c r="N594" s="290">
        <v>225</v>
      </c>
      <c r="O594" s="299">
        <v>13.5</v>
      </c>
      <c r="P594" s="299">
        <v>3.4</v>
      </c>
      <c r="Q594" s="650">
        <f>IFERROR(tbl_AufmassLos1[[#This Row],[Fläche_qm]]*tbl_AufmassLos1[[#This Row],[Reinigungs-tageJahr]],"")</f>
        <v>11511</v>
      </c>
      <c r="R594" s="175">
        <f>IFERROR(VLOOKUP(tbl_AufmassLos1[[#This Row],[Reinigungs-gruppe]]&amp;tbl_AufmassLos1[[#This Row],[Reinigungs-tageJahr]],tbl_BasisLos1[],7,FALSE),"")</f>
        <v>0</v>
      </c>
      <c r="S594" s="174" t="str">
        <f>IFERROR(tbl_AufmassLos1[[#This Row],[Fläche_qm_Jahr]]/tbl_AufmassLos1[[#This Row],[qm Leistung pro Stunde]],"")</f>
        <v/>
      </c>
      <c r="T594" s="176">
        <f>IFERROR(VLOOKUP(tbl_AufmassLos1[[#This Row],[Reinigungs-gruppe]]&amp;tbl_AufmassLos1[[#This Row],[Reinigungs-tageJahr]],tbl_BasisLos1[],8,FALSE),"")</f>
        <v>0</v>
      </c>
      <c r="U594" s="177" t="str">
        <f>IFERROR(tbl_AufmassLos1[[#This Row],[StundenJahr]]*tbl_AufmassLos1[[#This Row],[SVS]],"")</f>
        <v/>
      </c>
      <c r="V594" s="177" t="str">
        <f>IFERROR(tbl_AufmassLos1[[#This Row],[PreisJahr]]/12,"")</f>
        <v/>
      </c>
    </row>
    <row r="595" spans="1:22" x14ac:dyDescent="0.2">
      <c r="A595" s="285" t="s">
        <v>1538</v>
      </c>
      <c r="B595" s="286">
        <v>706640025</v>
      </c>
      <c r="C595" s="285" t="s">
        <v>1539</v>
      </c>
      <c r="D595" s="287" t="s">
        <v>249</v>
      </c>
      <c r="E595" s="651" t="s">
        <v>1305</v>
      </c>
      <c r="F595" s="292" t="s">
        <v>1306</v>
      </c>
      <c r="G595" s="288" t="s">
        <v>629</v>
      </c>
      <c r="H595" s="292"/>
      <c r="I595" s="285" t="s">
        <v>387</v>
      </c>
      <c r="J595" s="289">
        <v>7.08</v>
      </c>
      <c r="K595" s="286" t="s">
        <v>236</v>
      </c>
      <c r="L595" s="286" t="s">
        <v>163</v>
      </c>
      <c r="M595" s="286" t="s">
        <v>430</v>
      </c>
      <c r="N595" s="290">
        <v>225</v>
      </c>
      <c r="O595" s="291">
        <v>0</v>
      </c>
      <c r="P595" s="291"/>
      <c r="Q595" s="650">
        <f>IFERROR(tbl_AufmassLos1[[#This Row],[Fläche_qm]]*tbl_AufmassLos1[[#This Row],[Reinigungs-tageJahr]],"")</f>
        <v>1593</v>
      </c>
      <c r="R595" s="175">
        <f>IFERROR(VLOOKUP(tbl_AufmassLos1[[#This Row],[Reinigungs-gruppe]]&amp;tbl_AufmassLos1[[#This Row],[Reinigungs-tageJahr]],tbl_BasisLos1[],7,FALSE),"")</f>
        <v>0</v>
      </c>
      <c r="S595" s="174" t="str">
        <f>IFERROR(tbl_AufmassLos1[[#This Row],[Fläche_qm_Jahr]]/tbl_AufmassLos1[[#This Row],[qm Leistung pro Stunde]],"")</f>
        <v/>
      </c>
      <c r="T595" s="176">
        <f>IFERROR(VLOOKUP(tbl_AufmassLos1[[#This Row],[Reinigungs-gruppe]]&amp;tbl_AufmassLos1[[#This Row],[Reinigungs-tageJahr]],tbl_BasisLos1[],8,FALSE),"")</f>
        <v>0</v>
      </c>
      <c r="U595" s="177" t="str">
        <f>IFERROR(tbl_AufmassLos1[[#This Row],[StundenJahr]]*tbl_AufmassLos1[[#This Row],[SVS]],"")</f>
        <v/>
      </c>
      <c r="V595" s="177" t="str">
        <f>IFERROR(tbl_AufmassLos1[[#This Row],[PreisJahr]]/12,"")</f>
        <v/>
      </c>
    </row>
    <row r="596" spans="1:22" x14ac:dyDescent="0.2">
      <c r="A596" s="285" t="s">
        <v>1538</v>
      </c>
      <c r="B596" s="286">
        <v>706640025</v>
      </c>
      <c r="C596" s="285" t="s">
        <v>1539</v>
      </c>
      <c r="D596" s="287" t="s">
        <v>249</v>
      </c>
      <c r="E596" s="651" t="s">
        <v>1307</v>
      </c>
      <c r="F596" s="292" t="s">
        <v>1308</v>
      </c>
      <c r="G596" s="288" t="s">
        <v>629</v>
      </c>
      <c r="H596" s="292"/>
      <c r="I596" s="285" t="s">
        <v>1520</v>
      </c>
      <c r="J596" s="289">
        <v>1.6</v>
      </c>
      <c r="K596" s="286" t="s">
        <v>264</v>
      </c>
      <c r="L596" s="286" t="s">
        <v>163</v>
      </c>
      <c r="M596" s="286" t="s">
        <v>430</v>
      </c>
      <c r="N596" s="290">
        <v>225</v>
      </c>
      <c r="O596" s="291">
        <v>0</v>
      </c>
      <c r="P596" s="291"/>
      <c r="Q596" s="650">
        <f>IFERROR(tbl_AufmassLos1[[#This Row],[Fläche_qm]]*tbl_AufmassLos1[[#This Row],[Reinigungs-tageJahr]],"")</f>
        <v>360</v>
      </c>
      <c r="R596" s="175">
        <f>IFERROR(VLOOKUP(tbl_AufmassLos1[[#This Row],[Reinigungs-gruppe]]&amp;tbl_AufmassLos1[[#This Row],[Reinigungs-tageJahr]],tbl_BasisLos1[],7,FALSE),"")</f>
        <v>0</v>
      </c>
      <c r="S596" s="174" t="str">
        <f>IFERROR(tbl_AufmassLos1[[#This Row],[Fläche_qm_Jahr]]/tbl_AufmassLos1[[#This Row],[qm Leistung pro Stunde]],"")</f>
        <v/>
      </c>
      <c r="T596" s="176">
        <f>IFERROR(VLOOKUP(tbl_AufmassLos1[[#This Row],[Reinigungs-gruppe]]&amp;tbl_AufmassLos1[[#This Row],[Reinigungs-tageJahr]],tbl_BasisLos1[],8,FALSE),"")</f>
        <v>0</v>
      </c>
      <c r="U596" s="177" t="str">
        <f>IFERROR(tbl_AufmassLos1[[#This Row],[StundenJahr]]*tbl_AufmassLos1[[#This Row],[SVS]],"")</f>
        <v/>
      </c>
      <c r="V596" s="177" t="str">
        <f>IFERROR(tbl_AufmassLos1[[#This Row],[PreisJahr]]/12,"")</f>
        <v/>
      </c>
    </row>
    <row r="597" spans="1:22" x14ac:dyDescent="0.2">
      <c r="A597" s="285" t="s">
        <v>1538</v>
      </c>
      <c r="B597" s="286">
        <v>706640025</v>
      </c>
      <c r="C597" s="285" t="s">
        <v>1539</v>
      </c>
      <c r="D597" s="287" t="s">
        <v>249</v>
      </c>
      <c r="E597" s="651" t="s">
        <v>1309</v>
      </c>
      <c r="F597" s="292" t="s">
        <v>1310</v>
      </c>
      <c r="G597" s="288" t="s">
        <v>629</v>
      </c>
      <c r="H597" s="292"/>
      <c r="I597" s="285" t="s">
        <v>387</v>
      </c>
      <c r="J597" s="289">
        <v>7.87</v>
      </c>
      <c r="K597" s="286" t="s">
        <v>236</v>
      </c>
      <c r="L597" s="286" t="s">
        <v>163</v>
      </c>
      <c r="M597" s="286" t="s">
        <v>430</v>
      </c>
      <c r="N597" s="290">
        <v>225</v>
      </c>
      <c r="O597" s="299">
        <v>6.7</v>
      </c>
      <c r="P597" s="291"/>
      <c r="Q597" s="650">
        <f>IFERROR(tbl_AufmassLos1[[#This Row],[Fläche_qm]]*tbl_AufmassLos1[[#This Row],[Reinigungs-tageJahr]],"")</f>
        <v>1770.75</v>
      </c>
      <c r="R597" s="175">
        <f>IFERROR(VLOOKUP(tbl_AufmassLos1[[#This Row],[Reinigungs-gruppe]]&amp;tbl_AufmassLos1[[#This Row],[Reinigungs-tageJahr]],tbl_BasisLos1[],7,FALSE),"")</f>
        <v>0</v>
      </c>
      <c r="S597" s="174" t="str">
        <f>IFERROR(tbl_AufmassLos1[[#This Row],[Fläche_qm_Jahr]]/tbl_AufmassLos1[[#This Row],[qm Leistung pro Stunde]],"")</f>
        <v/>
      </c>
      <c r="T597" s="176">
        <f>IFERROR(VLOOKUP(tbl_AufmassLos1[[#This Row],[Reinigungs-gruppe]]&amp;tbl_AufmassLos1[[#This Row],[Reinigungs-tageJahr]],tbl_BasisLos1[],8,FALSE),"")</f>
        <v>0</v>
      </c>
      <c r="U597" s="177" t="str">
        <f>IFERROR(tbl_AufmassLos1[[#This Row],[StundenJahr]]*tbl_AufmassLos1[[#This Row],[SVS]],"")</f>
        <v/>
      </c>
      <c r="V597" s="177" t="str">
        <f>IFERROR(tbl_AufmassLos1[[#This Row],[PreisJahr]]/12,"")</f>
        <v/>
      </c>
    </row>
    <row r="598" spans="1:22" x14ac:dyDescent="0.2">
      <c r="A598" s="285" t="s">
        <v>1538</v>
      </c>
      <c r="B598" s="286">
        <v>706640025</v>
      </c>
      <c r="C598" s="285" t="s">
        <v>1539</v>
      </c>
      <c r="D598" s="287" t="s">
        <v>249</v>
      </c>
      <c r="E598" s="651" t="s">
        <v>1311</v>
      </c>
      <c r="F598" s="292" t="s">
        <v>1312</v>
      </c>
      <c r="G598" s="288" t="s">
        <v>629</v>
      </c>
      <c r="H598" s="292"/>
      <c r="I598" s="285" t="s">
        <v>385</v>
      </c>
      <c r="J598" s="289">
        <v>12.73</v>
      </c>
      <c r="K598" s="286" t="s">
        <v>400</v>
      </c>
      <c r="L598" s="286" t="s">
        <v>163</v>
      </c>
      <c r="M598" s="286" t="s">
        <v>430</v>
      </c>
      <c r="N598" s="290">
        <v>225</v>
      </c>
      <c r="O598" s="299">
        <v>2.4</v>
      </c>
      <c r="P598" s="291"/>
      <c r="Q598" s="650">
        <f>IFERROR(tbl_AufmassLos1[[#This Row],[Fläche_qm]]*tbl_AufmassLos1[[#This Row],[Reinigungs-tageJahr]],"")</f>
        <v>2864.25</v>
      </c>
      <c r="R598" s="175">
        <f>IFERROR(VLOOKUP(tbl_AufmassLos1[[#This Row],[Reinigungs-gruppe]]&amp;tbl_AufmassLos1[[#This Row],[Reinigungs-tageJahr]],tbl_BasisLos1[],7,FALSE),"")</f>
        <v>0</v>
      </c>
      <c r="S598" s="174" t="str">
        <f>IFERROR(tbl_AufmassLos1[[#This Row],[Fläche_qm_Jahr]]/tbl_AufmassLos1[[#This Row],[qm Leistung pro Stunde]],"")</f>
        <v/>
      </c>
      <c r="T598" s="176">
        <f>IFERROR(VLOOKUP(tbl_AufmassLos1[[#This Row],[Reinigungs-gruppe]]&amp;tbl_AufmassLos1[[#This Row],[Reinigungs-tageJahr]],tbl_BasisLos1[],8,FALSE),"")</f>
        <v>0</v>
      </c>
      <c r="U598" s="177" t="str">
        <f>IFERROR(tbl_AufmassLos1[[#This Row],[StundenJahr]]*tbl_AufmassLos1[[#This Row],[SVS]],"")</f>
        <v/>
      </c>
      <c r="V598" s="177" t="str">
        <f>IFERROR(tbl_AufmassLos1[[#This Row],[PreisJahr]]/12,"")</f>
        <v/>
      </c>
    </row>
    <row r="599" spans="1:22" x14ac:dyDescent="0.2">
      <c r="A599" s="285" t="s">
        <v>1538</v>
      </c>
      <c r="B599" s="286">
        <v>706640025</v>
      </c>
      <c r="C599" s="285" t="s">
        <v>1539</v>
      </c>
      <c r="D599" s="287" t="s">
        <v>249</v>
      </c>
      <c r="E599" s="651" t="s">
        <v>1313</v>
      </c>
      <c r="F599" s="292" t="s">
        <v>1314</v>
      </c>
      <c r="G599" s="288" t="s">
        <v>629</v>
      </c>
      <c r="H599" s="292"/>
      <c r="I599" s="285" t="s">
        <v>393</v>
      </c>
      <c r="J599" s="289">
        <v>44.12</v>
      </c>
      <c r="K599" s="286" t="s">
        <v>236</v>
      </c>
      <c r="L599" s="286" t="s">
        <v>163</v>
      </c>
      <c r="M599" s="286" t="s">
        <v>430</v>
      </c>
      <c r="N599" s="290">
        <v>225</v>
      </c>
      <c r="O599" s="299">
        <v>12.7</v>
      </c>
      <c r="P599" s="299">
        <v>3.4</v>
      </c>
      <c r="Q599" s="650">
        <f>IFERROR(tbl_AufmassLos1[[#This Row],[Fläche_qm]]*tbl_AufmassLos1[[#This Row],[Reinigungs-tageJahr]],"")</f>
        <v>9927</v>
      </c>
      <c r="R599" s="175">
        <f>IFERROR(VLOOKUP(tbl_AufmassLos1[[#This Row],[Reinigungs-gruppe]]&amp;tbl_AufmassLos1[[#This Row],[Reinigungs-tageJahr]],tbl_BasisLos1[],7,FALSE),"")</f>
        <v>0</v>
      </c>
      <c r="S599" s="174" t="str">
        <f>IFERROR(tbl_AufmassLos1[[#This Row],[Fläche_qm_Jahr]]/tbl_AufmassLos1[[#This Row],[qm Leistung pro Stunde]],"")</f>
        <v/>
      </c>
      <c r="T599" s="176">
        <f>IFERROR(VLOOKUP(tbl_AufmassLos1[[#This Row],[Reinigungs-gruppe]]&amp;tbl_AufmassLos1[[#This Row],[Reinigungs-tageJahr]],tbl_BasisLos1[],8,FALSE),"")</f>
        <v>0</v>
      </c>
      <c r="U599" s="177" t="str">
        <f>IFERROR(tbl_AufmassLos1[[#This Row],[StundenJahr]]*tbl_AufmassLos1[[#This Row],[SVS]],"")</f>
        <v/>
      </c>
      <c r="V599" s="177" t="str">
        <f>IFERROR(tbl_AufmassLos1[[#This Row],[PreisJahr]]/12,"")</f>
        <v/>
      </c>
    </row>
    <row r="600" spans="1:22" x14ac:dyDescent="0.2">
      <c r="A600" s="285" t="s">
        <v>1538</v>
      </c>
      <c r="B600" s="286">
        <v>706640025</v>
      </c>
      <c r="C600" s="285" t="s">
        <v>1539</v>
      </c>
      <c r="D600" s="287" t="s">
        <v>249</v>
      </c>
      <c r="E600" s="651" t="s">
        <v>1315</v>
      </c>
      <c r="F600" s="292" t="s">
        <v>1306</v>
      </c>
      <c r="G600" s="288" t="s">
        <v>629</v>
      </c>
      <c r="H600" s="292"/>
      <c r="I600" s="285" t="s">
        <v>387</v>
      </c>
      <c r="J600" s="289">
        <v>7.08</v>
      </c>
      <c r="K600" s="286" t="s">
        <v>236</v>
      </c>
      <c r="L600" s="286" t="s">
        <v>163</v>
      </c>
      <c r="M600" s="286" t="s">
        <v>430</v>
      </c>
      <c r="N600" s="290">
        <v>225</v>
      </c>
      <c r="O600" s="291">
        <v>0</v>
      </c>
      <c r="P600" s="291"/>
      <c r="Q600" s="650">
        <f>IFERROR(tbl_AufmassLos1[[#This Row],[Fläche_qm]]*tbl_AufmassLos1[[#This Row],[Reinigungs-tageJahr]],"")</f>
        <v>1593</v>
      </c>
      <c r="R600" s="175">
        <f>IFERROR(VLOOKUP(tbl_AufmassLos1[[#This Row],[Reinigungs-gruppe]]&amp;tbl_AufmassLos1[[#This Row],[Reinigungs-tageJahr]],tbl_BasisLos1[],7,FALSE),"")</f>
        <v>0</v>
      </c>
      <c r="S600" s="174" t="str">
        <f>IFERROR(tbl_AufmassLos1[[#This Row],[Fläche_qm_Jahr]]/tbl_AufmassLos1[[#This Row],[qm Leistung pro Stunde]],"")</f>
        <v/>
      </c>
      <c r="T600" s="176">
        <f>IFERROR(VLOOKUP(tbl_AufmassLos1[[#This Row],[Reinigungs-gruppe]]&amp;tbl_AufmassLos1[[#This Row],[Reinigungs-tageJahr]],tbl_BasisLos1[],8,FALSE),"")</f>
        <v>0</v>
      </c>
      <c r="U600" s="177" t="str">
        <f>IFERROR(tbl_AufmassLos1[[#This Row],[StundenJahr]]*tbl_AufmassLos1[[#This Row],[SVS]],"")</f>
        <v/>
      </c>
      <c r="V600" s="177" t="str">
        <f>IFERROR(tbl_AufmassLos1[[#This Row],[PreisJahr]]/12,"")</f>
        <v/>
      </c>
    </row>
    <row r="601" spans="1:22" x14ac:dyDescent="0.2">
      <c r="A601" s="285" t="s">
        <v>1538</v>
      </c>
      <c r="B601" s="286">
        <v>706640025</v>
      </c>
      <c r="C601" s="285" t="s">
        <v>1539</v>
      </c>
      <c r="D601" s="287" t="s">
        <v>249</v>
      </c>
      <c r="E601" s="651" t="s">
        <v>1316</v>
      </c>
      <c r="F601" s="292" t="s">
        <v>1308</v>
      </c>
      <c r="G601" s="288" t="s">
        <v>629</v>
      </c>
      <c r="H601" s="292"/>
      <c r="I601" s="285" t="s">
        <v>1520</v>
      </c>
      <c r="J601" s="289">
        <v>1.6</v>
      </c>
      <c r="K601" s="286" t="s">
        <v>264</v>
      </c>
      <c r="L601" s="286" t="s">
        <v>163</v>
      </c>
      <c r="M601" s="286" t="s">
        <v>430</v>
      </c>
      <c r="N601" s="290">
        <v>225</v>
      </c>
      <c r="O601" s="291">
        <v>0</v>
      </c>
      <c r="P601" s="291"/>
      <c r="Q601" s="650">
        <f>IFERROR(tbl_AufmassLos1[[#This Row],[Fläche_qm]]*tbl_AufmassLos1[[#This Row],[Reinigungs-tageJahr]],"")</f>
        <v>360</v>
      </c>
      <c r="R601" s="175">
        <f>IFERROR(VLOOKUP(tbl_AufmassLos1[[#This Row],[Reinigungs-gruppe]]&amp;tbl_AufmassLos1[[#This Row],[Reinigungs-tageJahr]],tbl_BasisLos1[],7,FALSE),"")</f>
        <v>0</v>
      </c>
      <c r="S601" s="174" t="str">
        <f>IFERROR(tbl_AufmassLos1[[#This Row],[Fläche_qm_Jahr]]/tbl_AufmassLos1[[#This Row],[qm Leistung pro Stunde]],"")</f>
        <v/>
      </c>
      <c r="T601" s="176">
        <f>IFERROR(VLOOKUP(tbl_AufmassLos1[[#This Row],[Reinigungs-gruppe]]&amp;tbl_AufmassLos1[[#This Row],[Reinigungs-tageJahr]],tbl_BasisLos1[],8,FALSE),"")</f>
        <v>0</v>
      </c>
      <c r="U601" s="177" t="str">
        <f>IFERROR(tbl_AufmassLos1[[#This Row],[StundenJahr]]*tbl_AufmassLos1[[#This Row],[SVS]],"")</f>
        <v/>
      </c>
      <c r="V601" s="177" t="str">
        <f>IFERROR(tbl_AufmassLos1[[#This Row],[PreisJahr]]/12,"")</f>
        <v/>
      </c>
    </row>
    <row r="602" spans="1:22" x14ac:dyDescent="0.2">
      <c r="A602" s="285" t="s">
        <v>1538</v>
      </c>
      <c r="B602" s="286">
        <v>706640025</v>
      </c>
      <c r="C602" s="285" t="s">
        <v>1539</v>
      </c>
      <c r="D602" s="287" t="s">
        <v>249</v>
      </c>
      <c r="E602" s="651" t="s">
        <v>1317</v>
      </c>
      <c r="F602" s="292" t="s">
        <v>1310</v>
      </c>
      <c r="G602" s="288" t="s">
        <v>629</v>
      </c>
      <c r="H602" s="292"/>
      <c r="I602" s="285" t="s">
        <v>387</v>
      </c>
      <c r="J602" s="289">
        <v>7.87</v>
      </c>
      <c r="K602" s="286" t="s">
        <v>236</v>
      </c>
      <c r="L602" s="286" t="s">
        <v>163</v>
      </c>
      <c r="M602" s="286" t="s">
        <v>430</v>
      </c>
      <c r="N602" s="290">
        <v>225</v>
      </c>
      <c r="O602" s="299">
        <v>6.7</v>
      </c>
      <c r="P602" s="291"/>
      <c r="Q602" s="650">
        <f>IFERROR(tbl_AufmassLos1[[#This Row],[Fläche_qm]]*tbl_AufmassLos1[[#This Row],[Reinigungs-tageJahr]],"")</f>
        <v>1770.75</v>
      </c>
      <c r="R602" s="175">
        <f>IFERROR(VLOOKUP(tbl_AufmassLos1[[#This Row],[Reinigungs-gruppe]]&amp;tbl_AufmassLos1[[#This Row],[Reinigungs-tageJahr]],tbl_BasisLos1[],7,FALSE),"")</f>
        <v>0</v>
      </c>
      <c r="S602" s="174" t="str">
        <f>IFERROR(tbl_AufmassLos1[[#This Row],[Fläche_qm_Jahr]]/tbl_AufmassLos1[[#This Row],[qm Leistung pro Stunde]],"")</f>
        <v/>
      </c>
      <c r="T602" s="176">
        <f>IFERROR(VLOOKUP(tbl_AufmassLos1[[#This Row],[Reinigungs-gruppe]]&amp;tbl_AufmassLos1[[#This Row],[Reinigungs-tageJahr]],tbl_BasisLos1[],8,FALSE),"")</f>
        <v>0</v>
      </c>
      <c r="U602" s="177" t="str">
        <f>IFERROR(tbl_AufmassLos1[[#This Row],[StundenJahr]]*tbl_AufmassLos1[[#This Row],[SVS]],"")</f>
        <v/>
      </c>
      <c r="V602" s="177" t="str">
        <f>IFERROR(tbl_AufmassLos1[[#This Row],[PreisJahr]]/12,"")</f>
        <v/>
      </c>
    </row>
    <row r="603" spans="1:22" x14ac:dyDescent="0.2">
      <c r="A603" s="285" t="s">
        <v>1538</v>
      </c>
      <c r="B603" s="286">
        <v>706640025</v>
      </c>
      <c r="C603" s="285" t="s">
        <v>1539</v>
      </c>
      <c r="D603" s="287" t="s">
        <v>249</v>
      </c>
      <c r="E603" s="651" t="s">
        <v>1318</v>
      </c>
      <c r="F603" s="292" t="s">
        <v>1319</v>
      </c>
      <c r="G603" s="288" t="s">
        <v>629</v>
      </c>
      <c r="H603" s="292"/>
      <c r="I603" s="285" t="s">
        <v>1519</v>
      </c>
      <c r="J603" s="289">
        <v>11.6</v>
      </c>
      <c r="K603" s="286" t="s">
        <v>262</v>
      </c>
      <c r="L603" s="286" t="s">
        <v>163</v>
      </c>
      <c r="M603" s="286" t="s">
        <v>430</v>
      </c>
      <c r="N603" s="290">
        <v>225</v>
      </c>
      <c r="O603" s="299">
        <v>2.2000000000000002</v>
      </c>
      <c r="P603" s="291"/>
      <c r="Q603" s="650">
        <f>IFERROR(tbl_AufmassLos1[[#This Row],[Fläche_qm]]*tbl_AufmassLos1[[#This Row],[Reinigungs-tageJahr]],"")</f>
        <v>2610</v>
      </c>
      <c r="R603" s="175">
        <f>IFERROR(VLOOKUP(tbl_AufmassLos1[[#This Row],[Reinigungs-gruppe]]&amp;tbl_AufmassLos1[[#This Row],[Reinigungs-tageJahr]],tbl_BasisLos1[],7,FALSE),"")</f>
        <v>0</v>
      </c>
      <c r="S603" s="174" t="str">
        <f>IFERROR(tbl_AufmassLos1[[#This Row],[Fläche_qm_Jahr]]/tbl_AufmassLos1[[#This Row],[qm Leistung pro Stunde]],"")</f>
        <v/>
      </c>
      <c r="T603" s="176">
        <f>IFERROR(VLOOKUP(tbl_AufmassLos1[[#This Row],[Reinigungs-gruppe]]&amp;tbl_AufmassLos1[[#This Row],[Reinigungs-tageJahr]],tbl_BasisLos1[],8,FALSE),"")</f>
        <v>0</v>
      </c>
      <c r="U603" s="177" t="str">
        <f>IFERROR(tbl_AufmassLos1[[#This Row],[StundenJahr]]*tbl_AufmassLos1[[#This Row],[SVS]],"")</f>
        <v/>
      </c>
      <c r="V603" s="177" t="str">
        <f>IFERROR(tbl_AufmassLos1[[#This Row],[PreisJahr]]/12,"")</f>
        <v/>
      </c>
    </row>
    <row r="604" spans="1:22" x14ac:dyDescent="0.2">
      <c r="A604" s="285" t="s">
        <v>1538</v>
      </c>
      <c r="B604" s="286">
        <v>706640025</v>
      </c>
      <c r="C604" s="285" t="s">
        <v>1539</v>
      </c>
      <c r="D604" s="287" t="s">
        <v>249</v>
      </c>
      <c r="E604" s="651" t="s">
        <v>1320</v>
      </c>
      <c r="F604" s="292" t="s">
        <v>1321</v>
      </c>
      <c r="G604" s="288" t="s">
        <v>629</v>
      </c>
      <c r="H604" s="292"/>
      <c r="I604" s="285" t="s">
        <v>385</v>
      </c>
      <c r="J604" s="289">
        <v>13.25</v>
      </c>
      <c r="K604" s="286" t="s">
        <v>400</v>
      </c>
      <c r="L604" s="286" t="s">
        <v>163</v>
      </c>
      <c r="M604" s="286" t="s">
        <v>430</v>
      </c>
      <c r="N604" s="290">
        <v>225</v>
      </c>
      <c r="O604" s="299">
        <v>1</v>
      </c>
      <c r="P604" s="291"/>
      <c r="Q604" s="650">
        <f>IFERROR(tbl_AufmassLos1[[#This Row],[Fläche_qm]]*tbl_AufmassLos1[[#This Row],[Reinigungs-tageJahr]],"")</f>
        <v>2981.25</v>
      </c>
      <c r="R604" s="175">
        <f>IFERROR(VLOOKUP(tbl_AufmassLos1[[#This Row],[Reinigungs-gruppe]]&amp;tbl_AufmassLos1[[#This Row],[Reinigungs-tageJahr]],tbl_BasisLos1[],7,FALSE),"")</f>
        <v>0</v>
      </c>
      <c r="S604" s="174" t="str">
        <f>IFERROR(tbl_AufmassLos1[[#This Row],[Fläche_qm_Jahr]]/tbl_AufmassLos1[[#This Row],[qm Leistung pro Stunde]],"")</f>
        <v/>
      </c>
      <c r="T604" s="176">
        <f>IFERROR(VLOOKUP(tbl_AufmassLos1[[#This Row],[Reinigungs-gruppe]]&amp;tbl_AufmassLos1[[#This Row],[Reinigungs-tageJahr]],tbl_BasisLos1[],8,FALSE),"")</f>
        <v>0</v>
      </c>
      <c r="U604" s="177" t="str">
        <f>IFERROR(tbl_AufmassLos1[[#This Row],[StundenJahr]]*tbl_AufmassLos1[[#This Row],[SVS]],"")</f>
        <v/>
      </c>
      <c r="V604" s="177" t="str">
        <f>IFERROR(tbl_AufmassLos1[[#This Row],[PreisJahr]]/12,"")</f>
        <v/>
      </c>
    </row>
    <row r="605" spans="1:22" x14ac:dyDescent="0.2">
      <c r="A605" s="285" t="s">
        <v>1538</v>
      </c>
      <c r="B605" s="286">
        <v>706640025</v>
      </c>
      <c r="C605" s="285" t="s">
        <v>1539</v>
      </c>
      <c r="D605" s="287" t="s">
        <v>249</v>
      </c>
      <c r="E605" s="651" t="s">
        <v>1322</v>
      </c>
      <c r="F605" s="292" t="s">
        <v>1323</v>
      </c>
      <c r="G605" s="288" t="s">
        <v>629</v>
      </c>
      <c r="H605" s="292"/>
      <c r="I605" s="285" t="s">
        <v>1519</v>
      </c>
      <c r="J605" s="289">
        <v>27.93</v>
      </c>
      <c r="K605" s="286" t="s">
        <v>398</v>
      </c>
      <c r="L605" s="286" t="s">
        <v>163</v>
      </c>
      <c r="M605" s="286" t="s">
        <v>430</v>
      </c>
      <c r="N605" s="290">
        <v>225</v>
      </c>
      <c r="O605" s="299">
        <v>5.9</v>
      </c>
      <c r="P605" s="291"/>
      <c r="Q605" s="650">
        <f>IFERROR(tbl_AufmassLos1[[#This Row],[Fläche_qm]]*tbl_AufmassLos1[[#This Row],[Reinigungs-tageJahr]],"")</f>
        <v>6284.25</v>
      </c>
      <c r="R605" s="175">
        <f>IFERROR(VLOOKUP(tbl_AufmassLos1[[#This Row],[Reinigungs-gruppe]]&amp;tbl_AufmassLos1[[#This Row],[Reinigungs-tageJahr]],tbl_BasisLos1[],7,FALSE),"")</f>
        <v>0</v>
      </c>
      <c r="S605" s="174" t="str">
        <f>IFERROR(tbl_AufmassLos1[[#This Row],[Fläche_qm_Jahr]]/tbl_AufmassLos1[[#This Row],[qm Leistung pro Stunde]],"")</f>
        <v/>
      </c>
      <c r="T605" s="176">
        <f>IFERROR(VLOOKUP(tbl_AufmassLos1[[#This Row],[Reinigungs-gruppe]]&amp;tbl_AufmassLos1[[#This Row],[Reinigungs-tageJahr]],tbl_BasisLos1[],8,FALSE),"")</f>
        <v>0</v>
      </c>
      <c r="U605" s="177" t="str">
        <f>IFERROR(tbl_AufmassLos1[[#This Row],[StundenJahr]]*tbl_AufmassLos1[[#This Row],[SVS]],"")</f>
        <v/>
      </c>
      <c r="V605" s="177" t="str">
        <f>IFERROR(tbl_AufmassLos1[[#This Row],[PreisJahr]]/12,"")</f>
        <v/>
      </c>
    </row>
    <row r="606" spans="1:22" x14ac:dyDescent="0.2">
      <c r="A606" s="285" t="s">
        <v>1538</v>
      </c>
      <c r="B606" s="286">
        <v>706640025</v>
      </c>
      <c r="C606" s="285" t="s">
        <v>1539</v>
      </c>
      <c r="D606" s="287" t="s">
        <v>249</v>
      </c>
      <c r="E606" s="651" t="s">
        <v>1324</v>
      </c>
      <c r="F606" s="292" t="s">
        <v>1325</v>
      </c>
      <c r="G606" s="288" t="s">
        <v>629</v>
      </c>
      <c r="H606" s="292"/>
      <c r="I606" s="285" t="s">
        <v>1519</v>
      </c>
      <c r="J606" s="289">
        <v>21.55</v>
      </c>
      <c r="K606" s="286" t="s">
        <v>236</v>
      </c>
      <c r="L606" s="286" t="s">
        <v>163</v>
      </c>
      <c r="M606" s="286" t="s">
        <v>430</v>
      </c>
      <c r="N606" s="290">
        <v>225</v>
      </c>
      <c r="O606" s="299">
        <v>12.7</v>
      </c>
      <c r="P606" s="291"/>
      <c r="Q606" s="650">
        <f>IFERROR(tbl_AufmassLos1[[#This Row],[Fläche_qm]]*tbl_AufmassLos1[[#This Row],[Reinigungs-tageJahr]],"")</f>
        <v>4848.75</v>
      </c>
      <c r="R606" s="175">
        <f>IFERROR(VLOOKUP(tbl_AufmassLos1[[#This Row],[Reinigungs-gruppe]]&amp;tbl_AufmassLos1[[#This Row],[Reinigungs-tageJahr]],tbl_BasisLos1[],7,FALSE),"")</f>
        <v>0</v>
      </c>
      <c r="S606" s="174" t="str">
        <f>IFERROR(tbl_AufmassLos1[[#This Row],[Fläche_qm_Jahr]]/tbl_AufmassLos1[[#This Row],[qm Leistung pro Stunde]],"")</f>
        <v/>
      </c>
      <c r="T606" s="176">
        <f>IFERROR(VLOOKUP(tbl_AufmassLos1[[#This Row],[Reinigungs-gruppe]]&amp;tbl_AufmassLos1[[#This Row],[Reinigungs-tageJahr]],tbl_BasisLos1[],8,FALSE),"")</f>
        <v>0</v>
      </c>
      <c r="U606" s="177" t="str">
        <f>IFERROR(tbl_AufmassLos1[[#This Row],[StundenJahr]]*tbl_AufmassLos1[[#This Row],[SVS]],"")</f>
        <v/>
      </c>
      <c r="V606" s="177" t="str">
        <f>IFERROR(tbl_AufmassLos1[[#This Row],[PreisJahr]]/12,"")</f>
        <v/>
      </c>
    </row>
    <row r="607" spans="1:22" x14ac:dyDescent="0.2">
      <c r="A607" s="285" t="s">
        <v>1538</v>
      </c>
      <c r="B607" s="286">
        <v>706640025</v>
      </c>
      <c r="C607" s="285" t="s">
        <v>1539</v>
      </c>
      <c r="D607" s="287" t="s">
        <v>249</v>
      </c>
      <c r="E607" s="651" t="s">
        <v>1326</v>
      </c>
      <c r="F607" s="292" t="s">
        <v>1327</v>
      </c>
      <c r="G607" s="288" t="s">
        <v>629</v>
      </c>
      <c r="H607" s="292"/>
      <c r="I607" s="285" t="s">
        <v>1519</v>
      </c>
      <c r="J607" s="289">
        <v>3.92</v>
      </c>
      <c r="K607" s="286" t="s">
        <v>406</v>
      </c>
      <c r="L607" s="286" t="s">
        <v>163</v>
      </c>
      <c r="M607" s="286" t="s">
        <v>429</v>
      </c>
      <c r="N607" s="290">
        <v>12</v>
      </c>
      <c r="O607" s="291">
        <v>0</v>
      </c>
      <c r="P607" s="291"/>
      <c r="Q607" s="650">
        <f>IFERROR(tbl_AufmassLos1[[#This Row],[Fläche_qm]]*tbl_AufmassLos1[[#This Row],[Reinigungs-tageJahr]],"")</f>
        <v>47.04</v>
      </c>
      <c r="R607" s="175">
        <f>IFERROR(VLOOKUP(tbl_AufmassLos1[[#This Row],[Reinigungs-gruppe]]&amp;tbl_AufmassLos1[[#This Row],[Reinigungs-tageJahr]],tbl_BasisLos1[],7,FALSE),"")</f>
        <v>0</v>
      </c>
      <c r="S607" s="174" t="str">
        <f>IFERROR(tbl_AufmassLos1[[#This Row],[Fläche_qm_Jahr]]/tbl_AufmassLos1[[#This Row],[qm Leistung pro Stunde]],"")</f>
        <v/>
      </c>
      <c r="T607" s="176">
        <f>IFERROR(VLOOKUP(tbl_AufmassLos1[[#This Row],[Reinigungs-gruppe]]&amp;tbl_AufmassLos1[[#This Row],[Reinigungs-tageJahr]],tbl_BasisLos1[],8,FALSE),"")</f>
        <v>0</v>
      </c>
      <c r="U607" s="177" t="str">
        <f>IFERROR(tbl_AufmassLos1[[#This Row],[StundenJahr]]*tbl_AufmassLos1[[#This Row],[SVS]],"")</f>
        <v/>
      </c>
      <c r="V607" s="177" t="str">
        <f>IFERROR(tbl_AufmassLos1[[#This Row],[PreisJahr]]/12,"")</f>
        <v/>
      </c>
    </row>
    <row r="608" spans="1:22" x14ac:dyDescent="0.2">
      <c r="A608" s="285" t="s">
        <v>1538</v>
      </c>
      <c r="B608" s="286">
        <v>706640025</v>
      </c>
      <c r="C608" s="285" t="s">
        <v>1539</v>
      </c>
      <c r="D608" s="287" t="s">
        <v>249</v>
      </c>
      <c r="E608" s="651" t="s">
        <v>1328</v>
      </c>
      <c r="F608" s="292" t="s">
        <v>1329</v>
      </c>
      <c r="G608" s="288" t="s">
        <v>629</v>
      </c>
      <c r="H608" s="292"/>
      <c r="I608" s="285" t="s">
        <v>393</v>
      </c>
      <c r="J608" s="289">
        <v>44.12</v>
      </c>
      <c r="K608" s="286" t="s">
        <v>236</v>
      </c>
      <c r="L608" s="286" t="s">
        <v>163</v>
      </c>
      <c r="M608" s="286" t="s">
        <v>430</v>
      </c>
      <c r="N608" s="290">
        <v>225</v>
      </c>
      <c r="O608" s="299">
        <v>15.1</v>
      </c>
      <c r="P608" s="299">
        <v>3.4</v>
      </c>
      <c r="Q608" s="650">
        <f>IFERROR(tbl_AufmassLos1[[#This Row],[Fläche_qm]]*tbl_AufmassLos1[[#This Row],[Reinigungs-tageJahr]],"")</f>
        <v>9927</v>
      </c>
      <c r="R608" s="175">
        <f>IFERROR(VLOOKUP(tbl_AufmassLos1[[#This Row],[Reinigungs-gruppe]]&amp;tbl_AufmassLos1[[#This Row],[Reinigungs-tageJahr]],tbl_BasisLos1[],7,FALSE),"")</f>
        <v>0</v>
      </c>
      <c r="S608" s="174" t="str">
        <f>IFERROR(tbl_AufmassLos1[[#This Row],[Fläche_qm_Jahr]]/tbl_AufmassLos1[[#This Row],[qm Leistung pro Stunde]],"")</f>
        <v/>
      </c>
      <c r="T608" s="176">
        <f>IFERROR(VLOOKUP(tbl_AufmassLos1[[#This Row],[Reinigungs-gruppe]]&amp;tbl_AufmassLos1[[#This Row],[Reinigungs-tageJahr]],tbl_BasisLos1[],8,FALSE),"")</f>
        <v>0</v>
      </c>
      <c r="U608" s="177" t="str">
        <f>IFERROR(tbl_AufmassLos1[[#This Row],[StundenJahr]]*tbl_AufmassLos1[[#This Row],[SVS]],"")</f>
        <v/>
      </c>
      <c r="V608" s="177" t="str">
        <f>IFERROR(tbl_AufmassLos1[[#This Row],[PreisJahr]]/12,"")</f>
        <v/>
      </c>
    </row>
    <row r="609" spans="1:22" x14ac:dyDescent="0.2">
      <c r="A609" s="285" t="s">
        <v>1538</v>
      </c>
      <c r="B609" s="286">
        <v>706640025</v>
      </c>
      <c r="C609" s="285" t="s">
        <v>1539</v>
      </c>
      <c r="D609" s="287" t="s">
        <v>249</v>
      </c>
      <c r="E609" s="651" t="s">
        <v>1330</v>
      </c>
      <c r="F609" s="292" t="s">
        <v>1306</v>
      </c>
      <c r="G609" s="288" t="s">
        <v>629</v>
      </c>
      <c r="H609" s="285"/>
      <c r="I609" s="285" t="s">
        <v>387</v>
      </c>
      <c r="J609" s="289">
        <v>7.08</v>
      </c>
      <c r="K609" s="286" t="s">
        <v>236</v>
      </c>
      <c r="L609" s="286" t="s">
        <v>163</v>
      </c>
      <c r="M609" s="286" t="s">
        <v>430</v>
      </c>
      <c r="N609" s="290">
        <v>225</v>
      </c>
      <c r="O609" s="291">
        <v>0</v>
      </c>
      <c r="P609" s="291"/>
      <c r="Q609" s="650">
        <f>IFERROR(tbl_AufmassLos1[[#This Row],[Fläche_qm]]*tbl_AufmassLos1[[#This Row],[Reinigungs-tageJahr]],"")</f>
        <v>1593</v>
      </c>
      <c r="R609" s="175">
        <f>IFERROR(VLOOKUP(tbl_AufmassLos1[[#This Row],[Reinigungs-gruppe]]&amp;tbl_AufmassLos1[[#This Row],[Reinigungs-tageJahr]],tbl_BasisLos1[],7,FALSE),"")</f>
        <v>0</v>
      </c>
      <c r="S609" s="174" t="str">
        <f>IFERROR(tbl_AufmassLos1[[#This Row],[Fläche_qm_Jahr]]/tbl_AufmassLos1[[#This Row],[qm Leistung pro Stunde]],"")</f>
        <v/>
      </c>
      <c r="T609" s="176">
        <f>IFERROR(VLOOKUP(tbl_AufmassLos1[[#This Row],[Reinigungs-gruppe]]&amp;tbl_AufmassLos1[[#This Row],[Reinigungs-tageJahr]],tbl_BasisLos1[],8,FALSE),"")</f>
        <v>0</v>
      </c>
      <c r="U609" s="177" t="str">
        <f>IFERROR(tbl_AufmassLos1[[#This Row],[StundenJahr]]*tbl_AufmassLos1[[#This Row],[SVS]],"")</f>
        <v/>
      </c>
      <c r="V609" s="177" t="str">
        <f>IFERROR(tbl_AufmassLos1[[#This Row],[PreisJahr]]/12,"")</f>
        <v/>
      </c>
    </row>
    <row r="610" spans="1:22" x14ac:dyDescent="0.2">
      <c r="A610" s="285" t="s">
        <v>1538</v>
      </c>
      <c r="B610" s="286">
        <v>706640025</v>
      </c>
      <c r="C610" s="285" t="s">
        <v>1539</v>
      </c>
      <c r="D610" s="287" t="s">
        <v>249</v>
      </c>
      <c r="E610" s="651" t="s">
        <v>1331</v>
      </c>
      <c r="F610" s="292" t="s">
        <v>1308</v>
      </c>
      <c r="G610" s="288" t="s">
        <v>629</v>
      </c>
      <c r="H610" s="285"/>
      <c r="I610" s="285" t="s">
        <v>1521</v>
      </c>
      <c r="J610" s="289">
        <v>1.6</v>
      </c>
      <c r="K610" s="286" t="s">
        <v>264</v>
      </c>
      <c r="L610" s="286" t="s">
        <v>163</v>
      </c>
      <c r="M610" s="286" t="s">
        <v>430</v>
      </c>
      <c r="N610" s="290">
        <v>225</v>
      </c>
      <c r="O610" s="291">
        <v>0</v>
      </c>
      <c r="P610" s="291"/>
      <c r="Q610" s="650">
        <f>IFERROR(tbl_AufmassLos1[[#This Row],[Fläche_qm]]*tbl_AufmassLos1[[#This Row],[Reinigungs-tageJahr]],"")</f>
        <v>360</v>
      </c>
      <c r="R610" s="175">
        <f>IFERROR(VLOOKUP(tbl_AufmassLos1[[#This Row],[Reinigungs-gruppe]]&amp;tbl_AufmassLos1[[#This Row],[Reinigungs-tageJahr]],tbl_BasisLos1[],7,FALSE),"")</f>
        <v>0</v>
      </c>
      <c r="S610" s="174" t="str">
        <f>IFERROR(tbl_AufmassLos1[[#This Row],[Fläche_qm_Jahr]]/tbl_AufmassLos1[[#This Row],[qm Leistung pro Stunde]],"")</f>
        <v/>
      </c>
      <c r="T610" s="176">
        <f>IFERROR(VLOOKUP(tbl_AufmassLos1[[#This Row],[Reinigungs-gruppe]]&amp;tbl_AufmassLos1[[#This Row],[Reinigungs-tageJahr]],tbl_BasisLos1[],8,FALSE),"")</f>
        <v>0</v>
      </c>
      <c r="U610" s="177" t="str">
        <f>IFERROR(tbl_AufmassLos1[[#This Row],[StundenJahr]]*tbl_AufmassLos1[[#This Row],[SVS]],"")</f>
        <v/>
      </c>
      <c r="V610" s="177" t="str">
        <f>IFERROR(tbl_AufmassLos1[[#This Row],[PreisJahr]]/12,"")</f>
        <v/>
      </c>
    </row>
    <row r="611" spans="1:22" x14ac:dyDescent="0.2">
      <c r="A611" s="285" t="s">
        <v>1538</v>
      </c>
      <c r="B611" s="286">
        <v>706640025</v>
      </c>
      <c r="C611" s="285" t="s">
        <v>1539</v>
      </c>
      <c r="D611" s="287" t="s">
        <v>249</v>
      </c>
      <c r="E611" s="651" t="s">
        <v>1332</v>
      </c>
      <c r="F611" s="292" t="s">
        <v>1310</v>
      </c>
      <c r="G611" s="288" t="s">
        <v>629</v>
      </c>
      <c r="H611" s="285"/>
      <c r="I611" s="285" t="s">
        <v>387</v>
      </c>
      <c r="J611" s="289">
        <v>7.87</v>
      </c>
      <c r="K611" s="286" t="s">
        <v>236</v>
      </c>
      <c r="L611" s="286" t="s">
        <v>163</v>
      </c>
      <c r="M611" s="286" t="s">
        <v>430</v>
      </c>
      <c r="N611" s="290">
        <v>225</v>
      </c>
      <c r="O611" s="291">
        <v>0</v>
      </c>
      <c r="P611" s="291"/>
      <c r="Q611" s="650">
        <f>IFERROR(tbl_AufmassLos1[[#This Row],[Fläche_qm]]*tbl_AufmassLos1[[#This Row],[Reinigungs-tageJahr]],"")</f>
        <v>1770.75</v>
      </c>
      <c r="R611" s="175">
        <f>IFERROR(VLOOKUP(tbl_AufmassLos1[[#This Row],[Reinigungs-gruppe]]&amp;tbl_AufmassLos1[[#This Row],[Reinigungs-tageJahr]],tbl_BasisLos1[],7,FALSE),"")</f>
        <v>0</v>
      </c>
      <c r="S611" s="174" t="str">
        <f>IFERROR(tbl_AufmassLos1[[#This Row],[Fläche_qm_Jahr]]/tbl_AufmassLos1[[#This Row],[qm Leistung pro Stunde]],"")</f>
        <v/>
      </c>
      <c r="T611" s="176">
        <f>IFERROR(VLOOKUP(tbl_AufmassLos1[[#This Row],[Reinigungs-gruppe]]&amp;tbl_AufmassLos1[[#This Row],[Reinigungs-tageJahr]],tbl_BasisLos1[],8,FALSE),"")</f>
        <v>0</v>
      </c>
      <c r="U611" s="177" t="str">
        <f>IFERROR(tbl_AufmassLos1[[#This Row],[StundenJahr]]*tbl_AufmassLos1[[#This Row],[SVS]],"")</f>
        <v/>
      </c>
      <c r="V611" s="177" t="str">
        <f>IFERROR(tbl_AufmassLos1[[#This Row],[PreisJahr]]/12,"")</f>
        <v/>
      </c>
    </row>
    <row r="612" spans="1:22" x14ac:dyDescent="0.2">
      <c r="A612" s="285" t="s">
        <v>1538</v>
      </c>
      <c r="B612" s="286">
        <v>706640025</v>
      </c>
      <c r="C612" s="285" t="s">
        <v>1539</v>
      </c>
      <c r="D612" s="287" t="s">
        <v>249</v>
      </c>
      <c r="E612" s="651" t="s">
        <v>1333</v>
      </c>
      <c r="F612" s="292" t="s">
        <v>1334</v>
      </c>
      <c r="G612" s="288" t="s">
        <v>629</v>
      </c>
      <c r="H612" s="285"/>
      <c r="I612" s="285" t="s">
        <v>1519</v>
      </c>
      <c r="J612" s="289">
        <v>11.6</v>
      </c>
      <c r="K612" s="286" t="s">
        <v>262</v>
      </c>
      <c r="L612" s="286" t="s">
        <v>163</v>
      </c>
      <c r="M612" s="286" t="s">
        <v>430</v>
      </c>
      <c r="N612" s="290">
        <v>225</v>
      </c>
      <c r="O612" s="299">
        <v>2.2000000000000002</v>
      </c>
      <c r="P612" s="291"/>
      <c r="Q612" s="650">
        <f>IFERROR(tbl_AufmassLos1[[#This Row],[Fläche_qm]]*tbl_AufmassLos1[[#This Row],[Reinigungs-tageJahr]],"")</f>
        <v>2610</v>
      </c>
      <c r="R612" s="175">
        <f>IFERROR(VLOOKUP(tbl_AufmassLos1[[#This Row],[Reinigungs-gruppe]]&amp;tbl_AufmassLos1[[#This Row],[Reinigungs-tageJahr]],tbl_BasisLos1[],7,FALSE),"")</f>
        <v>0</v>
      </c>
      <c r="S612" s="174" t="str">
        <f>IFERROR(tbl_AufmassLos1[[#This Row],[Fläche_qm_Jahr]]/tbl_AufmassLos1[[#This Row],[qm Leistung pro Stunde]],"")</f>
        <v/>
      </c>
      <c r="T612" s="176">
        <f>IFERROR(VLOOKUP(tbl_AufmassLos1[[#This Row],[Reinigungs-gruppe]]&amp;tbl_AufmassLos1[[#This Row],[Reinigungs-tageJahr]],tbl_BasisLos1[],8,FALSE),"")</f>
        <v>0</v>
      </c>
      <c r="U612" s="177" t="str">
        <f>IFERROR(tbl_AufmassLos1[[#This Row],[StundenJahr]]*tbl_AufmassLos1[[#This Row],[SVS]],"")</f>
        <v/>
      </c>
      <c r="V612" s="177" t="str">
        <f>IFERROR(tbl_AufmassLos1[[#This Row],[PreisJahr]]/12,"")</f>
        <v/>
      </c>
    </row>
    <row r="613" spans="1:22" x14ac:dyDescent="0.2">
      <c r="A613" s="285" t="s">
        <v>1538</v>
      </c>
      <c r="B613" s="286">
        <v>706640025</v>
      </c>
      <c r="C613" s="285" t="s">
        <v>1539</v>
      </c>
      <c r="D613" s="287" t="s">
        <v>249</v>
      </c>
      <c r="E613" s="651" t="s">
        <v>1335</v>
      </c>
      <c r="F613" s="292" t="s">
        <v>1336</v>
      </c>
      <c r="G613" s="288" t="s">
        <v>629</v>
      </c>
      <c r="H613" s="285"/>
      <c r="I613" s="285" t="s">
        <v>385</v>
      </c>
      <c r="J613" s="289">
        <v>13.25</v>
      </c>
      <c r="K613" s="286" t="s">
        <v>400</v>
      </c>
      <c r="L613" s="286" t="s">
        <v>163</v>
      </c>
      <c r="M613" s="286" t="s">
        <v>430</v>
      </c>
      <c r="N613" s="290">
        <v>225</v>
      </c>
      <c r="O613" s="299">
        <v>1</v>
      </c>
      <c r="P613" s="291"/>
      <c r="Q613" s="650">
        <f>IFERROR(tbl_AufmassLos1[[#This Row],[Fläche_qm]]*tbl_AufmassLos1[[#This Row],[Reinigungs-tageJahr]],"")</f>
        <v>2981.25</v>
      </c>
      <c r="R613" s="175">
        <f>IFERROR(VLOOKUP(tbl_AufmassLos1[[#This Row],[Reinigungs-gruppe]]&amp;tbl_AufmassLos1[[#This Row],[Reinigungs-tageJahr]],tbl_BasisLos1[],7,FALSE),"")</f>
        <v>0</v>
      </c>
      <c r="S613" s="174" t="str">
        <f>IFERROR(tbl_AufmassLos1[[#This Row],[Fläche_qm_Jahr]]/tbl_AufmassLos1[[#This Row],[qm Leistung pro Stunde]],"")</f>
        <v/>
      </c>
      <c r="T613" s="176">
        <f>IFERROR(VLOOKUP(tbl_AufmassLos1[[#This Row],[Reinigungs-gruppe]]&amp;tbl_AufmassLos1[[#This Row],[Reinigungs-tageJahr]],tbl_BasisLos1[],8,FALSE),"")</f>
        <v>0</v>
      </c>
      <c r="U613" s="177" t="str">
        <f>IFERROR(tbl_AufmassLos1[[#This Row],[StundenJahr]]*tbl_AufmassLos1[[#This Row],[SVS]],"")</f>
        <v/>
      </c>
      <c r="V613" s="177" t="str">
        <f>IFERROR(tbl_AufmassLos1[[#This Row],[PreisJahr]]/12,"")</f>
        <v/>
      </c>
    </row>
    <row r="614" spans="1:22" x14ac:dyDescent="0.2">
      <c r="A614" s="285" t="s">
        <v>1538</v>
      </c>
      <c r="B614" s="286">
        <v>706640025</v>
      </c>
      <c r="C614" s="285" t="s">
        <v>1539</v>
      </c>
      <c r="D614" s="287" t="s">
        <v>249</v>
      </c>
      <c r="E614" s="651" t="s">
        <v>1337</v>
      </c>
      <c r="F614" s="292" t="s">
        <v>1338</v>
      </c>
      <c r="G614" s="288" t="s">
        <v>629</v>
      </c>
      <c r="H614" s="285"/>
      <c r="I614" s="285" t="s">
        <v>1519</v>
      </c>
      <c r="J614" s="289">
        <v>27.93</v>
      </c>
      <c r="K614" s="286" t="s">
        <v>398</v>
      </c>
      <c r="L614" s="286" t="s">
        <v>163</v>
      </c>
      <c r="M614" s="286" t="s">
        <v>430</v>
      </c>
      <c r="N614" s="290">
        <v>225</v>
      </c>
      <c r="O614" s="299">
        <v>5.9</v>
      </c>
      <c r="P614" s="291"/>
      <c r="Q614" s="650">
        <f>IFERROR(tbl_AufmassLos1[[#This Row],[Fläche_qm]]*tbl_AufmassLos1[[#This Row],[Reinigungs-tageJahr]],"")</f>
        <v>6284.25</v>
      </c>
      <c r="R614" s="175">
        <f>IFERROR(VLOOKUP(tbl_AufmassLos1[[#This Row],[Reinigungs-gruppe]]&amp;tbl_AufmassLos1[[#This Row],[Reinigungs-tageJahr]],tbl_BasisLos1[],7,FALSE),"")</f>
        <v>0</v>
      </c>
      <c r="S614" s="174" t="str">
        <f>IFERROR(tbl_AufmassLos1[[#This Row],[Fläche_qm_Jahr]]/tbl_AufmassLos1[[#This Row],[qm Leistung pro Stunde]],"")</f>
        <v/>
      </c>
      <c r="T614" s="176">
        <f>IFERROR(VLOOKUP(tbl_AufmassLos1[[#This Row],[Reinigungs-gruppe]]&amp;tbl_AufmassLos1[[#This Row],[Reinigungs-tageJahr]],tbl_BasisLos1[],8,FALSE),"")</f>
        <v>0</v>
      </c>
      <c r="U614" s="177" t="str">
        <f>IFERROR(tbl_AufmassLos1[[#This Row],[StundenJahr]]*tbl_AufmassLos1[[#This Row],[SVS]],"")</f>
        <v/>
      </c>
      <c r="V614" s="177" t="str">
        <f>IFERROR(tbl_AufmassLos1[[#This Row],[PreisJahr]]/12,"")</f>
        <v/>
      </c>
    </row>
    <row r="615" spans="1:22" x14ac:dyDescent="0.2">
      <c r="A615" s="285" t="s">
        <v>1538</v>
      </c>
      <c r="B615" s="286">
        <v>706640025</v>
      </c>
      <c r="C615" s="285" t="s">
        <v>1539</v>
      </c>
      <c r="D615" s="287" t="s">
        <v>249</v>
      </c>
      <c r="E615" s="651" t="s">
        <v>1339</v>
      </c>
      <c r="F615" s="292" t="s">
        <v>1340</v>
      </c>
      <c r="G615" s="288" t="s">
        <v>629</v>
      </c>
      <c r="H615" s="285"/>
      <c r="I615" s="285" t="s">
        <v>1519</v>
      </c>
      <c r="J615" s="289">
        <v>21.55</v>
      </c>
      <c r="K615" s="286" t="s">
        <v>236</v>
      </c>
      <c r="L615" s="286" t="s">
        <v>163</v>
      </c>
      <c r="M615" s="286" t="s">
        <v>430</v>
      </c>
      <c r="N615" s="290">
        <v>225</v>
      </c>
      <c r="O615" s="299">
        <v>3.4</v>
      </c>
      <c r="P615" s="291"/>
      <c r="Q615" s="650">
        <f>IFERROR(tbl_AufmassLos1[[#This Row],[Fläche_qm]]*tbl_AufmassLos1[[#This Row],[Reinigungs-tageJahr]],"")</f>
        <v>4848.75</v>
      </c>
      <c r="R615" s="175">
        <f>IFERROR(VLOOKUP(tbl_AufmassLos1[[#This Row],[Reinigungs-gruppe]]&amp;tbl_AufmassLos1[[#This Row],[Reinigungs-tageJahr]],tbl_BasisLos1[],7,FALSE),"")</f>
        <v>0</v>
      </c>
      <c r="S615" s="174" t="str">
        <f>IFERROR(tbl_AufmassLos1[[#This Row],[Fläche_qm_Jahr]]/tbl_AufmassLos1[[#This Row],[qm Leistung pro Stunde]],"")</f>
        <v/>
      </c>
      <c r="T615" s="176">
        <f>IFERROR(VLOOKUP(tbl_AufmassLos1[[#This Row],[Reinigungs-gruppe]]&amp;tbl_AufmassLos1[[#This Row],[Reinigungs-tageJahr]],tbl_BasisLos1[],8,FALSE),"")</f>
        <v>0</v>
      </c>
      <c r="U615" s="177" t="str">
        <f>IFERROR(tbl_AufmassLos1[[#This Row],[StundenJahr]]*tbl_AufmassLos1[[#This Row],[SVS]],"")</f>
        <v/>
      </c>
      <c r="V615" s="177" t="str">
        <f>IFERROR(tbl_AufmassLos1[[#This Row],[PreisJahr]]/12,"")</f>
        <v/>
      </c>
    </row>
    <row r="616" spans="1:22" x14ac:dyDescent="0.2">
      <c r="A616" s="285" t="s">
        <v>1538</v>
      </c>
      <c r="B616" s="286">
        <v>706640025</v>
      </c>
      <c r="C616" s="285" t="s">
        <v>1539</v>
      </c>
      <c r="D616" s="287" t="s">
        <v>249</v>
      </c>
      <c r="E616" s="651" t="s">
        <v>1341</v>
      </c>
      <c r="F616" s="292" t="s">
        <v>1342</v>
      </c>
      <c r="G616" s="288" t="s">
        <v>629</v>
      </c>
      <c r="H616" s="285"/>
      <c r="I616" s="285" t="s">
        <v>1519</v>
      </c>
      <c r="J616" s="289">
        <v>3.92</v>
      </c>
      <c r="K616" s="286" t="s">
        <v>406</v>
      </c>
      <c r="L616" s="286" t="s">
        <v>163</v>
      </c>
      <c r="M616" s="286" t="s">
        <v>429</v>
      </c>
      <c r="N616" s="290">
        <v>12</v>
      </c>
      <c r="O616" s="291">
        <v>0</v>
      </c>
      <c r="P616" s="291"/>
      <c r="Q616" s="650">
        <f>IFERROR(tbl_AufmassLos1[[#This Row],[Fläche_qm]]*tbl_AufmassLos1[[#This Row],[Reinigungs-tageJahr]],"")</f>
        <v>47.04</v>
      </c>
      <c r="R616" s="175">
        <f>IFERROR(VLOOKUP(tbl_AufmassLos1[[#This Row],[Reinigungs-gruppe]]&amp;tbl_AufmassLos1[[#This Row],[Reinigungs-tageJahr]],tbl_BasisLos1[],7,FALSE),"")</f>
        <v>0</v>
      </c>
      <c r="S616" s="174" t="str">
        <f>IFERROR(tbl_AufmassLos1[[#This Row],[Fläche_qm_Jahr]]/tbl_AufmassLos1[[#This Row],[qm Leistung pro Stunde]],"")</f>
        <v/>
      </c>
      <c r="T616" s="176">
        <f>IFERROR(VLOOKUP(tbl_AufmassLos1[[#This Row],[Reinigungs-gruppe]]&amp;tbl_AufmassLos1[[#This Row],[Reinigungs-tageJahr]],tbl_BasisLos1[],8,FALSE),"")</f>
        <v>0</v>
      </c>
      <c r="U616" s="177" t="str">
        <f>IFERROR(tbl_AufmassLos1[[#This Row],[StundenJahr]]*tbl_AufmassLos1[[#This Row],[SVS]],"")</f>
        <v/>
      </c>
      <c r="V616" s="177" t="str">
        <f>IFERROR(tbl_AufmassLos1[[#This Row],[PreisJahr]]/12,"")</f>
        <v/>
      </c>
    </row>
    <row r="617" spans="1:22" x14ac:dyDescent="0.2">
      <c r="A617" s="285" t="s">
        <v>1538</v>
      </c>
      <c r="B617" s="286">
        <v>706640025</v>
      </c>
      <c r="C617" s="285" t="s">
        <v>1539</v>
      </c>
      <c r="D617" s="287" t="s">
        <v>249</v>
      </c>
      <c r="E617" s="651" t="s">
        <v>1343</v>
      </c>
      <c r="F617" s="292" t="s">
        <v>1344</v>
      </c>
      <c r="G617" s="288" t="s">
        <v>629</v>
      </c>
      <c r="H617" s="292"/>
      <c r="I617" s="285" t="s">
        <v>392</v>
      </c>
      <c r="J617" s="289">
        <v>8.77</v>
      </c>
      <c r="K617" s="286" t="s">
        <v>408</v>
      </c>
      <c r="L617" s="286" t="s">
        <v>163</v>
      </c>
      <c r="M617" s="286" t="s">
        <v>428</v>
      </c>
      <c r="N617" s="290">
        <v>45</v>
      </c>
      <c r="O617" s="299">
        <v>1</v>
      </c>
      <c r="P617" s="291"/>
      <c r="Q617" s="650">
        <f>IFERROR(tbl_AufmassLos1[[#This Row],[Fläche_qm]]*tbl_AufmassLos1[[#This Row],[Reinigungs-tageJahr]],"")</f>
        <v>394.65</v>
      </c>
      <c r="R617" s="175">
        <f>IFERROR(VLOOKUP(tbl_AufmassLos1[[#This Row],[Reinigungs-gruppe]]&amp;tbl_AufmassLos1[[#This Row],[Reinigungs-tageJahr]],tbl_BasisLos1[],7,FALSE),"")</f>
        <v>0</v>
      </c>
      <c r="S617" s="174" t="str">
        <f>IFERROR(tbl_AufmassLos1[[#This Row],[Fläche_qm_Jahr]]/tbl_AufmassLos1[[#This Row],[qm Leistung pro Stunde]],"")</f>
        <v/>
      </c>
      <c r="T617" s="176">
        <f>IFERROR(VLOOKUP(tbl_AufmassLos1[[#This Row],[Reinigungs-gruppe]]&amp;tbl_AufmassLos1[[#This Row],[Reinigungs-tageJahr]],tbl_BasisLos1[],8,FALSE),"")</f>
        <v>0</v>
      </c>
      <c r="U617" s="177" t="str">
        <f>IFERROR(tbl_AufmassLos1[[#This Row],[StundenJahr]]*tbl_AufmassLos1[[#This Row],[SVS]],"")</f>
        <v/>
      </c>
      <c r="V617" s="177" t="str">
        <f>IFERROR(tbl_AufmassLos1[[#This Row],[PreisJahr]]/12,"")</f>
        <v/>
      </c>
    </row>
    <row r="618" spans="1:22" x14ac:dyDescent="0.2">
      <c r="A618" s="285" t="s">
        <v>1538</v>
      </c>
      <c r="B618" s="286">
        <v>706640025</v>
      </c>
      <c r="C618" s="285" t="s">
        <v>1539</v>
      </c>
      <c r="D618" s="287" t="s">
        <v>252</v>
      </c>
      <c r="E618" s="651" t="s">
        <v>1055</v>
      </c>
      <c r="F618" s="292" t="s">
        <v>335</v>
      </c>
      <c r="G618" s="288" t="s">
        <v>629</v>
      </c>
      <c r="H618" s="292"/>
      <c r="I618" s="285" t="s">
        <v>392</v>
      </c>
      <c r="J618" s="289">
        <v>19.25</v>
      </c>
      <c r="K618" s="286" t="s">
        <v>408</v>
      </c>
      <c r="L618" s="286" t="s">
        <v>163</v>
      </c>
      <c r="M618" s="286" t="s">
        <v>428</v>
      </c>
      <c r="N618" s="290">
        <v>45</v>
      </c>
      <c r="O618" s="291">
        <v>0</v>
      </c>
      <c r="P618" s="291"/>
      <c r="Q618" s="650">
        <f>IFERROR(tbl_AufmassLos1[[#This Row],[Fläche_qm]]*tbl_AufmassLos1[[#This Row],[Reinigungs-tageJahr]],"")</f>
        <v>866.25</v>
      </c>
      <c r="R618" s="175">
        <f>IFERROR(VLOOKUP(tbl_AufmassLos1[[#This Row],[Reinigungs-gruppe]]&amp;tbl_AufmassLos1[[#This Row],[Reinigungs-tageJahr]],tbl_BasisLos1[],7,FALSE),"")</f>
        <v>0</v>
      </c>
      <c r="S618" s="174" t="str">
        <f>IFERROR(tbl_AufmassLos1[[#This Row],[Fläche_qm_Jahr]]/tbl_AufmassLos1[[#This Row],[qm Leistung pro Stunde]],"")</f>
        <v/>
      </c>
      <c r="T618" s="176">
        <f>IFERROR(VLOOKUP(tbl_AufmassLos1[[#This Row],[Reinigungs-gruppe]]&amp;tbl_AufmassLos1[[#This Row],[Reinigungs-tageJahr]],tbl_BasisLos1[],8,FALSE),"")</f>
        <v>0</v>
      </c>
      <c r="U618" s="177" t="str">
        <f>IFERROR(tbl_AufmassLos1[[#This Row],[StundenJahr]]*tbl_AufmassLos1[[#This Row],[SVS]],"")</f>
        <v/>
      </c>
      <c r="V618" s="177" t="str">
        <f>IFERROR(tbl_AufmassLos1[[#This Row],[PreisJahr]]/12,"")</f>
        <v/>
      </c>
    </row>
    <row r="619" spans="1:22" x14ac:dyDescent="0.2">
      <c r="A619" s="285" t="s">
        <v>1538</v>
      </c>
      <c r="B619" s="286">
        <v>706640025</v>
      </c>
      <c r="C619" s="285" t="s">
        <v>1539</v>
      </c>
      <c r="D619" s="287" t="s">
        <v>252</v>
      </c>
      <c r="E619" s="651" t="s">
        <v>1057</v>
      </c>
      <c r="F619" s="292" t="s">
        <v>1345</v>
      </c>
      <c r="G619" s="288" t="s">
        <v>629</v>
      </c>
      <c r="H619" s="292"/>
      <c r="I619" s="285" t="s">
        <v>386</v>
      </c>
      <c r="J619" s="289">
        <v>10</v>
      </c>
      <c r="K619" s="286" t="s">
        <v>49</v>
      </c>
      <c r="L619" s="286" t="s">
        <v>163</v>
      </c>
      <c r="M619" s="286" t="s">
        <v>249</v>
      </c>
      <c r="N619" s="290">
        <v>0</v>
      </c>
      <c r="O619" s="291">
        <v>0</v>
      </c>
      <c r="P619" s="291"/>
      <c r="Q619" s="650">
        <f>IFERROR(tbl_AufmassLos1[[#This Row],[Fläche_qm]]*tbl_AufmassLos1[[#This Row],[Reinigungs-tageJahr]],"")</f>
        <v>0</v>
      </c>
      <c r="R619" s="175">
        <f>IFERROR(VLOOKUP(tbl_AufmassLos1[[#This Row],[Reinigungs-gruppe]]&amp;tbl_AufmassLos1[[#This Row],[Reinigungs-tageJahr]],tbl_BasisLos1[],7,FALSE),"")</f>
        <v>0</v>
      </c>
      <c r="S619" s="174" t="str">
        <f>IFERROR(tbl_AufmassLos1[[#This Row],[Fläche_qm_Jahr]]/tbl_AufmassLos1[[#This Row],[qm Leistung pro Stunde]],"")</f>
        <v/>
      </c>
      <c r="T619" s="176">
        <f>IFERROR(VLOOKUP(tbl_AufmassLos1[[#This Row],[Reinigungs-gruppe]]&amp;tbl_AufmassLos1[[#This Row],[Reinigungs-tageJahr]],tbl_BasisLos1[],8,FALSE),"")</f>
        <v>0</v>
      </c>
      <c r="U619" s="177" t="str">
        <f>IFERROR(tbl_AufmassLos1[[#This Row],[StundenJahr]]*tbl_AufmassLos1[[#This Row],[SVS]],"")</f>
        <v/>
      </c>
      <c r="V619" s="177" t="str">
        <f>IFERROR(tbl_AufmassLos1[[#This Row],[PreisJahr]]/12,"")</f>
        <v/>
      </c>
    </row>
    <row r="620" spans="1:22" x14ac:dyDescent="0.2">
      <c r="A620" s="285" t="s">
        <v>1538</v>
      </c>
      <c r="B620" s="286">
        <v>706640025</v>
      </c>
      <c r="C620" s="285" t="s">
        <v>1539</v>
      </c>
      <c r="D620" s="287" t="s">
        <v>252</v>
      </c>
      <c r="E620" s="651" t="s">
        <v>1059</v>
      </c>
      <c r="F620" s="292" t="s">
        <v>1346</v>
      </c>
      <c r="G620" s="288" t="s">
        <v>629</v>
      </c>
      <c r="H620" s="292"/>
      <c r="I620" s="285" t="s">
        <v>386</v>
      </c>
      <c r="J620" s="289">
        <v>29.39</v>
      </c>
      <c r="K620" s="286" t="s">
        <v>406</v>
      </c>
      <c r="L620" s="286" t="s">
        <v>163</v>
      </c>
      <c r="M620" s="286" t="s">
        <v>429</v>
      </c>
      <c r="N620" s="290">
        <v>12</v>
      </c>
      <c r="O620" s="291">
        <v>0</v>
      </c>
      <c r="P620" s="291"/>
      <c r="Q620" s="650">
        <f>IFERROR(tbl_AufmassLos1[[#This Row],[Fläche_qm]]*tbl_AufmassLos1[[#This Row],[Reinigungs-tageJahr]],"")</f>
        <v>352.68</v>
      </c>
      <c r="R620" s="175">
        <f>IFERROR(VLOOKUP(tbl_AufmassLos1[[#This Row],[Reinigungs-gruppe]]&amp;tbl_AufmassLos1[[#This Row],[Reinigungs-tageJahr]],tbl_BasisLos1[],7,FALSE),"")</f>
        <v>0</v>
      </c>
      <c r="S620" s="174" t="str">
        <f>IFERROR(tbl_AufmassLos1[[#This Row],[Fläche_qm_Jahr]]/tbl_AufmassLos1[[#This Row],[qm Leistung pro Stunde]],"")</f>
        <v/>
      </c>
      <c r="T620" s="176">
        <f>IFERROR(VLOOKUP(tbl_AufmassLos1[[#This Row],[Reinigungs-gruppe]]&amp;tbl_AufmassLos1[[#This Row],[Reinigungs-tageJahr]],tbl_BasisLos1[],8,FALSE),"")</f>
        <v>0</v>
      </c>
      <c r="U620" s="177" t="str">
        <f>IFERROR(tbl_AufmassLos1[[#This Row],[StundenJahr]]*tbl_AufmassLos1[[#This Row],[SVS]],"")</f>
        <v/>
      </c>
      <c r="V620" s="177" t="str">
        <f>IFERROR(tbl_AufmassLos1[[#This Row],[PreisJahr]]/12,"")</f>
        <v/>
      </c>
    </row>
    <row r="621" spans="1:22" x14ac:dyDescent="0.2">
      <c r="A621" s="285" t="s">
        <v>1538</v>
      </c>
      <c r="B621" s="286">
        <v>706640025</v>
      </c>
      <c r="C621" s="285" t="s">
        <v>1539</v>
      </c>
      <c r="D621" s="287" t="s">
        <v>252</v>
      </c>
      <c r="E621" s="651" t="s">
        <v>1061</v>
      </c>
      <c r="F621" s="292" t="s">
        <v>1347</v>
      </c>
      <c r="G621" s="288" t="s">
        <v>629</v>
      </c>
      <c r="H621" s="292"/>
      <c r="I621" s="285" t="s">
        <v>393</v>
      </c>
      <c r="J621" s="289">
        <v>79.31</v>
      </c>
      <c r="K621" s="286" t="s">
        <v>436</v>
      </c>
      <c r="L621" s="286" t="s">
        <v>163</v>
      </c>
      <c r="M621" s="286" t="s">
        <v>433</v>
      </c>
      <c r="N621" s="290">
        <v>112.5</v>
      </c>
      <c r="O621" s="299">
        <v>17.5</v>
      </c>
      <c r="P621" s="299">
        <v>3.2</v>
      </c>
      <c r="Q621" s="650">
        <f>IFERROR(tbl_AufmassLos1[[#This Row],[Fläche_qm]]*tbl_AufmassLos1[[#This Row],[Reinigungs-tageJahr]],"")</f>
        <v>8922.375</v>
      </c>
      <c r="R621" s="175">
        <f>IFERROR(VLOOKUP(tbl_AufmassLos1[[#This Row],[Reinigungs-gruppe]]&amp;tbl_AufmassLos1[[#This Row],[Reinigungs-tageJahr]],tbl_BasisLos1[],7,FALSE),"")</f>
        <v>0</v>
      </c>
      <c r="S621" s="174" t="str">
        <f>IFERROR(tbl_AufmassLos1[[#This Row],[Fläche_qm_Jahr]]/tbl_AufmassLos1[[#This Row],[qm Leistung pro Stunde]],"")</f>
        <v/>
      </c>
      <c r="T621" s="176">
        <f>IFERROR(VLOOKUP(tbl_AufmassLos1[[#This Row],[Reinigungs-gruppe]]&amp;tbl_AufmassLos1[[#This Row],[Reinigungs-tageJahr]],tbl_BasisLos1[],8,FALSE),"")</f>
        <v>0</v>
      </c>
      <c r="U621" s="177" t="str">
        <f>IFERROR(tbl_AufmassLos1[[#This Row],[StundenJahr]]*tbl_AufmassLos1[[#This Row],[SVS]],"")</f>
        <v/>
      </c>
      <c r="V621" s="177" t="str">
        <f>IFERROR(tbl_AufmassLos1[[#This Row],[PreisJahr]]/12,"")</f>
        <v/>
      </c>
    </row>
    <row r="622" spans="1:22" x14ac:dyDescent="0.2">
      <c r="A622" s="285" t="s">
        <v>1538</v>
      </c>
      <c r="B622" s="286">
        <v>706640025</v>
      </c>
      <c r="C622" s="285" t="s">
        <v>1539</v>
      </c>
      <c r="D622" s="287" t="s">
        <v>252</v>
      </c>
      <c r="E622" s="651" t="s">
        <v>1063</v>
      </c>
      <c r="F622" s="292" t="s">
        <v>1348</v>
      </c>
      <c r="G622" s="288" t="s">
        <v>629</v>
      </c>
      <c r="H622" s="292"/>
      <c r="I622" s="285" t="s">
        <v>393</v>
      </c>
      <c r="J622" s="289">
        <v>16.95</v>
      </c>
      <c r="K622" s="286" t="s">
        <v>406</v>
      </c>
      <c r="L622" s="286" t="s">
        <v>163</v>
      </c>
      <c r="M622" s="286" t="s">
        <v>429</v>
      </c>
      <c r="N622" s="290">
        <v>12</v>
      </c>
      <c r="O622" s="291">
        <v>0</v>
      </c>
      <c r="P622" s="291"/>
      <c r="Q622" s="650">
        <f>IFERROR(tbl_AufmassLos1[[#This Row],[Fläche_qm]]*tbl_AufmassLos1[[#This Row],[Reinigungs-tageJahr]],"")</f>
        <v>203.39999999999998</v>
      </c>
      <c r="R622" s="175">
        <f>IFERROR(VLOOKUP(tbl_AufmassLos1[[#This Row],[Reinigungs-gruppe]]&amp;tbl_AufmassLos1[[#This Row],[Reinigungs-tageJahr]],tbl_BasisLos1[],7,FALSE),"")</f>
        <v>0</v>
      </c>
      <c r="S622" s="174" t="str">
        <f>IFERROR(tbl_AufmassLos1[[#This Row],[Fläche_qm_Jahr]]/tbl_AufmassLos1[[#This Row],[qm Leistung pro Stunde]],"")</f>
        <v/>
      </c>
      <c r="T622" s="176">
        <f>IFERROR(VLOOKUP(tbl_AufmassLos1[[#This Row],[Reinigungs-gruppe]]&amp;tbl_AufmassLos1[[#This Row],[Reinigungs-tageJahr]],tbl_BasisLos1[],8,FALSE),"")</f>
        <v>0</v>
      </c>
      <c r="U622" s="177" t="str">
        <f>IFERROR(tbl_AufmassLos1[[#This Row],[StundenJahr]]*tbl_AufmassLos1[[#This Row],[SVS]],"")</f>
        <v/>
      </c>
      <c r="V622" s="177" t="str">
        <f>IFERROR(tbl_AufmassLos1[[#This Row],[PreisJahr]]/12,"")</f>
        <v/>
      </c>
    </row>
    <row r="623" spans="1:22" x14ac:dyDescent="0.2">
      <c r="A623" s="285" t="s">
        <v>1538</v>
      </c>
      <c r="B623" s="286">
        <v>706640025</v>
      </c>
      <c r="C623" s="285" t="s">
        <v>1539</v>
      </c>
      <c r="D623" s="287" t="s">
        <v>252</v>
      </c>
      <c r="E623" s="651" t="s">
        <v>1065</v>
      </c>
      <c r="F623" s="292" t="s">
        <v>1349</v>
      </c>
      <c r="G623" s="288" t="s">
        <v>629</v>
      </c>
      <c r="H623" s="292"/>
      <c r="I623" s="285" t="s">
        <v>386</v>
      </c>
      <c r="J623" s="289">
        <v>3.7</v>
      </c>
      <c r="K623" s="286" t="s">
        <v>49</v>
      </c>
      <c r="L623" s="286" t="s">
        <v>163</v>
      </c>
      <c r="M623" s="286" t="s">
        <v>249</v>
      </c>
      <c r="N623" s="290">
        <v>0</v>
      </c>
      <c r="O623" s="291">
        <v>0</v>
      </c>
      <c r="P623" s="291"/>
      <c r="Q623" s="650">
        <f>IFERROR(tbl_AufmassLos1[[#This Row],[Fläche_qm]]*tbl_AufmassLos1[[#This Row],[Reinigungs-tageJahr]],"")</f>
        <v>0</v>
      </c>
      <c r="R623" s="175">
        <f>IFERROR(VLOOKUP(tbl_AufmassLos1[[#This Row],[Reinigungs-gruppe]]&amp;tbl_AufmassLos1[[#This Row],[Reinigungs-tageJahr]],tbl_BasisLos1[],7,FALSE),"")</f>
        <v>0</v>
      </c>
      <c r="S623" s="174" t="str">
        <f>IFERROR(tbl_AufmassLos1[[#This Row],[Fläche_qm_Jahr]]/tbl_AufmassLos1[[#This Row],[qm Leistung pro Stunde]],"")</f>
        <v/>
      </c>
      <c r="T623" s="176">
        <f>IFERROR(VLOOKUP(tbl_AufmassLos1[[#This Row],[Reinigungs-gruppe]]&amp;tbl_AufmassLos1[[#This Row],[Reinigungs-tageJahr]],tbl_BasisLos1[],8,FALSE),"")</f>
        <v>0</v>
      </c>
      <c r="U623" s="177" t="str">
        <f>IFERROR(tbl_AufmassLos1[[#This Row],[StundenJahr]]*tbl_AufmassLos1[[#This Row],[SVS]],"")</f>
        <v/>
      </c>
      <c r="V623" s="177" t="str">
        <f>IFERROR(tbl_AufmassLos1[[#This Row],[PreisJahr]]/12,"")</f>
        <v/>
      </c>
    </row>
    <row r="624" spans="1:22" x14ac:dyDescent="0.2">
      <c r="A624" s="285" t="s">
        <v>1538</v>
      </c>
      <c r="B624" s="286">
        <v>706640025</v>
      </c>
      <c r="C624" s="285" t="s">
        <v>1539</v>
      </c>
      <c r="D624" s="287" t="s">
        <v>249</v>
      </c>
      <c r="E624" s="651" t="s">
        <v>1350</v>
      </c>
      <c r="F624" s="292" t="s">
        <v>1351</v>
      </c>
      <c r="G624" s="288" t="s">
        <v>629</v>
      </c>
      <c r="H624" s="292"/>
      <c r="I624" s="285" t="s">
        <v>388</v>
      </c>
      <c r="J624" s="289">
        <v>3.9</v>
      </c>
      <c r="K624" s="286" t="s">
        <v>49</v>
      </c>
      <c r="L624" s="286" t="s">
        <v>163</v>
      </c>
      <c r="M624" s="286" t="s">
        <v>249</v>
      </c>
      <c r="N624" s="290">
        <v>0</v>
      </c>
      <c r="O624" s="291">
        <v>2.1</v>
      </c>
      <c r="P624" s="291"/>
      <c r="Q624" s="650">
        <f>IFERROR(tbl_AufmassLos1[[#This Row],[Fläche_qm]]*tbl_AufmassLos1[[#This Row],[Reinigungs-tageJahr]],"")</f>
        <v>0</v>
      </c>
      <c r="R624" s="175">
        <f>IFERROR(VLOOKUP(tbl_AufmassLos1[[#This Row],[Reinigungs-gruppe]]&amp;tbl_AufmassLos1[[#This Row],[Reinigungs-tageJahr]],tbl_BasisLos1[],7,FALSE),"")</f>
        <v>0</v>
      </c>
      <c r="S624" s="174" t="str">
        <f>IFERROR(tbl_AufmassLos1[[#This Row],[Fläche_qm_Jahr]]/tbl_AufmassLos1[[#This Row],[qm Leistung pro Stunde]],"")</f>
        <v/>
      </c>
      <c r="T624" s="176">
        <f>IFERROR(VLOOKUP(tbl_AufmassLos1[[#This Row],[Reinigungs-gruppe]]&amp;tbl_AufmassLos1[[#This Row],[Reinigungs-tageJahr]],tbl_BasisLos1[],8,FALSE),"")</f>
        <v>0</v>
      </c>
      <c r="U624" s="177" t="str">
        <f>IFERROR(tbl_AufmassLos1[[#This Row],[StundenJahr]]*tbl_AufmassLos1[[#This Row],[SVS]],"")</f>
        <v/>
      </c>
      <c r="V624" s="177" t="str">
        <f>IFERROR(tbl_AufmassLos1[[#This Row],[PreisJahr]]/12,"")</f>
        <v/>
      </c>
    </row>
    <row r="625" spans="1:22" x14ac:dyDescent="0.2">
      <c r="A625" s="285" t="s">
        <v>1538</v>
      </c>
      <c r="B625" s="286">
        <v>706640025</v>
      </c>
      <c r="C625" s="285" t="s">
        <v>1539</v>
      </c>
      <c r="D625" s="287" t="s">
        <v>249</v>
      </c>
      <c r="E625" s="651" t="s">
        <v>1352</v>
      </c>
      <c r="F625" s="292" t="s">
        <v>1351</v>
      </c>
      <c r="G625" s="288" t="s">
        <v>629</v>
      </c>
      <c r="H625" s="292"/>
      <c r="I625" s="285" t="s">
        <v>388</v>
      </c>
      <c r="J625" s="289">
        <v>3.9</v>
      </c>
      <c r="K625" s="286" t="s">
        <v>49</v>
      </c>
      <c r="L625" s="286" t="s">
        <v>163</v>
      </c>
      <c r="M625" s="286" t="s">
        <v>249</v>
      </c>
      <c r="N625" s="290">
        <v>0</v>
      </c>
      <c r="O625" s="291">
        <v>2.1</v>
      </c>
      <c r="P625" s="291"/>
      <c r="Q625" s="650">
        <f>IFERROR(tbl_AufmassLos1[[#This Row],[Fläche_qm]]*tbl_AufmassLos1[[#This Row],[Reinigungs-tageJahr]],"")</f>
        <v>0</v>
      </c>
      <c r="R625" s="175">
        <f>IFERROR(VLOOKUP(tbl_AufmassLos1[[#This Row],[Reinigungs-gruppe]]&amp;tbl_AufmassLos1[[#This Row],[Reinigungs-tageJahr]],tbl_BasisLos1[],7,FALSE),"")</f>
        <v>0</v>
      </c>
      <c r="S625" s="174" t="str">
        <f>IFERROR(tbl_AufmassLos1[[#This Row],[Fläche_qm_Jahr]]/tbl_AufmassLos1[[#This Row],[qm Leistung pro Stunde]],"")</f>
        <v/>
      </c>
      <c r="T625" s="176">
        <f>IFERROR(VLOOKUP(tbl_AufmassLos1[[#This Row],[Reinigungs-gruppe]]&amp;tbl_AufmassLos1[[#This Row],[Reinigungs-tageJahr]],tbl_BasisLos1[],8,FALSE),"")</f>
        <v>0</v>
      </c>
      <c r="U625" s="177" t="str">
        <f>IFERROR(tbl_AufmassLos1[[#This Row],[StundenJahr]]*tbl_AufmassLos1[[#This Row],[SVS]],"")</f>
        <v/>
      </c>
      <c r="V625" s="177" t="str">
        <f>IFERROR(tbl_AufmassLos1[[#This Row],[PreisJahr]]/12,"")</f>
        <v/>
      </c>
    </row>
    <row r="626" spans="1:22" x14ac:dyDescent="0.2">
      <c r="A626" s="285" t="s">
        <v>1526</v>
      </c>
      <c r="B626" s="286">
        <v>701600275</v>
      </c>
      <c r="C626" s="285" t="s">
        <v>1527</v>
      </c>
      <c r="D626" s="287">
        <v>0</v>
      </c>
      <c r="E626" s="651" t="s">
        <v>314</v>
      </c>
      <c r="F626" s="292" t="s">
        <v>364</v>
      </c>
      <c r="G626" s="288" t="s">
        <v>678</v>
      </c>
      <c r="H626" s="292"/>
      <c r="I626" s="285" t="s">
        <v>391</v>
      </c>
      <c r="J626" s="289">
        <v>33.17</v>
      </c>
      <c r="K626" s="286" t="s">
        <v>419</v>
      </c>
      <c r="L626" s="286" t="s">
        <v>163</v>
      </c>
      <c r="M626" s="286" t="s">
        <v>431</v>
      </c>
      <c r="N626" s="290">
        <v>230.4</v>
      </c>
      <c r="O626" s="299">
        <v>9.6</v>
      </c>
      <c r="P626" s="291"/>
      <c r="Q626" s="650">
        <f>IFERROR(tbl_AufmassLos1[[#This Row],[Fläche_qm]]*tbl_AufmassLos1[[#This Row],[Reinigungs-tageJahr]],"")</f>
        <v>7642.3680000000004</v>
      </c>
      <c r="R626" s="175">
        <f>IFERROR(VLOOKUP(tbl_AufmassLos1[[#This Row],[Reinigungs-gruppe]]&amp;tbl_AufmassLos1[[#This Row],[Reinigungs-tageJahr]],tbl_BasisLos1[],7,FALSE),"")</f>
        <v>0</v>
      </c>
      <c r="S626" s="174" t="str">
        <f>IFERROR(tbl_AufmassLos1[[#This Row],[Fläche_qm_Jahr]]/tbl_AufmassLos1[[#This Row],[qm Leistung pro Stunde]],"")</f>
        <v/>
      </c>
      <c r="T626" s="176">
        <f>IFERROR(VLOOKUP(tbl_AufmassLos1[[#This Row],[Reinigungs-gruppe]]&amp;tbl_AufmassLos1[[#This Row],[Reinigungs-tageJahr]],tbl_BasisLos1[],8,FALSE),"")</f>
        <v>0</v>
      </c>
      <c r="U626" s="177" t="str">
        <f>IFERROR(tbl_AufmassLos1[[#This Row],[StundenJahr]]*tbl_AufmassLos1[[#This Row],[SVS]],"")</f>
        <v/>
      </c>
      <c r="V626" s="177" t="str">
        <f>IFERROR(tbl_AufmassLos1[[#This Row],[PreisJahr]]/12,"")</f>
        <v/>
      </c>
    </row>
    <row r="627" spans="1:22" x14ac:dyDescent="0.2">
      <c r="A627" s="285" t="s">
        <v>1526</v>
      </c>
      <c r="B627" s="286">
        <v>701600275</v>
      </c>
      <c r="C627" s="285" t="s">
        <v>1527</v>
      </c>
      <c r="D627" s="287">
        <v>0</v>
      </c>
      <c r="E627" s="651" t="s">
        <v>875</v>
      </c>
      <c r="F627" s="292" t="s">
        <v>357</v>
      </c>
      <c r="G627" s="288" t="s">
        <v>678</v>
      </c>
      <c r="H627" s="292"/>
      <c r="I627" s="285" t="s">
        <v>391</v>
      </c>
      <c r="J627" s="289">
        <v>7.14</v>
      </c>
      <c r="K627" s="286" t="s">
        <v>420</v>
      </c>
      <c r="L627" s="286" t="s">
        <v>163</v>
      </c>
      <c r="M627" s="286" t="s">
        <v>431</v>
      </c>
      <c r="N627" s="290">
        <v>230.4</v>
      </c>
      <c r="O627" s="299">
        <v>1.8</v>
      </c>
      <c r="P627" s="291"/>
      <c r="Q627" s="650">
        <f>IFERROR(tbl_AufmassLos1[[#This Row],[Fläche_qm]]*tbl_AufmassLos1[[#This Row],[Reinigungs-tageJahr]],"")</f>
        <v>1645.056</v>
      </c>
      <c r="R627" s="175">
        <f>IFERROR(VLOOKUP(tbl_AufmassLos1[[#This Row],[Reinigungs-gruppe]]&amp;tbl_AufmassLos1[[#This Row],[Reinigungs-tageJahr]],tbl_BasisLos1[],7,FALSE),"")</f>
        <v>0</v>
      </c>
      <c r="S627" s="174" t="str">
        <f>IFERROR(tbl_AufmassLos1[[#This Row],[Fläche_qm_Jahr]]/tbl_AufmassLos1[[#This Row],[qm Leistung pro Stunde]],"")</f>
        <v/>
      </c>
      <c r="T627" s="176">
        <f>IFERROR(VLOOKUP(tbl_AufmassLos1[[#This Row],[Reinigungs-gruppe]]&amp;tbl_AufmassLos1[[#This Row],[Reinigungs-tageJahr]],tbl_BasisLos1[],8,FALSE),"")</f>
        <v>0</v>
      </c>
      <c r="U627" s="177" t="str">
        <f>IFERROR(tbl_AufmassLos1[[#This Row],[StundenJahr]]*tbl_AufmassLos1[[#This Row],[SVS]],"")</f>
        <v/>
      </c>
      <c r="V627" s="177" t="str">
        <f>IFERROR(tbl_AufmassLos1[[#This Row],[PreisJahr]]/12,"")</f>
        <v/>
      </c>
    </row>
    <row r="628" spans="1:22" x14ac:dyDescent="0.2">
      <c r="A628" s="285" t="s">
        <v>1526</v>
      </c>
      <c r="B628" s="286">
        <v>701600275</v>
      </c>
      <c r="C628" s="285" t="s">
        <v>1527</v>
      </c>
      <c r="D628" s="287">
        <v>0</v>
      </c>
      <c r="E628" s="651" t="s">
        <v>876</v>
      </c>
      <c r="F628" s="292" t="s">
        <v>356</v>
      </c>
      <c r="G628" s="288" t="s">
        <v>678</v>
      </c>
      <c r="H628" s="292"/>
      <c r="I628" s="285" t="s">
        <v>391</v>
      </c>
      <c r="J628" s="289">
        <v>8.1199999999999992</v>
      </c>
      <c r="K628" s="286" t="s">
        <v>420</v>
      </c>
      <c r="L628" s="286" t="s">
        <v>163</v>
      </c>
      <c r="M628" s="286" t="s">
        <v>431</v>
      </c>
      <c r="N628" s="290">
        <v>230.4</v>
      </c>
      <c r="O628" s="299">
        <v>3.6</v>
      </c>
      <c r="P628" s="291"/>
      <c r="Q628" s="650">
        <f>IFERROR(tbl_AufmassLos1[[#This Row],[Fläche_qm]]*tbl_AufmassLos1[[#This Row],[Reinigungs-tageJahr]],"")</f>
        <v>1870.848</v>
      </c>
      <c r="R628" s="175">
        <f>IFERROR(VLOOKUP(tbl_AufmassLos1[[#This Row],[Reinigungs-gruppe]]&amp;tbl_AufmassLos1[[#This Row],[Reinigungs-tageJahr]],tbl_BasisLos1[],7,FALSE),"")</f>
        <v>0</v>
      </c>
      <c r="S628" s="174" t="str">
        <f>IFERROR(tbl_AufmassLos1[[#This Row],[Fläche_qm_Jahr]]/tbl_AufmassLos1[[#This Row],[qm Leistung pro Stunde]],"")</f>
        <v/>
      </c>
      <c r="T628" s="176">
        <f>IFERROR(VLOOKUP(tbl_AufmassLos1[[#This Row],[Reinigungs-gruppe]]&amp;tbl_AufmassLos1[[#This Row],[Reinigungs-tageJahr]],tbl_BasisLos1[],8,FALSE),"")</f>
        <v>0</v>
      </c>
      <c r="U628" s="177" t="str">
        <f>IFERROR(tbl_AufmassLos1[[#This Row],[StundenJahr]]*tbl_AufmassLos1[[#This Row],[SVS]],"")</f>
        <v/>
      </c>
      <c r="V628" s="177" t="str">
        <f>IFERROR(tbl_AufmassLos1[[#This Row],[PreisJahr]]/12,"")</f>
        <v/>
      </c>
    </row>
    <row r="629" spans="1:22" x14ac:dyDescent="0.2">
      <c r="A629" s="285" t="s">
        <v>1526</v>
      </c>
      <c r="B629" s="286">
        <v>701600275</v>
      </c>
      <c r="C629" s="285" t="s">
        <v>1527</v>
      </c>
      <c r="D629" s="287">
        <v>0</v>
      </c>
      <c r="E629" s="651" t="s">
        <v>1353</v>
      </c>
      <c r="F629" s="292" t="s">
        <v>1354</v>
      </c>
      <c r="G629" s="288" t="s">
        <v>678</v>
      </c>
      <c r="H629" s="292"/>
      <c r="I629" s="285" t="s">
        <v>391</v>
      </c>
      <c r="J629" s="289">
        <v>4.57</v>
      </c>
      <c r="K629" s="286" t="s">
        <v>49</v>
      </c>
      <c r="L629" s="286" t="s">
        <v>163</v>
      </c>
      <c r="M629" s="286" t="s">
        <v>249</v>
      </c>
      <c r="N629" s="290">
        <v>0</v>
      </c>
      <c r="O629" s="299">
        <v>1.8</v>
      </c>
      <c r="P629" s="291"/>
      <c r="Q629" s="650">
        <f>IFERROR(tbl_AufmassLos1[[#This Row],[Fläche_qm]]*tbl_AufmassLos1[[#This Row],[Reinigungs-tageJahr]],"")</f>
        <v>0</v>
      </c>
      <c r="R629" s="175">
        <f>IFERROR(VLOOKUP(tbl_AufmassLos1[[#This Row],[Reinigungs-gruppe]]&amp;tbl_AufmassLos1[[#This Row],[Reinigungs-tageJahr]],tbl_BasisLos1[],7,FALSE),"")</f>
        <v>0</v>
      </c>
      <c r="S629" s="174" t="str">
        <f>IFERROR(tbl_AufmassLos1[[#This Row],[Fläche_qm_Jahr]]/tbl_AufmassLos1[[#This Row],[qm Leistung pro Stunde]],"")</f>
        <v/>
      </c>
      <c r="T629" s="176">
        <f>IFERROR(VLOOKUP(tbl_AufmassLos1[[#This Row],[Reinigungs-gruppe]]&amp;tbl_AufmassLos1[[#This Row],[Reinigungs-tageJahr]],tbl_BasisLos1[],8,FALSE),"")</f>
        <v>0</v>
      </c>
      <c r="U629" s="177" t="str">
        <f>IFERROR(tbl_AufmassLos1[[#This Row],[StundenJahr]]*tbl_AufmassLos1[[#This Row],[SVS]],"")</f>
        <v/>
      </c>
      <c r="V629" s="177" t="str">
        <f>IFERROR(tbl_AufmassLos1[[#This Row],[PreisJahr]]/12,"")</f>
        <v/>
      </c>
    </row>
    <row r="630" spans="1:22" x14ac:dyDescent="0.2">
      <c r="A630" s="285" t="s">
        <v>1526</v>
      </c>
      <c r="B630" s="286">
        <v>701600275</v>
      </c>
      <c r="C630" s="285" t="s">
        <v>1527</v>
      </c>
      <c r="D630" s="287">
        <v>0</v>
      </c>
      <c r="E630" s="651" t="s">
        <v>315</v>
      </c>
      <c r="F630" s="292" t="s">
        <v>1355</v>
      </c>
      <c r="G630" s="288" t="s">
        <v>678</v>
      </c>
      <c r="H630" s="292"/>
      <c r="I630" s="285" t="s">
        <v>389</v>
      </c>
      <c r="J630" s="289">
        <v>5.01</v>
      </c>
      <c r="K630" s="286" t="s">
        <v>421</v>
      </c>
      <c r="L630" s="286" t="s">
        <v>163</v>
      </c>
      <c r="M630" s="286" t="s">
        <v>432</v>
      </c>
      <c r="N630" s="290">
        <v>115.2</v>
      </c>
      <c r="O630" s="299">
        <v>0.2</v>
      </c>
      <c r="P630" s="291"/>
      <c r="Q630" s="650">
        <f>IFERROR(tbl_AufmassLos1[[#This Row],[Fläche_qm]]*tbl_AufmassLos1[[#This Row],[Reinigungs-tageJahr]],"")</f>
        <v>577.15200000000004</v>
      </c>
      <c r="R630" s="175">
        <f>IFERROR(VLOOKUP(tbl_AufmassLos1[[#This Row],[Reinigungs-gruppe]]&amp;tbl_AufmassLos1[[#This Row],[Reinigungs-tageJahr]],tbl_BasisLos1[],7,FALSE),"")</f>
        <v>0</v>
      </c>
      <c r="S630" s="174" t="str">
        <f>IFERROR(tbl_AufmassLos1[[#This Row],[Fläche_qm_Jahr]]/tbl_AufmassLos1[[#This Row],[qm Leistung pro Stunde]],"")</f>
        <v/>
      </c>
      <c r="T630" s="176">
        <f>IFERROR(VLOOKUP(tbl_AufmassLos1[[#This Row],[Reinigungs-gruppe]]&amp;tbl_AufmassLos1[[#This Row],[Reinigungs-tageJahr]],tbl_BasisLos1[],8,FALSE),"")</f>
        <v>0</v>
      </c>
      <c r="U630" s="177" t="str">
        <f>IFERROR(tbl_AufmassLos1[[#This Row],[StundenJahr]]*tbl_AufmassLos1[[#This Row],[SVS]],"")</f>
        <v/>
      </c>
      <c r="V630" s="177" t="str">
        <f>IFERROR(tbl_AufmassLos1[[#This Row],[PreisJahr]]/12,"")</f>
        <v/>
      </c>
    </row>
    <row r="631" spans="1:22" x14ac:dyDescent="0.2">
      <c r="A631" s="285" t="s">
        <v>1526</v>
      </c>
      <c r="B631" s="286">
        <v>701600275</v>
      </c>
      <c r="C631" s="285" t="s">
        <v>1527</v>
      </c>
      <c r="D631" s="287">
        <v>0</v>
      </c>
      <c r="E631" s="651" t="s">
        <v>1356</v>
      </c>
      <c r="F631" s="292" t="s">
        <v>1357</v>
      </c>
      <c r="G631" s="288" t="s">
        <v>678</v>
      </c>
      <c r="H631" s="285"/>
      <c r="I631" s="285" t="s">
        <v>389</v>
      </c>
      <c r="J631" s="289">
        <v>4.9000000000000004</v>
      </c>
      <c r="K631" s="286" t="s">
        <v>421</v>
      </c>
      <c r="L631" s="286" t="s">
        <v>163</v>
      </c>
      <c r="M631" s="286" t="s">
        <v>432</v>
      </c>
      <c r="N631" s="290">
        <v>115.2</v>
      </c>
      <c r="O631" s="291"/>
      <c r="P631" s="291"/>
      <c r="Q631" s="650">
        <f>IFERROR(tbl_AufmassLos1[[#This Row],[Fläche_qm]]*tbl_AufmassLos1[[#This Row],[Reinigungs-tageJahr]],"")</f>
        <v>564.48</v>
      </c>
      <c r="R631" s="175">
        <f>IFERROR(VLOOKUP(tbl_AufmassLos1[[#This Row],[Reinigungs-gruppe]]&amp;tbl_AufmassLos1[[#This Row],[Reinigungs-tageJahr]],tbl_BasisLos1[],7,FALSE),"")</f>
        <v>0</v>
      </c>
      <c r="S631" s="174" t="str">
        <f>IFERROR(tbl_AufmassLos1[[#This Row],[Fläche_qm_Jahr]]/tbl_AufmassLos1[[#This Row],[qm Leistung pro Stunde]],"")</f>
        <v/>
      </c>
      <c r="T631" s="176">
        <f>IFERROR(VLOOKUP(tbl_AufmassLos1[[#This Row],[Reinigungs-gruppe]]&amp;tbl_AufmassLos1[[#This Row],[Reinigungs-tageJahr]],tbl_BasisLos1[],8,FALSE),"")</f>
        <v>0</v>
      </c>
      <c r="U631" s="177" t="str">
        <f>IFERROR(tbl_AufmassLos1[[#This Row],[StundenJahr]]*tbl_AufmassLos1[[#This Row],[SVS]],"")</f>
        <v/>
      </c>
      <c r="V631" s="177" t="str">
        <f>IFERROR(tbl_AufmassLos1[[#This Row],[PreisJahr]]/12,"")</f>
        <v/>
      </c>
    </row>
    <row r="632" spans="1:22" x14ac:dyDescent="0.2">
      <c r="A632" s="285" t="s">
        <v>1526</v>
      </c>
      <c r="B632" s="286">
        <v>701600275</v>
      </c>
      <c r="C632" s="285" t="s">
        <v>1527</v>
      </c>
      <c r="D632" s="287">
        <v>0</v>
      </c>
      <c r="E632" s="651" t="s">
        <v>316</v>
      </c>
      <c r="F632" s="292" t="s">
        <v>366</v>
      </c>
      <c r="G632" s="288" t="s">
        <v>678</v>
      </c>
      <c r="H632" s="285"/>
      <c r="I632" s="285" t="s">
        <v>389</v>
      </c>
      <c r="J632" s="289">
        <v>35.17</v>
      </c>
      <c r="K632" s="286" t="s">
        <v>421</v>
      </c>
      <c r="L632" s="286" t="s">
        <v>163</v>
      </c>
      <c r="M632" s="286" t="s">
        <v>432</v>
      </c>
      <c r="N632" s="290">
        <v>115.2</v>
      </c>
      <c r="O632" s="299">
        <v>9</v>
      </c>
      <c r="P632" s="291"/>
      <c r="Q632" s="650">
        <f>IFERROR(tbl_AufmassLos1[[#This Row],[Fläche_qm]]*tbl_AufmassLos1[[#This Row],[Reinigungs-tageJahr]],"")</f>
        <v>4051.5840000000003</v>
      </c>
      <c r="R632" s="175">
        <f>IFERROR(VLOOKUP(tbl_AufmassLos1[[#This Row],[Reinigungs-gruppe]]&amp;tbl_AufmassLos1[[#This Row],[Reinigungs-tageJahr]],tbl_BasisLos1[],7,FALSE),"")</f>
        <v>0</v>
      </c>
      <c r="S632" s="174" t="str">
        <f>IFERROR(tbl_AufmassLos1[[#This Row],[Fläche_qm_Jahr]]/tbl_AufmassLos1[[#This Row],[qm Leistung pro Stunde]],"")</f>
        <v/>
      </c>
      <c r="T632" s="176">
        <f>IFERROR(VLOOKUP(tbl_AufmassLos1[[#This Row],[Reinigungs-gruppe]]&amp;tbl_AufmassLos1[[#This Row],[Reinigungs-tageJahr]],tbl_BasisLos1[],8,FALSE),"")</f>
        <v>0</v>
      </c>
      <c r="U632" s="177" t="str">
        <f>IFERROR(tbl_AufmassLos1[[#This Row],[StundenJahr]]*tbl_AufmassLos1[[#This Row],[SVS]],"")</f>
        <v/>
      </c>
      <c r="V632" s="177" t="str">
        <f>IFERROR(tbl_AufmassLos1[[#This Row],[PreisJahr]]/12,"")</f>
        <v/>
      </c>
    </row>
    <row r="633" spans="1:22" x14ac:dyDescent="0.2">
      <c r="A633" s="285" t="s">
        <v>1526</v>
      </c>
      <c r="B633" s="286">
        <v>701600275</v>
      </c>
      <c r="C633" s="285" t="s">
        <v>1527</v>
      </c>
      <c r="D633" s="287">
        <v>0</v>
      </c>
      <c r="E633" s="651" t="s">
        <v>317</v>
      </c>
      <c r="F633" s="292" t="s">
        <v>359</v>
      </c>
      <c r="G633" s="288" t="s">
        <v>678</v>
      </c>
      <c r="H633" s="285"/>
      <c r="I633" s="285" t="s">
        <v>391</v>
      </c>
      <c r="J633" s="289">
        <v>15.34</v>
      </c>
      <c r="K633" s="286" t="s">
        <v>420</v>
      </c>
      <c r="L633" s="286" t="s">
        <v>163</v>
      </c>
      <c r="M633" s="286" t="s">
        <v>431</v>
      </c>
      <c r="N633" s="290">
        <v>230.4</v>
      </c>
      <c r="O633" s="299">
        <v>3.6</v>
      </c>
      <c r="P633" s="291"/>
      <c r="Q633" s="650">
        <f>IFERROR(tbl_AufmassLos1[[#This Row],[Fläche_qm]]*tbl_AufmassLos1[[#This Row],[Reinigungs-tageJahr]],"")</f>
        <v>3534.3360000000002</v>
      </c>
      <c r="R633" s="175">
        <f>IFERROR(VLOOKUP(tbl_AufmassLos1[[#This Row],[Reinigungs-gruppe]]&amp;tbl_AufmassLos1[[#This Row],[Reinigungs-tageJahr]],tbl_BasisLos1[],7,FALSE),"")</f>
        <v>0</v>
      </c>
      <c r="S633" s="174" t="str">
        <f>IFERROR(tbl_AufmassLos1[[#This Row],[Fläche_qm_Jahr]]/tbl_AufmassLos1[[#This Row],[qm Leistung pro Stunde]],"")</f>
        <v/>
      </c>
      <c r="T633" s="176">
        <f>IFERROR(VLOOKUP(tbl_AufmassLos1[[#This Row],[Reinigungs-gruppe]]&amp;tbl_AufmassLos1[[#This Row],[Reinigungs-tageJahr]],tbl_BasisLos1[],8,FALSE),"")</f>
        <v>0</v>
      </c>
      <c r="U633" s="177" t="str">
        <f>IFERROR(tbl_AufmassLos1[[#This Row],[StundenJahr]]*tbl_AufmassLos1[[#This Row],[SVS]],"")</f>
        <v/>
      </c>
      <c r="V633" s="177" t="str">
        <f>IFERROR(tbl_AufmassLos1[[#This Row],[PreisJahr]]/12,"")</f>
        <v/>
      </c>
    </row>
    <row r="634" spans="1:22" x14ac:dyDescent="0.2">
      <c r="A634" s="285" t="s">
        <v>1526</v>
      </c>
      <c r="B634" s="286">
        <v>701600275</v>
      </c>
      <c r="C634" s="285" t="s">
        <v>1527</v>
      </c>
      <c r="D634" s="287">
        <v>0</v>
      </c>
      <c r="E634" s="651" t="s">
        <v>318</v>
      </c>
      <c r="F634" s="292" t="s">
        <v>1358</v>
      </c>
      <c r="G634" s="288" t="s">
        <v>678</v>
      </c>
      <c r="H634" s="285"/>
      <c r="I634" s="285" t="s">
        <v>391</v>
      </c>
      <c r="J634" s="289">
        <v>18.809999999999999</v>
      </c>
      <c r="K634" s="286" t="s">
        <v>420</v>
      </c>
      <c r="L634" s="286" t="s">
        <v>163</v>
      </c>
      <c r="M634" s="286" t="s">
        <v>431</v>
      </c>
      <c r="N634" s="290">
        <v>230.4</v>
      </c>
      <c r="O634" s="299">
        <v>1.8</v>
      </c>
      <c r="P634" s="291"/>
      <c r="Q634" s="650">
        <f>IFERROR(tbl_AufmassLos1[[#This Row],[Fläche_qm]]*tbl_AufmassLos1[[#This Row],[Reinigungs-tageJahr]],"")</f>
        <v>4333.8239999999996</v>
      </c>
      <c r="R634" s="175">
        <f>IFERROR(VLOOKUP(tbl_AufmassLos1[[#This Row],[Reinigungs-gruppe]]&amp;tbl_AufmassLos1[[#This Row],[Reinigungs-tageJahr]],tbl_BasisLos1[],7,FALSE),"")</f>
        <v>0</v>
      </c>
      <c r="S634" s="174" t="str">
        <f>IFERROR(tbl_AufmassLos1[[#This Row],[Fläche_qm_Jahr]]/tbl_AufmassLos1[[#This Row],[qm Leistung pro Stunde]],"")</f>
        <v/>
      </c>
      <c r="T634" s="176">
        <f>IFERROR(VLOOKUP(tbl_AufmassLos1[[#This Row],[Reinigungs-gruppe]]&amp;tbl_AufmassLos1[[#This Row],[Reinigungs-tageJahr]],tbl_BasisLos1[],8,FALSE),"")</f>
        <v>0</v>
      </c>
      <c r="U634" s="177" t="str">
        <f>IFERROR(tbl_AufmassLos1[[#This Row],[StundenJahr]]*tbl_AufmassLos1[[#This Row],[SVS]],"")</f>
        <v/>
      </c>
      <c r="V634" s="177" t="str">
        <f>IFERROR(tbl_AufmassLos1[[#This Row],[PreisJahr]]/12,"")</f>
        <v/>
      </c>
    </row>
    <row r="635" spans="1:22" x14ac:dyDescent="0.2">
      <c r="A635" s="285" t="s">
        <v>1526</v>
      </c>
      <c r="B635" s="286">
        <v>701600275</v>
      </c>
      <c r="C635" s="285" t="s">
        <v>1527</v>
      </c>
      <c r="D635" s="287">
        <v>0</v>
      </c>
      <c r="E635" s="651" t="s">
        <v>871</v>
      </c>
      <c r="F635" s="292" t="s">
        <v>1359</v>
      </c>
      <c r="G635" s="288" t="s">
        <v>678</v>
      </c>
      <c r="H635" s="285"/>
      <c r="I635" s="285" t="s">
        <v>389</v>
      </c>
      <c r="J635" s="289">
        <v>29.64</v>
      </c>
      <c r="K635" s="286" t="s">
        <v>421</v>
      </c>
      <c r="L635" s="286" t="s">
        <v>163</v>
      </c>
      <c r="M635" s="286" t="s">
        <v>432</v>
      </c>
      <c r="N635" s="290">
        <v>115.2</v>
      </c>
      <c r="O635" s="299">
        <v>7.2</v>
      </c>
      <c r="P635" s="291"/>
      <c r="Q635" s="650">
        <f>IFERROR(tbl_AufmassLos1[[#This Row],[Fläche_qm]]*tbl_AufmassLos1[[#This Row],[Reinigungs-tageJahr]],"")</f>
        <v>3414.5280000000002</v>
      </c>
      <c r="R635" s="175">
        <f>IFERROR(VLOOKUP(tbl_AufmassLos1[[#This Row],[Reinigungs-gruppe]]&amp;tbl_AufmassLos1[[#This Row],[Reinigungs-tageJahr]],tbl_BasisLos1[],7,FALSE),"")</f>
        <v>0</v>
      </c>
      <c r="S635" s="174" t="str">
        <f>IFERROR(tbl_AufmassLos1[[#This Row],[Fläche_qm_Jahr]]/tbl_AufmassLos1[[#This Row],[qm Leistung pro Stunde]],"")</f>
        <v/>
      </c>
      <c r="T635" s="176">
        <f>IFERROR(VLOOKUP(tbl_AufmassLos1[[#This Row],[Reinigungs-gruppe]]&amp;tbl_AufmassLos1[[#This Row],[Reinigungs-tageJahr]],tbl_BasisLos1[],8,FALSE),"")</f>
        <v>0</v>
      </c>
      <c r="U635" s="177" t="str">
        <f>IFERROR(tbl_AufmassLos1[[#This Row],[StundenJahr]]*tbl_AufmassLos1[[#This Row],[SVS]],"")</f>
        <v/>
      </c>
      <c r="V635" s="177" t="str">
        <f>IFERROR(tbl_AufmassLos1[[#This Row],[PreisJahr]]/12,"")</f>
        <v/>
      </c>
    </row>
    <row r="636" spans="1:22" x14ac:dyDescent="0.2">
      <c r="A636" s="285" t="s">
        <v>1526</v>
      </c>
      <c r="B636" s="286">
        <v>701600275</v>
      </c>
      <c r="C636" s="285" t="s">
        <v>1527</v>
      </c>
      <c r="D636" s="287">
        <v>0</v>
      </c>
      <c r="E636" s="651" t="s">
        <v>1360</v>
      </c>
      <c r="F636" s="292" t="s">
        <v>359</v>
      </c>
      <c r="G636" s="288" t="s">
        <v>678</v>
      </c>
      <c r="H636" s="285"/>
      <c r="I636" s="285" t="s">
        <v>391</v>
      </c>
      <c r="J636" s="289">
        <v>15.03</v>
      </c>
      <c r="K636" s="286" t="s">
        <v>420</v>
      </c>
      <c r="L636" s="286" t="s">
        <v>163</v>
      </c>
      <c r="M636" s="286" t="s">
        <v>431</v>
      </c>
      <c r="N636" s="290">
        <v>230.4</v>
      </c>
      <c r="O636" s="299">
        <v>3.6</v>
      </c>
      <c r="P636" s="291"/>
      <c r="Q636" s="650">
        <f>IFERROR(tbl_AufmassLos1[[#This Row],[Fläche_qm]]*tbl_AufmassLos1[[#This Row],[Reinigungs-tageJahr]],"")</f>
        <v>3462.9119999999998</v>
      </c>
      <c r="R636" s="175">
        <f>IFERROR(VLOOKUP(tbl_AufmassLos1[[#This Row],[Reinigungs-gruppe]]&amp;tbl_AufmassLos1[[#This Row],[Reinigungs-tageJahr]],tbl_BasisLos1[],7,FALSE),"")</f>
        <v>0</v>
      </c>
      <c r="S636" s="174" t="str">
        <f>IFERROR(tbl_AufmassLos1[[#This Row],[Fläche_qm_Jahr]]/tbl_AufmassLos1[[#This Row],[qm Leistung pro Stunde]],"")</f>
        <v/>
      </c>
      <c r="T636" s="176">
        <f>IFERROR(VLOOKUP(tbl_AufmassLos1[[#This Row],[Reinigungs-gruppe]]&amp;tbl_AufmassLos1[[#This Row],[Reinigungs-tageJahr]],tbl_BasisLos1[],8,FALSE),"")</f>
        <v>0</v>
      </c>
      <c r="U636" s="177" t="str">
        <f>IFERROR(tbl_AufmassLos1[[#This Row],[StundenJahr]]*tbl_AufmassLos1[[#This Row],[SVS]],"")</f>
        <v/>
      </c>
      <c r="V636" s="177" t="str">
        <f>IFERROR(tbl_AufmassLos1[[#This Row],[PreisJahr]]/12,"")</f>
        <v/>
      </c>
    </row>
    <row r="637" spans="1:22" x14ac:dyDescent="0.2">
      <c r="A637" s="285" t="s">
        <v>1526</v>
      </c>
      <c r="B637" s="286">
        <v>701600275</v>
      </c>
      <c r="C637" s="285" t="s">
        <v>1527</v>
      </c>
      <c r="D637" s="287">
        <v>0</v>
      </c>
      <c r="E637" s="651" t="s">
        <v>1361</v>
      </c>
      <c r="F637" s="292" t="s">
        <v>1358</v>
      </c>
      <c r="G637" s="288" t="s">
        <v>678</v>
      </c>
      <c r="H637" s="285"/>
      <c r="I637" s="285" t="s">
        <v>391</v>
      </c>
      <c r="J637" s="289">
        <v>19.43</v>
      </c>
      <c r="K637" s="286" t="s">
        <v>420</v>
      </c>
      <c r="L637" s="286" t="s">
        <v>163</v>
      </c>
      <c r="M637" s="286" t="s">
        <v>431</v>
      </c>
      <c r="N637" s="290">
        <v>230.4</v>
      </c>
      <c r="O637" s="299">
        <v>3.6</v>
      </c>
      <c r="P637" s="291"/>
      <c r="Q637" s="650">
        <f>IFERROR(tbl_AufmassLos1[[#This Row],[Fläche_qm]]*tbl_AufmassLos1[[#This Row],[Reinigungs-tageJahr]],"")</f>
        <v>4476.6720000000005</v>
      </c>
      <c r="R637" s="175">
        <f>IFERROR(VLOOKUP(tbl_AufmassLos1[[#This Row],[Reinigungs-gruppe]]&amp;tbl_AufmassLos1[[#This Row],[Reinigungs-tageJahr]],tbl_BasisLos1[],7,FALSE),"")</f>
        <v>0</v>
      </c>
      <c r="S637" s="174" t="str">
        <f>IFERROR(tbl_AufmassLos1[[#This Row],[Fläche_qm_Jahr]]/tbl_AufmassLos1[[#This Row],[qm Leistung pro Stunde]],"")</f>
        <v/>
      </c>
      <c r="T637" s="176">
        <f>IFERROR(VLOOKUP(tbl_AufmassLos1[[#This Row],[Reinigungs-gruppe]]&amp;tbl_AufmassLos1[[#This Row],[Reinigungs-tageJahr]],tbl_BasisLos1[],8,FALSE),"")</f>
        <v>0</v>
      </c>
      <c r="U637" s="177" t="str">
        <f>IFERROR(tbl_AufmassLos1[[#This Row],[StundenJahr]]*tbl_AufmassLos1[[#This Row],[SVS]],"")</f>
        <v/>
      </c>
      <c r="V637" s="177" t="str">
        <f>IFERROR(tbl_AufmassLos1[[#This Row],[PreisJahr]]/12,"")</f>
        <v/>
      </c>
    </row>
    <row r="638" spans="1:22" x14ac:dyDescent="0.2">
      <c r="A638" s="285" t="s">
        <v>1526</v>
      </c>
      <c r="B638" s="286">
        <v>701600275</v>
      </c>
      <c r="C638" s="285" t="s">
        <v>1527</v>
      </c>
      <c r="D638" s="287">
        <v>0</v>
      </c>
      <c r="E638" s="651" t="s">
        <v>1362</v>
      </c>
      <c r="F638" s="292" t="s">
        <v>374</v>
      </c>
      <c r="G638" s="288" t="s">
        <v>678</v>
      </c>
      <c r="H638" s="285"/>
      <c r="I638" s="285" t="s">
        <v>395</v>
      </c>
      <c r="J638" s="289">
        <v>392</v>
      </c>
      <c r="K638" s="286" t="s">
        <v>422</v>
      </c>
      <c r="L638" s="286" t="s">
        <v>163</v>
      </c>
      <c r="M638" s="286" t="s">
        <v>432</v>
      </c>
      <c r="N638" s="290">
        <v>115.2</v>
      </c>
      <c r="O638" s="299">
        <v>203.2</v>
      </c>
      <c r="P638" s="291"/>
      <c r="Q638" s="650">
        <f>IFERROR(tbl_AufmassLos1[[#This Row],[Fläche_qm]]*tbl_AufmassLos1[[#This Row],[Reinigungs-tageJahr]],"")</f>
        <v>45158.400000000001</v>
      </c>
      <c r="R638" s="175">
        <f>IFERROR(VLOOKUP(tbl_AufmassLos1[[#This Row],[Reinigungs-gruppe]]&amp;tbl_AufmassLos1[[#This Row],[Reinigungs-tageJahr]],tbl_BasisLos1[],7,FALSE),"")</f>
        <v>0</v>
      </c>
      <c r="S638" s="174" t="str">
        <f>IFERROR(tbl_AufmassLos1[[#This Row],[Fläche_qm_Jahr]]/tbl_AufmassLos1[[#This Row],[qm Leistung pro Stunde]],"")</f>
        <v/>
      </c>
      <c r="T638" s="176">
        <f>IFERROR(VLOOKUP(tbl_AufmassLos1[[#This Row],[Reinigungs-gruppe]]&amp;tbl_AufmassLos1[[#This Row],[Reinigungs-tageJahr]],tbl_BasisLos1[],8,FALSE),"")</f>
        <v>0</v>
      </c>
      <c r="U638" s="177" t="str">
        <f>IFERROR(tbl_AufmassLos1[[#This Row],[StundenJahr]]*tbl_AufmassLos1[[#This Row],[SVS]],"")</f>
        <v/>
      </c>
      <c r="V638" s="177" t="str">
        <f>IFERROR(tbl_AufmassLos1[[#This Row],[PreisJahr]]/12,"")</f>
        <v/>
      </c>
    </row>
    <row r="639" spans="1:22" x14ac:dyDescent="0.2">
      <c r="A639" s="285" t="s">
        <v>1526</v>
      </c>
      <c r="B639" s="286">
        <v>701600275</v>
      </c>
      <c r="C639" s="285" t="s">
        <v>1527</v>
      </c>
      <c r="D639" s="287" t="s">
        <v>249</v>
      </c>
      <c r="E639" s="651" t="s">
        <v>1363</v>
      </c>
      <c r="F639" s="292" t="s">
        <v>1364</v>
      </c>
      <c r="G639" s="288" t="s">
        <v>678</v>
      </c>
      <c r="H639" s="285"/>
      <c r="I639" s="285" t="s">
        <v>395</v>
      </c>
      <c r="J639" s="289">
        <v>60.13</v>
      </c>
      <c r="K639" s="286" t="s">
        <v>406</v>
      </c>
      <c r="L639" s="286" t="s">
        <v>163</v>
      </c>
      <c r="M639" s="286" t="s">
        <v>429</v>
      </c>
      <c r="N639" s="290">
        <v>12</v>
      </c>
      <c r="O639" s="291"/>
      <c r="P639" s="291"/>
      <c r="Q639" s="650">
        <f>IFERROR(tbl_AufmassLos1[[#This Row],[Fläche_qm]]*tbl_AufmassLos1[[#This Row],[Reinigungs-tageJahr]],"")</f>
        <v>721.56000000000006</v>
      </c>
      <c r="R639" s="175">
        <f>IFERROR(VLOOKUP(tbl_AufmassLos1[[#This Row],[Reinigungs-gruppe]]&amp;tbl_AufmassLos1[[#This Row],[Reinigungs-tageJahr]],tbl_BasisLos1[],7,FALSE),"")</f>
        <v>0</v>
      </c>
      <c r="S639" s="174" t="str">
        <f>IFERROR(tbl_AufmassLos1[[#This Row],[Fläche_qm_Jahr]]/tbl_AufmassLos1[[#This Row],[qm Leistung pro Stunde]],"")</f>
        <v/>
      </c>
      <c r="T639" s="176">
        <f>IFERROR(VLOOKUP(tbl_AufmassLos1[[#This Row],[Reinigungs-gruppe]]&amp;tbl_AufmassLos1[[#This Row],[Reinigungs-tageJahr]],tbl_BasisLos1[],8,FALSE),"")</f>
        <v>0</v>
      </c>
      <c r="U639" s="177" t="str">
        <f>IFERROR(tbl_AufmassLos1[[#This Row],[StundenJahr]]*tbl_AufmassLos1[[#This Row],[SVS]],"")</f>
        <v/>
      </c>
      <c r="V639" s="177" t="str">
        <f>IFERROR(tbl_AufmassLos1[[#This Row],[PreisJahr]]/12,"")</f>
        <v/>
      </c>
    </row>
    <row r="640" spans="1:22" x14ac:dyDescent="0.2">
      <c r="A640" s="285" t="s">
        <v>1526</v>
      </c>
      <c r="B640" s="286">
        <v>701600275</v>
      </c>
      <c r="C640" s="285" t="s">
        <v>1527</v>
      </c>
      <c r="D640" s="287" t="s">
        <v>249</v>
      </c>
      <c r="E640" s="651" t="s">
        <v>1365</v>
      </c>
      <c r="F640" s="292" t="s">
        <v>330</v>
      </c>
      <c r="G640" s="288" t="s">
        <v>679</v>
      </c>
      <c r="H640" s="285"/>
      <c r="I640" s="285" t="s">
        <v>391</v>
      </c>
      <c r="J640" s="289">
        <v>8.19</v>
      </c>
      <c r="K640" s="286" t="s">
        <v>419</v>
      </c>
      <c r="L640" s="286" t="s">
        <v>163</v>
      </c>
      <c r="M640" s="286" t="s">
        <v>431</v>
      </c>
      <c r="N640" s="290">
        <v>230.4</v>
      </c>
      <c r="O640" s="299">
        <v>9</v>
      </c>
      <c r="P640" s="291"/>
      <c r="Q640" s="650">
        <f>IFERROR(tbl_AufmassLos1[[#This Row],[Fläche_qm]]*tbl_AufmassLos1[[#This Row],[Reinigungs-tageJahr]],"")</f>
        <v>1886.9759999999999</v>
      </c>
      <c r="R640" s="175">
        <f>IFERROR(VLOOKUP(tbl_AufmassLos1[[#This Row],[Reinigungs-gruppe]]&amp;tbl_AufmassLos1[[#This Row],[Reinigungs-tageJahr]],tbl_BasisLos1[],7,FALSE),"")</f>
        <v>0</v>
      </c>
      <c r="S640" s="174" t="str">
        <f>IFERROR(tbl_AufmassLos1[[#This Row],[Fläche_qm_Jahr]]/tbl_AufmassLos1[[#This Row],[qm Leistung pro Stunde]],"")</f>
        <v/>
      </c>
      <c r="T640" s="176">
        <f>IFERROR(VLOOKUP(tbl_AufmassLos1[[#This Row],[Reinigungs-gruppe]]&amp;tbl_AufmassLos1[[#This Row],[Reinigungs-tageJahr]],tbl_BasisLos1[],8,FALSE),"")</f>
        <v>0</v>
      </c>
      <c r="U640" s="177" t="str">
        <f>IFERROR(tbl_AufmassLos1[[#This Row],[StundenJahr]]*tbl_AufmassLos1[[#This Row],[SVS]],"")</f>
        <v/>
      </c>
      <c r="V640" s="177" t="str">
        <f>IFERROR(tbl_AufmassLos1[[#This Row],[PreisJahr]]/12,"")</f>
        <v/>
      </c>
    </row>
    <row r="641" spans="1:22" x14ac:dyDescent="0.2">
      <c r="A641" s="285" t="s">
        <v>1526</v>
      </c>
      <c r="B641" s="286">
        <v>701600275</v>
      </c>
      <c r="C641" s="285" t="s">
        <v>1527</v>
      </c>
      <c r="D641" s="287" t="s">
        <v>249</v>
      </c>
      <c r="E641" s="651" t="s">
        <v>1366</v>
      </c>
      <c r="F641" s="292" t="s">
        <v>337</v>
      </c>
      <c r="G641" s="288" t="s">
        <v>679</v>
      </c>
      <c r="H641" s="285"/>
      <c r="I641" s="285" t="s">
        <v>391</v>
      </c>
      <c r="J641" s="289">
        <v>3.34</v>
      </c>
      <c r="K641" s="286" t="s">
        <v>420</v>
      </c>
      <c r="L641" s="286" t="s">
        <v>163</v>
      </c>
      <c r="M641" s="286" t="s">
        <v>431</v>
      </c>
      <c r="N641" s="290">
        <v>230.4</v>
      </c>
      <c r="O641" s="291"/>
      <c r="P641" s="291"/>
      <c r="Q641" s="650">
        <f>IFERROR(tbl_AufmassLos1[[#This Row],[Fläche_qm]]*tbl_AufmassLos1[[#This Row],[Reinigungs-tageJahr]],"")</f>
        <v>769.53599999999994</v>
      </c>
      <c r="R641" s="175">
        <f>IFERROR(VLOOKUP(tbl_AufmassLos1[[#This Row],[Reinigungs-gruppe]]&amp;tbl_AufmassLos1[[#This Row],[Reinigungs-tageJahr]],tbl_BasisLos1[],7,FALSE),"")</f>
        <v>0</v>
      </c>
      <c r="S641" s="174" t="str">
        <f>IFERROR(tbl_AufmassLos1[[#This Row],[Fläche_qm_Jahr]]/tbl_AufmassLos1[[#This Row],[qm Leistung pro Stunde]],"")</f>
        <v/>
      </c>
      <c r="T641" s="176">
        <f>IFERROR(VLOOKUP(tbl_AufmassLos1[[#This Row],[Reinigungs-gruppe]]&amp;tbl_AufmassLos1[[#This Row],[Reinigungs-tageJahr]],tbl_BasisLos1[],8,FALSE),"")</f>
        <v>0</v>
      </c>
      <c r="U641" s="177" t="str">
        <f>IFERROR(tbl_AufmassLos1[[#This Row],[StundenJahr]]*tbl_AufmassLos1[[#This Row],[SVS]],"")</f>
        <v/>
      </c>
      <c r="V641" s="177" t="str">
        <f>IFERROR(tbl_AufmassLos1[[#This Row],[PreisJahr]]/12,"")</f>
        <v/>
      </c>
    </row>
    <row r="642" spans="1:22" x14ac:dyDescent="0.2">
      <c r="A642" s="285" t="s">
        <v>1526</v>
      </c>
      <c r="B642" s="286">
        <v>701600275</v>
      </c>
      <c r="C642" s="285" t="s">
        <v>1527</v>
      </c>
      <c r="D642" s="287" t="s">
        <v>249</v>
      </c>
      <c r="E642" s="651" t="s">
        <v>1367</v>
      </c>
      <c r="F642" s="292" t="s">
        <v>374</v>
      </c>
      <c r="G642" s="288" t="s">
        <v>679</v>
      </c>
      <c r="H642" s="285"/>
      <c r="I642" s="285" t="s">
        <v>389</v>
      </c>
      <c r="J642" s="289">
        <v>107</v>
      </c>
      <c r="K642" s="286" t="s">
        <v>422</v>
      </c>
      <c r="L642" s="286" t="s">
        <v>163</v>
      </c>
      <c r="M642" s="286" t="s">
        <v>432</v>
      </c>
      <c r="N642" s="290">
        <v>115.2</v>
      </c>
      <c r="O642" s="299">
        <v>17</v>
      </c>
      <c r="P642" s="291"/>
      <c r="Q642" s="650">
        <f>IFERROR(tbl_AufmassLos1[[#This Row],[Fläche_qm]]*tbl_AufmassLos1[[#This Row],[Reinigungs-tageJahr]],"")</f>
        <v>12326.4</v>
      </c>
      <c r="R642" s="175">
        <f>IFERROR(VLOOKUP(tbl_AufmassLos1[[#This Row],[Reinigungs-gruppe]]&amp;tbl_AufmassLos1[[#This Row],[Reinigungs-tageJahr]],tbl_BasisLos1[],7,FALSE),"")</f>
        <v>0</v>
      </c>
      <c r="S642" s="174" t="str">
        <f>IFERROR(tbl_AufmassLos1[[#This Row],[Fläche_qm_Jahr]]/tbl_AufmassLos1[[#This Row],[qm Leistung pro Stunde]],"")</f>
        <v/>
      </c>
      <c r="T642" s="176">
        <f>IFERROR(VLOOKUP(tbl_AufmassLos1[[#This Row],[Reinigungs-gruppe]]&amp;tbl_AufmassLos1[[#This Row],[Reinigungs-tageJahr]],tbl_BasisLos1[],8,FALSE),"")</f>
        <v>0</v>
      </c>
      <c r="U642" s="177" t="str">
        <f>IFERROR(tbl_AufmassLos1[[#This Row],[StundenJahr]]*tbl_AufmassLos1[[#This Row],[SVS]],"")</f>
        <v/>
      </c>
      <c r="V642" s="177" t="str">
        <f>IFERROR(tbl_AufmassLos1[[#This Row],[PreisJahr]]/12,"")</f>
        <v/>
      </c>
    </row>
    <row r="643" spans="1:22" x14ac:dyDescent="0.2">
      <c r="A643" s="285" t="s">
        <v>1526</v>
      </c>
      <c r="B643" s="286">
        <v>701600275</v>
      </c>
      <c r="C643" s="285" t="s">
        <v>1527</v>
      </c>
      <c r="D643" s="287" t="s">
        <v>249</v>
      </c>
      <c r="E643" s="651" t="s">
        <v>1368</v>
      </c>
      <c r="F643" s="292" t="s">
        <v>1364</v>
      </c>
      <c r="G643" s="288" t="s">
        <v>679</v>
      </c>
      <c r="H643" s="285"/>
      <c r="I643" s="285" t="s">
        <v>389</v>
      </c>
      <c r="J643" s="289">
        <v>7.8</v>
      </c>
      <c r="K643" s="286" t="s">
        <v>406</v>
      </c>
      <c r="L643" s="286" t="s">
        <v>163</v>
      </c>
      <c r="M643" s="286" t="s">
        <v>429</v>
      </c>
      <c r="N643" s="290">
        <v>12</v>
      </c>
      <c r="O643" s="291"/>
      <c r="P643" s="291"/>
      <c r="Q643" s="650">
        <f>IFERROR(tbl_AufmassLos1[[#This Row],[Fläche_qm]]*tbl_AufmassLos1[[#This Row],[Reinigungs-tageJahr]],"")</f>
        <v>93.6</v>
      </c>
      <c r="R643" s="175">
        <f>IFERROR(VLOOKUP(tbl_AufmassLos1[[#This Row],[Reinigungs-gruppe]]&amp;tbl_AufmassLos1[[#This Row],[Reinigungs-tageJahr]],tbl_BasisLos1[],7,FALSE),"")</f>
        <v>0</v>
      </c>
      <c r="S643" s="174" t="str">
        <f>IFERROR(tbl_AufmassLos1[[#This Row],[Fläche_qm_Jahr]]/tbl_AufmassLos1[[#This Row],[qm Leistung pro Stunde]],"")</f>
        <v/>
      </c>
      <c r="T643" s="176">
        <f>IFERROR(VLOOKUP(tbl_AufmassLos1[[#This Row],[Reinigungs-gruppe]]&amp;tbl_AufmassLos1[[#This Row],[Reinigungs-tageJahr]],tbl_BasisLos1[],8,FALSE),"")</f>
        <v>0</v>
      </c>
      <c r="U643" s="177" t="str">
        <f>IFERROR(tbl_AufmassLos1[[#This Row],[StundenJahr]]*tbl_AufmassLos1[[#This Row],[SVS]],"")</f>
        <v/>
      </c>
      <c r="V643" s="177" t="str">
        <f>IFERROR(tbl_AufmassLos1[[#This Row],[PreisJahr]]/12,"")</f>
        <v/>
      </c>
    </row>
    <row r="644" spans="1:22" x14ac:dyDescent="0.2">
      <c r="A644" s="285" t="s">
        <v>1526</v>
      </c>
      <c r="B644" s="286">
        <v>701600275</v>
      </c>
      <c r="C644" s="285" t="s">
        <v>1527</v>
      </c>
      <c r="D644" s="287" t="s">
        <v>249</v>
      </c>
      <c r="E644" s="651" t="s">
        <v>1369</v>
      </c>
      <c r="F644" s="292" t="s">
        <v>1370</v>
      </c>
      <c r="G644" s="288" t="s">
        <v>679</v>
      </c>
      <c r="H644" s="285"/>
      <c r="I644" s="285" t="s">
        <v>389</v>
      </c>
      <c r="J644" s="289">
        <v>37.159999999999997</v>
      </c>
      <c r="K644" s="286" t="s">
        <v>421</v>
      </c>
      <c r="L644" s="286" t="s">
        <v>163</v>
      </c>
      <c r="M644" s="286" t="s">
        <v>432</v>
      </c>
      <c r="N644" s="290">
        <v>115.2</v>
      </c>
      <c r="O644" s="299">
        <v>7.2</v>
      </c>
      <c r="P644" s="291"/>
      <c r="Q644" s="650">
        <f>IFERROR(tbl_AufmassLos1[[#This Row],[Fläche_qm]]*tbl_AufmassLos1[[#This Row],[Reinigungs-tageJahr]],"")</f>
        <v>4280.8319999999994</v>
      </c>
      <c r="R644" s="175">
        <f>IFERROR(VLOOKUP(tbl_AufmassLos1[[#This Row],[Reinigungs-gruppe]]&amp;tbl_AufmassLos1[[#This Row],[Reinigungs-tageJahr]],tbl_BasisLos1[],7,FALSE),"")</f>
        <v>0</v>
      </c>
      <c r="S644" s="174" t="str">
        <f>IFERROR(tbl_AufmassLos1[[#This Row],[Fläche_qm_Jahr]]/tbl_AufmassLos1[[#This Row],[qm Leistung pro Stunde]],"")</f>
        <v/>
      </c>
      <c r="T644" s="176">
        <f>IFERROR(VLOOKUP(tbl_AufmassLos1[[#This Row],[Reinigungs-gruppe]]&amp;tbl_AufmassLos1[[#This Row],[Reinigungs-tageJahr]],tbl_BasisLos1[],8,FALSE),"")</f>
        <v>0</v>
      </c>
      <c r="U644" s="177" t="str">
        <f>IFERROR(tbl_AufmassLos1[[#This Row],[StundenJahr]]*tbl_AufmassLos1[[#This Row],[SVS]],"")</f>
        <v/>
      </c>
      <c r="V644" s="177" t="str">
        <f>IFERROR(tbl_AufmassLos1[[#This Row],[PreisJahr]]/12,"")</f>
        <v/>
      </c>
    </row>
    <row r="645" spans="1:22" x14ac:dyDescent="0.2">
      <c r="A645" s="285" t="s">
        <v>1542</v>
      </c>
      <c r="B645" s="286">
        <v>706650003</v>
      </c>
      <c r="C645" s="285" t="s">
        <v>1541</v>
      </c>
      <c r="D645" s="287" t="s">
        <v>249</v>
      </c>
      <c r="E645" s="651" t="s">
        <v>1265</v>
      </c>
      <c r="F645" s="292" t="s">
        <v>334</v>
      </c>
      <c r="G645" s="288" t="s">
        <v>680</v>
      </c>
      <c r="H645" s="285"/>
      <c r="I645" s="285" t="s">
        <v>391</v>
      </c>
      <c r="J645" s="289">
        <v>22.93</v>
      </c>
      <c r="K645" s="286" t="s">
        <v>419</v>
      </c>
      <c r="L645" s="286" t="s">
        <v>163</v>
      </c>
      <c r="M645" s="286" t="s">
        <v>431</v>
      </c>
      <c r="N645" s="290">
        <v>230.4</v>
      </c>
      <c r="O645" s="299">
        <v>6.6</v>
      </c>
      <c r="P645" s="299">
        <v>6.6</v>
      </c>
      <c r="Q645" s="650">
        <f>IFERROR(tbl_AufmassLos1[[#This Row],[Fläche_qm]]*tbl_AufmassLos1[[#This Row],[Reinigungs-tageJahr]],"")</f>
        <v>5283.0720000000001</v>
      </c>
      <c r="R645" s="175">
        <f>IFERROR(VLOOKUP(tbl_AufmassLos1[[#This Row],[Reinigungs-gruppe]]&amp;tbl_AufmassLos1[[#This Row],[Reinigungs-tageJahr]],tbl_BasisLos1[],7,FALSE),"")</f>
        <v>0</v>
      </c>
      <c r="S645" s="174" t="str">
        <f>IFERROR(tbl_AufmassLos1[[#This Row],[Fläche_qm_Jahr]]/tbl_AufmassLos1[[#This Row],[qm Leistung pro Stunde]],"")</f>
        <v/>
      </c>
      <c r="T645" s="176">
        <f>IFERROR(VLOOKUP(tbl_AufmassLos1[[#This Row],[Reinigungs-gruppe]]&amp;tbl_AufmassLos1[[#This Row],[Reinigungs-tageJahr]],tbl_BasisLos1[],8,FALSE),"")</f>
        <v>0</v>
      </c>
      <c r="U645" s="177" t="str">
        <f>IFERROR(tbl_AufmassLos1[[#This Row],[StundenJahr]]*tbl_AufmassLos1[[#This Row],[SVS]],"")</f>
        <v/>
      </c>
      <c r="V645" s="177" t="str">
        <f>IFERROR(tbl_AufmassLos1[[#This Row],[PreisJahr]]/12,"")</f>
        <v/>
      </c>
    </row>
    <row r="646" spans="1:22" x14ac:dyDescent="0.2">
      <c r="A646" s="285" t="s">
        <v>1542</v>
      </c>
      <c r="B646" s="286">
        <v>706650003</v>
      </c>
      <c r="C646" s="285" t="s">
        <v>1541</v>
      </c>
      <c r="D646" s="287" t="s">
        <v>249</v>
      </c>
      <c r="E646" s="651" t="s">
        <v>1263</v>
      </c>
      <c r="F646" s="292" t="s">
        <v>356</v>
      </c>
      <c r="G646" s="288" t="s">
        <v>680</v>
      </c>
      <c r="H646" s="285"/>
      <c r="I646" s="285" t="s">
        <v>391</v>
      </c>
      <c r="J646" s="289">
        <v>3</v>
      </c>
      <c r="K646" s="286" t="s">
        <v>420</v>
      </c>
      <c r="L646" s="286" t="s">
        <v>163</v>
      </c>
      <c r="M646" s="286" t="s">
        <v>431</v>
      </c>
      <c r="N646" s="290">
        <v>230.4</v>
      </c>
      <c r="O646" s="299">
        <v>0.5</v>
      </c>
      <c r="P646" s="291"/>
      <c r="Q646" s="650">
        <f>IFERROR(tbl_AufmassLos1[[#This Row],[Fläche_qm]]*tbl_AufmassLos1[[#This Row],[Reinigungs-tageJahr]],"")</f>
        <v>691.2</v>
      </c>
      <c r="R646" s="175">
        <f>IFERROR(VLOOKUP(tbl_AufmassLos1[[#This Row],[Reinigungs-gruppe]]&amp;tbl_AufmassLos1[[#This Row],[Reinigungs-tageJahr]],tbl_BasisLos1[],7,FALSE),"")</f>
        <v>0</v>
      </c>
      <c r="S646" s="174" t="str">
        <f>IFERROR(tbl_AufmassLos1[[#This Row],[Fläche_qm_Jahr]]/tbl_AufmassLos1[[#This Row],[qm Leistung pro Stunde]],"")</f>
        <v/>
      </c>
      <c r="T646" s="176">
        <f>IFERROR(VLOOKUP(tbl_AufmassLos1[[#This Row],[Reinigungs-gruppe]]&amp;tbl_AufmassLos1[[#This Row],[Reinigungs-tageJahr]],tbl_BasisLos1[],8,FALSE),"")</f>
        <v>0</v>
      </c>
      <c r="U646" s="177" t="str">
        <f>IFERROR(tbl_AufmassLos1[[#This Row],[StundenJahr]]*tbl_AufmassLos1[[#This Row],[SVS]],"")</f>
        <v/>
      </c>
      <c r="V646" s="177" t="str">
        <f>IFERROR(tbl_AufmassLos1[[#This Row],[PreisJahr]]/12,"")</f>
        <v/>
      </c>
    </row>
    <row r="647" spans="1:22" x14ac:dyDescent="0.2">
      <c r="A647" s="285" t="s">
        <v>1542</v>
      </c>
      <c r="B647" s="286">
        <v>706650003</v>
      </c>
      <c r="C647" s="285" t="s">
        <v>1541</v>
      </c>
      <c r="D647" s="287" t="s">
        <v>249</v>
      </c>
      <c r="E647" s="651" t="s">
        <v>1262</v>
      </c>
      <c r="F647" s="292" t="s">
        <v>357</v>
      </c>
      <c r="G647" s="288" t="s">
        <v>680</v>
      </c>
      <c r="H647" s="285"/>
      <c r="I647" s="285" t="s">
        <v>391</v>
      </c>
      <c r="J647" s="289">
        <v>3</v>
      </c>
      <c r="K647" s="286" t="s">
        <v>420</v>
      </c>
      <c r="L647" s="286" t="s">
        <v>163</v>
      </c>
      <c r="M647" s="286" t="s">
        <v>431</v>
      </c>
      <c r="N647" s="290">
        <v>230.4</v>
      </c>
      <c r="O647" s="299">
        <v>0.5</v>
      </c>
      <c r="P647" s="291"/>
      <c r="Q647" s="650">
        <f>IFERROR(tbl_AufmassLos1[[#This Row],[Fläche_qm]]*tbl_AufmassLos1[[#This Row],[Reinigungs-tageJahr]],"")</f>
        <v>691.2</v>
      </c>
      <c r="R647" s="175">
        <f>IFERROR(VLOOKUP(tbl_AufmassLos1[[#This Row],[Reinigungs-gruppe]]&amp;tbl_AufmassLos1[[#This Row],[Reinigungs-tageJahr]],tbl_BasisLos1[],7,FALSE),"")</f>
        <v>0</v>
      </c>
      <c r="S647" s="174" t="str">
        <f>IFERROR(tbl_AufmassLos1[[#This Row],[Fläche_qm_Jahr]]/tbl_AufmassLos1[[#This Row],[qm Leistung pro Stunde]],"")</f>
        <v/>
      </c>
      <c r="T647" s="176">
        <f>IFERROR(VLOOKUP(tbl_AufmassLos1[[#This Row],[Reinigungs-gruppe]]&amp;tbl_AufmassLos1[[#This Row],[Reinigungs-tageJahr]],tbl_BasisLos1[],8,FALSE),"")</f>
        <v>0</v>
      </c>
      <c r="U647" s="177" t="str">
        <f>IFERROR(tbl_AufmassLos1[[#This Row],[StundenJahr]]*tbl_AufmassLos1[[#This Row],[SVS]],"")</f>
        <v/>
      </c>
      <c r="V647" s="177" t="str">
        <f>IFERROR(tbl_AufmassLos1[[#This Row],[PreisJahr]]/12,"")</f>
        <v/>
      </c>
    </row>
    <row r="648" spans="1:22" x14ac:dyDescent="0.2">
      <c r="A648" s="285" t="s">
        <v>1542</v>
      </c>
      <c r="B648" s="286">
        <v>706650003</v>
      </c>
      <c r="C648" s="285" t="s">
        <v>1541</v>
      </c>
      <c r="D648" s="287" t="s">
        <v>249</v>
      </c>
      <c r="E648" s="651" t="s">
        <v>1261</v>
      </c>
      <c r="F648" s="292" t="s">
        <v>1371</v>
      </c>
      <c r="G648" s="288" t="s">
        <v>680</v>
      </c>
      <c r="H648" s="285"/>
      <c r="I648" s="285" t="s">
        <v>391</v>
      </c>
      <c r="J648" s="289">
        <v>12.47</v>
      </c>
      <c r="K648" s="286" t="s">
        <v>262</v>
      </c>
      <c r="L648" s="286" t="s">
        <v>163</v>
      </c>
      <c r="M648" s="286" t="s">
        <v>430</v>
      </c>
      <c r="N648" s="290">
        <v>192</v>
      </c>
      <c r="O648" s="299">
        <v>9.6999999999999993</v>
      </c>
      <c r="P648" s="291"/>
      <c r="Q648" s="650">
        <f>IFERROR(tbl_AufmassLos1[[#This Row],[Fläche_qm]]*tbl_AufmassLos1[[#This Row],[Reinigungs-tageJahr]],"")</f>
        <v>2394.2400000000002</v>
      </c>
      <c r="R648" s="175">
        <f>IFERROR(VLOOKUP(tbl_AufmassLos1[[#This Row],[Reinigungs-gruppe]]&amp;tbl_AufmassLos1[[#This Row],[Reinigungs-tageJahr]],tbl_BasisLos1[],7,FALSE),"")</f>
        <v>0</v>
      </c>
      <c r="S648" s="174" t="str">
        <f>IFERROR(tbl_AufmassLos1[[#This Row],[Fläche_qm_Jahr]]/tbl_AufmassLos1[[#This Row],[qm Leistung pro Stunde]],"")</f>
        <v/>
      </c>
      <c r="T648" s="176">
        <f>IFERROR(VLOOKUP(tbl_AufmassLos1[[#This Row],[Reinigungs-gruppe]]&amp;tbl_AufmassLos1[[#This Row],[Reinigungs-tageJahr]],tbl_BasisLos1[],8,FALSE),"")</f>
        <v>0</v>
      </c>
      <c r="U648" s="177" t="str">
        <f>IFERROR(tbl_AufmassLos1[[#This Row],[StundenJahr]]*tbl_AufmassLos1[[#This Row],[SVS]],"")</f>
        <v/>
      </c>
      <c r="V648" s="177" t="str">
        <f>IFERROR(tbl_AufmassLos1[[#This Row],[PreisJahr]]/12,"")</f>
        <v/>
      </c>
    </row>
    <row r="649" spans="1:22" x14ac:dyDescent="0.2">
      <c r="A649" s="285" t="s">
        <v>1542</v>
      </c>
      <c r="B649" s="286">
        <v>706650003</v>
      </c>
      <c r="C649" s="285" t="s">
        <v>1541</v>
      </c>
      <c r="D649" s="287" t="s">
        <v>249</v>
      </c>
      <c r="E649" s="651" t="s">
        <v>1259</v>
      </c>
      <c r="F649" s="292" t="s">
        <v>378</v>
      </c>
      <c r="G649" s="288" t="s">
        <v>680</v>
      </c>
      <c r="H649" s="285"/>
      <c r="I649" s="285" t="s">
        <v>389</v>
      </c>
      <c r="J649" s="289">
        <v>22.6</v>
      </c>
      <c r="K649" s="286" t="s">
        <v>421</v>
      </c>
      <c r="L649" s="286" t="s">
        <v>163</v>
      </c>
      <c r="M649" s="286" t="s">
        <v>432</v>
      </c>
      <c r="N649" s="290">
        <v>115.2</v>
      </c>
      <c r="O649" s="299">
        <v>1</v>
      </c>
      <c r="P649" s="291"/>
      <c r="Q649" s="650">
        <f>IFERROR(tbl_AufmassLos1[[#This Row],[Fläche_qm]]*tbl_AufmassLos1[[#This Row],[Reinigungs-tageJahr]],"")</f>
        <v>2603.5200000000004</v>
      </c>
      <c r="R649" s="175">
        <f>IFERROR(VLOOKUP(tbl_AufmassLos1[[#This Row],[Reinigungs-gruppe]]&amp;tbl_AufmassLos1[[#This Row],[Reinigungs-tageJahr]],tbl_BasisLos1[],7,FALSE),"")</f>
        <v>0</v>
      </c>
      <c r="S649" s="174" t="str">
        <f>IFERROR(tbl_AufmassLos1[[#This Row],[Fläche_qm_Jahr]]/tbl_AufmassLos1[[#This Row],[qm Leistung pro Stunde]],"")</f>
        <v/>
      </c>
      <c r="T649" s="176">
        <f>IFERROR(VLOOKUP(tbl_AufmassLos1[[#This Row],[Reinigungs-gruppe]]&amp;tbl_AufmassLos1[[#This Row],[Reinigungs-tageJahr]],tbl_BasisLos1[],8,FALSE),"")</f>
        <v>0</v>
      </c>
      <c r="U649" s="177" t="str">
        <f>IFERROR(tbl_AufmassLos1[[#This Row],[StundenJahr]]*tbl_AufmassLos1[[#This Row],[SVS]],"")</f>
        <v/>
      </c>
      <c r="V649" s="177" t="str">
        <f>IFERROR(tbl_AufmassLos1[[#This Row],[PreisJahr]]/12,"")</f>
        <v/>
      </c>
    </row>
    <row r="650" spans="1:22" x14ac:dyDescent="0.2">
      <c r="A650" s="285" t="s">
        <v>1542</v>
      </c>
      <c r="B650" s="286">
        <v>706650003</v>
      </c>
      <c r="C650" s="285" t="s">
        <v>1541</v>
      </c>
      <c r="D650" s="287" t="s">
        <v>249</v>
      </c>
      <c r="E650" s="651" t="s">
        <v>1239</v>
      </c>
      <c r="F650" s="292" t="s">
        <v>1372</v>
      </c>
      <c r="G650" s="288" t="s">
        <v>680</v>
      </c>
      <c r="H650" s="285"/>
      <c r="I650" s="285" t="s">
        <v>389</v>
      </c>
      <c r="J650" s="289">
        <v>1.84</v>
      </c>
      <c r="K650" s="286" t="s">
        <v>421</v>
      </c>
      <c r="L650" s="286" t="s">
        <v>163</v>
      </c>
      <c r="M650" s="286" t="s">
        <v>432</v>
      </c>
      <c r="N650" s="290">
        <v>115.2</v>
      </c>
      <c r="O650" s="291">
        <v>0</v>
      </c>
      <c r="P650" s="291"/>
      <c r="Q650" s="650">
        <f>IFERROR(tbl_AufmassLos1[[#This Row],[Fläche_qm]]*tbl_AufmassLos1[[#This Row],[Reinigungs-tageJahr]],"")</f>
        <v>211.96800000000002</v>
      </c>
      <c r="R650" s="175">
        <f>IFERROR(VLOOKUP(tbl_AufmassLos1[[#This Row],[Reinigungs-gruppe]]&amp;tbl_AufmassLos1[[#This Row],[Reinigungs-tageJahr]],tbl_BasisLos1[],7,FALSE),"")</f>
        <v>0</v>
      </c>
      <c r="S650" s="174" t="str">
        <f>IFERROR(tbl_AufmassLos1[[#This Row],[Fläche_qm_Jahr]]/tbl_AufmassLos1[[#This Row],[qm Leistung pro Stunde]],"")</f>
        <v/>
      </c>
      <c r="T650" s="176">
        <f>IFERROR(VLOOKUP(tbl_AufmassLos1[[#This Row],[Reinigungs-gruppe]]&amp;tbl_AufmassLos1[[#This Row],[Reinigungs-tageJahr]],tbl_BasisLos1[],8,FALSE),"")</f>
        <v>0</v>
      </c>
      <c r="U650" s="177" t="str">
        <f>IFERROR(tbl_AufmassLos1[[#This Row],[StundenJahr]]*tbl_AufmassLos1[[#This Row],[SVS]],"")</f>
        <v/>
      </c>
      <c r="V650" s="177" t="str">
        <f>IFERROR(tbl_AufmassLos1[[#This Row],[PreisJahr]]/12,"")</f>
        <v/>
      </c>
    </row>
    <row r="651" spans="1:22" x14ac:dyDescent="0.2">
      <c r="A651" s="285" t="s">
        <v>1542</v>
      </c>
      <c r="B651" s="286">
        <v>706650003</v>
      </c>
      <c r="C651" s="285" t="s">
        <v>1541</v>
      </c>
      <c r="D651" s="287" t="s">
        <v>249</v>
      </c>
      <c r="E651" s="651" t="s">
        <v>1247</v>
      </c>
      <c r="F651" s="292" t="s">
        <v>337</v>
      </c>
      <c r="G651" s="288" t="s">
        <v>680</v>
      </c>
      <c r="H651" s="285"/>
      <c r="I651" s="285" t="s">
        <v>391</v>
      </c>
      <c r="J651" s="289">
        <v>1.79</v>
      </c>
      <c r="K651" s="286" t="s">
        <v>420</v>
      </c>
      <c r="L651" s="286" t="s">
        <v>163</v>
      </c>
      <c r="M651" s="286" t="s">
        <v>431</v>
      </c>
      <c r="N651" s="290">
        <v>230.4</v>
      </c>
      <c r="O651" s="291">
        <v>0</v>
      </c>
      <c r="P651" s="291"/>
      <c r="Q651" s="650">
        <f>IFERROR(tbl_AufmassLos1[[#This Row],[Fläche_qm]]*tbl_AufmassLos1[[#This Row],[Reinigungs-tageJahr]],"")</f>
        <v>412.416</v>
      </c>
      <c r="R651" s="175">
        <f>IFERROR(VLOOKUP(tbl_AufmassLos1[[#This Row],[Reinigungs-gruppe]]&amp;tbl_AufmassLos1[[#This Row],[Reinigungs-tageJahr]],tbl_BasisLos1[],7,FALSE),"")</f>
        <v>0</v>
      </c>
      <c r="S651" s="174" t="str">
        <f>IFERROR(tbl_AufmassLos1[[#This Row],[Fläche_qm_Jahr]]/tbl_AufmassLos1[[#This Row],[qm Leistung pro Stunde]],"")</f>
        <v/>
      </c>
      <c r="T651" s="176">
        <f>IFERROR(VLOOKUP(tbl_AufmassLos1[[#This Row],[Reinigungs-gruppe]]&amp;tbl_AufmassLos1[[#This Row],[Reinigungs-tageJahr]],tbl_BasisLos1[],8,FALSE),"")</f>
        <v>0</v>
      </c>
      <c r="U651" s="177" t="str">
        <f>IFERROR(tbl_AufmassLos1[[#This Row],[StundenJahr]]*tbl_AufmassLos1[[#This Row],[SVS]],"")</f>
        <v/>
      </c>
      <c r="V651" s="177" t="str">
        <f>IFERROR(tbl_AufmassLos1[[#This Row],[PreisJahr]]/12,"")</f>
        <v/>
      </c>
    </row>
    <row r="652" spans="1:22" x14ac:dyDescent="0.2">
      <c r="A652" s="285" t="s">
        <v>1542</v>
      </c>
      <c r="B652" s="286">
        <v>706650003</v>
      </c>
      <c r="C652" s="285" t="s">
        <v>1541</v>
      </c>
      <c r="D652" s="287" t="s">
        <v>249</v>
      </c>
      <c r="E652" s="651" t="s">
        <v>1249</v>
      </c>
      <c r="F652" s="292" t="s">
        <v>337</v>
      </c>
      <c r="G652" s="288" t="s">
        <v>680</v>
      </c>
      <c r="H652" s="285"/>
      <c r="I652" s="285" t="s">
        <v>391</v>
      </c>
      <c r="J652" s="289">
        <v>1.79</v>
      </c>
      <c r="K652" s="286" t="s">
        <v>420</v>
      </c>
      <c r="L652" s="286" t="s">
        <v>163</v>
      </c>
      <c r="M652" s="286" t="s">
        <v>431</v>
      </c>
      <c r="N652" s="290">
        <v>230.4</v>
      </c>
      <c r="O652" s="291">
        <v>0</v>
      </c>
      <c r="P652" s="291"/>
      <c r="Q652" s="650">
        <f>IFERROR(tbl_AufmassLos1[[#This Row],[Fläche_qm]]*tbl_AufmassLos1[[#This Row],[Reinigungs-tageJahr]],"")</f>
        <v>412.416</v>
      </c>
      <c r="R652" s="175">
        <f>IFERROR(VLOOKUP(tbl_AufmassLos1[[#This Row],[Reinigungs-gruppe]]&amp;tbl_AufmassLos1[[#This Row],[Reinigungs-tageJahr]],tbl_BasisLos1[],7,FALSE),"")</f>
        <v>0</v>
      </c>
      <c r="S652" s="174" t="str">
        <f>IFERROR(tbl_AufmassLos1[[#This Row],[Fläche_qm_Jahr]]/tbl_AufmassLos1[[#This Row],[qm Leistung pro Stunde]],"")</f>
        <v/>
      </c>
      <c r="T652" s="176">
        <f>IFERROR(VLOOKUP(tbl_AufmassLos1[[#This Row],[Reinigungs-gruppe]]&amp;tbl_AufmassLos1[[#This Row],[Reinigungs-tageJahr]],tbl_BasisLos1[],8,FALSE),"")</f>
        <v>0</v>
      </c>
      <c r="U652" s="177" t="str">
        <f>IFERROR(tbl_AufmassLos1[[#This Row],[StundenJahr]]*tbl_AufmassLos1[[#This Row],[SVS]],"")</f>
        <v/>
      </c>
      <c r="V652" s="177" t="str">
        <f>IFERROR(tbl_AufmassLos1[[#This Row],[PreisJahr]]/12,"")</f>
        <v/>
      </c>
    </row>
    <row r="653" spans="1:22" x14ac:dyDescent="0.2">
      <c r="A653" s="285" t="s">
        <v>1542</v>
      </c>
      <c r="B653" s="286">
        <v>706650003</v>
      </c>
      <c r="C653" s="285" t="s">
        <v>1541</v>
      </c>
      <c r="D653" s="287" t="s">
        <v>249</v>
      </c>
      <c r="E653" s="651" t="s">
        <v>1250</v>
      </c>
      <c r="F653" s="292" t="s">
        <v>377</v>
      </c>
      <c r="G653" s="288" t="s">
        <v>680</v>
      </c>
      <c r="H653" s="285"/>
      <c r="I653" s="285" t="s">
        <v>391</v>
      </c>
      <c r="J653" s="289">
        <v>23.33</v>
      </c>
      <c r="K653" s="286" t="s">
        <v>420</v>
      </c>
      <c r="L653" s="286" t="s">
        <v>163</v>
      </c>
      <c r="M653" s="286" t="s">
        <v>431</v>
      </c>
      <c r="N653" s="290">
        <v>230.4</v>
      </c>
      <c r="O653" s="299">
        <v>1.2</v>
      </c>
      <c r="P653" s="291"/>
      <c r="Q653" s="650">
        <f>IFERROR(tbl_AufmassLos1[[#This Row],[Fläche_qm]]*tbl_AufmassLos1[[#This Row],[Reinigungs-tageJahr]],"")</f>
        <v>5375.232</v>
      </c>
      <c r="R653" s="175">
        <f>IFERROR(VLOOKUP(tbl_AufmassLos1[[#This Row],[Reinigungs-gruppe]]&amp;tbl_AufmassLos1[[#This Row],[Reinigungs-tageJahr]],tbl_BasisLos1[],7,FALSE),"")</f>
        <v>0</v>
      </c>
      <c r="S653" s="174" t="str">
        <f>IFERROR(tbl_AufmassLos1[[#This Row],[Fläche_qm_Jahr]]/tbl_AufmassLos1[[#This Row],[qm Leistung pro Stunde]],"")</f>
        <v/>
      </c>
      <c r="T653" s="176">
        <f>IFERROR(VLOOKUP(tbl_AufmassLos1[[#This Row],[Reinigungs-gruppe]]&amp;tbl_AufmassLos1[[#This Row],[Reinigungs-tageJahr]],tbl_BasisLos1[],8,FALSE),"")</f>
        <v>0</v>
      </c>
      <c r="U653" s="177" t="str">
        <f>IFERROR(tbl_AufmassLos1[[#This Row],[StundenJahr]]*tbl_AufmassLos1[[#This Row],[SVS]],"")</f>
        <v/>
      </c>
      <c r="V653" s="177" t="str">
        <f>IFERROR(tbl_AufmassLos1[[#This Row],[PreisJahr]]/12,"")</f>
        <v/>
      </c>
    </row>
    <row r="654" spans="1:22" x14ac:dyDescent="0.2">
      <c r="A654" s="285" t="s">
        <v>1542</v>
      </c>
      <c r="B654" s="286">
        <v>706650003</v>
      </c>
      <c r="C654" s="285" t="s">
        <v>1541</v>
      </c>
      <c r="D654" s="287" t="s">
        <v>249</v>
      </c>
      <c r="E654" s="651" t="s">
        <v>1252</v>
      </c>
      <c r="F654" s="292" t="s">
        <v>379</v>
      </c>
      <c r="G654" s="288" t="s">
        <v>680</v>
      </c>
      <c r="H654" s="285"/>
      <c r="I654" s="285" t="s">
        <v>389</v>
      </c>
      <c r="J654" s="289">
        <v>22.7</v>
      </c>
      <c r="K654" s="286" t="s">
        <v>421</v>
      </c>
      <c r="L654" s="286" t="s">
        <v>163</v>
      </c>
      <c r="M654" s="286" t="s">
        <v>432</v>
      </c>
      <c r="N654" s="290">
        <v>115.2</v>
      </c>
      <c r="O654" s="299">
        <v>4.8</v>
      </c>
      <c r="P654" s="299">
        <v>1</v>
      </c>
      <c r="Q654" s="650">
        <f>IFERROR(tbl_AufmassLos1[[#This Row],[Fläche_qm]]*tbl_AufmassLos1[[#This Row],[Reinigungs-tageJahr]],"")</f>
        <v>2615.04</v>
      </c>
      <c r="R654" s="175">
        <f>IFERROR(VLOOKUP(tbl_AufmassLos1[[#This Row],[Reinigungs-gruppe]]&amp;tbl_AufmassLos1[[#This Row],[Reinigungs-tageJahr]],tbl_BasisLos1[],7,FALSE),"")</f>
        <v>0</v>
      </c>
      <c r="S654" s="174" t="str">
        <f>IFERROR(tbl_AufmassLos1[[#This Row],[Fläche_qm_Jahr]]/tbl_AufmassLos1[[#This Row],[qm Leistung pro Stunde]],"")</f>
        <v/>
      </c>
      <c r="T654" s="176">
        <f>IFERROR(VLOOKUP(tbl_AufmassLos1[[#This Row],[Reinigungs-gruppe]]&amp;tbl_AufmassLos1[[#This Row],[Reinigungs-tageJahr]],tbl_BasisLos1[],8,FALSE),"")</f>
        <v>0</v>
      </c>
      <c r="U654" s="177" t="str">
        <f>IFERROR(tbl_AufmassLos1[[#This Row],[StundenJahr]]*tbl_AufmassLos1[[#This Row],[SVS]],"")</f>
        <v/>
      </c>
      <c r="V654" s="177" t="str">
        <f>IFERROR(tbl_AufmassLos1[[#This Row],[PreisJahr]]/12,"")</f>
        <v/>
      </c>
    </row>
    <row r="655" spans="1:22" x14ac:dyDescent="0.2">
      <c r="A655" s="285" t="s">
        <v>1542</v>
      </c>
      <c r="B655" s="286">
        <v>706650003</v>
      </c>
      <c r="C655" s="285" t="s">
        <v>1541</v>
      </c>
      <c r="D655" s="287" t="s">
        <v>249</v>
      </c>
      <c r="E655" s="651" t="s">
        <v>1207</v>
      </c>
      <c r="F655" s="292" t="s">
        <v>1372</v>
      </c>
      <c r="G655" s="288" t="s">
        <v>680</v>
      </c>
      <c r="H655" s="285"/>
      <c r="I655" s="285" t="s">
        <v>389</v>
      </c>
      <c r="J655" s="289">
        <v>1.84</v>
      </c>
      <c r="K655" s="286" t="s">
        <v>421</v>
      </c>
      <c r="L655" s="286" t="s">
        <v>163</v>
      </c>
      <c r="M655" s="286" t="s">
        <v>432</v>
      </c>
      <c r="N655" s="290">
        <v>115.2</v>
      </c>
      <c r="O655" s="291">
        <v>0</v>
      </c>
      <c r="P655" s="291"/>
      <c r="Q655" s="650">
        <f>IFERROR(tbl_AufmassLos1[[#This Row],[Fläche_qm]]*tbl_AufmassLos1[[#This Row],[Reinigungs-tageJahr]],"")</f>
        <v>211.96800000000002</v>
      </c>
      <c r="R655" s="175">
        <f>IFERROR(VLOOKUP(tbl_AufmassLos1[[#This Row],[Reinigungs-gruppe]]&amp;tbl_AufmassLos1[[#This Row],[Reinigungs-tageJahr]],tbl_BasisLos1[],7,FALSE),"")</f>
        <v>0</v>
      </c>
      <c r="S655" s="174" t="str">
        <f>IFERROR(tbl_AufmassLos1[[#This Row],[Fläche_qm_Jahr]]/tbl_AufmassLos1[[#This Row],[qm Leistung pro Stunde]],"")</f>
        <v/>
      </c>
      <c r="T655" s="176">
        <f>IFERROR(VLOOKUP(tbl_AufmassLos1[[#This Row],[Reinigungs-gruppe]]&amp;tbl_AufmassLos1[[#This Row],[Reinigungs-tageJahr]],tbl_BasisLos1[],8,FALSE),"")</f>
        <v>0</v>
      </c>
      <c r="U655" s="177" t="str">
        <f>IFERROR(tbl_AufmassLos1[[#This Row],[StundenJahr]]*tbl_AufmassLos1[[#This Row],[SVS]],"")</f>
        <v/>
      </c>
      <c r="V655" s="177" t="str">
        <f>IFERROR(tbl_AufmassLos1[[#This Row],[PreisJahr]]/12,"")</f>
        <v/>
      </c>
    </row>
    <row r="656" spans="1:22" x14ac:dyDescent="0.2">
      <c r="A656" s="285" t="s">
        <v>1542</v>
      </c>
      <c r="B656" s="286">
        <v>706650003</v>
      </c>
      <c r="C656" s="285" t="s">
        <v>1541</v>
      </c>
      <c r="D656" s="287" t="s">
        <v>249</v>
      </c>
      <c r="E656" s="651" t="s">
        <v>1209</v>
      </c>
      <c r="F656" s="292" t="s">
        <v>1373</v>
      </c>
      <c r="G656" s="288" t="s">
        <v>680</v>
      </c>
      <c r="H656" s="285"/>
      <c r="I656" s="285" t="s">
        <v>389</v>
      </c>
      <c r="J656" s="289">
        <v>23.15</v>
      </c>
      <c r="K656" s="286" t="s">
        <v>262</v>
      </c>
      <c r="L656" s="286" t="s">
        <v>163</v>
      </c>
      <c r="M656" s="286" t="s">
        <v>430</v>
      </c>
      <c r="N656" s="290">
        <v>192</v>
      </c>
      <c r="O656" s="299">
        <v>2.5</v>
      </c>
      <c r="P656" s="291"/>
      <c r="Q656" s="650">
        <f>IFERROR(tbl_AufmassLos1[[#This Row],[Fläche_qm]]*tbl_AufmassLos1[[#This Row],[Reinigungs-tageJahr]],"")</f>
        <v>4444.7999999999993</v>
      </c>
      <c r="R656" s="175">
        <f>IFERROR(VLOOKUP(tbl_AufmassLos1[[#This Row],[Reinigungs-gruppe]]&amp;tbl_AufmassLos1[[#This Row],[Reinigungs-tageJahr]],tbl_BasisLos1[],7,FALSE),"")</f>
        <v>0</v>
      </c>
      <c r="S656" s="174" t="str">
        <f>IFERROR(tbl_AufmassLos1[[#This Row],[Fläche_qm_Jahr]]/tbl_AufmassLos1[[#This Row],[qm Leistung pro Stunde]],"")</f>
        <v/>
      </c>
      <c r="T656" s="176">
        <f>IFERROR(VLOOKUP(tbl_AufmassLos1[[#This Row],[Reinigungs-gruppe]]&amp;tbl_AufmassLos1[[#This Row],[Reinigungs-tageJahr]],tbl_BasisLos1[],8,FALSE),"")</f>
        <v>0</v>
      </c>
      <c r="U656" s="177" t="str">
        <f>IFERROR(tbl_AufmassLos1[[#This Row],[StundenJahr]]*tbl_AufmassLos1[[#This Row],[SVS]],"")</f>
        <v/>
      </c>
      <c r="V656" s="177" t="str">
        <f>IFERROR(tbl_AufmassLos1[[#This Row],[PreisJahr]]/12,"")</f>
        <v/>
      </c>
    </row>
    <row r="657" spans="1:22" x14ac:dyDescent="0.2">
      <c r="A657" s="285" t="s">
        <v>1542</v>
      </c>
      <c r="B657" s="286">
        <v>706650003</v>
      </c>
      <c r="C657" s="285" t="s">
        <v>1541</v>
      </c>
      <c r="D657" s="287" t="s">
        <v>249</v>
      </c>
      <c r="E657" s="651" t="s">
        <v>1211</v>
      </c>
      <c r="F657" s="292" t="s">
        <v>360</v>
      </c>
      <c r="G657" s="288" t="s">
        <v>680</v>
      </c>
      <c r="H657" s="285"/>
      <c r="I657" s="285" t="s">
        <v>389</v>
      </c>
      <c r="J657" s="289">
        <v>2.96</v>
      </c>
      <c r="K657" s="286" t="s">
        <v>49</v>
      </c>
      <c r="L657" s="286" t="s">
        <v>163</v>
      </c>
      <c r="M657" s="286" t="s">
        <v>249</v>
      </c>
      <c r="N657" s="290">
        <v>0</v>
      </c>
      <c r="O657" s="291">
        <v>0</v>
      </c>
      <c r="P657" s="291"/>
      <c r="Q657" s="650">
        <f>IFERROR(tbl_AufmassLos1[[#This Row],[Fläche_qm]]*tbl_AufmassLos1[[#This Row],[Reinigungs-tageJahr]],"")</f>
        <v>0</v>
      </c>
      <c r="R657" s="175">
        <f>IFERROR(VLOOKUP(tbl_AufmassLos1[[#This Row],[Reinigungs-gruppe]]&amp;tbl_AufmassLos1[[#This Row],[Reinigungs-tageJahr]],tbl_BasisLos1[],7,FALSE),"")</f>
        <v>0</v>
      </c>
      <c r="S657" s="174" t="str">
        <f>IFERROR(tbl_AufmassLos1[[#This Row],[Fläche_qm_Jahr]]/tbl_AufmassLos1[[#This Row],[qm Leistung pro Stunde]],"")</f>
        <v/>
      </c>
      <c r="T657" s="176">
        <f>IFERROR(VLOOKUP(tbl_AufmassLos1[[#This Row],[Reinigungs-gruppe]]&amp;tbl_AufmassLos1[[#This Row],[Reinigungs-tageJahr]],tbl_BasisLos1[],8,FALSE),"")</f>
        <v>0</v>
      </c>
      <c r="U657" s="177" t="str">
        <f>IFERROR(tbl_AufmassLos1[[#This Row],[StundenJahr]]*tbl_AufmassLos1[[#This Row],[SVS]],"")</f>
        <v/>
      </c>
      <c r="V657" s="177" t="str">
        <f>IFERROR(tbl_AufmassLos1[[#This Row],[PreisJahr]]/12,"")</f>
        <v/>
      </c>
    </row>
    <row r="658" spans="1:22" x14ac:dyDescent="0.2">
      <c r="A658" s="285" t="s">
        <v>1542</v>
      </c>
      <c r="B658" s="286">
        <v>706650003</v>
      </c>
      <c r="C658" s="285" t="s">
        <v>1541</v>
      </c>
      <c r="D658" s="287" t="s">
        <v>249</v>
      </c>
      <c r="E658" s="651" t="s">
        <v>1212</v>
      </c>
      <c r="F658" s="292" t="s">
        <v>1374</v>
      </c>
      <c r="G658" s="288" t="s">
        <v>680</v>
      </c>
      <c r="H658" s="285"/>
      <c r="I658" s="285" t="s">
        <v>389</v>
      </c>
      <c r="J658" s="289">
        <v>18.12</v>
      </c>
      <c r="K658" s="286" t="s">
        <v>262</v>
      </c>
      <c r="L658" s="286" t="s">
        <v>163</v>
      </c>
      <c r="M658" s="286" t="s">
        <v>430</v>
      </c>
      <c r="N658" s="290">
        <v>192</v>
      </c>
      <c r="O658" s="299">
        <v>0.6</v>
      </c>
      <c r="P658" s="291"/>
      <c r="Q658" s="650">
        <f>IFERROR(tbl_AufmassLos1[[#This Row],[Fläche_qm]]*tbl_AufmassLos1[[#This Row],[Reinigungs-tageJahr]],"")</f>
        <v>3479.04</v>
      </c>
      <c r="R658" s="175">
        <f>IFERROR(VLOOKUP(tbl_AufmassLos1[[#This Row],[Reinigungs-gruppe]]&amp;tbl_AufmassLos1[[#This Row],[Reinigungs-tageJahr]],tbl_BasisLos1[],7,FALSE),"")</f>
        <v>0</v>
      </c>
      <c r="S658" s="174" t="str">
        <f>IFERROR(tbl_AufmassLos1[[#This Row],[Fläche_qm_Jahr]]/tbl_AufmassLos1[[#This Row],[qm Leistung pro Stunde]],"")</f>
        <v/>
      </c>
      <c r="T658" s="176">
        <f>IFERROR(VLOOKUP(tbl_AufmassLos1[[#This Row],[Reinigungs-gruppe]]&amp;tbl_AufmassLos1[[#This Row],[Reinigungs-tageJahr]],tbl_BasisLos1[],8,FALSE),"")</f>
        <v>0</v>
      </c>
      <c r="U658" s="177" t="str">
        <f>IFERROR(tbl_AufmassLos1[[#This Row],[StundenJahr]]*tbl_AufmassLos1[[#This Row],[SVS]],"")</f>
        <v/>
      </c>
      <c r="V658" s="177" t="str">
        <f>IFERROR(tbl_AufmassLos1[[#This Row],[PreisJahr]]/12,"")</f>
        <v/>
      </c>
    </row>
    <row r="659" spans="1:22" x14ac:dyDescent="0.2">
      <c r="A659" s="285" t="s">
        <v>1542</v>
      </c>
      <c r="B659" s="286">
        <v>706650003</v>
      </c>
      <c r="C659" s="285" t="s">
        <v>1541</v>
      </c>
      <c r="D659" s="287" t="s">
        <v>249</v>
      </c>
      <c r="E659" s="651" t="s">
        <v>1213</v>
      </c>
      <c r="F659" s="292" t="s">
        <v>1375</v>
      </c>
      <c r="G659" s="288" t="s">
        <v>680</v>
      </c>
      <c r="H659" s="285"/>
      <c r="I659" s="285" t="s">
        <v>391</v>
      </c>
      <c r="J659" s="289">
        <v>12.47</v>
      </c>
      <c r="K659" s="286" t="s">
        <v>262</v>
      </c>
      <c r="L659" s="286" t="s">
        <v>163</v>
      </c>
      <c r="M659" s="286" t="s">
        <v>430</v>
      </c>
      <c r="N659" s="290">
        <v>192</v>
      </c>
      <c r="O659" s="299">
        <v>9.6999999999999993</v>
      </c>
      <c r="P659" s="291"/>
      <c r="Q659" s="650">
        <f>IFERROR(tbl_AufmassLos1[[#This Row],[Fläche_qm]]*tbl_AufmassLos1[[#This Row],[Reinigungs-tageJahr]],"")</f>
        <v>2394.2400000000002</v>
      </c>
      <c r="R659" s="175">
        <f>IFERROR(VLOOKUP(tbl_AufmassLos1[[#This Row],[Reinigungs-gruppe]]&amp;tbl_AufmassLos1[[#This Row],[Reinigungs-tageJahr]],tbl_BasisLos1[],7,FALSE),"")</f>
        <v>0</v>
      </c>
      <c r="S659" s="174" t="str">
        <f>IFERROR(tbl_AufmassLos1[[#This Row],[Fläche_qm_Jahr]]/tbl_AufmassLos1[[#This Row],[qm Leistung pro Stunde]],"")</f>
        <v/>
      </c>
      <c r="T659" s="176">
        <f>IFERROR(VLOOKUP(tbl_AufmassLos1[[#This Row],[Reinigungs-gruppe]]&amp;tbl_AufmassLos1[[#This Row],[Reinigungs-tageJahr]],tbl_BasisLos1[],8,FALSE),"")</f>
        <v>0</v>
      </c>
      <c r="U659" s="177" t="str">
        <f>IFERROR(tbl_AufmassLos1[[#This Row],[StundenJahr]]*tbl_AufmassLos1[[#This Row],[SVS]],"")</f>
        <v/>
      </c>
      <c r="V659" s="177" t="str">
        <f>IFERROR(tbl_AufmassLos1[[#This Row],[PreisJahr]]/12,"")</f>
        <v/>
      </c>
    </row>
    <row r="660" spans="1:22" x14ac:dyDescent="0.2">
      <c r="A660" s="285" t="s">
        <v>1542</v>
      </c>
      <c r="B660" s="286">
        <v>706650003</v>
      </c>
      <c r="C660" s="285" t="s">
        <v>1541</v>
      </c>
      <c r="D660" s="287" t="s">
        <v>249</v>
      </c>
      <c r="E660" s="651" t="s">
        <v>1203</v>
      </c>
      <c r="F660" s="292" t="s">
        <v>1376</v>
      </c>
      <c r="G660" s="288" t="s">
        <v>680</v>
      </c>
      <c r="H660" s="285"/>
      <c r="I660" s="285" t="s">
        <v>389</v>
      </c>
      <c r="J660" s="289">
        <v>22.6</v>
      </c>
      <c r="K660" s="286" t="s">
        <v>421</v>
      </c>
      <c r="L660" s="286" t="s">
        <v>163</v>
      </c>
      <c r="M660" s="286" t="s">
        <v>432</v>
      </c>
      <c r="N660" s="290">
        <v>115.2</v>
      </c>
      <c r="O660" s="299">
        <v>1</v>
      </c>
      <c r="P660" s="291"/>
      <c r="Q660" s="650">
        <f>IFERROR(tbl_AufmassLos1[[#This Row],[Fläche_qm]]*tbl_AufmassLos1[[#This Row],[Reinigungs-tageJahr]],"")</f>
        <v>2603.5200000000004</v>
      </c>
      <c r="R660" s="175">
        <f>IFERROR(VLOOKUP(tbl_AufmassLos1[[#This Row],[Reinigungs-gruppe]]&amp;tbl_AufmassLos1[[#This Row],[Reinigungs-tageJahr]],tbl_BasisLos1[],7,FALSE),"")</f>
        <v>0</v>
      </c>
      <c r="S660" s="174" t="str">
        <f>IFERROR(tbl_AufmassLos1[[#This Row],[Fläche_qm_Jahr]]/tbl_AufmassLos1[[#This Row],[qm Leistung pro Stunde]],"")</f>
        <v/>
      </c>
      <c r="T660" s="176">
        <f>IFERROR(VLOOKUP(tbl_AufmassLos1[[#This Row],[Reinigungs-gruppe]]&amp;tbl_AufmassLos1[[#This Row],[Reinigungs-tageJahr]],tbl_BasisLos1[],8,FALSE),"")</f>
        <v>0</v>
      </c>
      <c r="U660" s="177" t="str">
        <f>IFERROR(tbl_AufmassLos1[[#This Row],[StundenJahr]]*tbl_AufmassLos1[[#This Row],[SVS]],"")</f>
        <v/>
      </c>
      <c r="V660" s="177" t="str">
        <f>IFERROR(tbl_AufmassLos1[[#This Row],[PreisJahr]]/12,"")</f>
        <v/>
      </c>
    </row>
    <row r="661" spans="1:22" x14ac:dyDescent="0.2">
      <c r="A661" s="285" t="s">
        <v>1542</v>
      </c>
      <c r="B661" s="286">
        <v>706650003</v>
      </c>
      <c r="C661" s="285" t="s">
        <v>1541</v>
      </c>
      <c r="D661" s="287" t="s">
        <v>249</v>
      </c>
      <c r="E661" s="651" t="s">
        <v>1204</v>
      </c>
      <c r="F661" s="292" t="s">
        <v>1372</v>
      </c>
      <c r="G661" s="288" t="s">
        <v>680</v>
      </c>
      <c r="H661" s="285"/>
      <c r="I661" s="285" t="s">
        <v>389</v>
      </c>
      <c r="J661" s="289">
        <v>1.84</v>
      </c>
      <c r="K661" s="286" t="s">
        <v>421</v>
      </c>
      <c r="L661" s="286" t="s">
        <v>163</v>
      </c>
      <c r="M661" s="286" t="s">
        <v>432</v>
      </c>
      <c r="N661" s="290">
        <v>115.2</v>
      </c>
      <c r="O661" s="291">
        <v>0</v>
      </c>
      <c r="P661" s="291"/>
      <c r="Q661" s="650">
        <f>IFERROR(tbl_AufmassLos1[[#This Row],[Fläche_qm]]*tbl_AufmassLos1[[#This Row],[Reinigungs-tageJahr]],"")</f>
        <v>211.96800000000002</v>
      </c>
      <c r="R661" s="175">
        <f>IFERROR(VLOOKUP(tbl_AufmassLos1[[#This Row],[Reinigungs-gruppe]]&amp;tbl_AufmassLos1[[#This Row],[Reinigungs-tageJahr]],tbl_BasisLos1[],7,FALSE),"")</f>
        <v>0</v>
      </c>
      <c r="S661" s="174" t="str">
        <f>IFERROR(tbl_AufmassLos1[[#This Row],[Fläche_qm_Jahr]]/tbl_AufmassLos1[[#This Row],[qm Leistung pro Stunde]],"")</f>
        <v/>
      </c>
      <c r="T661" s="176">
        <f>IFERROR(VLOOKUP(tbl_AufmassLos1[[#This Row],[Reinigungs-gruppe]]&amp;tbl_AufmassLos1[[#This Row],[Reinigungs-tageJahr]],tbl_BasisLos1[],8,FALSE),"")</f>
        <v>0</v>
      </c>
      <c r="U661" s="177" t="str">
        <f>IFERROR(tbl_AufmassLos1[[#This Row],[StundenJahr]]*tbl_AufmassLos1[[#This Row],[SVS]],"")</f>
        <v/>
      </c>
      <c r="V661" s="177" t="str">
        <f>IFERROR(tbl_AufmassLos1[[#This Row],[PreisJahr]]/12,"")</f>
        <v/>
      </c>
    </row>
    <row r="662" spans="1:22" x14ac:dyDescent="0.2">
      <c r="A662" s="285" t="s">
        <v>1542</v>
      </c>
      <c r="B662" s="286">
        <v>706650003</v>
      </c>
      <c r="C662" s="285" t="s">
        <v>1541</v>
      </c>
      <c r="D662" s="287" t="s">
        <v>249</v>
      </c>
      <c r="E662" s="651" t="s">
        <v>1205</v>
      </c>
      <c r="F662" s="292" t="s">
        <v>337</v>
      </c>
      <c r="G662" s="288" t="s">
        <v>680</v>
      </c>
      <c r="H662" s="285"/>
      <c r="I662" s="285" t="s">
        <v>391</v>
      </c>
      <c r="J662" s="289">
        <v>1.79</v>
      </c>
      <c r="K662" s="286" t="s">
        <v>420</v>
      </c>
      <c r="L662" s="286" t="s">
        <v>163</v>
      </c>
      <c r="M662" s="286" t="s">
        <v>431</v>
      </c>
      <c r="N662" s="290">
        <v>230.4</v>
      </c>
      <c r="O662" s="291">
        <v>0</v>
      </c>
      <c r="P662" s="291"/>
      <c r="Q662" s="650">
        <f>IFERROR(tbl_AufmassLos1[[#This Row],[Fläche_qm]]*tbl_AufmassLos1[[#This Row],[Reinigungs-tageJahr]],"")</f>
        <v>412.416</v>
      </c>
      <c r="R662" s="175">
        <f>IFERROR(VLOOKUP(tbl_AufmassLos1[[#This Row],[Reinigungs-gruppe]]&amp;tbl_AufmassLos1[[#This Row],[Reinigungs-tageJahr]],tbl_BasisLos1[],7,FALSE),"")</f>
        <v>0</v>
      </c>
      <c r="S662" s="174" t="str">
        <f>IFERROR(tbl_AufmassLos1[[#This Row],[Fläche_qm_Jahr]]/tbl_AufmassLos1[[#This Row],[qm Leistung pro Stunde]],"")</f>
        <v/>
      </c>
      <c r="T662" s="176">
        <f>IFERROR(VLOOKUP(tbl_AufmassLos1[[#This Row],[Reinigungs-gruppe]]&amp;tbl_AufmassLos1[[#This Row],[Reinigungs-tageJahr]],tbl_BasisLos1[],8,FALSE),"")</f>
        <v>0</v>
      </c>
      <c r="U662" s="177" t="str">
        <f>IFERROR(tbl_AufmassLos1[[#This Row],[StundenJahr]]*tbl_AufmassLos1[[#This Row],[SVS]],"")</f>
        <v/>
      </c>
      <c r="V662" s="177" t="str">
        <f>IFERROR(tbl_AufmassLos1[[#This Row],[PreisJahr]]/12,"")</f>
        <v/>
      </c>
    </row>
    <row r="663" spans="1:22" x14ac:dyDescent="0.2">
      <c r="A663" s="285" t="s">
        <v>1542</v>
      </c>
      <c r="B663" s="286">
        <v>706650003</v>
      </c>
      <c r="C663" s="285" t="s">
        <v>1541</v>
      </c>
      <c r="D663" s="287" t="s">
        <v>249</v>
      </c>
      <c r="E663" s="651" t="s">
        <v>1214</v>
      </c>
      <c r="F663" s="292" t="s">
        <v>337</v>
      </c>
      <c r="G663" s="288" t="s">
        <v>680</v>
      </c>
      <c r="H663" s="285"/>
      <c r="I663" s="285" t="s">
        <v>391</v>
      </c>
      <c r="J663" s="289">
        <v>1.79</v>
      </c>
      <c r="K663" s="286" t="s">
        <v>420</v>
      </c>
      <c r="L663" s="286" t="s">
        <v>163</v>
      </c>
      <c r="M663" s="286" t="s">
        <v>431</v>
      </c>
      <c r="N663" s="290">
        <v>230.4</v>
      </c>
      <c r="O663" s="291">
        <v>0</v>
      </c>
      <c r="P663" s="291"/>
      <c r="Q663" s="650">
        <f>IFERROR(tbl_AufmassLos1[[#This Row],[Fläche_qm]]*tbl_AufmassLos1[[#This Row],[Reinigungs-tageJahr]],"")</f>
        <v>412.416</v>
      </c>
      <c r="R663" s="175">
        <f>IFERROR(VLOOKUP(tbl_AufmassLos1[[#This Row],[Reinigungs-gruppe]]&amp;tbl_AufmassLos1[[#This Row],[Reinigungs-tageJahr]],tbl_BasisLos1[],7,FALSE),"")</f>
        <v>0</v>
      </c>
      <c r="S663" s="174" t="str">
        <f>IFERROR(tbl_AufmassLos1[[#This Row],[Fläche_qm_Jahr]]/tbl_AufmassLos1[[#This Row],[qm Leistung pro Stunde]],"")</f>
        <v/>
      </c>
      <c r="T663" s="176">
        <f>IFERROR(VLOOKUP(tbl_AufmassLos1[[#This Row],[Reinigungs-gruppe]]&amp;tbl_AufmassLos1[[#This Row],[Reinigungs-tageJahr]],tbl_BasisLos1[],8,FALSE),"")</f>
        <v>0</v>
      </c>
      <c r="U663" s="177" t="str">
        <f>IFERROR(tbl_AufmassLos1[[#This Row],[StundenJahr]]*tbl_AufmassLos1[[#This Row],[SVS]],"")</f>
        <v/>
      </c>
      <c r="V663" s="177" t="str">
        <f>IFERROR(tbl_AufmassLos1[[#This Row],[PreisJahr]]/12,"")</f>
        <v/>
      </c>
    </row>
    <row r="664" spans="1:22" x14ac:dyDescent="0.2">
      <c r="A664" s="285" t="s">
        <v>1542</v>
      </c>
      <c r="B664" s="286">
        <v>706650003</v>
      </c>
      <c r="C664" s="285" t="s">
        <v>1541</v>
      </c>
      <c r="D664" s="287" t="s">
        <v>249</v>
      </c>
      <c r="E664" s="651" t="s">
        <v>1216</v>
      </c>
      <c r="F664" s="292" t="s">
        <v>377</v>
      </c>
      <c r="G664" s="288" t="s">
        <v>680</v>
      </c>
      <c r="H664" s="285"/>
      <c r="I664" s="285" t="s">
        <v>391</v>
      </c>
      <c r="J664" s="289">
        <v>23.33</v>
      </c>
      <c r="K664" s="286" t="s">
        <v>420</v>
      </c>
      <c r="L664" s="286" t="s">
        <v>163</v>
      </c>
      <c r="M664" s="286" t="s">
        <v>431</v>
      </c>
      <c r="N664" s="290">
        <v>230.4</v>
      </c>
      <c r="O664" s="299">
        <v>1.5</v>
      </c>
      <c r="P664" s="291"/>
      <c r="Q664" s="650">
        <f>IFERROR(tbl_AufmassLos1[[#This Row],[Fläche_qm]]*tbl_AufmassLos1[[#This Row],[Reinigungs-tageJahr]],"")</f>
        <v>5375.232</v>
      </c>
      <c r="R664" s="175">
        <f>IFERROR(VLOOKUP(tbl_AufmassLos1[[#This Row],[Reinigungs-gruppe]]&amp;tbl_AufmassLos1[[#This Row],[Reinigungs-tageJahr]],tbl_BasisLos1[],7,FALSE),"")</f>
        <v>0</v>
      </c>
      <c r="S664" s="174" t="str">
        <f>IFERROR(tbl_AufmassLos1[[#This Row],[Fläche_qm_Jahr]]/tbl_AufmassLos1[[#This Row],[qm Leistung pro Stunde]],"")</f>
        <v/>
      </c>
      <c r="T664" s="176">
        <f>IFERROR(VLOOKUP(tbl_AufmassLos1[[#This Row],[Reinigungs-gruppe]]&amp;tbl_AufmassLos1[[#This Row],[Reinigungs-tageJahr]],tbl_BasisLos1[],8,FALSE),"")</f>
        <v>0</v>
      </c>
      <c r="U664" s="177" t="str">
        <f>IFERROR(tbl_AufmassLos1[[#This Row],[StundenJahr]]*tbl_AufmassLos1[[#This Row],[SVS]],"")</f>
        <v/>
      </c>
      <c r="V664" s="177" t="str">
        <f>IFERROR(tbl_AufmassLos1[[#This Row],[PreisJahr]]/12,"")</f>
        <v/>
      </c>
    </row>
    <row r="665" spans="1:22" x14ac:dyDescent="0.2">
      <c r="A665" s="285" t="s">
        <v>1542</v>
      </c>
      <c r="B665" s="286">
        <v>706650003</v>
      </c>
      <c r="C665" s="285" t="s">
        <v>1541</v>
      </c>
      <c r="D665" s="287" t="s">
        <v>249</v>
      </c>
      <c r="E665" s="651" t="s">
        <v>1241</v>
      </c>
      <c r="F665" s="292" t="s">
        <v>1377</v>
      </c>
      <c r="G665" s="288" t="s">
        <v>680</v>
      </c>
      <c r="H665" s="285"/>
      <c r="I665" s="285" t="s">
        <v>389</v>
      </c>
      <c r="J665" s="289">
        <v>22.7</v>
      </c>
      <c r="K665" s="286" t="s">
        <v>421</v>
      </c>
      <c r="L665" s="286" t="s">
        <v>163</v>
      </c>
      <c r="M665" s="286" t="s">
        <v>432</v>
      </c>
      <c r="N665" s="290">
        <v>115.2</v>
      </c>
      <c r="O665" s="299">
        <v>4.8</v>
      </c>
      <c r="P665" s="291"/>
      <c r="Q665" s="650">
        <f>IFERROR(tbl_AufmassLos1[[#This Row],[Fläche_qm]]*tbl_AufmassLos1[[#This Row],[Reinigungs-tageJahr]],"")</f>
        <v>2615.04</v>
      </c>
      <c r="R665" s="175">
        <f>IFERROR(VLOOKUP(tbl_AufmassLos1[[#This Row],[Reinigungs-gruppe]]&amp;tbl_AufmassLos1[[#This Row],[Reinigungs-tageJahr]],tbl_BasisLos1[],7,FALSE),"")</f>
        <v>0</v>
      </c>
      <c r="S665" s="174" t="str">
        <f>IFERROR(tbl_AufmassLos1[[#This Row],[Fläche_qm_Jahr]]/tbl_AufmassLos1[[#This Row],[qm Leistung pro Stunde]],"")</f>
        <v/>
      </c>
      <c r="T665" s="176">
        <f>IFERROR(VLOOKUP(tbl_AufmassLos1[[#This Row],[Reinigungs-gruppe]]&amp;tbl_AufmassLos1[[#This Row],[Reinigungs-tageJahr]],tbl_BasisLos1[],8,FALSE),"")</f>
        <v>0</v>
      </c>
      <c r="U665" s="177" t="str">
        <f>IFERROR(tbl_AufmassLos1[[#This Row],[StundenJahr]]*tbl_AufmassLos1[[#This Row],[SVS]],"")</f>
        <v/>
      </c>
      <c r="V665" s="177" t="str">
        <f>IFERROR(tbl_AufmassLos1[[#This Row],[PreisJahr]]/12,"")</f>
        <v/>
      </c>
    </row>
    <row r="666" spans="1:22" x14ac:dyDescent="0.2">
      <c r="A666" s="285" t="s">
        <v>1542</v>
      </c>
      <c r="B666" s="286">
        <v>706650003</v>
      </c>
      <c r="C666" s="285" t="s">
        <v>1541</v>
      </c>
      <c r="D666" s="287" t="s">
        <v>249</v>
      </c>
      <c r="E666" s="651" t="s">
        <v>1242</v>
      </c>
      <c r="F666" s="292" t="s">
        <v>1372</v>
      </c>
      <c r="G666" s="288" t="s">
        <v>680</v>
      </c>
      <c r="H666" s="285"/>
      <c r="I666" s="285" t="s">
        <v>389</v>
      </c>
      <c r="J666" s="289">
        <v>1.84</v>
      </c>
      <c r="K666" s="286" t="s">
        <v>421</v>
      </c>
      <c r="L666" s="286" t="s">
        <v>163</v>
      </c>
      <c r="M666" s="286" t="s">
        <v>432</v>
      </c>
      <c r="N666" s="290">
        <v>115.2</v>
      </c>
      <c r="O666" s="291">
        <v>0</v>
      </c>
      <c r="P666" s="291"/>
      <c r="Q666" s="650">
        <f>IFERROR(tbl_AufmassLos1[[#This Row],[Fläche_qm]]*tbl_AufmassLos1[[#This Row],[Reinigungs-tageJahr]],"")</f>
        <v>211.96800000000002</v>
      </c>
      <c r="R666" s="175">
        <f>IFERROR(VLOOKUP(tbl_AufmassLos1[[#This Row],[Reinigungs-gruppe]]&amp;tbl_AufmassLos1[[#This Row],[Reinigungs-tageJahr]],tbl_BasisLos1[],7,FALSE),"")</f>
        <v>0</v>
      </c>
      <c r="S666" s="174" t="str">
        <f>IFERROR(tbl_AufmassLos1[[#This Row],[Fläche_qm_Jahr]]/tbl_AufmassLos1[[#This Row],[qm Leistung pro Stunde]],"")</f>
        <v/>
      </c>
      <c r="T666" s="176">
        <f>IFERROR(VLOOKUP(tbl_AufmassLos1[[#This Row],[Reinigungs-gruppe]]&amp;tbl_AufmassLos1[[#This Row],[Reinigungs-tageJahr]],tbl_BasisLos1[],8,FALSE),"")</f>
        <v>0</v>
      </c>
      <c r="U666" s="177" t="str">
        <f>IFERROR(tbl_AufmassLos1[[#This Row],[StundenJahr]]*tbl_AufmassLos1[[#This Row],[SVS]],"")</f>
        <v/>
      </c>
      <c r="V666" s="177" t="str">
        <f>IFERROR(tbl_AufmassLos1[[#This Row],[PreisJahr]]/12,"")</f>
        <v/>
      </c>
    </row>
    <row r="667" spans="1:22" x14ac:dyDescent="0.2">
      <c r="A667" s="285" t="s">
        <v>1542</v>
      </c>
      <c r="B667" s="286">
        <v>706650003</v>
      </c>
      <c r="C667" s="285" t="s">
        <v>1541</v>
      </c>
      <c r="D667" s="287" t="s">
        <v>249</v>
      </c>
      <c r="E667" s="651" t="s">
        <v>1244</v>
      </c>
      <c r="F667" s="292" t="s">
        <v>1378</v>
      </c>
      <c r="G667" s="288" t="s">
        <v>680</v>
      </c>
      <c r="H667" s="285"/>
      <c r="I667" s="285" t="s">
        <v>389</v>
      </c>
      <c r="J667" s="289">
        <v>23.15</v>
      </c>
      <c r="K667" s="286" t="s">
        <v>262</v>
      </c>
      <c r="L667" s="286" t="s">
        <v>163</v>
      </c>
      <c r="M667" s="286" t="s">
        <v>430</v>
      </c>
      <c r="N667" s="290">
        <v>192</v>
      </c>
      <c r="O667" s="299">
        <v>2.5</v>
      </c>
      <c r="P667" s="291"/>
      <c r="Q667" s="650">
        <f>IFERROR(tbl_AufmassLos1[[#This Row],[Fläche_qm]]*tbl_AufmassLos1[[#This Row],[Reinigungs-tageJahr]],"")</f>
        <v>4444.7999999999993</v>
      </c>
      <c r="R667" s="175">
        <f>IFERROR(VLOOKUP(tbl_AufmassLos1[[#This Row],[Reinigungs-gruppe]]&amp;tbl_AufmassLos1[[#This Row],[Reinigungs-tageJahr]],tbl_BasisLos1[],7,FALSE),"")</f>
        <v>0</v>
      </c>
      <c r="S667" s="174" t="str">
        <f>IFERROR(tbl_AufmassLos1[[#This Row],[Fläche_qm_Jahr]]/tbl_AufmassLos1[[#This Row],[qm Leistung pro Stunde]],"")</f>
        <v/>
      </c>
      <c r="T667" s="176">
        <f>IFERROR(VLOOKUP(tbl_AufmassLos1[[#This Row],[Reinigungs-gruppe]]&amp;tbl_AufmassLos1[[#This Row],[Reinigungs-tageJahr]],tbl_BasisLos1[],8,FALSE),"")</f>
        <v>0</v>
      </c>
      <c r="U667" s="177" t="str">
        <f>IFERROR(tbl_AufmassLos1[[#This Row],[StundenJahr]]*tbl_AufmassLos1[[#This Row],[SVS]],"")</f>
        <v/>
      </c>
      <c r="V667" s="177" t="str">
        <f>IFERROR(tbl_AufmassLos1[[#This Row],[PreisJahr]]/12,"")</f>
        <v/>
      </c>
    </row>
    <row r="668" spans="1:22" x14ac:dyDescent="0.2">
      <c r="A668" s="285" t="s">
        <v>1542</v>
      </c>
      <c r="B668" s="286">
        <v>706650003</v>
      </c>
      <c r="C668" s="285" t="s">
        <v>1541</v>
      </c>
      <c r="D668" s="287" t="s">
        <v>249</v>
      </c>
      <c r="E668" s="651" t="s">
        <v>1245</v>
      </c>
      <c r="F668" s="292" t="s">
        <v>360</v>
      </c>
      <c r="G668" s="288" t="s">
        <v>680</v>
      </c>
      <c r="H668" s="285"/>
      <c r="I668" s="285" t="s">
        <v>389</v>
      </c>
      <c r="J668" s="289">
        <v>2.96</v>
      </c>
      <c r="K668" s="286" t="s">
        <v>49</v>
      </c>
      <c r="L668" s="286" t="s">
        <v>163</v>
      </c>
      <c r="M668" s="286" t="s">
        <v>249</v>
      </c>
      <c r="N668" s="290">
        <v>0</v>
      </c>
      <c r="O668" s="291">
        <v>0</v>
      </c>
      <c r="P668" s="291"/>
      <c r="Q668" s="650">
        <f>IFERROR(tbl_AufmassLos1[[#This Row],[Fläche_qm]]*tbl_AufmassLos1[[#This Row],[Reinigungs-tageJahr]],"")</f>
        <v>0</v>
      </c>
      <c r="R668" s="175">
        <f>IFERROR(VLOOKUP(tbl_AufmassLos1[[#This Row],[Reinigungs-gruppe]]&amp;tbl_AufmassLos1[[#This Row],[Reinigungs-tageJahr]],tbl_BasisLos1[],7,FALSE),"")</f>
        <v>0</v>
      </c>
      <c r="S668" s="174" t="str">
        <f>IFERROR(tbl_AufmassLos1[[#This Row],[Fläche_qm_Jahr]]/tbl_AufmassLos1[[#This Row],[qm Leistung pro Stunde]],"")</f>
        <v/>
      </c>
      <c r="T668" s="176">
        <f>IFERROR(VLOOKUP(tbl_AufmassLos1[[#This Row],[Reinigungs-gruppe]]&amp;tbl_AufmassLos1[[#This Row],[Reinigungs-tageJahr]],tbl_BasisLos1[],8,FALSE),"")</f>
        <v>0</v>
      </c>
      <c r="U668" s="177" t="str">
        <f>IFERROR(tbl_AufmassLos1[[#This Row],[StundenJahr]]*tbl_AufmassLos1[[#This Row],[SVS]],"")</f>
        <v/>
      </c>
      <c r="V668" s="177" t="str">
        <f>IFERROR(tbl_AufmassLos1[[#This Row],[PreisJahr]]/12,"")</f>
        <v/>
      </c>
    </row>
    <row r="669" spans="1:22" x14ac:dyDescent="0.2">
      <c r="A669" s="285" t="s">
        <v>1542</v>
      </c>
      <c r="B669" s="286">
        <v>706650003</v>
      </c>
      <c r="C669" s="285" t="s">
        <v>1541</v>
      </c>
      <c r="D669" s="287" t="s">
        <v>249</v>
      </c>
      <c r="E669" s="651" t="s">
        <v>1238</v>
      </c>
      <c r="F669" s="292" t="s">
        <v>1374</v>
      </c>
      <c r="G669" s="288" t="s">
        <v>680</v>
      </c>
      <c r="H669" s="285"/>
      <c r="I669" s="285" t="s">
        <v>389</v>
      </c>
      <c r="J669" s="289">
        <v>18.12</v>
      </c>
      <c r="K669" s="286" t="s">
        <v>262</v>
      </c>
      <c r="L669" s="286" t="s">
        <v>163</v>
      </c>
      <c r="M669" s="286" t="s">
        <v>430</v>
      </c>
      <c r="N669" s="290">
        <v>192</v>
      </c>
      <c r="O669" s="299">
        <v>1</v>
      </c>
      <c r="P669" s="291"/>
      <c r="Q669" s="650">
        <f>IFERROR(tbl_AufmassLos1[[#This Row],[Fläche_qm]]*tbl_AufmassLos1[[#This Row],[Reinigungs-tageJahr]],"")</f>
        <v>3479.04</v>
      </c>
      <c r="R669" s="175">
        <f>IFERROR(VLOOKUP(tbl_AufmassLos1[[#This Row],[Reinigungs-gruppe]]&amp;tbl_AufmassLos1[[#This Row],[Reinigungs-tageJahr]],tbl_BasisLos1[],7,FALSE),"")</f>
        <v>0</v>
      </c>
      <c r="S669" s="174" t="str">
        <f>IFERROR(tbl_AufmassLos1[[#This Row],[Fläche_qm_Jahr]]/tbl_AufmassLos1[[#This Row],[qm Leistung pro Stunde]],"")</f>
        <v/>
      </c>
      <c r="T669" s="176">
        <f>IFERROR(VLOOKUP(tbl_AufmassLos1[[#This Row],[Reinigungs-gruppe]]&amp;tbl_AufmassLos1[[#This Row],[Reinigungs-tageJahr]],tbl_BasisLos1[],8,FALSE),"")</f>
        <v>0</v>
      </c>
      <c r="U669" s="177" t="str">
        <f>IFERROR(tbl_AufmassLos1[[#This Row],[StundenJahr]]*tbl_AufmassLos1[[#This Row],[SVS]],"")</f>
        <v/>
      </c>
      <c r="V669" s="177" t="str">
        <f>IFERROR(tbl_AufmassLos1[[#This Row],[PreisJahr]]/12,"")</f>
        <v/>
      </c>
    </row>
    <row r="670" spans="1:22" x14ac:dyDescent="0.2">
      <c r="A670" s="285" t="s">
        <v>1542</v>
      </c>
      <c r="B670" s="286">
        <v>706650003</v>
      </c>
      <c r="C670" s="285" t="s">
        <v>1541</v>
      </c>
      <c r="D670" s="287" t="s">
        <v>252</v>
      </c>
      <c r="E670" s="651" t="s">
        <v>1379</v>
      </c>
      <c r="F670" s="292" t="s">
        <v>1380</v>
      </c>
      <c r="G670" s="288" t="s">
        <v>680</v>
      </c>
      <c r="H670" s="285"/>
      <c r="I670" s="285" t="s">
        <v>389</v>
      </c>
      <c r="J670" s="289">
        <v>11.66</v>
      </c>
      <c r="K670" s="286" t="s">
        <v>262</v>
      </c>
      <c r="L670" s="286" t="s">
        <v>163</v>
      </c>
      <c r="M670" s="286" t="s">
        <v>430</v>
      </c>
      <c r="N670" s="290">
        <v>192</v>
      </c>
      <c r="O670" s="291">
        <v>0</v>
      </c>
      <c r="P670" s="291"/>
      <c r="Q670" s="650">
        <f>IFERROR(tbl_AufmassLos1[[#This Row],[Fläche_qm]]*tbl_AufmassLos1[[#This Row],[Reinigungs-tageJahr]],"")</f>
        <v>2238.7200000000003</v>
      </c>
      <c r="R670" s="175">
        <f>IFERROR(VLOOKUP(tbl_AufmassLos1[[#This Row],[Reinigungs-gruppe]]&amp;tbl_AufmassLos1[[#This Row],[Reinigungs-tageJahr]],tbl_BasisLos1[],7,FALSE),"")</f>
        <v>0</v>
      </c>
      <c r="S670" s="174" t="str">
        <f>IFERROR(tbl_AufmassLos1[[#This Row],[Fläche_qm_Jahr]]/tbl_AufmassLos1[[#This Row],[qm Leistung pro Stunde]],"")</f>
        <v/>
      </c>
      <c r="T670" s="176">
        <f>IFERROR(VLOOKUP(tbl_AufmassLos1[[#This Row],[Reinigungs-gruppe]]&amp;tbl_AufmassLos1[[#This Row],[Reinigungs-tageJahr]],tbl_BasisLos1[],8,FALSE),"")</f>
        <v>0</v>
      </c>
      <c r="U670" s="177" t="str">
        <f>IFERROR(tbl_AufmassLos1[[#This Row],[StundenJahr]]*tbl_AufmassLos1[[#This Row],[SVS]],"")</f>
        <v/>
      </c>
      <c r="V670" s="177" t="str">
        <f>IFERROR(tbl_AufmassLos1[[#This Row],[PreisJahr]]/12,"")</f>
        <v/>
      </c>
    </row>
    <row r="671" spans="1:22" x14ac:dyDescent="0.2">
      <c r="A671" s="285" t="s">
        <v>1542</v>
      </c>
      <c r="B671" s="286">
        <v>706650003</v>
      </c>
      <c r="C671" s="285" t="s">
        <v>1541</v>
      </c>
      <c r="D671" s="287" t="s">
        <v>252</v>
      </c>
      <c r="E671" s="651" t="s">
        <v>1381</v>
      </c>
      <c r="F671" s="292" t="s">
        <v>1382</v>
      </c>
      <c r="G671" s="288" t="s">
        <v>680</v>
      </c>
      <c r="H671" s="285"/>
      <c r="I671" s="285" t="s">
        <v>389</v>
      </c>
      <c r="J671" s="289">
        <v>11.66</v>
      </c>
      <c r="K671" s="286" t="s">
        <v>262</v>
      </c>
      <c r="L671" s="286" t="s">
        <v>163</v>
      </c>
      <c r="M671" s="286" t="s">
        <v>430</v>
      </c>
      <c r="N671" s="290">
        <v>192</v>
      </c>
      <c r="O671" s="291">
        <v>0</v>
      </c>
      <c r="P671" s="291"/>
      <c r="Q671" s="650">
        <f>IFERROR(tbl_AufmassLos1[[#This Row],[Fläche_qm]]*tbl_AufmassLos1[[#This Row],[Reinigungs-tageJahr]],"")</f>
        <v>2238.7200000000003</v>
      </c>
      <c r="R671" s="175">
        <f>IFERROR(VLOOKUP(tbl_AufmassLos1[[#This Row],[Reinigungs-gruppe]]&amp;tbl_AufmassLos1[[#This Row],[Reinigungs-tageJahr]],tbl_BasisLos1[],7,FALSE),"")</f>
        <v>0</v>
      </c>
      <c r="S671" s="174" t="str">
        <f>IFERROR(tbl_AufmassLos1[[#This Row],[Fläche_qm_Jahr]]/tbl_AufmassLos1[[#This Row],[qm Leistung pro Stunde]],"")</f>
        <v/>
      </c>
      <c r="T671" s="176">
        <f>IFERROR(VLOOKUP(tbl_AufmassLos1[[#This Row],[Reinigungs-gruppe]]&amp;tbl_AufmassLos1[[#This Row],[Reinigungs-tageJahr]],tbl_BasisLos1[],8,FALSE),"")</f>
        <v>0</v>
      </c>
      <c r="U671" s="177" t="str">
        <f>IFERROR(tbl_AufmassLos1[[#This Row],[StundenJahr]]*tbl_AufmassLos1[[#This Row],[SVS]],"")</f>
        <v/>
      </c>
      <c r="V671" s="177" t="str">
        <f>IFERROR(tbl_AufmassLos1[[#This Row],[PreisJahr]]/12,"")</f>
        <v/>
      </c>
    </row>
    <row r="672" spans="1:22" x14ac:dyDescent="0.2">
      <c r="A672" s="285" t="s">
        <v>1542</v>
      </c>
      <c r="B672" s="286">
        <v>706650003</v>
      </c>
      <c r="C672" s="285" t="s">
        <v>1541</v>
      </c>
      <c r="D672" s="287" t="s">
        <v>252</v>
      </c>
      <c r="E672" s="651" t="s">
        <v>1063</v>
      </c>
      <c r="F672" s="292" t="s">
        <v>1383</v>
      </c>
      <c r="G672" s="288" t="s">
        <v>680</v>
      </c>
      <c r="H672" s="285"/>
      <c r="I672" s="285" t="s">
        <v>389</v>
      </c>
      <c r="J672" s="289">
        <v>10.43</v>
      </c>
      <c r="K672" s="286" t="s">
        <v>409</v>
      </c>
      <c r="L672" s="286" t="s">
        <v>163</v>
      </c>
      <c r="M672" s="286" t="s">
        <v>428</v>
      </c>
      <c r="N672" s="290">
        <v>38.4</v>
      </c>
      <c r="O672" s="299">
        <v>1</v>
      </c>
      <c r="P672" s="291"/>
      <c r="Q672" s="650">
        <f>IFERROR(tbl_AufmassLos1[[#This Row],[Fläche_qm]]*tbl_AufmassLos1[[#This Row],[Reinigungs-tageJahr]],"")</f>
        <v>400.512</v>
      </c>
      <c r="R672" s="175">
        <f>IFERROR(VLOOKUP(tbl_AufmassLos1[[#This Row],[Reinigungs-gruppe]]&amp;tbl_AufmassLos1[[#This Row],[Reinigungs-tageJahr]],tbl_BasisLos1[],7,FALSE),"")</f>
        <v>0</v>
      </c>
      <c r="S672" s="174" t="str">
        <f>IFERROR(tbl_AufmassLos1[[#This Row],[Fläche_qm_Jahr]]/tbl_AufmassLos1[[#This Row],[qm Leistung pro Stunde]],"")</f>
        <v/>
      </c>
      <c r="T672" s="176">
        <f>IFERROR(VLOOKUP(tbl_AufmassLos1[[#This Row],[Reinigungs-gruppe]]&amp;tbl_AufmassLos1[[#This Row],[Reinigungs-tageJahr]],tbl_BasisLos1[],8,FALSE),"")</f>
        <v>0</v>
      </c>
      <c r="U672" s="177" t="str">
        <f>IFERROR(tbl_AufmassLos1[[#This Row],[StundenJahr]]*tbl_AufmassLos1[[#This Row],[SVS]],"")</f>
        <v/>
      </c>
      <c r="V672" s="177" t="str">
        <f>IFERROR(tbl_AufmassLos1[[#This Row],[PreisJahr]]/12,"")</f>
        <v/>
      </c>
    </row>
    <row r="673" spans="1:22" x14ac:dyDescent="0.2">
      <c r="A673" s="285" t="s">
        <v>1542</v>
      </c>
      <c r="B673" s="286">
        <v>706650003</v>
      </c>
      <c r="C673" s="285" t="s">
        <v>1541</v>
      </c>
      <c r="D673" s="287" t="s">
        <v>252</v>
      </c>
      <c r="E673" s="651" t="s">
        <v>1061</v>
      </c>
      <c r="F673" s="292" t="s">
        <v>1384</v>
      </c>
      <c r="G673" s="288" t="s">
        <v>680</v>
      </c>
      <c r="H673" s="285"/>
      <c r="I673" s="285" t="s">
        <v>389</v>
      </c>
      <c r="J673" s="289">
        <v>14.96</v>
      </c>
      <c r="K673" s="286" t="s">
        <v>399</v>
      </c>
      <c r="L673" s="286" t="s">
        <v>163</v>
      </c>
      <c r="M673" s="286" t="s">
        <v>433</v>
      </c>
      <c r="N673" s="290">
        <v>96</v>
      </c>
      <c r="O673" s="299">
        <v>1</v>
      </c>
      <c r="P673" s="291"/>
      <c r="Q673" s="650">
        <f>IFERROR(tbl_AufmassLos1[[#This Row],[Fläche_qm]]*tbl_AufmassLos1[[#This Row],[Reinigungs-tageJahr]],"")</f>
        <v>1436.16</v>
      </c>
      <c r="R673" s="175">
        <f>IFERROR(VLOOKUP(tbl_AufmassLos1[[#This Row],[Reinigungs-gruppe]]&amp;tbl_AufmassLos1[[#This Row],[Reinigungs-tageJahr]],tbl_BasisLos1[],7,FALSE),"")</f>
        <v>0</v>
      </c>
      <c r="S673" s="174" t="str">
        <f>IFERROR(tbl_AufmassLos1[[#This Row],[Fläche_qm_Jahr]]/tbl_AufmassLos1[[#This Row],[qm Leistung pro Stunde]],"")</f>
        <v/>
      </c>
      <c r="T673" s="176">
        <f>IFERROR(VLOOKUP(tbl_AufmassLos1[[#This Row],[Reinigungs-gruppe]]&amp;tbl_AufmassLos1[[#This Row],[Reinigungs-tageJahr]],tbl_BasisLos1[],8,FALSE),"")</f>
        <v>0</v>
      </c>
      <c r="U673" s="177" t="str">
        <f>IFERROR(tbl_AufmassLos1[[#This Row],[StundenJahr]]*tbl_AufmassLos1[[#This Row],[SVS]],"")</f>
        <v/>
      </c>
      <c r="V673" s="177" t="str">
        <f>IFERROR(tbl_AufmassLos1[[#This Row],[PreisJahr]]/12,"")</f>
        <v/>
      </c>
    </row>
    <row r="674" spans="1:22" x14ac:dyDescent="0.2">
      <c r="A674" s="285" t="s">
        <v>1542</v>
      </c>
      <c r="B674" s="286">
        <v>706650003</v>
      </c>
      <c r="C674" s="285" t="s">
        <v>1541</v>
      </c>
      <c r="D674" s="287" t="s">
        <v>252</v>
      </c>
      <c r="E674" s="651" t="s">
        <v>1065</v>
      </c>
      <c r="F674" s="292" t="s">
        <v>356</v>
      </c>
      <c r="G674" s="288" t="s">
        <v>680</v>
      </c>
      <c r="H674" s="285"/>
      <c r="I674" s="285" t="s">
        <v>389</v>
      </c>
      <c r="J674" s="289">
        <v>3.8</v>
      </c>
      <c r="K674" s="286" t="s">
        <v>420</v>
      </c>
      <c r="L674" s="286" t="s">
        <v>163</v>
      </c>
      <c r="M674" s="286" t="s">
        <v>431</v>
      </c>
      <c r="N674" s="290">
        <v>230.4</v>
      </c>
      <c r="O674" s="291">
        <v>0</v>
      </c>
      <c r="P674" s="291"/>
      <c r="Q674" s="650">
        <f>IFERROR(tbl_AufmassLos1[[#This Row],[Fläche_qm]]*tbl_AufmassLos1[[#This Row],[Reinigungs-tageJahr]],"")</f>
        <v>875.52</v>
      </c>
      <c r="R674" s="175">
        <f>IFERROR(VLOOKUP(tbl_AufmassLos1[[#This Row],[Reinigungs-gruppe]]&amp;tbl_AufmassLos1[[#This Row],[Reinigungs-tageJahr]],tbl_BasisLos1[],7,FALSE),"")</f>
        <v>0</v>
      </c>
      <c r="S674" s="174" t="str">
        <f>IFERROR(tbl_AufmassLos1[[#This Row],[Fläche_qm_Jahr]]/tbl_AufmassLos1[[#This Row],[qm Leistung pro Stunde]],"")</f>
        <v/>
      </c>
      <c r="T674" s="176">
        <f>IFERROR(VLOOKUP(tbl_AufmassLos1[[#This Row],[Reinigungs-gruppe]]&amp;tbl_AufmassLos1[[#This Row],[Reinigungs-tageJahr]],tbl_BasisLos1[],8,FALSE),"")</f>
        <v>0</v>
      </c>
      <c r="U674" s="177" t="str">
        <f>IFERROR(tbl_AufmassLos1[[#This Row],[StundenJahr]]*tbl_AufmassLos1[[#This Row],[SVS]],"")</f>
        <v/>
      </c>
      <c r="V674" s="177" t="str">
        <f>IFERROR(tbl_AufmassLos1[[#This Row],[PreisJahr]]/12,"")</f>
        <v/>
      </c>
    </row>
    <row r="675" spans="1:22" x14ac:dyDescent="0.2">
      <c r="A675" s="285" t="s">
        <v>1542</v>
      </c>
      <c r="B675" s="286">
        <v>706650003</v>
      </c>
      <c r="C675" s="285" t="s">
        <v>1541</v>
      </c>
      <c r="D675" s="287" t="s">
        <v>252</v>
      </c>
      <c r="E675" s="651" t="s">
        <v>1067</v>
      </c>
      <c r="F675" s="292" t="s">
        <v>357</v>
      </c>
      <c r="G675" s="288" t="s">
        <v>680</v>
      </c>
      <c r="H675" s="285"/>
      <c r="I675" s="285" t="s">
        <v>389</v>
      </c>
      <c r="J675" s="289">
        <v>3.8</v>
      </c>
      <c r="K675" s="286" t="s">
        <v>420</v>
      </c>
      <c r="L675" s="286" t="s">
        <v>163</v>
      </c>
      <c r="M675" s="286" t="s">
        <v>431</v>
      </c>
      <c r="N675" s="290">
        <v>230.4</v>
      </c>
      <c r="O675" s="291">
        <v>0</v>
      </c>
      <c r="P675" s="291"/>
      <c r="Q675" s="650">
        <f>IFERROR(tbl_AufmassLos1[[#This Row],[Fläche_qm]]*tbl_AufmassLos1[[#This Row],[Reinigungs-tageJahr]],"")</f>
        <v>875.52</v>
      </c>
      <c r="R675" s="175">
        <f>IFERROR(VLOOKUP(tbl_AufmassLos1[[#This Row],[Reinigungs-gruppe]]&amp;tbl_AufmassLos1[[#This Row],[Reinigungs-tageJahr]],tbl_BasisLos1[],7,FALSE),"")</f>
        <v>0</v>
      </c>
      <c r="S675" s="174" t="str">
        <f>IFERROR(tbl_AufmassLos1[[#This Row],[Fläche_qm_Jahr]]/tbl_AufmassLos1[[#This Row],[qm Leistung pro Stunde]],"")</f>
        <v/>
      </c>
      <c r="T675" s="176">
        <f>IFERROR(VLOOKUP(tbl_AufmassLos1[[#This Row],[Reinigungs-gruppe]]&amp;tbl_AufmassLos1[[#This Row],[Reinigungs-tageJahr]],tbl_BasisLos1[],8,FALSE),"")</f>
        <v>0</v>
      </c>
      <c r="U675" s="177" t="str">
        <f>IFERROR(tbl_AufmassLos1[[#This Row],[StundenJahr]]*tbl_AufmassLos1[[#This Row],[SVS]],"")</f>
        <v/>
      </c>
      <c r="V675" s="177" t="str">
        <f>IFERROR(tbl_AufmassLos1[[#This Row],[PreisJahr]]/12,"")</f>
        <v/>
      </c>
    </row>
    <row r="676" spans="1:22" x14ac:dyDescent="0.2">
      <c r="A676" s="285" t="s">
        <v>1542</v>
      </c>
      <c r="B676" s="286">
        <v>706650003</v>
      </c>
      <c r="C676" s="285" t="s">
        <v>1541</v>
      </c>
      <c r="D676" s="287" t="s">
        <v>252</v>
      </c>
      <c r="E676" s="651" t="s">
        <v>1068</v>
      </c>
      <c r="F676" s="292" t="s">
        <v>360</v>
      </c>
      <c r="G676" s="288" t="s">
        <v>680</v>
      </c>
      <c r="H676" s="285"/>
      <c r="I676" s="285" t="s">
        <v>389</v>
      </c>
      <c r="J676" s="289">
        <v>4.04</v>
      </c>
      <c r="K676" s="286" t="s">
        <v>49</v>
      </c>
      <c r="L676" s="286" t="s">
        <v>163</v>
      </c>
      <c r="M676" s="286" t="s">
        <v>249</v>
      </c>
      <c r="N676" s="290">
        <v>0</v>
      </c>
      <c r="O676" s="291">
        <v>0</v>
      </c>
      <c r="P676" s="291"/>
      <c r="Q676" s="650">
        <f>IFERROR(tbl_AufmassLos1[[#This Row],[Fläche_qm]]*tbl_AufmassLos1[[#This Row],[Reinigungs-tageJahr]],"")</f>
        <v>0</v>
      </c>
      <c r="R676" s="175">
        <f>IFERROR(VLOOKUP(tbl_AufmassLos1[[#This Row],[Reinigungs-gruppe]]&amp;tbl_AufmassLos1[[#This Row],[Reinigungs-tageJahr]],tbl_BasisLos1[],7,FALSE),"")</f>
        <v>0</v>
      </c>
      <c r="S676" s="174" t="str">
        <f>IFERROR(tbl_AufmassLos1[[#This Row],[Fläche_qm_Jahr]]/tbl_AufmassLos1[[#This Row],[qm Leistung pro Stunde]],"")</f>
        <v/>
      </c>
      <c r="T676" s="176">
        <f>IFERROR(VLOOKUP(tbl_AufmassLos1[[#This Row],[Reinigungs-gruppe]]&amp;tbl_AufmassLos1[[#This Row],[Reinigungs-tageJahr]],tbl_BasisLos1[],8,FALSE),"")</f>
        <v>0</v>
      </c>
      <c r="U676" s="177" t="str">
        <f>IFERROR(tbl_AufmassLos1[[#This Row],[StundenJahr]]*tbl_AufmassLos1[[#This Row],[SVS]],"")</f>
        <v/>
      </c>
      <c r="V676" s="177" t="str">
        <f>IFERROR(tbl_AufmassLos1[[#This Row],[PreisJahr]]/12,"")</f>
        <v/>
      </c>
    </row>
    <row r="677" spans="1:22" x14ac:dyDescent="0.2">
      <c r="A677" s="285" t="s">
        <v>1542</v>
      </c>
      <c r="B677" s="286">
        <v>706650003</v>
      </c>
      <c r="C677" s="285" t="s">
        <v>1541</v>
      </c>
      <c r="D677" s="287" t="s">
        <v>252</v>
      </c>
      <c r="E677" s="651" t="s">
        <v>1070</v>
      </c>
      <c r="F677" s="292" t="s">
        <v>342</v>
      </c>
      <c r="G677" s="288" t="s">
        <v>680</v>
      </c>
      <c r="H677" s="285"/>
      <c r="I677" s="285" t="s">
        <v>391</v>
      </c>
      <c r="J677" s="289">
        <v>7.05</v>
      </c>
      <c r="K677" s="286" t="s">
        <v>406</v>
      </c>
      <c r="L677" s="286" t="s">
        <v>163</v>
      </c>
      <c r="M677" s="286" t="s">
        <v>429</v>
      </c>
      <c r="N677" s="290">
        <v>12</v>
      </c>
      <c r="O677" s="291">
        <v>0</v>
      </c>
      <c r="P677" s="291"/>
      <c r="Q677" s="650">
        <f>IFERROR(tbl_AufmassLos1[[#This Row],[Fläche_qm]]*tbl_AufmassLos1[[#This Row],[Reinigungs-tageJahr]],"")</f>
        <v>84.6</v>
      </c>
      <c r="R677" s="175">
        <f>IFERROR(VLOOKUP(tbl_AufmassLos1[[#This Row],[Reinigungs-gruppe]]&amp;tbl_AufmassLos1[[#This Row],[Reinigungs-tageJahr]],tbl_BasisLos1[],7,FALSE),"")</f>
        <v>0</v>
      </c>
      <c r="S677" s="174" t="str">
        <f>IFERROR(tbl_AufmassLos1[[#This Row],[Fläche_qm_Jahr]]/tbl_AufmassLos1[[#This Row],[qm Leistung pro Stunde]],"")</f>
        <v/>
      </c>
      <c r="T677" s="176">
        <f>IFERROR(VLOOKUP(tbl_AufmassLos1[[#This Row],[Reinigungs-gruppe]]&amp;tbl_AufmassLos1[[#This Row],[Reinigungs-tageJahr]],tbl_BasisLos1[],8,FALSE),"")</f>
        <v>0</v>
      </c>
      <c r="U677" s="177" t="str">
        <f>IFERROR(tbl_AufmassLos1[[#This Row],[StundenJahr]]*tbl_AufmassLos1[[#This Row],[SVS]],"")</f>
        <v/>
      </c>
      <c r="V677" s="177" t="str">
        <f>IFERROR(tbl_AufmassLos1[[#This Row],[PreisJahr]]/12,"")</f>
        <v/>
      </c>
    </row>
    <row r="678" spans="1:22" x14ac:dyDescent="0.2">
      <c r="A678" s="285" t="s">
        <v>1542</v>
      </c>
      <c r="B678" s="286">
        <v>706650003</v>
      </c>
      <c r="C678" s="285" t="s">
        <v>1541</v>
      </c>
      <c r="D678" s="287" t="s">
        <v>252</v>
      </c>
      <c r="E678" s="651" t="s">
        <v>1188</v>
      </c>
      <c r="F678" s="292" t="s">
        <v>334</v>
      </c>
      <c r="G678" s="288" t="s">
        <v>680</v>
      </c>
      <c r="H678" s="285"/>
      <c r="I678" s="285" t="s">
        <v>389</v>
      </c>
      <c r="J678" s="289">
        <v>20.78</v>
      </c>
      <c r="K678" s="286" t="s">
        <v>262</v>
      </c>
      <c r="L678" s="286" t="s">
        <v>163</v>
      </c>
      <c r="M678" s="286" t="s">
        <v>430</v>
      </c>
      <c r="N678" s="290">
        <v>192</v>
      </c>
      <c r="O678" s="291">
        <v>0</v>
      </c>
      <c r="P678" s="291"/>
      <c r="Q678" s="650">
        <f>IFERROR(tbl_AufmassLos1[[#This Row],[Fläche_qm]]*tbl_AufmassLos1[[#This Row],[Reinigungs-tageJahr]],"")</f>
        <v>3989.76</v>
      </c>
      <c r="R678" s="175">
        <f>IFERROR(VLOOKUP(tbl_AufmassLos1[[#This Row],[Reinigungs-gruppe]]&amp;tbl_AufmassLos1[[#This Row],[Reinigungs-tageJahr]],tbl_BasisLos1[],7,FALSE),"")</f>
        <v>0</v>
      </c>
      <c r="S678" s="174" t="str">
        <f>IFERROR(tbl_AufmassLos1[[#This Row],[Fläche_qm_Jahr]]/tbl_AufmassLos1[[#This Row],[qm Leistung pro Stunde]],"")</f>
        <v/>
      </c>
      <c r="T678" s="176">
        <f>IFERROR(VLOOKUP(tbl_AufmassLos1[[#This Row],[Reinigungs-gruppe]]&amp;tbl_AufmassLos1[[#This Row],[Reinigungs-tageJahr]],tbl_BasisLos1[],8,FALSE),"")</f>
        <v>0</v>
      </c>
      <c r="U678" s="177" t="str">
        <f>IFERROR(tbl_AufmassLos1[[#This Row],[StundenJahr]]*tbl_AufmassLos1[[#This Row],[SVS]],"")</f>
        <v/>
      </c>
      <c r="V678" s="177" t="str">
        <f>IFERROR(tbl_AufmassLos1[[#This Row],[PreisJahr]]/12,"")</f>
        <v/>
      </c>
    </row>
    <row r="679" spans="1:22" x14ac:dyDescent="0.2">
      <c r="A679" s="285" t="s">
        <v>1542</v>
      </c>
      <c r="B679" s="286">
        <v>706650003</v>
      </c>
      <c r="C679" s="285" t="s">
        <v>1541</v>
      </c>
      <c r="D679" s="287" t="s">
        <v>252</v>
      </c>
      <c r="E679" s="651" t="s">
        <v>1055</v>
      </c>
      <c r="F679" s="292" t="s">
        <v>374</v>
      </c>
      <c r="G679" s="288" t="s">
        <v>680</v>
      </c>
      <c r="H679" s="285"/>
      <c r="I679" s="285" t="s">
        <v>389</v>
      </c>
      <c r="J679" s="289">
        <v>945</v>
      </c>
      <c r="K679" s="286" t="s">
        <v>422</v>
      </c>
      <c r="L679" s="286" t="s">
        <v>163</v>
      </c>
      <c r="M679" s="286" t="s">
        <v>432</v>
      </c>
      <c r="N679" s="290">
        <v>115.2</v>
      </c>
      <c r="O679" s="291">
        <v>0</v>
      </c>
      <c r="P679" s="291"/>
      <c r="Q679" s="650">
        <f>IFERROR(tbl_AufmassLos1[[#This Row],[Fläche_qm]]*tbl_AufmassLos1[[#This Row],[Reinigungs-tageJahr]],"")</f>
        <v>108864</v>
      </c>
      <c r="R679" s="175">
        <f>IFERROR(VLOOKUP(tbl_AufmassLos1[[#This Row],[Reinigungs-gruppe]]&amp;tbl_AufmassLos1[[#This Row],[Reinigungs-tageJahr]],tbl_BasisLos1[],7,FALSE),"")</f>
        <v>0</v>
      </c>
      <c r="S679" s="174" t="str">
        <f>IFERROR(tbl_AufmassLos1[[#This Row],[Fläche_qm_Jahr]]/tbl_AufmassLos1[[#This Row],[qm Leistung pro Stunde]],"")</f>
        <v/>
      </c>
      <c r="T679" s="176">
        <f>IFERROR(VLOOKUP(tbl_AufmassLos1[[#This Row],[Reinigungs-gruppe]]&amp;tbl_AufmassLos1[[#This Row],[Reinigungs-tageJahr]],tbl_BasisLos1[],8,FALSE),"")</f>
        <v>0</v>
      </c>
      <c r="U679" s="177" t="str">
        <f>IFERROR(tbl_AufmassLos1[[#This Row],[StundenJahr]]*tbl_AufmassLos1[[#This Row],[SVS]],"")</f>
        <v/>
      </c>
      <c r="V679" s="177" t="str">
        <f>IFERROR(tbl_AufmassLos1[[#This Row],[PreisJahr]]/12,"")</f>
        <v/>
      </c>
    </row>
    <row r="680" spans="1:22" x14ac:dyDescent="0.2">
      <c r="A680" s="285" t="s">
        <v>1542</v>
      </c>
      <c r="B680" s="286">
        <v>706650003</v>
      </c>
      <c r="C680" s="285" t="s">
        <v>1541</v>
      </c>
      <c r="D680" s="287" t="s">
        <v>252</v>
      </c>
      <c r="E680" s="651" t="s">
        <v>1057</v>
      </c>
      <c r="F680" s="292" t="s">
        <v>1385</v>
      </c>
      <c r="G680" s="288" t="s">
        <v>680</v>
      </c>
      <c r="H680" s="285"/>
      <c r="I680" s="285" t="s">
        <v>389</v>
      </c>
      <c r="J680" s="289">
        <v>88.7</v>
      </c>
      <c r="K680" s="286" t="s">
        <v>406</v>
      </c>
      <c r="L680" s="286" t="s">
        <v>163</v>
      </c>
      <c r="M680" s="286" t="s">
        <v>429</v>
      </c>
      <c r="N680" s="290">
        <v>12</v>
      </c>
      <c r="O680" s="291">
        <v>0</v>
      </c>
      <c r="P680" s="291"/>
      <c r="Q680" s="650">
        <f>IFERROR(tbl_AufmassLos1[[#This Row],[Fläche_qm]]*tbl_AufmassLos1[[#This Row],[Reinigungs-tageJahr]],"")</f>
        <v>1064.4000000000001</v>
      </c>
      <c r="R680" s="175">
        <f>IFERROR(VLOOKUP(tbl_AufmassLos1[[#This Row],[Reinigungs-gruppe]]&amp;tbl_AufmassLos1[[#This Row],[Reinigungs-tageJahr]],tbl_BasisLos1[],7,FALSE),"")</f>
        <v>0</v>
      </c>
      <c r="S680" s="174" t="str">
        <f>IFERROR(tbl_AufmassLos1[[#This Row],[Fläche_qm_Jahr]]/tbl_AufmassLos1[[#This Row],[qm Leistung pro Stunde]],"")</f>
        <v/>
      </c>
      <c r="T680" s="176">
        <f>IFERROR(VLOOKUP(tbl_AufmassLos1[[#This Row],[Reinigungs-gruppe]]&amp;tbl_AufmassLos1[[#This Row],[Reinigungs-tageJahr]],tbl_BasisLos1[],8,FALSE),"")</f>
        <v>0</v>
      </c>
      <c r="U680" s="177" t="str">
        <f>IFERROR(tbl_AufmassLos1[[#This Row],[StundenJahr]]*tbl_AufmassLos1[[#This Row],[SVS]],"")</f>
        <v/>
      </c>
      <c r="V680" s="177" t="str">
        <f>IFERROR(tbl_AufmassLos1[[#This Row],[PreisJahr]]/12,"")</f>
        <v/>
      </c>
    </row>
    <row r="681" spans="1:22" x14ac:dyDescent="0.2">
      <c r="A681" s="285" t="s">
        <v>1542</v>
      </c>
      <c r="B681" s="286">
        <v>706650003</v>
      </c>
      <c r="C681" s="285" t="s">
        <v>1541</v>
      </c>
      <c r="D681" s="287" t="s">
        <v>252</v>
      </c>
      <c r="E681" s="651" t="s">
        <v>1059</v>
      </c>
      <c r="F681" s="292" t="s">
        <v>1386</v>
      </c>
      <c r="G681" s="288" t="s">
        <v>680</v>
      </c>
      <c r="H681" s="285"/>
      <c r="I681" s="285" t="s">
        <v>389</v>
      </c>
      <c r="J681" s="289">
        <v>59.76</v>
      </c>
      <c r="K681" s="286" t="s">
        <v>406</v>
      </c>
      <c r="L681" s="286" t="s">
        <v>163</v>
      </c>
      <c r="M681" s="286" t="s">
        <v>429</v>
      </c>
      <c r="N681" s="290">
        <v>12</v>
      </c>
      <c r="O681" s="291">
        <v>0</v>
      </c>
      <c r="P681" s="291"/>
      <c r="Q681" s="650">
        <f>IFERROR(tbl_AufmassLos1[[#This Row],[Fläche_qm]]*tbl_AufmassLos1[[#This Row],[Reinigungs-tageJahr]],"")</f>
        <v>717.12</v>
      </c>
      <c r="R681" s="175">
        <f>IFERROR(VLOOKUP(tbl_AufmassLos1[[#This Row],[Reinigungs-gruppe]]&amp;tbl_AufmassLos1[[#This Row],[Reinigungs-tageJahr]],tbl_BasisLos1[],7,FALSE),"")</f>
        <v>0</v>
      </c>
      <c r="S681" s="174" t="str">
        <f>IFERROR(tbl_AufmassLos1[[#This Row],[Fläche_qm_Jahr]]/tbl_AufmassLos1[[#This Row],[qm Leistung pro Stunde]],"")</f>
        <v/>
      </c>
      <c r="T681" s="176">
        <f>IFERROR(VLOOKUP(tbl_AufmassLos1[[#This Row],[Reinigungs-gruppe]]&amp;tbl_AufmassLos1[[#This Row],[Reinigungs-tageJahr]],tbl_BasisLos1[],8,FALSE),"")</f>
        <v>0</v>
      </c>
      <c r="U681" s="177" t="str">
        <f>IFERROR(tbl_AufmassLos1[[#This Row],[StundenJahr]]*tbl_AufmassLos1[[#This Row],[SVS]],"")</f>
        <v/>
      </c>
      <c r="V681" s="177" t="str">
        <f>IFERROR(tbl_AufmassLos1[[#This Row],[PreisJahr]]/12,"")</f>
        <v/>
      </c>
    </row>
    <row r="682" spans="1:22" x14ac:dyDescent="0.2">
      <c r="A682" s="285" t="s">
        <v>1545</v>
      </c>
      <c r="B682" s="286">
        <v>706780031</v>
      </c>
      <c r="C682" s="285" t="s">
        <v>1544</v>
      </c>
      <c r="D682" s="287" t="s">
        <v>252</v>
      </c>
      <c r="E682" s="651" t="s">
        <v>1387</v>
      </c>
      <c r="F682" s="292" t="s">
        <v>339</v>
      </c>
      <c r="G682" s="288" t="s">
        <v>680</v>
      </c>
      <c r="H682" s="285"/>
      <c r="I682" s="285" t="s">
        <v>1521</v>
      </c>
      <c r="J682" s="289">
        <v>30</v>
      </c>
      <c r="K682" s="286" t="s">
        <v>406</v>
      </c>
      <c r="L682" s="286" t="s">
        <v>163</v>
      </c>
      <c r="M682" s="286" t="s">
        <v>429</v>
      </c>
      <c r="N682" s="290">
        <v>12</v>
      </c>
      <c r="O682" s="291">
        <v>1</v>
      </c>
      <c r="P682" s="291"/>
      <c r="Q682" s="650">
        <f>IFERROR(tbl_AufmassLos1[[#This Row],[Fläche_qm]]*tbl_AufmassLos1[[#This Row],[Reinigungs-tageJahr]],"")</f>
        <v>360</v>
      </c>
      <c r="R682" s="175">
        <f>IFERROR(VLOOKUP(tbl_AufmassLos1[[#This Row],[Reinigungs-gruppe]]&amp;tbl_AufmassLos1[[#This Row],[Reinigungs-tageJahr]],tbl_BasisLos1[],7,FALSE),"")</f>
        <v>0</v>
      </c>
      <c r="S682" s="174" t="str">
        <f>IFERROR(tbl_AufmassLos1[[#This Row],[Fläche_qm_Jahr]]/tbl_AufmassLos1[[#This Row],[qm Leistung pro Stunde]],"")</f>
        <v/>
      </c>
      <c r="T682" s="176">
        <f>IFERROR(VLOOKUP(tbl_AufmassLos1[[#This Row],[Reinigungs-gruppe]]&amp;tbl_AufmassLos1[[#This Row],[Reinigungs-tageJahr]],tbl_BasisLos1[],8,FALSE),"")</f>
        <v>0</v>
      </c>
      <c r="U682" s="177" t="str">
        <f>IFERROR(tbl_AufmassLos1[[#This Row],[StundenJahr]]*tbl_AufmassLos1[[#This Row],[SVS]],"")</f>
        <v/>
      </c>
      <c r="V682" s="177" t="str">
        <f>IFERROR(tbl_AufmassLos1[[#This Row],[PreisJahr]]/12,"")</f>
        <v/>
      </c>
    </row>
    <row r="683" spans="1:22" x14ac:dyDescent="0.2">
      <c r="A683" s="285" t="s">
        <v>1545</v>
      </c>
      <c r="B683" s="286">
        <v>706780031</v>
      </c>
      <c r="C683" s="285" t="s">
        <v>1544</v>
      </c>
      <c r="D683" s="287" t="s">
        <v>252</v>
      </c>
      <c r="E683" s="651" t="s">
        <v>1388</v>
      </c>
      <c r="F683" s="292" t="s">
        <v>341</v>
      </c>
      <c r="G683" s="288" t="s">
        <v>680</v>
      </c>
      <c r="H683" s="285"/>
      <c r="I683" s="285" t="s">
        <v>391</v>
      </c>
      <c r="J683" s="289">
        <v>5</v>
      </c>
      <c r="K683" s="286" t="s">
        <v>49</v>
      </c>
      <c r="L683" s="286" t="s">
        <v>163</v>
      </c>
      <c r="M683" s="286" t="s">
        <v>249</v>
      </c>
      <c r="N683" s="290">
        <v>0</v>
      </c>
      <c r="O683" s="291">
        <v>1.8</v>
      </c>
      <c r="P683" s="291"/>
      <c r="Q683" s="650">
        <f>IFERROR(tbl_AufmassLos1[[#This Row],[Fläche_qm]]*tbl_AufmassLos1[[#This Row],[Reinigungs-tageJahr]],"")</f>
        <v>0</v>
      </c>
      <c r="R683" s="175">
        <f>IFERROR(VLOOKUP(tbl_AufmassLos1[[#This Row],[Reinigungs-gruppe]]&amp;tbl_AufmassLos1[[#This Row],[Reinigungs-tageJahr]],tbl_BasisLos1[],7,FALSE),"")</f>
        <v>0</v>
      </c>
      <c r="S683" s="174" t="str">
        <f>IFERROR(tbl_AufmassLos1[[#This Row],[Fläche_qm_Jahr]]/tbl_AufmassLos1[[#This Row],[qm Leistung pro Stunde]],"")</f>
        <v/>
      </c>
      <c r="T683" s="176">
        <f>IFERROR(VLOOKUP(tbl_AufmassLos1[[#This Row],[Reinigungs-gruppe]]&amp;tbl_AufmassLos1[[#This Row],[Reinigungs-tageJahr]],tbl_BasisLos1[],8,FALSE),"")</f>
        <v>0</v>
      </c>
      <c r="U683" s="177" t="str">
        <f>IFERROR(tbl_AufmassLos1[[#This Row],[StundenJahr]]*tbl_AufmassLos1[[#This Row],[SVS]],"")</f>
        <v/>
      </c>
      <c r="V683" s="177" t="str">
        <f>IFERROR(tbl_AufmassLos1[[#This Row],[PreisJahr]]/12,"")</f>
        <v/>
      </c>
    </row>
    <row r="684" spans="1:22" x14ac:dyDescent="0.2">
      <c r="A684" s="285" t="s">
        <v>1545</v>
      </c>
      <c r="B684" s="286">
        <v>706780031</v>
      </c>
      <c r="C684" s="285" t="s">
        <v>1544</v>
      </c>
      <c r="D684" s="287" t="s">
        <v>252</v>
      </c>
      <c r="E684" s="651" t="s">
        <v>1389</v>
      </c>
      <c r="F684" s="292" t="s">
        <v>1390</v>
      </c>
      <c r="G684" s="288" t="s">
        <v>680</v>
      </c>
      <c r="H684" s="285"/>
      <c r="I684" s="285" t="s">
        <v>391</v>
      </c>
      <c r="J684" s="289">
        <v>13</v>
      </c>
      <c r="K684" s="286" t="s">
        <v>406</v>
      </c>
      <c r="L684" s="286" t="s">
        <v>163</v>
      </c>
      <c r="M684" s="286" t="s">
        <v>429</v>
      </c>
      <c r="N684" s="290">
        <v>12</v>
      </c>
      <c r="O684" s="291">
        <v>0</v>
      </c>
      <c r="P684" s="291"/>
      <c r="Q684" s="650">
        <f>IFERROR(tbl_AufmassLos1[[#This Row],[Fläche_qm]]*tbl_AufmassLos1[[#This Row],[Reinigungs-tageJahr]],"")</f>
        <v>156</v>
      </c>
      <c r="R684" s="175">
        <f>IFERROR(VLOOKUP(tbl_AufmassLos1[[#This Row],[Reinigungs-gruppe]]&amp;tbl_AufmassLos1[[#This Row],[Reinigungs-tageJahr]],tbl_BasisLos1[],7,FALSE),"")</f>
        <v>0</v>
      </c>
      <c r="S684" s="174" t="str">
        <f>IFERROR(tbl_AufmassLos1[[#This Row],[Fläche_qm_Jahr]]/tbl_AufmassLos1[[#This Row],[qm Leistung pro Stunde]],"")</f>
        <v/>
      </c>
      <c r="T684" s="176">
        <f>IFERROR(VLOOKUP(tbl_AufmassLos1[[#This Row],[Reinigungs-gruppe]]&amp;tbl_AufmassLos1[[#This Row],[Reinigungs-tageJahr]],tbl_BasisLos1[],8,FALSE),"")</f>
        <v>0</v>
      </c>
      <c r="U684" s="177" t="str">
        <f>IFERROR(tbl_AufmassLos1[[#This Row],[StundenJahr]]*tbl_AufmassLos1[[#This Row],[SVS]],"")</f>
        <v/>
      </c>
      <c r="V684" s="177" t="str">
        <f>IFERROR(tbl_AufmassLos1[[#This Row],[PreisJahr]]/12,"")</f>
        <v/>
      </c>
    </row>
    <row r="685" spans="1:22" x14ac:dyDescent="0.2">
      <c r="A685" s="285" t="s">
        <v>1545</v>
      </c>
      <c r="B685" s="286">
        <v>706780031</v>
      </c>
      <c r="C685" s="285" t="s">
        <v>1544</v>
      </c>
      <c r="D685" s="287" t="s">
        <v>252</v>
      </c>
      <c r="E685" s="651" t="s">
        <v>1391</v>
      </c>
      <c r="F685" s="292" t="s">
        <v>1392</v>
      </c>
      <c r="G685" s="288" t="s">
        <v>680</v>
      </c>
      <c r="H685" s="285"/>
      <c r="I685" s="285" t="s">
        <v>391</v>
      </c>
      <c r="J685" s="289">
        <v>13.04</v>
      </c>
      <c r="K685" s="286" t="s">
        <v>406</v>
      </c>
      <c r="L685" s="286" t="s">
        <v>163</v>
      </c>
      <c r="M685" s="286" t="s">
        <v>429</v>
      </c>
      <c r="N685" s="290">
        <v>12</v>
      </c>
      <c r="O685" s="291">
        <v>1.8</v>
      </c>
      <c r="P685" s="291"/>
      <c r="Q685" s="650">
        <f>IFERROR(tbl_AufmassLos1[[#This Row],[Fläche_qm]]*tbl_AufmassLos1[[#This Row],[Reinigungs-tageJahr]],"")</f>
        <v>156.47999999999999</v>
      </c>
      <c r="R685" s="175">
        <f>IFERROR(VLOOKUP(tbl_AufmassLos1[[#This Row],[Reinigungs-gruppe]]&amp;tbl_AufmassLos1[[#This Row],[Reinigungs-tageJahr]],tbl_BasisLos1[],7,FALSE),"")</f>
        <v>0</v>
      </c>
      <c r="S685" s="174" t="str">
        <f>IFERROR(tbl_AufmassLos1[[#This Row],[Fläche_qm_Jahr]]/tbl_AufmassLos1[[#This Row],[qm Leistung pro Stunde]],"")</f>
        <v/>
      </c>
      <c r="T685" s="176">
        <f>IFERROR(VLOOKUP(tbl_AufmassLos1[[#This Row],[Reinigungs-gruppe]]&amp;tbl_AufmassLos1[[#This Row],[Reinigungs-tageJahr]],tbl_BasisLos1[],8,FALSE),"")</f>
        <v>0</v>
      </c>
      <c r="U685" s="177" t="str">
        <f>IFERROR(tbl_AufmassLos1[[#This Row],[StundenJahr]]*tbl_AufmassLos1[[#This Row],[SVS]],"")</f>
        <v/>
      </c>
      <c r="V685" s="177" t="str">
        <f>IFERROR(tbl_AufmassLos1[[#This Row],[PreisJahr]]/12,"")</f>
        <v/>
      </c>
    </row>
    <row r="686" spans="1:22" x14ac:dyDescent="0.2">
      <c r="A686" s="285" t="s">
        <v>1545</v>
      </c>
      <c r="B686" s="286">
        <v>706780031</v>
      </c>
      <c r="C686" s="285" t="s">
        <v>1544</v>
      </c>
      <c r="D686" s="287" t="s">
        <v>252</v>
      </c>
      <c r="E686" s="651" t="s">
        <v>1393</v>
      </c>
      <c r="F686" s="292" t="s">
        <v>820</v>
      </c>
      <c r="G686" s="288" t="s">
        <v>680</v>
      </c>
      <c r="H686" s="285"/>
      <c r="I686" s="285" t="s">
        <v>391</v>
      </c>
      <c r="J686" s="289">
        <v>10</v>
      </c>
      <c r="K686" s="286" t="s">
        <v>420</v>
      </c>
      <c r="L686" s="286" t="s">
        <v>163</v>
      </c>
      <c r="M686" s="286" t="s">
        <v>431</v>
      </c>
      <c r="N686" s="290">
        <v>230.4</v>
      </c>
      <c r="O686" s="291">
        <v>0</v>
      </c>
      <c r="P686" s="291"/>
      <c r="Q686" s="650">
        <f>IFERROR(tbl_AufmassLos1[[#This Row],[Fläche_qm]]*tbl_AufmassLos1[[#This Row],[Reinigungs-tageJahr]],"")</f>
        <v>2304</v>
      </c>
      <c r="R686" s="175">
        <f>IFERROR(VLOOKUP(tbl_AufmassLos1[[#This Row],[Reinigungs-gruppe]]&amp;tbl_AufmassLos1[[#This Row],[Reinigungs-tageJahr]],tbl_BasisLos1[],7,FALSE),"")</f>
        <v>0</v>
      </c>
      <c r="S686" s="174" t="str">
        <f>IFERROR(tbl_AufmassLos1[[#This Row],[Fläche_qm_Jahr]]/tbl_AufmassLos1[[#This Row],[qm Leistung pro Stunde]],"")</f>
        <v/>
      </c>
      <c r="T686" s="176">
        <f>IFERROR(VLOOKUP(tbl_AufmassLos1[[#This Row],[Reinigungs-gruppe]]&amp;tbl_AufmassLos1[[#This Row],[Reinigungs-tageJahr]],tbl_BasisLos1[],8,FALSE),"")</f>
        <v>0</v>
      </c>
      <c r="U686" s="177" t="str">
        <f>IFERROR(tbl_AufmassLos1[[#This Row],[StundenJahr]]*tbl_AufmassLos1[[#This Row],[SVS]],"")</f>
        <v/>
      </c>
      <c r="V686" s="177" t="str">
        <f>IFERROR(tbl_AufmassLos1[[#This Row],[PreisJahr]]/12,"")</f>
        <v/>
      </c>
    </row>
    <row r="687" spans="1:22" x14ac:dyDescent="0.2">
      <c r="A687" s="285" t="s">
        <v>1545</v>
      </c>
      <c r="B687" s="286">
        <v>706780031</v>
      </c>
      <c r="C687" s="285" t="s">
        <v>1544</v>
      </c>
      <c r="D687" s="287" t="s">
        <v>252</v>
      </c>
      <c r="E687" s="651" t="s">
        <v>1394</v>
      </c>
      <c r="F687" s="292" t="s">
        <v>716</v>
      </c>
      <c r="G687" s="288" t="s">
        <v>680</v>
      </c>
      <c r="H687" s="285"/>
      <c r="I687" s="285" t="s">
        <v>391</v>
      </c>
      <c r="J687" s="289">
        <v>15</v>
      </c>
      <c r="K687" s="286" t="s">
        <v>420</v>
      </c>
      <c r="L687" s="286" t="s">
        <v>163</v>
      </c>
      <c r="M687" s="286" t="s">
        <v>431</v>
      </c>
      <c r="N687" s="290">
        <v>230.4</v>
      </c>
      <c r="O687" s="291">
        <v>1.8</v>
      </c>
      <c r="P687" s="291"/>
      <c r="Q687" s="650">
        <f>IFERROR(tbl_AufmassLos1[[#This Row],[Fläche_qm]]*tbl_AufmassLos1[[#This Row],[Reinigungs-tageJahr]],"")</f>
        <v>3456</v>
      </c>
      <c r="R687" s="175">
        <f>IFERROR(VLOOKUP(tbl_AufmassLos1[[#This Row],[Reinigungs-gruppe]]&amp;tbl_AufmassLos1[[#This Row],[Reinigungs-tageJahr]],tbl_BasisLos1[],7,FALSE),"")</f>
        <v>0</v>
      </c>
      <c r="S687" s="174" t="str">
        <f>IFERROR(tbl_AufmassLos1[[#This Row],[Fläche_qm_Jahr]]/tbl_AufmassLos1[[#This Row],[qm Leistung pro Stunde]],"")</f>
        <v/>
      </c>
      <c r="T687" s="176">
        <f>IFERROR(VLOOKUP(tbl_AufmassLos1[[#This Row],[Reinigungs-gruppe]]&amp;tbl_AufmassLos1[[#This Row],[Reinigungs-tageJahr]],tbl_BasisLos1[],8,FALSE),"")</f>
        <v>0</v>
      </c>
      <c r="U687" s="177" t="str">
        <f>IFERROR(tbl_AufmassLos1[[#This Row],[StundenJahr]]*tbl_AufmassLos1[[#This Row],[SVS]],"")</f>
        <v/>
      </c>
      <c r="V687" s="177" t="str">
        <f>IFERROR(tbl_AufmassLos1[[#This Row],[PreisJahr]]/12,"")</f>
        <v/>
      </c>
    </row>
    <row r="688" spans="1:22" x14ac:dyDescent="0.2">
      <c r="A688" s="285" t="s">
        <v>1545</v>
      </c>
      <c r="B688" s="286">
        <v>706780031</v>
      </c>
      <c r="C688" s="285" t="s">
        <v>1544</v>
      </c>
      <c r="D688" s="287" t="s">
        <v>252</v>
      </c>
      <c r="E688" s="651" t="s">
        <v>912</v>
      </c>
      <c r="F688" s="292" t="s">
        <v>1395</v>
      </c>
      <c r="G688" s="288" t="s">
        <v>680</v>
      </c>
      <c r="H688" s="285"/>
      <c r="I688" s="285" t="s">
        <v>391</v>
      </c>
      <c r="J688" s="289">
        <v>19.010000000000002</v>
      </c>
      <c r="K688" s="286" t="s">
        <v>419</v>
      </c>
      <c r="L688" s="286" t="s">
        <v>163</v>
      </c>
      <c r="M688" s="286" t="s">
        <v>431</v>
      </c>
      <c r="N688" s="290">
        <v>230.4</v>
      </c>
      <c r="O688" s="291">
        <v>0</v>
      </c>
      <c r="P688" s="291"/>
      <c r="Q688" s="650">
        <f>IFERROR(tbl_AufmassLos1[[#This Row],[Fläche_qm]]*tbl_AufmassLos1[[#This Row],[Reinigungs-tageJahr]],"")</f>
        <v>4379.9040000000005</v>
      </c>
      <c r="R688" s="175">
        <f>IFERROR(VLOOKUP(tbl_AufmassLos1[[#This Row],[Reinigungs-gruppe]]&amp;tbl_AufmassLos1[[#This Row],[Reinigungs-tageJahr]],tbl_BasisLos1[],7,FALSE),"")</f>
        <v>0</v>
      </c>
      <c r="S688" s="174" t="str">
        <f>IFERROR(tbl_AufmassLos1[[#This Row],[Fläche_qm_Jahr]]/tbl_AufmassLos1[[#This Row],[qm Leistung pro Stunde]],"")</f>
        <v/>
      </c>
      <c r="T688" s="176">
        <f>IFERROR(VLOOKUP(tbl_AufmassLos1[[#This Row],[Reinigungs-gruppe]]&amp;tbl_AufmassLos1[[#This Row],[Reinigungs-tageJahr]],tbl_BasisLos1[],8,FALSE),"")</f>
        <v>0</v>
      </c>
      <c r="U688" s="177" t="str">
        <f>IFERROR(tbl_AufmassLos1[[#This Row],[StundenJahr]]*tbl_AufmassLos1[[#This Row],[SVS]],"")</f>
        <v/>
      </c>
      <c r="V688" s="177" t="str">
        <f>IFERROR(tbl_AufmassLos1[[#This Row],[PreisJahr]]/12,"")</f>
        <v/>
      </c>
    </row>
    <row r="689" spans="1:22" x14ac:dyDescent="0.2">
      <c r="A689" s="285" t="s">
        <v>1545</v>
      </c>
      <c r="B689" s="286">
        <v>706780031</v>
      </c>
      <c r="C689" s="285" t="s">
        <v>1544</v>
      </c>
      <c r="D689" s="287" t="s">
        <v>252</v>
      </c>
      <c r="E689" s="651" t="s">
        <v>914</v>
      </c>
      <c r="F689" s="292" t="s">
        <v>1396</v>
      </c>
      <c r="G689" s="288" t="s">
        <v>680</v>
      </c>
      <c r="H689" s="285"/>
      <c r="I689" s="285" t="s">
        <v>391</v>
      </c>
      <c r="J689" s="289">
        <v>9.19</v>
      </c>
      <c r="K689" s="286" t="s">
        <v>406</v>
      </c>
      <c r="L689" s="286" t="s">
        <v>163</v>
      </c>
      <c r="M689" s="286" t="s">
        <v>429</v>
      </c>
      <c r="N689" s="290">
        <v>12</v>
      </c>
      <c r="O689" s="291">
        <v>1.8</v>
      </c>
      <c r="P689" s="291"/>
      <c r="Q689" s="650">
        <f>IFERROR(tbl_AufmassLos1[[#This Row],[Fläche_qm]]*tbl_AufmassLos1[[#This Row],[Reinigungs-tageJahr]],"")</f>
        <v>110.28</v>
      </c>
      <c r="R689" s="175">
        <f>IFERROR(VLOOKUP(tbl_AufmassLos1[[#This Row],[Reinigungs-gruppe]]&amp;tbl_AufmassLos1[[#This Row],[Reinigungs-tageJahr]],tbl_BasisLos1[],7,FALSE),"")</f>
        <v>0</v>
      </c>
      <c r="S689" s="174" t="str">
        <f>IFERROR(tbl_AufmassLos1[[#This Row],[Fläche_qm_Jahr]]/tbl_AufmassLos1[[#This Row],[qm Leistung pro Stunde]],"")</f>
        <v/>
      </c>
      <c r="T689" s="176">
        <f>IFERROR(VLOOKUP(tbl_AufmassLos1[[#This Row],[Reinigungs-gruppe]]&amp;tbl_AufmassLos1[[#This Row],[Reinigungs-tageJahr]],tbl_BasisLos1[],8,FALSE),"")</f>
        <v>0</v>
      </c>
      <c r="U689" s="177" t="str">
        <f>IFERROR(tbl_AufmassLos1[[#This Row],[StundenJahr]]*tbl_AufmassLos1[[#This Row],[SVS]],"")</f>
        <v/>
      </c>
      <c r="V689" s="177" t="str">
        <f>IFERROR(tbl_AufmassLos1[[#This Row],[PreisJahr]]/12,"")</f>
        <v/>
      </c>
    </row>
    <row r="690" spans="1:22" x14ac:dyDescent="0.2">
      <c r="A690" s="285" t="s">
        <v>1545</v>
      </c>
      <c r="B690" s="286">
        <v>706780031</v>
      </c>
      <c r="C690" s="285" t="s">
        <v>1544</v>
      </c>
      <c r="D690" s="287" t="s">
        <v>252</v>
      </c>
      <c r="E690" s="651" t="s">
        <v>915</v>
      </c>
      <c r="F690" s="292" t="s">
        <v>1397</v>
      </c>
      <c r="G690" s="288" t="s">
        <v>680</v>
      </c>
      <c r="H690" s="285"/>
      <c r="I690" s="285" t="s">
        <v>391</v>
      </c>
      <c r="J690" s="289">
        <v>11.55</v>
      </c>
      <c r="K690" s="286" t="s">
        <v>406</v>
      </c>
      <c r="L690" s="286" t="s">
        <v>163</v>
      </c>
      <c r="M690" s="286" t="s">
        <v>429</v>
      </c>
      <c r="N690" s="290">
        <v>12</v>
      </c>
      <c r="O690" s="291">
        <v>0</v>
      </c>
      <c r="P690" s="291" t="s">
        <v>139</v>
      </c>
      <c r="Q690" s="650">
        <f>IFERROR(tbl_AufmassLos1[[#This Row],[Fläche_qm]]*tbl_AufmassLos1[[#This Row],[Reinigungs-tageJahr]],"")</f>
        <v>138.60000000000002</v>
      </c>
      <c r="R690" s="175">
        <f>IFERROR(VLOOKUP(tbl_AufmassLos1[[#This Row],[Reinigungs-gruppe]]&amp;tbl_AufmassLos1[[#This Row],[Reinigungs-tageJahr]],tbl_BasisLos1[],7,FALSE),"")</f>
        <v>0</v>
      </c>
      <c r="S690" s="174" t="str">
        <f>IFERROR(tbl_AufmassLos1[[#This Row],[Fläche_qm_Jahr]]/tbl_AufmassLos1[[#This Row],[qm Leistung pro Stunde]],"")</f>
        <v/>
      </c>
      <c r="T690" s="176">
        <f>IFERROR(VLOOKUP(tbl_AufmassLos1[[#This Row],[Reinigungs-gruppe]]&amp;tbl_AufmassLos1[[#This Row],[Reinigungs-tageJahr]],tbl_BasisLos1[],8,FALSE),"")</f>
        <v>0</v>
      </c>
      <c r="U690" s="177" t="str">
        <f>IFERROR(tbl_AufmassLos1[[#This Row],[StundenJahr]]*tbl_AufmassLos1[[#This Row],[SVS]],"")</f>
        <v/>
      </c>
      <c r="V690" s="177" t="str">
        <f>IFERROR(tbl_AufmassLos1[[#This Row],[PreisJahr]]/12,"")</f>
        <v/>
      </c>
    </row>
    <row r="691" spans="1:22" x14ac:dyDescent="0.2">
      <c r="A691" s="285" t="s">
        <v>1545</v>
      </c>
      <c r="B691" s="286">
        <v>706780031</v>
      </c>
      <c r="C691" s="285" t="s">
        <v>1544</v>
      </c>
      <c r="D691" s="287" t="s">
        <v>252</v>
      </c>
      <c r="E691" s="651" t="s">
        <v>916</v>
      </c>
      <c r="F691" s="292" t="s">
        <v>1398</v>
      </c>
      <c r="G691" s="288" t="s">
        <v>680</v>
      </c>
      <c r="H691" s="285"/>
      <c r="I691" s="285" t="s">
        <v>391</v>
      </c>
      <c r="J691" s="289">
        <v>39.17</v>
      </c>
      <c r="K691" s="286" t="s">
        <v>421</v>
      </c>
      <c r="L691" s="286" t="s">
        <v>163</v>
      </c>
      <c r="M691" s="286" t="s">
        <v>432</v>
      </c>
      <c r="N691" s="290">
        <v>115.2</v>
      </c>
      <c r="O691" s="291">
        <v>2.4</v>
      </c>
      <c r="P691" s="291"/>
      <c r="Q691" s="650">
        <f>IFERROR(tbl_AufmassLos1[[#This Row],[Fläche_qm]]*tbl_AufmassLos1[[#This Row],[Reinigungs-tageJahr]],"")</f>
        <v>4512.384</v>
      </c>
      <c r="R691" s="175">
        <f>IFERROR(VLOOKUP(tbl_AufmassLos1[[#This Row],[Reinigungs-gruppe]]&amp;tbl_AufmassLos1[[#This Row],[Reinigungs-tageJahr]],tbl_BasisLos1[],7,FALSE),"")</f>
        <v>0</v>
      </c>
      <c r="S691" s="174" t="str">
        <f>IFERROR(tbl_AufmassLos1[[#This Row],[Fläche_qm_Jahr]]/tbl_AufmassLos1[[#This Row],[qm Leistung pro Stunde]],"")</f>
        <v/>
      </c>
      <c r="T691" s="176">
        <f>IFERROR(VLOOKUP(tbl_AufmassLos1[[#This Row],[Reinigungs-gruppe]]&amp;tbl_AufmassLos1[[#This Row],[Reinigungs-tageJahr]],tbl_BasisLos1[],8,FALSE),"")</f>
        <v>0</v>
      </c>
      <c r="U691" s="177" t="str">
        <f>IFERROR(tbl_AufmassLos1[[#This Row],[StundenJahr]]*tbl_AufmassLos1[[#This Row],[SVS]],"")</f>
        <v/>
      </c>
      <c r="V691" s="177" t="str">
        <f>IFERROR(tbl_AufmassLos1[[#This Row],[PreisJahr]]/12,"")</f>
        <v/>
      </c>
    </row>
    <row r="692" spans="1:22" x14ac:dyDescent="0.2">
      <c r="A692" s="285" t="s">
        <v>1545</v>
      </c>
      <c r="B692" s="286">
        <v>706780031</v>
      </c>
      <c r="C692" s="285" t="s">
        <v>1544</v>
      </c>
      <c r="D692" s="287" t="s">
        <v>252</v>
      </c>
      <c r="E692" s="651" t="s">
        <v>1399</v>
      </c>
      <c r="F692" s="292" t="s">
        <v>1400</v>
      </c>
      <c r="G692" s="288" t="s">
        <v>680</v>
      </c>
      <c r="H692" s="285"/>
      <c r="I692" s="285" t="s">
        <v>391</v>
      </c>
      <c r="J692" s="289">
        <v>16.100000000000001</v>
      </c>
      <c r="K692" s="286" t="s">
        <v>420</v>
      </c>
      <c r="L692" s="286" t="s">
        <v>163</v>
      </c>
      <c r="M692" s="286" t="s">
        <v>431</v>
      </c>
      <c r="N692" s="290">
        <v>230.4</v>
      </c>
      <c r="O692" s="291">
        <v>1.2</v>
      </c>
      <c r="P692" s="291"/>
      <c r="Q692" s="650">
        <f>IFERROR(tbl_AufmassLos1[[#This Row],[Fläche_qm]]*tbl_AufmassLos1[[#This Row],[Reinigungs-tageJahr]],"")</f>
        <v>3709.4400000000005</v>
      </c>
      <c r="R692" s="175">
        <f>IFERROR(VLOOKUP(tbl_AufmassLos1[[#This Row],[Reinigungs-gruppe]]&amp;tbl_AufmassLos1[[#This Row],[Reinigungs-tageJahr]],tbl_BasisLos1[],7,FALSE),"")</f>
        <v>0</v>
      </c>
      <c r="S692" s="174" t="str">
        <f>IFERROR(tbl_AufmassLos1[[#This Row],[Fläche_qm_Jahr]]/tbl_AufmassLos1[[#This Row],[qm Leistung pro Stunde]],"")</f>
        <v/>
      </c>
      <c r="T692" s="176">
        <f>IFERROR(VLOOKUP(tbl_AufmassLos1[[#This Row],[Reinigungs-gruppe]]&amp;tbl_AufmassLos1[[#This Row],[Reinigungs-tageJahr]],tbl_BasisLos1[],8,FALSE),"")</f>
        <v>0</v>
      </c>
      <c r="U692" s="177" t="str">
        <f>IFERROR(tbl_AufmassLos1[[#This Row],[StundenJahr]]*tbl_AufmassLos1[[#This Row],[SVS]],"")</f>
        <v/>
      </c>
      <c r="V692" s="177" t="str">
        <f>IFERROR(tbl_AufmassLos1[[#This Row],[PreisJahr]]/12,"")</f>
        <v/>
      </c>
    </row>
    <row r="693" spans="1:22" x14ac:dyDescent="0.2">
      <c r="A693" s="285" t="s">
        <v>1545</v>
      </c>
      <c r="B693" s="286">
        <v>706780031</v>
      </c>
      <c r="C693" s="285" t="s">
        <v>1544</v>
      </c>
      <c r="D693" s="287" t="s">
        <v>252</v>
      </c>
      <c r="E693" s="651" t="s">
        <v>1401</v>
      </c>
      <c r="F693" s="292" t="s">
        <v>1402</v>
      </c>
      <c r="G693" s="288" t="s">
        <v>680</v>
      </c>
      <c r="H693" s="285"/>
      <c r="I693" s="285" t="s">
        <v>391</v>
      </c>
      <c r="J693" s="289">
        <v>31.47</v>
      </c>
      <c r="K693" s="286" t="s">
        <v>421</v>
      </c>
      <c r="L693" s="286" t="s">
        <v>163</v>
      </c>
      <c r="M693" s="286" t="s">
        <v>432</v>
      </c>
      <c r="N693" s="290">
        <v>115.2</v>
      </c>
      <c r="O693" s="291">
        <v>5.4</v>
      </c>
      <c r="P693" s="291"/>
      <c r="Q693" s="650">
        <f>IFERROR(tbl_AufmassLos1[[#This Row],[Fläche_qm]]*tbl_AufmassLos1[[#This Row],[Reinigungs-tageJahr]],"")</f>
        <v>3625.3440000000001</v>
      </c>
      <c r="R693" s="175">
        <f>IFERROR(VLOOKUP(tbl_AufmassLos1[[#This Row],[Reinigungs-gruppe]]&amp;tbl_AufmassLos1[[#This Row],[Reinigungs-tageJahr]],tbl_BasisLos1[],7,FALSE),"")</f>
        <v>0</v>
      </c>
      <c r="S693" s="174" t="str">
        <f>IFERROR(tbl_AufmassLos1[[#This Row],[Fläche_qm_Jahr]]/tbl_AufmassLos1[[#This Row],[qm Leistung pro Stunde]],"")</f>
        <v/>
      </c>
      <c r="T693" s="176">
        <f>IFERROR(VLOOKUP(tbl_AufmassLos1[[#This Row],[Reinigungs-gruppe]]&amp;tbl_AufmassLos1[[#This Row],[Reinigungs-tageJahr]],tbl_BasisLos1[],8,FALSE),"")</f>
        <v>0</v>
      </c>
      <c r="U693" s="177" t="str">
        <f>IFERROR(tbl_AufmassLos1[[#This Row],[StundenJahr]]*tbl_AufmassLos1[[#This Row],[SVS]],"")</f>
        <v/>
      </c>
      <c r="V693" s="177" t="str">
        <f>IFERROR(tbl_AufmassLos1[[#This Row],[PreisJahr]]/12,"")</f>
        <v/>
      </c>
    </row>
    <row r="694" spans="1:22" x14ac:dyDescent="0.2">
      <c r="A694" s="285" t="s">
        <v>1545</v>
      </c>
      <c r="B694" s="286">
        <v>706780031</v>
      </c>
      <c r="C694" s="285" t="s">
        <v>1544</v>
      </c>
      <c r="D694" s="287" t="s">
        <v>252</v>
      </c>
      <c r="E694" s="651" t="s">
        <v>1403</v>
      </c>
      <c r="F694" s="292" t="s">
        <v>1404</v>
      </c>
      <c r="G694" s="288" t="s">
        <v>680</v>
      </c>
      <c r="H694" s="285"/>
      <c r="I694" s="285" t="s">
        <v>391</v>
      </c>
      <c r="J694" s="289">
        <v>21.97</v>
      </c>
      <c r="K694" s="286" t="s">
        <v>420</v>
      </c>
      <c r="L694" s="286" t="s">
        <v>163</v>
      </c>
      <c r="M694" s="286" t="s">
        <v>431</v>
      </c>
      <c r="N694" s="290">
        <v>230.4</v>
      </c>
      <c r="O694" s="291">
        <v>5.4</v>
      </c>
      <c r="P694" s="291"/>
      <c r="Q694" s="650">
        <f>IFERROR(tbl_AufmassLos1[[#This Row],[Fläche_qm]]*tbl_AufmassLos1[[#This Row],[Reinigungs-tageJahr]],"")</f>
        <v>5061.8879999999999</v>
      </c>
      <c r="R694" s="175">
        <f>IFERROR(VLOOKUP(tbl_AufmassLos1[[#This Row],[Reinigungs-gruppe]]&amp;tbl_AufmassLos1[[#This Row],[Reinigungs-tageJahr]],tbl_BasisLos1[],7,FALSE),"")</f>
        <v>0</v>
      </c>
      <c r="S694" s="174" t="str">
        <f>IFERROR(tbl_AufmassLos1[[#This Row],[Fläche_qm_Jahr]]/tbl_AufmassLos1[[#This Row],[qm Leistung pro Stunde]],"")</f>
        <v/>
      </c>
      <c r="T694" s="176">
        <f>IFERROR(VLOOKUP(tbl_AufmassLos1[[#This Row],[Reinigungs-gruppe]]&amp;tbl_AufmassLos1[[#This Row],[Reinigungs-tageJahr]],tbl_BasisLos1[],8,FALSE),"")</f>
        <v>0</v>
      </c>
      <c r="U694" s="177" t="str">
        <f>IFERROR(tbl_AufmassLos1[[#This Row],[StundenJahr]]*tbl_AufmassLos1[[#This Row],[SVS]],"")</f>
        <v/>
      </c>
      <c r="V694" s="177" t="str">
        <f>IFERROR(tbl_AufmassLos1[[#This Row],[PreisJahr]]/12,"")</f>
        <v/>
      </c>
    </row>
    <row r="695" spans="1:22" x14ac:dyDescent="0.2">
      <c r="A695" s="285" t="s">
        <v>1545</v>
      </c>
      <c r="B695" s="286">
        <v>706780031</v>
      </c>
      <c r="C695" s="285" t="s">
        <v>1544</v>
      </c>
      <c r="D695" s="287" t="s">
        <v>252</v>
      </c>
      <c r="E695" s="651" t="s">
        <v>1405</v>
      </c>
      <c r="F695" s="292" t="s">
        <v>1406</v>
      </c>
      <c r="G695" s="288" t="s">
        <v>680</v>
      </c>
      <c r="H695" s="285"/>
      <c r="I695" s="285" t="s">
        <v>391</v>
      </c>
      <c r="J695" s="289">
        <v>11.91</v>
      </c>
      <c r="K695" s="286" t="s">
        <v>406</v>
      </c>
      <c r="L695" s="286" t="s">
        <v>163</v>
      </c>
      <c r="M695" s="286" t="s">
        <v>429</v>
      </c>
      <c r="N695" s="290">
        <v>12</v>
      </c>
      <c r="O695" s="291">
        <v>1.8</v>
      </c>
      <c r="P695" s="291"/>
      <c r="Q695" s="650">
        <f>IFERROR(tbl_AufmassLos1[[#This Row],[Fläche_qm]]*tbl_AufmassLos1[[#This Row],[Reinigungs-tageJahr]],"")</f>
        <v>142.92000000000002</v>
      </c>
      <c r="R695" s="175">
        <f>IFERROR(VLOOKUP(tbl_AufmassLos1[[#This Row],[Reinigungs-gruppe]]&amp;tbl_AufmassLos1[[#This Row],[Reinigungs-tageJahr]],tbl_BasisLos1[],7,FALSE),"")</f>
        <v>0</v>
      </c>
      <c r="S695" s="174" t="str">
        <f>IFERROR(tbl_AufmassLos1[[#This Row],[Fläche_qm_Jahr]]/tbl_AufmassLos1[[#This Row],[qm Leistung pro Stunde]],"")</f>
        <v/>
      </c>
      <c r="T695" s="176">
        <f>IFERROR(VLOOKUP(tbl_AufmassLos1[[#This Row],[Reinigungs-gruppe]]&amp;tbl_AufmassLos1[[#This Row],[Reinigungs-tageJahr]],tbl_BasisLos1[],8,FALSE),"")</f>
        <v>0</v>
      </c>
      <c r="U695" s="177" t="str">
        <f>IFERROR(tbl_AufmassLos1[[#This Row],[StundenJahr]]*tbl_AufmassLos1[[#This Row],[SVS]],"")</f>
        <v/>
      </c>
      <c r="V695" s="177" t="str">
        <f>IFERROR(tbl_AufmassLos1[[#This Row],[PreisJahr]]/12,"")</f>
        <v/>
      </c>
    </row>
    <row r="696" spans="1:22" x14ac:dyDescent="0.2">
      <c r="A696" s="285" t="s">
        <v>1545</v>
      </c>
      <c r="B696" s="286">
        <v>706780031</v>
      </c>
      <c r="C696" s="285" t="s">
        <v>1544</v>
      </c>
      <c r="D696" s="287" t="s">
        <v>252</v>
      </c>
      <c r="E696" s="651" t="s">
        <v>1407</v>
      </c>
      <c r="F696" s="292" t="s">
        <v>374</v>
      </c>
      <c r="G696" s="288" t="s">
        <v>680</v>
      </c>
      <c r="H696" s="285"/>
      <c r="I696" s="285" t="s">
        <v>384</v>
      </c>
      <c r="J696" s="289">
        <v>202.71</v>
      </c>
      <c r="K696" s="286" t="s">
        <v>422</v>
      </c>
      <c r="L696" s="286" t="s">
        <v>163</v>
      </c>
      <c r="M696" s="286" t="s">
        <v>432</v>
      </c>
      <c r="N696" s="290">
        <v>115.2</v>
      </c>
      <c r="O696" s="291">
        <v>28</v>
      </c>
      <c r="P696" s="291"/>
      <c r="Q696" s="650">
        <f>IFERROR(tbl_AufmassLos1[[#This Row],[Fläche_qm]]*tbl_AufmassLos1[[#This Row],[Reinigungs-tageJahr]],"")</f>
        <v>23352.192000000003</v>
      </c>
      <c r="R696" s="175">
        <f>IFERROR(VLOOKUP(tbl_AufmassLos1[[#This Row],[Reinigungs-gruppe]]&amp;tbl_AufmassLos1[[#This Row],[Reinigungs-tageJahr]],tbl_BasisLos1[],7,FALSE),"")</f>
        <v>0</v>
      </c>
      <c r="S696" s="174" t="str">
        <f>IFERROR(tbl_AufmassLos1[[#This Row],[Fläche_qm_Jahr]]/tbl_AufmassLos1[[#This Row],[qm Leistung pro Stunde]],"")</f>
        <v/>
      </c>
      <c r="T696" s="176">
        <f>IFERROR(VLOOKUP(tbl_AufmassLos1[[#This Row],[Reinigungs-gruppe]]&amp;tbl_AufmassLos1[[#This Row],[Reinigungs-tageJahr]],tbl_BasisLos1[],8,FALSE),"")</f>
        <v>0</v>
      </c>
      <c r="U696" s="177" t="str">
        <f>IFERROR(tbl_AufmassLos1[[#This Row],[StundenJahr]]*tbl_AufmassLos1[[#This Row],[SVS]],"")</f>
        <v/>
      </c>
      <c r="V696" s="177" t="str">
        <f>IFERROR(tbl_AufmassLos1[[#This Row],[PreisJahr]]/12,"")</f>
        <v/>
      </c>
    </row>
    <row r="697" spans="1:22" x14ac:dyDescent="0.2">
      <c r="A697" s="285" t="s">
        <v>1684</v>
      </c>
      <c r="B697" s="286">
        <v>702480007</v>
      </c>
      <c r="C697" s="285" t="s">
        <v>1533</v>
      </c>
      <c r="D697" s="287" t="s">
        <v>251</v>
      </c>
      <c r="E697" s="651" t="s">
        <v>282</v>
      </c>
      <c r="F697" s="292" t="s">
        <v>343</v>
      </c>
      <c r="G697" s="288" t="s">
        <v>681</v>
      </c>
      <c r="H697" s="285"/>
      <c r="I697" s="285" t="s">
        <v>390</v>
      </c>
      <c r="J697" s="289">
        <v>34.409999999999997</v>
      </c>
      <c r="K697" s="286" t="s">
        <v>233</v>
      </c>
      <c r="L697" s="286" t="s">
        <v>163</v>
      </c>
      <c r="M697" s="286" t="s">
        <v>428</v>
      </c>
      <c r="N697" s="290">
        <v>49</v>
      </c>
      <c r="O697" s="291">
        <v>7.88</v>
      </c>
      <c r="P697" s="291"/>
      <c r="Q697" s="650">
        <f>IFERROR(tbl_AufmassLos1[[#This Row],[Fläche_qm]]*tbl_AufmassLos1[[#This Row],[Reinigungs-tageJahr]],"")</f>
        <v>1686.09</v>
      </c>
      <c r="R697" s="175">
        <f>IFERROR(VLOOKUP(tbl_AufmassLos1[[#This Row],[Reinigungs-gruppe]]&amp;tbl_AufmassLos1[[#This Row],[Reinigungs-tageJahr]],tbl_BasisLos1[],7,FALSE),"")</f>
        <v>0</v>
      </c>
      <c r="S697" s="174" t="str">
        <f>IFERROR(tbl_AufmassLos1[[#This Row],[Fläche_qm_Jahr]]/tbl_AufmassLos1[[#This Row],[qm Leistung pro Stunde]],"")</f>
        <v/>
      </c>
      <c r="T697" s="176">
        <f>IFERROR(VLOOKUP(tbl_AufmassLos1[[#This Row],[Reinigungs-gruppe]]&amp;tbl_AufmassLos1[[#This Row],[Reinigungs-tageJahr]],tbl_BasisLos1[],8,FALSE),"")</f>
        <v>0</v>
      </c>
      <c r="U697" s="177" t="str">
        <f>IFERROR(tbl_AufmassLos1[[#This Row],[StundenJahr]]*tbl_AufmassLos1[[#This Row],[SVS]],"")</f>
        <v/>
      </c>
      <c r="V697" s="177" t="str">
        <f>IFERROR(tbl_AufmassLos1[[#This Row],[PreisJahr]]/12,"")</f>
        <v/>
      </c>
    </row>
    <row r="698" spans="1:22" x14ac:dyDescent="0.2">
      <c r="A698" s="285" t="s">
        <v>1684</v>
      </c>
      <c r="B698" s="286">
        <v>702480007</v>
      </c>
      <c r="C698" s="285" t="s">
        <v>1533</v>
      </c>
      <c r="D698" s="287" t="s">
        <v>251</v>
      </c>
      <c r="E698" s="651" t="s">
        <v>1408</v>
      </c>
      <c r="F698" s="292" t="s">
        <v>334</v>
      </c>
      <c r="G698" s="288" t="s">
        <v>681</v>
      </c>
      <c r="H698" s="285"/>
      <c r="I698" s="285" t="s">
        <v>1522</v>
      </c>
      <c r="J698" s="289">
        <v>4.75</v>
      </c>
      <c r="K698" s="286" t="s">
        <v>408</v>
      </c>
      <c r="L698" s="286" t="s">
        <v>163</v>
      </c>
      <c r="M698" s="286" t="s">
        <v>428</v>
      </c>
      <c r="N698" s="290">
        <v>49</v>
      </c>
      <c r="O698" s="291">
        <v>7.4</v>
      </c>
      <c r="P698" s="291">
        <v>7.4</v>
      </c>
      <c r="Q698" s="650">
        <f>IFERROR(tbl_AufmassLos1[[#This Row],[Fläche_qm]]*tbl_AufmassLos1[[#This Row],[Reinigungs-tageJahr]],"")</f>
        <v>232.75</v>
      </c>
      <c r="R698" s="175">
        <f>IFERROR(VLOOKUP(tbl_AufmassLos1[[#This Row],[Reinigungs-gruppe]]&amp;tbl_AufmassLos1[[#This Row],[Reinigungs-tageJahr]],tbl_BasisLos1[],7,FALSE),"")</f>
        <v>0</v>
      </c>
      <c r="S698" s="174" t="str">
        <f>IFERROR(tbl_AufmassLos1[[#This Row],[Fläche_qm_Jahr]]/tbl_AufmassLos1[[#This Row],[qm Leistung pro Stunde]],"")</f>
        <v/>
      </c>
      <c r="T698" s="176">
        <f>IFERROR(VLOOKUP(tbl_AufmassLos1[[#This Row],[Reinigungs-gruppe]]&amp;tbl_AufmassLos1[[#This Row],[Reinigungs-tageJahr]],tbl_BasisLos1[],8,FALSE),"")</f>
        <v>0</v>
      </c>
      <c r="U698" s="177" t="str">
        <f>IFERROR(tbl_AufmassLos1[[#This Row],[StundenJahr]]*tbl_AufmassLos1[[#This Row],[SVS]],"")</f>
        <v/>
      </c>
      <c r="V698" s="177" t="str">
        <f>IFERROR(tbl_AufmassLos1[[#This Row],[PreisJahr]]/12,"")</f>
        <v/>
      </c>
    </row>
    <row r="699" spans="1:22" x14ac:dyDescent="0.2">
      <c r="A699" s="285" t="s">
        <v>1684</v>
      </c>
      <c r="B699" s="286">
        <v>702480007</v>
      </c>
      <c r="C699" s="285" t="s">
        <v>1533</v>
      </c>
      <c r="D699" s="287" t="s">
        <v>251</v>
      </c>
      <c r="E699" s="651" t="s">
        <v>281</v>
      </c>
      <c r="F699" s="292" t="s">
        <v>346</v>
      </c>
      <c r="G699" s="288" t="s">
        <v>681</v>
      </c>
      <c r="H699" s="285"/>
      <c r="I699" s="285" t="s">
        <v>389</v>
      </c>
      <c r="J699" s="289">
        <v>10.64</v>
      </c>
      <c r="K699" s="286" t="s">
        <v>403</v>
      </c>
      <c r="L699" s="286" t="s">
        <v>163</v>
      </c>
      <c r="M699" s="286" t="s">
        <v>430</v>
      </c>
      <c r="N699" s="290">
        <v>245</v>
      </c>
      <c r="O699" s="291">
        <v>5.91</v>
      </c>
      <c r="P699" s="291"/>
      <c r="Q699" s="650">
        <f>IFERROR(tbl_AufmassLos1[[#This Row],[Fläche_qm]]*tbl_AufmassLos1[[#This Row],[Reinigungs-tageJahr]],"")</f>
        <v>2606.8000000000002</v>
      </c>
      <c r="R699" s="175">
        <f>IFERROR(VLOOKUP(tbl_AufmassLos1[[#This Row],[Reinigungs-gruppe]]&amp;tbl_AufmassLos1[[#This Row],[Reinigungs-tageJahr]],tbl_BasisLos1[],7,FALSE),"")</f>
        <v>0</v>
      </c>
      <c r="S699" s="174" t="str">
        <f>IFERROR(tbl_AufmassLos1[[#This Row],[Fläche_qm_Jahr]]/tbl_AufmassLos1[[#This Row],[qm Leistung pro Stunde]],"")</f>
        <v/>
      </c>
      <c r="T699" s="176">
        <f>IFERROR(VLOOKUP(tbl_AufmassLos1[[#This Row],[Reinigungs-gruppe]]&amp;tbl_AufmassLos1[[#This Row],[Reinigungs-tageJahr]],tbl_BasisLos1[],8,FALSE),"")</f>
        <v>0</v>
      </c>
      <c r="U699" s="177" t="str">
        <f>IFERROR(tbl_AufmassLos1[[#This Row],[StundenJahr]]*tbl_AufmassLos1[[#This Row],[SVS]],"")</f>
        <v/>
      </c>
      <c r="V699" s="177" t="str">
        <f>IFERROR(tbl_AufmassLos1[[#This Row],[PreisJahr]]/12,"")</f>
        <v/>
      </c>
    </row>
    <row r="700" spans="1:22" x14ac:dyDescent="0.2">
      <c r="A700" s="285" t="s">
        <v>1684</v>
      </c>
      <c r="B700" s="286">
        <v>702480007</v>
      </c>
      <c r="C700" s="285" t="s">
        <v>1533</v>
      </c>
      <c r="D700" s="287" t="s">
        <v>251</v>
      </c>
      <c r="E700" s="651" t="s">
        <v>266</v>
      </c>
      <c r="F700" s="292" t="s">
        <v>343</v>
      </c>
      <c r="G700" s="288" t="s">
        <v>681</v>
      </c>
      <c r="H700" s="285"/>
      <c r="I700" s="285" t="s">
        <v>390</v>
      </c>
      <c r="J700" s="289">
        <v>24.63</v>
      </c>
      <c r="K700" s="286" t="s">
        <v>233</v>
      </c>
      <c r="L700" s="286" t="s">
        <v>163</v>
      </c>
      <c r="M700" s="286" t="s">
        <v>428</v>
      </c>
      <c r="N700" s="290">
        <v>49</v>
      </c>
      <c r="O700" s="291">
        <v>5.91</v>
      </c>
      <c r="P700" s="291"/>
      <c r="Q700" s="650">
        <f>IFERROR(tbl_AufmassLos1[[#This Row],[Fläche_qm]]*tbl_AufmassLos1[[#This Row],[Reinigungs-tageJahr]],"")</f>
        <v>1206.8699999999999</v>
      </c>
      <c r="R700" s="175">
        <f>IFERROR(VLOOKUP(tbl_AufmassLos1[[#This Row],[Reinigungs-gruppe]]&amp;tbl_AufmassLos1[[#This Row],[Reinigungs-tageJahr]],tbl_BasisLos1[],7,FALSE),"")</f>
        <v>0</v>
      </c>
      <c r="S700" s="174" t="str">
        <f>IFERROR(tbl_AufmassLos1[[#This Row],[Fläche_qm_Jahr]]/tbl_AufmassLos1[[#This Row],[qm Leistung pro Stunde]],"")</f>
        <v/>
      </c>
      <c r="T700" s="176">
        <f>IFERROR(VLOOKUP(tbl_AufmassLos1[[#This Row],[Reinigungs-gruppe]]&amp;tbl_AufmassLos1[[#This Row],[Reinigungs-tageJahr]],tbl_BasisLos1[],8,FALSE),"")</f>
        <v>0</v>
      </c>
      <c r="U700" s="177" t="str">
        <f>IFERROR(tbl_AufmassLos1[[#This Row],[StundenJahr]]*tbl_AufmassLos1[[#This Row],[SVS]],"")</f>
        <v/>
      </c>
      <c r="V700" s="177" t="str">
        <f>IFERROR(tbl_AufmassLos1[[#This Row],[PreisJahr]]/12,"")</f>
        <v/>
      </c>
    </row>
    <row r="701" spans="1:22" x14ac:dyDescent="0.2">
      <c r="A701" s="285" t="s">
        <v>1684</v>
      </c>
      <c r="B701" s="286">
        <v>702480007</v>
      </c>
      <c r="C701" s="285" t="s">
        <v>1533</v>
      </c>
      <c r="D701" s="287" t="s">
        <v>251</v>
      </c>
      <c r="E701" s="651" t="s">
        <v>280</v>
      </c>
      <c r="F701" s="292" t="s">
        <v>343</v>
      </c>
      <c r="G701" s="288" t="s">
        <v>681</v>
      </c>
      <c r="H701" s="285"/>
      <c r="I701" s="285" t="s">
        <v>390</v>
      </c>
      <c r="J701" s="289">
        <v>17.71</v>
      </c>
      <c r="K701" s="286" t="s">
        <v>233</v>
      </c>
      <c r="L701" s="286" t="s">
        <v>163</v>
      </c>
      <c r="M701" s="286" t="s">
        <v>428</v>
      </c>
      <c r="N701" s="290">
        <v>49</v>
      </c>
      <c r="O701" s="291">
        <v>3.94</v>
      </c>
      <c r="P701" s="291"/>
      <c r="Q701" s="650">
        <f>IFERROR(tbl_AufmassLos1[[#This Row],[Fläche_qm]]*tbl_AufmassLos1[[#This Row],[Reinigungs-tageJahr]],"")</f>
        <v>867.79000000000008</v>
      </c>
      <c r="R701" s="175">
        <f>IFERROR(VLOOKUP(tbl_AufmassLos1[[#This Row],[Reinigungs-gruppe]]&amp;tbl_AufmassLos1[[#This Row],[Reinigungs-tageJahr]],tbl_BasisLos1[],7,FALSE),"")</f>
        <v>0</v>
      </c>
      <c r="S701" s="174" t="str">
        <f>IFERROR(tbl_AufmassLos1[[#This Row],[Fläche_qm_Jahr]]/tbl_AufmassLos1[[#This Row],[qm Leistung pro Stunde]],"")</f>
        <v/>
      </c>
      <c r="T701" s="176">
        <f>IFERROR(VLOOKUP(tbl_AufmassLos1[[#This Row],[Reinigungs-gruppe]]&amp;tbl_AufmassLos1[[#This Row],[Reinigungs-tageJahr]],tbl_BasisLos1[],8,FALSE),"")</f>
        <v>0</v>
      </c>
      <c r="U701" s="177" t="str">
        <f>IFERROR(tbl_AufmassLos1[[#This Row],[StundenJahr]]*tbl_AufmassLos1[[#This Row],[SVS]],"")</f>
        <v/>
      </c>
      <c r="V701" s="177" t="str">
        <f>IFERROR(tbl_AufmassLos1[[#This Row],[PreisJahr]]/12,"")</f>
        <v/>
      </c>
    </row>
    <row r="702" spans="1:22" x14ac:dyDescent="0.2">
      <c r="A702" s="285" t="s">
        <v>1684</v>
      </c>
      <c r="B702" s="286">
        <v>702480007</v>
      </c>
      <c r="C702" s="285" t="s">
        <v>1533</v>
      </c>
      <c r="D702" s="287" t="s">
        <v>251</v>
      </c>
      <c r="E702" s="651" t="s">
        <v>265</v>
      </c>
      <c r="F702" s="292" t="s">
        <v>343</v>
      </c>
      <c r="G702" s="288" t="s">
        <v>681</v>
      </c>
      <c r="H702" s="285"/>
      <c r="I702" s="285" t="s">
        <v>390</v>
      </c>
      <c r="J702" s="289">
        <v>23.79</v>
      </c>
      <c r="K702" s="286" t="s">
        <v>233</v>
      </c>
      <c r="L702" s="286" t="s">
        <v>163</v>
      </c>
      <c r="M702" s="286" t="s">
        <v>428</v>
      </c>
      <c r="N702" s="290">
        <v>49</v>
      </c>
      <c r="O702" s="291">
        <v>5.91</v>
      </c>
      <c r="P702" s="291"/>
      <c r="Q702" s="650">
        <f>IFERROR(tbl_AufmassLos1[[#This Row],[Fläche_qm]]*tbl_AufmassLos1[[#This Row],[Reinigungs-tageJahr]],"")</f>
        <v>1165.71</v>
      </c>
      <c r="R702" s="175">
        <f>IFERROR(VLOOKUP(tbl_AufmassLos1[[#This Row],[Reinigungs-gruppe]]&amp;tbl_AufmassLos1[[#This Row],[Reinigungs-tageJahr]],tbl_BasisLos1[],7,FALSE),"")</f>
        <v>0</v>
      </c>
      <c r="S702" s="174" t="str">
        <f>IFERROR(tbl_AufmassLos1[[#This Row],[Fläche_qm_Jahr]]/tbl_AufmassLos1[[#This Row],[qm Leistung pro Stunde]],"")</f>
        <v/>
      </c>
      <c r="T702" s="176">
        <f>IFERROR(VLOOKUP(tbl_AufmassLos1[[#This Row],[Reinigungs-gruppe]]&amp;tbl_AufmassLos1[[#This Row],[Reinigungs-tageJahr]],tbl_BasisLos1[],8,FALSE),"")</f>
        <v>0</v>
      </c>
      <c r="U702" s="177" t="str">
        <f>IFERROR(tbl_AufmassLos1[[#This Row],[StundenJahr]]*tbl_AufmassLos1[[#This Row],[SVS]],"")</f>
        <v/>
      </c>
      <c r="V702" s="177" t="str">
        <f>IFERROR(tbl_AufmassLos1[[#This Row],[PreisJahr]]/12,"")</f>
        <v/>
      </c>
    </row>
    <row r="703" spans="1:22" x14ac:dyDescent="0.2">
      <c r="A703" s="285" t="s">
        <v>1684</v>
      </c>
      <c r="B703" s="286">
        <v>702480007</v>
      </c>
      <c r="C703" s="285" t="s">
        <v>1533</v>
      </c>
      <c r="D703" s="287" t="s">
        <v>251</v>
      </c>
      <c r="E703" s="651" t="s">
        <v>283</v>
      </c>
      <c r="F703" s="292" t="s">
        <v>343</v>
      </c>
      <c r="G703" s="288" t="s">
        <v>681</v>
      </c>
      <c r="H703" s="285"/>
      <c r="I703" s="285" t="s">
        <v>390</v>
      </c>
      <c r="J703" s="289">
        <v>30.21</v>
      </c>
      <c r="K703" s="286" t="s">
        <v>233</v>
      </c>
      <c r="L703" s="286" t="s">
        <v>163</v>
      </c>
      <c r="M703" s="286" t="s">
        <v>428</v>
      </c>
      <c r="N703" s="290">
        <v>49</v>
      </c>
      <c r="O703" s="291">
        <v>9.85</v>
      </c>
      <c r="P703" s="291"/>
      <c r="Q703" s="650">
        <f>IFERROR(tbl_AufmassLos1[[#This Row],[Fläche_qm]]*tbl_AufmassLos1[[#This Row],[Reinigungs-tageJahr]],"")</f>
        <v>1480.29</v>
      </c>
      <c r="R703" s="175">
        <f>IFERROR(VLOOKUP(tbl_AufmassLos1[[#This Row],[Reinigungs-gruppe]]&amp;tbl_AufmassLos1[[#This Row],[Reinigungs-tageJahr]],tbl_BasisLos1[],7,FALSE),"")</f>
        <v>0</v>
      </c>
      <c r="S703" s="174" t="str">
        <f>IFERROR(tbl_AufmassLos1[[#This Row],[Fläche_qm_Jahr]]/tbl_AufmassLos1[[#This Row],[qm Leistung pro Stunde]],"")</f>
        <v/>
      </c>
      <c r="T703" s="176">
        <f>IFERROR(VLOOKUP(tbl_AufmassLos1[[#This Row],[Reinigungs-gruppe]]&amp;tbl_AufmassLos1[[#This Row],[Reinigungs-tageJahr]],tbl_BasisLos1[],8,FALSE),"")</f>
        <v>0</v>
      </c>
      <c r="U703" s="177" t="str">
        <f>IFERROR(tbl_AufmassLos1[[#This Row],[StundenJahr]]*tbl_AufmassLos1[[#This Row],[SVS]],"")</f>
        <v/>
      </c>
      <c r="V703" s="177" t="str">
        <f>IFERROR(tbl_AufmassLos1[[#This Row],[PreisJahr]]/12,"")</f>
        <v/>
      </c>
    </row>
    <row r="704" spans="1:22" x14ac:dyDescent="0.2">
      <c r="A704" s="285" t="s">
        <v>1684</v>
      </c>
      <c r="B704" s="286">
        <v>702480007</v>
      </c>
      <c r="C704" s="285" t="s">
        <v>1533</v>
      </c>
      <c r="D704" s="287" t="s">
        <v>251</v>
      </c>
      <c r="E704" s="651" t="s">
        <v>288</v>
      </c>
      <c r="F704" s="292" t="s">
        <v>343</v>
      </c>
      <c r="G704" s="288" t="s">
        <v>681</v>
      </c>
      <c r="H704" s="285"/>
      <c r="I704" s="285" t="s">
        <v>390</v>
      </c>
      <c r="J704" s="289">
        <v>18</v>
      </c>
      <c r="K704" s="286" t="s">
        <v>233</v>
      </c>
      <c r="L704" s="286" t="s">
        <v>163</v>
      </c>
      <c r="M704" s="286" t="s">
        <v>428</v>
      </c>
      <c r="N704" s="290">
        <v>49</v>
      </c>
      <c r="O704" s="291">
        <v>5.91</v>
      </c>
      <c r="P704" s="291">
        <v>0.42</v>
      </c>
      <c r="Q704" s="650">
        <f>IFERROR(tbl_AufmassLos1[[#This Row],[Fläche_qm]]*tbl_AufmassLos1[[#This Row],[Reinigungs-tageJahr]],"")</f>
        <v>882</v>
      </c>
      <c r="R704" s="175">
        <f>IFERROR(VLOOKUP(tbl_AufmassLos1[[#This Row],[Reinigungs-gruppe]]&amp;tbl_AufmassLos1[[#This Row],[Reinigungs-tageJahr]],tbl_BasisLos1[],7,FALSE),"")</f>
        <v>0</v>
      </c>
      <c r="S704" s="174" t="str">
        <f>IFERROR(tbl_AufmassLos1[[#This Row],[Fläche_qm_Jahr]]/tbl_AufmassLos1[[#This Row],[qm Leistung pro Stunde]],"")</f>
        <v/>
      </c>
      <c r="T704" s="176">
        <f>IFERROR(VLOOKUP(tbl_AufmassLos1[[#This Row],[Reinigungs-gruppe]]&amp;tbl_AufmassLos1[[#This Row],[Reinigungs-tageJahr]],tbl_BasisLos1[],8,FALSE),"")</f>
        <v>0</v>
      </c>
      <c r="U704" s="177" t="str">
        <f>IFERROR(tbl_AufmassLos1[[#This Row],[StundenJahr]]*tbl_AufmassLos1[[#This Row],[SVS]],"")</f>
        <v/>
      </c>
      <c r="V704" s="177" t="str">
        <f>IFERROR(tbl_AufmassLos1[[#This Row],[PreisJahr]]/12,"")</f>
        <v/>
      </c>
    </row>
    <row r="705" spans="1:22" x14ac:dyDescent="0.2">
      <c r="A705" s="285" t="s">
        <v>1684</v>
      </c>
      <c r="B705" s="286">
        <v>702480007</v>
      </c>
      <c r="C705" s="285" t="s">
        <v>1533</v>
      </c>
      <c r="D705" s="287" t="s">
        <v>251</v>
      </c>
      <c r="E705" s="651" t="s">
        <v>291</v>
      </c>
      <c r="F705" s="292" t="s">
        <v>343</v>
      </c>
      <c r="G705" s="288" t="s">
        <v>681</v>
      </c>
      <c r="H705" s="285"/>
      <c r="I705" s="285" t="s">
        <v>390</v>
      </c>
      <c r="J705" s="289">
        <v>24.2</v>
      </c>
      <c r="K705" s="286" t="s">
        <v>233</v>
      </c>
      <c r="L705" s="286" t="s">
        <v>163</v>
      </c>
      <c r="M705" s="286" t="s">
        <v>428</v>
      </c>
      <c r="N705" s="290">
        <v>49</v>
      </c>
      <c r="O705" s="291">
        <v>7.88</v>
      </c>
      <c r="P705" s="291"/>
      <c r="Q705" s="650">
        <f>IFERROR(tbl_AufmassLos1[[#This Row],[Fläche_qm]]*tbl_AufmassLos1[[#This Row],[Reinigungs-tageJahr]],"")</f>
        <v>1185.8</v>
      </c>
      <c r="R705" s="175">
        <f>IFERROR(VLOOKUP(tbl_AufmassLos1[[#This Row],[Reinigungs-gruppe]]&amp;tbl_AufmassLos1[[#This Row],[Reinigungs-tageJahr]],tbl_BasisLos1[],7,FALSE),"")</f>
        <v>0</v>
      </c>
      <c r="S705" s="174" t="str">
        <f>IFERROR(tbl_AufmassLos1[[#This Row],[Fläche_qm_Jahr]]/tbl_AufmassLos1[[#This Row],[qm Leistung pro Stunde]],"")</f>
        <v/>
      </c>
      <c r="T705" s="176">
        <f>IFERROR(VLOOKUP(tbl_AufmassLos1[[#This Row],[Reinigungs-gruppe]]&amp;tbl_AufmassLos1[[#This Row],[Reinigungs-tageJahr]],tbl_BasisLos1[],8,FALSE),"")</f>
        <v>0</v>
      </c>
      <c r="U705" s="177" t="str">
        <f>IFERROR(tbl_AufmassLos1[[#This Row],[StundenJahr]]*tbl_AufmassLos1[[#This Row],[SVS]],"")</f>
        <v/>
      </c>
      <c r="V705" s="177" t="str">
        <f>IFERROR(tbl_AufmassLos1[[#This Row],[PreisJahr]]/12,"")</f>
        <v/>
      </c>
    </row>
    <row r="706" spans="1:22" x14ac:dyDescent="0.2">
      <c r="A706" s="285" t="s">
        <v>1684</v>
      </c>
      <c r="B706" s="286">
        <v>702480007</v>
      </c>
      <c r="C706" s="285" t="s">
        <v>1533</v>
      </c>
      <c r="D706" s="287" t="s">
        <v>251</v>
      </c>
      <c r="E706" s="651" t="s">
        <v>290</v>
      </c>
      <c r="F706" s="292" t="s">
        <v>343</v>
      </c>
      <c r="G706" s="288" t="s">
        <v>681</v>
      </c>
      <c r="H706" s="285"/>
      <c r="I706" s="285" t="s">
        <v>390</v>
      </c>
      <c r="J706" s="289">
        <v>24.04</v>
      </c>
      <c r="K706" s="286" t="s">
        <v>233</v>
      </c>
      <c r="L706" s="286" t="s">
        <v>163</v>
      </c>
      <c r="M706" s="286" t="s">
        <v>428</v>
      </c>
      <c r="N706" s="290">
        <v>49</v>
      </c>
      <c r="O706" s="291">
        <v>7.88</v>
      </c>
      <c r="P706" s="291">
        <v>0.42</v>
      </c>
      <c r="Q706" s="650">
        <f>IFERROR(tbl_AufmassLos1[[#This Row],[Fläche_qm]]*tbl_AufmassLos1[[#This Row],[Reinigungs-tageJahr]],"")</f>
        <v>1177.96</v>
      </c>
      <c r="R706" s="175">
        <f>IFERROR(VLOOKUP(tbl_AufmassLos1[[#This Row],[Reinigungs-gruppe]]&amp;tbl_AufmassLos1[[#This Row],[Reinigungs-tageJahr]],tbl_BasisLos1[],7,FALSE),"")</f>
        <v>0</v>
      </c>
      <c r="S706" s="174" t="str">
        <f>IFERROR(tbl_AufmassLos1[[#This Row],[Fläche_qm_Jahr]]/tbl_AufmassLos1[[#This Row],[qm Leistung pro Stunde]],"")</f>
        <v/>
      </c>
      <c r="T706" s="176">
        <f>IFERROR(VLOOKUP(tbl_AufmassLos1[[#This Row],[Reinigungs-gruppe]]&amp;tbl_AufmassLos1[[#This Row],[Reinigungs-tageJahr]],tbl_BasisLos1[],8,FALSE),"")</f>
        <v>0</v>
      </c>
      <c r="U706" s="177" t="str">
        <f>IFERROR(tbl_AufmassLos1[[#This Row],[StundenJahr]]*tbl_AufmassLos1[[#This Row],[SVS]],"")</f>
        <v/>
      </c>
      <c r="V706" s="177" t="str">
        <f>IFERROR(tbl_AufmassLos1[[#This Row],[PreisJahr]]/12,"")</f>
        <v/>
      </c>
    </row>
    <row r="707" spans="1:22" x14ac:dyDescent="0.2">
      <c r="A707" s="285" t="s">
        <v>1684</v>
      </c>
      <c r="B707" s="286">
        <v>702480007</v>
      </c>
      <c r="C707" s="285" t="s">
        <v>1533</v>
      </c>
      <c r="D707" s="287" t="s">
        <v>251</v>
      </c>
      <c r="E707" s="651" t="s">
        <v>285</v>
      </c>
      <c r="F707" s="292" t="s">
        <v>369</v>
      </c>
      <c r="G707" s="288" t="s">
        <v>681</v>
      </c>
      <c r="H707" s="285"/>
      <c r="I707" s="285" t="s">
        <v>390</v>
      </c>
      <c r="J707" s="289">
        <v>34.74</v>
      </c>
      <c r="K707" s="286" t="s">
        <v>233</v>
      </c>
      <c r="L707" s="286" t="s">
        <v>163</v>
      </c>
      <c r="M707" s="286" t="s">
        <v>428</v>
      </c>
      <c r="N707" s="290">
        <v>49</v>
      </c>
      <c r="O707" s="291">
        <v>7.88</v>
      </c>
      <c r="P707" s="291"/>
      <c r="Q707" s="650">
        <f>IFERROR(tbl_AufmassLos1[[#This Row],[Fläche_qm]]*tbl_AufmassLos1[[#This Row],[Reinigungs-tageJahr]],"")</f>
        <v>1702.26</v>
      </c>
      <c r="R707" s="175">
        <f>IFERROR(VLOOKUP(tbl_AufmassLos1[[#This Row],[Reinigungs-gruppe]]&amp;tbl_AufmassLos1[[#This Row],[Reinigungs-tageJahr]],tbl_BasisLos1[],7,FALSE),"")</f>
        <v>0</v>
      </c>
      <c r="S707" s="174" t="str">
        <f>IFERROR(tbl_AufmassLos1[[#This Row],[Fläche_qm_Jahr]]/tbl_AufmassLos1[[#This Row],[qm Leistung pro Stunde]],"")</f>
        <v/>
      </c>
      <c r="T707" s="176">
        <f>IFERROR(VLOOKUP(tbl_AufmassLos1[[#This Row],[Reinigungs-gruppe]]&amp;tbl_AufmassLos1[[#This Row],[Reinigungs-tageJahr]],tbl_BasisLos1[],8,FALSE),"")</f>
        <v>0</v>
      </c>
      <c r="U707" s="177" t="str">
        <f>IFERROR(tbl_AufmassLos1[[#This Row],[StundenJahr]]*tbl_AufmassLos1[[#This Row],[SVS]],"")</f>
        <v/>
      </c>
      <c r="V707" s="177" t="str">
        <f>IFERROR(tbl_AufmassLos1[[#This Row],[PreisJahr]]/12,"")</f>
        <v/>
      </c>
    </row>
    <row r="708" spans="1:22" x14ac:dyDescent="0.2">
      <c r="A708" s="285" t="s">
        <v>1684</v>
      </c>
      <c r="B708" s="286">
        <v>702480007</v>
      </c>
      <c r="C708" s="285" t="s">
        <v>1533</v>
      </c>
      <c r="D708" s="287" t="s">
        <v>251</v>
      </c>
      <c r="E708" s="651" t="s">
        <v>284</v>
      </c>
      <c r="F708" s="292" t="s">
        <v>343</v>
      </c>
      <c r="G708" s="288" t="s">
        <v>681</v>
      </c>
      <c r="H708" s="285"/>
      <c r="I708" s="285" t="s">
        <v>390</v>
      </c>
      <c r="J708" s="289">
        <v>22.31</v>
      </c>
      <c r="K708" s="286" t="s">
        <v>233</v>
      </c>
      <c r="L708" s="286" t="s">
        <v>163</v>
      </c>
      <c r="M708" s="286" t="s">
        <v>428</v>
      </c>
      <c r="N708" s="290">
        <v>49</v>
      </c>
      <c r="O708" s="291">
        <v>5.91</v>
      </c>
      <c r="P708" s="291"/>
      <c r="Q708" s="650">
        <f>IFERROR(tbl_AufmassLos1[[#This Row],[Fläche_qm]]*tbl_AufmassLos1[[#This Row],[Reinigungs-tageJahr]],"")</f>
        <v>1093.1899999999998</v>
      </c>
      <c r="R708" s="175">
        <f>IFERROR(VLOOKUP(tbl_AufmassLos1[[#This Row],[Reinigungs-gruppe]]&amp;tbl_AufmassLos1[[#This Row],[Reinigungs-tageJahr]],tbl_BasisLos1[],7,FALSE),"")</f>
        <v>0</v>
      </c>
      <c r="S708" s="174" t="str">
        <f>IFERROR(tbl_AufmassLos1[[#This Row],[Fläche_qm_Jahr]]/tbl_AufmassLos1[[#This Row],[qm Leistung pro Stunde]],"")</f>
        <v/>
      </c>
      <c r="T708" s="176">
        <f>IFERROR(VLOOKUP(tbl_AufmassLos1[[#This Row],[Reinigungs-gruppe]]&amp;tbl_AufmassLos1[[#This Row],[Reinigungs-tageJahr]],tbl_BasisLos1[],8,FALSE),"")</f>
        <v>0</v>
      </c>
      <c r="U708" s="177" t="str">
        <f>IFERROR(tbl_AufmassLos1[[#This Row],[StundenJahr]]*tbl_AufmassLos1[[#This Row],[SVS]],"")</f>
        <v/>
      </c>
      <c r="V708" s="177" t="str">
        <f>IFERROR(tbl_AufmassLos1[[#This Row],[PreisJahr]]/12,"")</f>
        <v/>
      </c>
    </row>
    <row r="709" spans="1:22" x14ac:dyDescent="0.2">
      <c r="A709" s="285" t="s">
        <v>1684</v>
      </c>
      <c r="B709" s="286">
        <v>702480007</v>
      </c>
      <c r="C709" s="285" t="s">
        <v>1533</v>
      </c>
      <c r="D709" s="287" t="s">
        <v>251</v>
      </c>
      <c r="E709" s="651" t="s">
        <v>1409</v>
      </c>
      <c r="F709" s="292" t="s">
        <v>1410</v>
      </c>
      <c r="G709" s="288" t="s">
        <v>681</v>
      </c>
      <c r="H709" s="285"/>
      <c r="I709" s="285" t="s">
        <v>389</v>
      </c>
      <c r="J709" s="289">
        <v>20.75</v>
      </c>
      <c r="K709" s="286" t="s">
        <v>406</v>
      </c>
      <c r="L709" s="286" t="s">
        <v>163</v>
      </c>
      <c r="M709" s="286" t="s">
        <v>429</v>
      </c>
      <c r="N709" s="290">
        <v>12</v>
      </c>
      <c r="O709" s="291">
        <v>0</v>
      </c>
      <c r="P709" s="291"/>
      <c r="Q709" s="650">
        <f>IFERROR(tbl_AufmassLos1[[#This Row],[Fläche_qm]]*tbl_AufmassLos1[[#This Row],[Reinigungs-tageJahr]],"")</f>
        <v>249</v>
      </c>
      <c r="R709" s="175">
        <f>IFERROR(VLOOKUP(tbl_AufmassLos1[[#This Row],[Reinigungs-gruppe]]&amp;tbl_AufmassLos1[[#This Row],[Reinigungs-tageJahr]],tbl_BasisLos1[],7,FALSE),"")</f>
        <v>0</v>
      </c>
      <c r="S709" s="174" t="str">
        <f>IFERROR(tbl_AufmassLos1[[#This Row],[Fläche_qm_Jahr]]/tbl_AufmassLos1[[#This Row],[qm Leistung pro Stunde]],"")</f>
        <v/>
      </c>
      <c r="T709" s="176">
        <f>IFERROR(VLOOKUP(tbl_AufmassLos1[[#This Row],[Reinigungs-gruppe]]&amp;tbl_AufmassLos1[[#This Row],[Reinigungs-tageJahr]],tbl_BasisLos1[],8,FALSE),"")</f>
        <v>0</v>
      </c>
      <c r="U709" s="177" t="str">
        <f>IFERROR(tbl_AufmassLos1[[#This Row],[StundenJahr]]*tbl_AufmassLos1[[#This Row],[SVS]],"")</f>
        <v/>
      </c>
      <c r="V709" s="177" t="str">
        <f>IFERROR(tbl_AufmassLos1[[#This Row],[PreisJahr]]/12,"")</f>
        <v/>
      </c>
    </row>
    <row r="710" spans="1:22" x14ac:dyDescent="0.2">
      <c r="A710" s="285" t="s">
        <v>1684</v>
      </c>
      <c r="B710" s="286">
        <v>702480007</v>
      </c>
      <c r="C710" s="285" t="s">
        <v>1533</v>
      </c>
      <c r="D710" s="287" t="s">
        <v>251</v>
      </c>
      <c r="E710" s="651" t="s">
        <v>300</v>
      </c>
      <c r="F710" s="292" t="s">
        <v>1411</v>
      </c>
      <c r="G710" s="288" t="s">
        <v>681</v>
      </c>
      <c r="H710" s="285"/>
      <c r="I710" s="285" t="s">
        <v>391</v>
      </c>
      <c r="J710" s="289">
        <v>7.77</v>
      </c>
      <c r="K710" s="286" t="s">
        <v>400</v>
      </c>
      <c r="L710" s="286" t="s">
        <v>163</v>
      </c>
      <c r="M710" s="286" t="s">
        <v>430</v>
      </c>
      <c r="N710" s="290">
        <v>245</v>
      </c>
      <c r="O710" s="291">
        <v>0</v>
      </c>
      <c r="P710" s="291"/>
      <c r="Q710" s="650">
        <f>IFERROR(tbl_AufmassLos1[[#This Row],[Fläche_qm]]*tbl_AufmassLos1[[#This Row],[Reinigungs-tageJahr]],"")</f>
        <v>1903.6499999999999</v>
      </c>
      <c r="R710" s="175">
        <f>IFERROR(VLOOKUP(tbl_AufmassLos1[[#This Row],[Reinigungs-gruppe]]&amp;tbl_AufmassLos1[[#This Row],[Reinigungs-tageJahr]],tbl_BasisLos1[],7,FALSE),"")</f>
        <v>0</v>
      </c>
      <c r="S710" s="174" t="str">
        <f>IFERROR(tbl_AufmassLos1[[#This Row],[Fläche_qm_Jahr]]/tbl_AufmassLos1[[#This Row],[qm Leistung pro Stunde]],"")</f>
        <v/>
      </c>
      <c r="T710" s="176">
        <f>IFERROR(VLOOKUP(tbl_AufmassLos1[[#This Row],[Reinigungs-gruppe]]&amp;tbl_AufmassLos1[[#This Row],[Reinigungs-tageJahr]],tbl_BasisLos1[],8,FALSE),"")</f>
        <v>0</v>
      </c>
      <c r="U710" s="177" t="str">
        <f>IFERROR(tbl_AufmassLos1[[#This Row],[StundenJahr]]*tbl_AufmassLos1[[#This Row],[SVS]],"")</f>
        <v/>
      </c>
      <c r="V710" s="177" t="str">
        <f>IFERROR(tbl_AufmassLos1[[#This Row],[PreisJahr]]/12,"")</f>
        <v/>
      </c>
    </row>
    <row r="711" spans="1:22" x14ac:dyDescent="0.2">
      <c r="A711" s="285" t="s">
        <v>1684</v>
      </c>
      <c r="B711" s="286">
        <v>702480007</v>
      </c>
      <c r="C711" s="285" t="s">
        <v>1533</v>
      </c>
      <c r="D711" s="287" t="s">
        <v>251</v>
      </c>
      <c r="E711" s="651" t="s">
        <v>1412</v>
      </c>
      <c r="F711" s="292" t="s">
        <v>367</v>
      </c>
      <c r="G711" s="288" t="s">
        <v>681</v>
      </c>
      <c r="H711" s="285"/>
      <c r="I711" s="285" t="s">
        <v>389</v>
      </c>
      <c r="J711" s="289">
        <v>2.2200000000000002</v>
      </c>
      <c r="K711" s="286" t="s">
        <v>49</v>
      </c>
      <c r="L711" s="286" t="s">
        <v>163</v>
      </c>
      <c r="M711" s="286">
        <v>0</v>
      </c>
      <c r="N711" s="290">
        <v>0</v>
      </c>
      <c r="O711" s="291">
        <v>0</v>
      </c>
      <c r="P711" s="291"/>
      <c r="Q711" s="650">
        <f>IFERROR(tbl_AufmassLos1[[#This Row],[Fläche_qm]]*tbl_AufmassLos1[[#This Row],[Reinigungs-tageJahr]],"")</f>
        <v>0</v>
      </c>
      <c r="R711" s="175">
        <f>IFERROR(VLOOKUP(tbl_AufmassLos1[[#This Row],[Reinigungs-gruppe]]&amp;tbl_AufmassLos1[[#This Row],[Reinigungs-tageJahr]],tbl_BasisLos1[],7,FALSE),"")</f>
        <v>0</v>
      </c>
      <c r="S711" s="174" t="str">
        <f>IFERROR(tbl_AufmassLos1[[#This Row],[Fläche_qm_Jahr]]/tbl_AufmassLos1[[#This Row],[qm Leistung pro Stunde]],"")</f>
        <v/>
      </c>
      <c r="T711" s="176">
        <f>IFERROR(VLOOKUP(tbl_AufmassLos1[[#This Row],[Reinigungs-gruppe]]&amp;tbl_AufmassLos1[[#This Row],[Reinigungs-tageJahr]],tbl_BasisLos1[],8,FALSE),"")</f>
        <v>0</v>
      </c>
      <c r="U711" s="177" t="str">
        <f>IFERROR(tbl_AufmassLos1[[#This Row],[StundenJahr]]*tbl_AufmassLos1[[#This Row],[SVS]],"")</f>
        <v/>
      </c>
      <c r="V711" s="177" t="str">
        <f>IFERROR(tbl_AufmassLos1[[#This Row],[PreisJahr]]/12,"")</f>
        <v/>
      </c>
    </row>
    <row r="712" spans="1:22" x14ac:dyDescent="0.2">
      <c r="A712" s="285" t="s">
        <v>1684</v>
      </c>
      <c r="B712" s="286">
        <v>702480007</v>
      </c>
      <c r="C712" s="285" t="s">
        <v>1533</v>
      </c>
      <c r="D712" s="287" t="s">
        <v>251</v>
      </c>
      <c r="E712" s="651" t="s">
        <v>296</v>
      </c>
      <c r="F712" s="292" t="s">
        <v>1413</v>
      </c>
      <c r="G712" s="288" t="s">
        <v>681</v>
      </c>
      <c r="H712" s="285"/>
      <c r="I712" s="285" t="s">
        <v>390</v>
      </c>
      <c r="J712" s="289">
        <v>51.71</v>
      </c>
      <c r="K712" s="286" t="s">
        <v>408</v>
      </c>
      <c r="L712" s="286" t="s">
        <v>163</v>
      </c>
      <c r="M712" s="286" t="s">
        <v>428</v>
      </c>
      <c r="N712" s="290">
        <v>49</v>
      </c>
      <c r="O712" s="291">
        <v>0</v>
      </c>
      <c r="P712" s="291"/>
      <c r="Q712" s="650">
        <f>IFERROR(tbl_AufmassLos1[[#This Row],[Fläche_qm]]*tbl_AufmassLos1[[#This Row],[Reinigungs-tageJahr]],"")</f>
        <v>2533.79</v>
      </c>
      <c r="R712" s="175">
        <f>IFERROR(VLOOKUP(tbl_AufmassLos1[[#This Row],[Reinigungs-gruppe]]&amp;tbl_AufmassLos1[[#This Row],[Reinigungs-tageJahr]],tbl_BasisLos1[],7,FALSE),"")</f>
        <v>0</v>
      </c>
      <c r="S712" s="174" t="str">
        <f>IFERROR(tbl_AufmassLos1[[#This Row],[Fläche_qm_Jahr]]/tbl_AufmassLos1[[#This Row],[qm Leistung pro Stunde]],"")</f>
        <v/>
      </c>
      <c r="T712" s="176">
        <f>IFERROR(VLOOKUP(tbl_AufmassLos1[[#This Row],[Reinigungs-gruppe]]&amp;tbl_AufmassLos1[[#This Row],[Reinigungs-tageJahr]],tbl_BasisLos1[],8,FALSE),"")</f>
        <v>0</v>
      </c>
      <c r="U712" s="177" t="str">
        <f>IFERROR(tbl_AufmassLos1[[#This Row],[StundenJahr]]*tbl_AufmassLos1[[#This Row],[SVS]],"")</f>
        <v/>
      </c>
      <c r="V712" s="177" t="str">
        <f>IFERROR(tbl_AufmassLos1[[#This Row],[PreisJahr]]/12,"")</f>
        <v/>
      </c>
    </row>
    <row r="713" spans="1:22" x14ac:dyDescent="0.2">
      <c r="A713" s="285" t="s">
        <v>1684</v>
      </c>
      <c r="B713" s="286">
        <v>702480007</v>
      </c>
      <c r="C713" s="285" t="s">
        <v>1533</v>
      </c>
      <c r="D713" s="287" t="s">
        <v>251</v>
      </c>
      <c r="E713" s="651" t="s">
        <v>1414</v>
      </c>
      <c r="F713" s="292" t="s">
        <v>341</v>
      </c>
      <c r="G713" s="288" t="s">
        <v>681</v>
      </c>
      <c r="H713" s="285"/>
      <c r="I713" s="285" t="s">
        <v>391</v>
      </c>
      <c r="J713" s="289">
        <v>1.76</v>
      </c>
      <c r="K713" s="286" t="s">
        <v>49</v>
      </c>
      <c r="L713" s="286" t="s">
        <v>163</v>
      </c>
      <c r="M713" s="286">
        <v>0</v>
      </c>
      <c r="N713" s="290">
        <v>0</v>
      </c>
      <c r="O713" s="291">
        <v>0</v>
      </c>
      <c r="P713" s="291"/>
      <c r="Q713" s="650">
        <f>IFERROR(tbl_AufmassLos1[[#This Row],[Fläche_qm]]*tbl_AufmassLos1[[#This Row],[Reinigungs-tageJahr]],"")</f>
        <v>0</v>
      </c>
      <c r="R713" s="175">
        <f>IFERROR(VLOOKUP(tbl_AufmassLos1[[#This Row],[Reinigungs-gruppe]]&amp;tbl_AufmassLos1[[#This Row],[Reinigungs-tageJahr]],tbl_BasisLos1[],7,FALSE),"")</f>
        <v>0</v>
      </c>
      <c r="S713" s="174" t="str">
        <f>IFERROR(tbl_AufmassLos1[[#This Row],[Fläche_qm_Jahr]]/tbl_AufmassLos1[[#This Row],[qm Leistung pro Stunde]],"")</f>
        <v/>
      </c>
      <c r="T713" s="176">
        <f>IFERROR(VLOOKUP(tbl_AufmassLos1[[#This Row],[Reinigungs-gruppe]]&amp;tbl_AufmassLos1[[#This Row],[Reinigungs-tageJahr]],tbl_BasisLos1[],8,FALSE),"")</f>
        <v>0</v>
      </c>
      <c r="U713" s="177" t="str">
        <f>IFERROR(tbl_AufmassLos1[[#This Row],[StundenJahr]]*tbl_AufmassLos1[[#This Row],[SVS]],"")</f>
        <v/>
      </c>
      <c r="V713" s="177" t="str">
        <f>IFERROR(tbl_AufmassLos1[[#This Row],[PreisJahr]]/12,"")</f>
        <v/>
      </c>
    </row>
    <row r="714" spans="1:22" x14ac:dyDescent="0.2">
      <c r="A714" s="285" t="s">
        <v>1684</v>
      </c>
      <c r="B714" s="286">
        <v>702480007</v>
      </c>
      <c r="C714" s="285" t="s">
        <v>1533</v>
      </c>
      <c r="D714" s="287" t="s">
        <v>251</v>
      </c>
      <c r="E714" s="651" t="s">
        <v>1415</v>
      </c>
      <c r="F714" s="292" t="s">
        <v>1416</v>
      </c>
      <c r="G714" s="288" t="s">
        <v>681</v>
      </c>
      <c r="H714" s="285"/>
      <c r="I714" s="285" t="s">
        <v>391</v>
      </c>
      <c r="J714" s="289">
        <v>15.97</v>
      </c>
      <c r="K714" s="286" t="s">
        <v>400</v>
      </c>
      <c r="L714" s="286" t="s">
        <v>163</v>
      </c>
      <c r="M714" s="286" t="s">
        <v>430</v>
      </c>
      <c r="N714" s="290">
        <v>245</v>
      </c>
      <c r="O714" s="291">
        <v>0</v>
      </c>
      <c r="P714" s="291"/>
      <c r="Q714" s="650">
        <f>IFERROR(tbl_AufmassLos1[[#This Row],[Fläche_qm]]*tbl_AufmassLos1[[#This Row],[Reinigungs-tageJahr]],"")</f>
        <v>3912.65</v>
      </c>
      <c r="R714" s="175">
        <f>IFERROR(VLOOKUP(tbl_AufmassLos1[[#This Row],[Reinigungs-gruppe]]&amp;tbl_AufmassLos1[[#This Row],[Reinigungs-tageJahr]],tbl_BasisLos1[],7,FALSE),"")</f>
        <v>0</v>
      </c>
      <c r="S714" s="174" t="str">
        <f>IFERROR(tbl_AufmassLos1[[#This Row],[Fläche_qm_Jahr]]/tbl_AufmassLos1[[#This Row],[qm Leistung pro Stunde]],"")</f>
        <v/>
      </c>
      <c r="T714" s="176">
        <f>IFERROR(VLOOKUP(tbl_AufmassLos1[[#This Row],[Reinigungs-gruppe]]&amp;tbl_AufmassLos1[[#This Row],[Reinigungs-tageJahr]],tbl_BasisLos1[],8,FALSE),"")</f>
        <v>0</v>
      </c>
      <c r="U714" s="177" t="str">
        <f>IFERROR(tbl_AufmassLos1[[#This Row],[StundenJahr]]*tbl_AufmassLos1[[#This Row],[SVS]],"")</f>
        <v/>
      </c>
      <c r="V714" s="177" t="str">
        <f>IFERROR(tbl_AufmassLos1[[#This Row],[PreisJahr]]/12,"")</f>
        <v/>
      </c>
    </row>
    <row r="715" spans="1:22" x14ac:dyDescent="0.2">
      <c r="A715" s="285" t="s">
        <v>1684</v>
      </c>
      <c r="B715" s="286">
        <v>702480007</v>
      </c>
      <c r="C715" s="285" t="s">
        <v>1533</v>
      </c>
      <c r="D715" s="287" t="s">
        <v>251</v>
      </c>
      <c r="E715" s="651" t="s">
        <v>1417</v>
      </c>
      <c r="F715" s="292" t="s">
        <v>363</v>
      </c>
      <c r="G715" s="288" t="s">
        <v>681</v>
      </c>
      <c r="H715" s="285"/>
      <c r="I715" s="285" t="s">
        <v>389</v>
      </c>
      <c r="J715" s="289">
        <v>9.2100000000000009</v>
      </c>
      <c r="K715" s="286" t="s">
        <v>427</v>
      </c>
      <c r="L715" s="286" t="s">
        <v>163</v>
      </c>
      <c r="M715" s="286" t="s">
        <v>433</v>
      </c>
      <c r="N715" s="290">
        <v>122.5</v>
      </c>
      <c r="O715" s="291">
        <v>0</v>
      </c>
      <c r="P715" s="291"/>
      <c r="Q715" s="650">
        <f>IFERROR(tbl_AufmassLos1[[#This Row],[Fläche_qm]]*tbl_AufmassLos1[[#This Row],[Reinigungs-tageJahr]],"")</f>
        <v>1128.2250000000001</v>
      </c>
      <c r="R715" s="175">
        <f>IFERROR(VLOOKUP(tbl_AufmassLos1[[#This Row],[Reinigungs-gruppe]]&amp;tbl_AufmassLos1[[#This Row],[Reinigungs-tageJahr]],tbl_BasisLos1[],7,FALSE),"")</f>
        <v>0</v>
      </c>
      <c r="S715" s="174" t="str">
        <f>IFERROR(tbl_AufmassLos1[[#This Row],[Fläche_qm_Jahr]]/tbl_AufmassLos1[[#This Row],[qm Leistung pro Stunde]],"")</f>
        <v/>
      </c>
      <c r="T715" s="176">
        <f>IFERROR(VLOOKUP(tbl_AufmassLos1[[#This Row],[Reinigungs-gruppe]]&amp;tbl_AufmassLos1[[#This Row],[Reinigungs-tageJahr]],tbl_BasisLos1[],8,FALSE),"")</f>
        <v>0</v>
      </c>
      <c r="U715" s="177" t="str">
        <f>IFERROR(tbl_AufmassLos1[[#This Row],[StundenJahr]]*tbl_AufmassLos1[[#This Row],[SVS]],"")</f>
        <v/>
      </c>
      <c r="V715" s="177" t="str">
        <f>IFERROR(tbl_AufmassLos1[[#This Row],[PreisJahr]]/12,"")</f>
        <v/>
      </c>
    </row>
    <row r="716" spans="1:22" x14ac:dyDescent="0.2">
      <c r="A716" s="285" t="s">
        <v>1684</v>
      </c>
      <c r="B716" s="286">
        <v>702480007</v>
      </c>
      <c r="C716" s="285" t="s">
        <v>1533</v>
      </c>
      <c r="D716" s="287" t="s">
        <v>251</v>
      </c>
      <c r="E716" s="651" t="s">
        <v>1418</v>
      </c>
      <c r="F716" s="292" t="s">
        <v>368</v>
      </c>
      <c r="G716" s="288" t="s">
        <v>681</v>
      </c>
      <c r="H716" s="285"/>
      <c r="I716" s="285" t="s">
        <v>1523</v>
      </c>
      <c r="J716" s="289">
        <v>10.9</v>
      </c>
      <c r="K716" s="286" t="s">
        <v>49</v>
      </c>
      <c r="L716" s="286" t="s">
        <v>163</v>
      </c>
      <c r="M716" s="286">
        <v>0</v>
      </c>
      <c r="N716" s="290">
        <v>0</v>
      </c>
      <c r="O716" s="291">
        <v>0</v>
      </c>
      <c r="P716" s="291"/>
      <c r="Q716" s="650">
        <f>IFERROR(tbl_AufmassLos1[[#This Row],[Fläche_qm]]*tbl_AufmassLos1[[#This Row],[Reinigungs-tageJahr]],"")</f>
        <v>0</v>
      </c>
      <c r="R716" s="175">
        <f>IFERROR(VLOOKUP(tbl_AufmassLos1[[#This Row],[Reinigungs-gruppe]]&amp;tbl_AufmassLos1[[#This Row],[Reinigungs-tageJahr]],tbl_BasisLos1[],7,FALSE),"")</f>
        <v>0</v>
      </c>
      <c r="S716" s="174" t="str">
        <f>IFERROR(tbl_AufmassLos1[[#This Row],[Fläche_qm_Jahr]]/tbl_AufmassLos1[[#This Row],[qm Leistung pro Stunde]],"")</f>
        <v/>
      </c>
      <c r="T716" s="176">
        <f>IFERROR(VLOOKUP(tbl_AufmassLos1[[#This Row],[Reinigungs-gruppe]]&amp;tbl_AufmassLos1[[#This Row],[Reinigungs-tageJahr]],tbl_BasisLos1[],8,FALSE),"")</f>
        <v>0</v>
      </c>
      <c r="U716" s="177" t="str">
        <f>IFERROR(tbl_AufmassLos1[[#This Row],[StundenJahr]]*tbl_AufmassLos1[[#This Row],[SVS]],"")</f>
        <v/>
      </c>
      <c r="V716" s="177" t="str">
        <f>IFERROR(tbl_AufmassLos1[[#This Row],[PreisJahr]]/12,"")</f>
        <v/>
      </c>
    </row>
    <row r="717" spans="1:22" x14ac:dyDescent="0.2">
      <c r="A717" s="285" t="s">
        <v>1684</v>
      </c>
      <c r="B717" s="286">
        <v>702480007</v>
      </c>
      <c r="C717" s="285" t="s">
        <v>1533</v>
      </c>
      <c r="D717" s="287" t="s">
        <v>251</v>
      </c>
      <c r="E717" s="651" t="s">
        <v>271</v>
      </c>
      <c r="F717" s="292" t="s">
        <v>370</v>
      </c>
      <c r="G717" s="288" t="s">
        <v>681</v>
      </c>
      <c r="H717" s="285"/>
      <c r="I717" s="285" t="s">
        <v>390</v>
      </c>
      <c r="J717" s="289">
        <v>23.71</v>
      </c>
      <c r="K717" s="286" t="s">
        <v>233</v>
      </c>
      <c r="L717" s="286" t="s">
        <v>163</v>
      </c>
      <c r="M717" s="286" t="s">
        <v>428</v>
      </c>
      <c r="N717" s="290">
        <v>49</v>
      </c>
      <c r="O717" s="291">
        <v>7.88</v>
      </c>
      <c r="P717" s="291"/>
      <c r="Q717" s="650">
        <f>IFERROR(tbl_AufmassLos1[[#This Row],[Fläche_qm]]*tbl_AufmassLos1[[#This Row],[Reinigungs-tageJahr]],"")</f>
        <v>1161.79</v>
      </c>
      <c r="R717" s="175">
        <f>IFERROR(VLOOKUP(tbl_AufmassLos1[[#This Row],[Reinigungs-gruppe]]&amp;tbl_AufmassLos1[[#This Row],[Reinigungs-tageJahr]],tbl_BasisLos1[],7,FALSE),"")</f>
        <v>0</v>
      </c>
      <c r="S717" s="174" t="str">
        <f>IFERROR(tbl_AufmassLos1[[#This Row],[Fläche_qm_Jahr]]/tbl_AufmassLos1[[#This Row],[qm Leistung pro Stunde]],"")</f>
        <v/>
      </c>
      <c r="T717" s="176">
        <f>IFERROR(VLOOKUP(tbl_AufmassLos1[[#This Row],[Reinigungs-gruppe]]&amp;tbl_AufmassLos1[[#This Row],[Reinigungs-tageJahr]],tbl_BasisLos1[],8,FALSE),"")</f>
        <v>0</v>
      </c>
      <c r="U717" s="177" t="str">
        <f>IFERROR(tbl_AufmassLos1[[#This Row],[StundenJahr]]*tbl_AufmassLos1[[#This Row],[SVS]],"")</f>
        <v/>
      </c>
      <c r="V717" s="177" t="str">
        <f>IFERROR(tbl_AufmassLos1[[#This Row],[PreisJahr]]/12,"")</f>
        <v/>
      </c>
    </row>
    <row r="718" spans="1:22" x14ac:dyDescent="0.2">
      <c r="A718" s="285" t="s">
        <v>1684</v>
      </c>
      <c r="B718" s="286">
        <v>702480007</v>
      </c>
      <c r="C718" s="285" t="s">
        <v>1533</v>
      </c>
      <c r="D718" s="287" t="s">
        <v>251</v>
      </c>
      <c r="E718" s="651" t="s">
        <v>272</v>
      </c>
      <c r="F718" s="292" t="s">
        <v>1419</v>
      </c>
      <c r="G718" s="288" t="s">
        <v>681</v>
      </c>
      <c r="H718" s="285"/>
      <c r="I718" s="285" t="s">
        <v>390</v>
      </c>
      <c r="J718" s="289">
        <v>34.75</v>
      </c>
      <c r="K718" s="286" t="s">
        <v>233</v>
      </c>
      <c r="L718" s="286" t="s">
        <v>163</v>
      </c>
      <c r="M718" s="286" t="s">
        <v>428</v>
      </c>
      <c r="N718" s="290">
        <v>49</v>
      </c>
      <c r="O718" s="291">
        <v>15.76</v>
      </c>
      <c r="P718" s="291">
        <v>0.42</v>
      </c>
      <c r="Q718" s="650">
        <f>IFERROR(tbl_AufmassLos1[[#This Row],[Fläche_qm]]*tbl_AufmassLos1[[#This Row],[Reinigungs-tageJahr]],"")</f>
        <v>1702.75</v>
      </c>
      <c r="R718" s="175">
        <f>IFERROR(VLOOKUP(tbl_AufmassLos1[[#This Row],[Reinigungs-gruppe]]&amp;tbl_AufmassLos1[[#This Row],[Reinigungs-tageJahr]],tbl_BasisLos1[],7,FALSE),"")</f>
        <v>0</v>
      </c>
      <c r="S718" s="174" t="str">
        <f>IFERROR(tbl_AufmassLos1[[#This Row],[Fläche_qm_Jahr]]/tbl_AufmassLos1[[#This Row],[qm Leistung pro Stunde]],"")</f>
        <v/>
      </c>
      <c r="T718" s="176">
        <f>IFERROR(VLOOKUP(tbl_AufmassLos1[[#This Row],[Reinigungs-gruppe]]&amp;tbl_AufmassLos1[[#This Row],[Reinigungs-tageJahr]],tbl_BasisLos1[],8,FALSE),"")</f>
        <v>0</v>
      </c>
      <c r="U718" s="177" t="str">
        <f>IFERROR(tbl_AufmassLos1[[#This Row],[StundenJahr]]*tbl_AufmassLos1[[#This Row],[SVS]],"")</f>
        <v/>
      </c>
      <c r="V718" s="177" t="str">
        <f>IFERROR(tbl_AufmassLos1[[#This Row],[PreisJahr]]/12,"")</f>
        <v/>
      </c>
    </row>
    <row r="719" spans="1:22" x14ac:dyDescent="0.2">
      <c r="A719" s="285" t="s">
        <v>1684</v>
      </c>
      <c r="B719" s="286">
        <v>702480007</v>
      </c>
      <c r="C719" s="285" t="s">
        <v>1533</v>
      </c>
      <c r="D719" s="287" t="s">
        <v>251</v>
      </c>
      <c r="E719" s="651" t="s">
        <v>292</v>
      </c>
      <c r="F719" s="292" t="s">
        <v>343</v>
      </c>
      <c r="G719" s="288" t="s">
        <v>681</v>
      </c>
      <c r="H719" s="285"/>
      <c r="I719" s="285" t="s">
        <v>390</v>
      </c>
      <c r="J719" s="289">
        <v>17.920000000000002</v>
      </c>
      <c r="K719" s="286" t="s">
        <v>233</v>
      </c>
      <c r="L719" s="286" t="s">
        <v>163</v>
      </c>
      <c r="M719" s="286" t="s">
        <v>428</v>
      </c>
      <c r="N719" s="290">
        <v>49</v>
      </c>
      <c r="O719" s="291">
        <v>5.91</v>
      </c>
      <c r="P719" s="291">
        <v>0.42</v>
      </c>
      <c r="Q719" s="650">
        <f>IFERROR(tbl_AufmassLos1[[#This Row],[Fläche_qm]]*tbl_AufmassLos1[[#This Row],[Reinigungs-tageJahr]],"")</f>
        <v>878.08</v>
      </c>
      <c r="R719" s="175">
        <f>IFERROR(VLOOKUP(tbl_AufmassLos1[[#This Row],[Reinigungs-gruppe]]&amp;tbl_AufmassLos1[[#This Row],[Reinigungs-tageJahr]],tbl_BasisLos1[],7,FALSE),"")</f>
        <v>0</v>
      </c>
      <c r="S719" s="174" t="str">
        <f>IFERROR(tbl_AufmassLos1[[#This Row],[Fläche_qm_Jahr]]/tbl_AufmassLos1[[#This Row],[qm Leistung pro Stunde]],"")</f>
        <v/>
      </c>
      <c r="T719" s="176">
        <f>IFERROR(VLOOKUP(tbl_AufmassLos1[[#This Row],[Reinigungs-gruppe]]&amp;tbl_AufmassLos1[[#This Row],[Reinigungs-tageJahr]],tbl_BasisLos1[],8,FALSE),"")</f>
        <v>0</v>
      </c>
      <c r="U719" s="177" t="str">
        <f>IFERROR(tbl_AufmassLos1[[#This Row],[StundenJahr]]*tbl_AufmassLos1[[#This Row],[SVS]],"")</f>
        <v/>
      </c>
      <c r="V719" s="177" t="str">
        <f>IFERROR(tbl_AufmassLos1[[#This Row],[PreisJahr]]/12,"")</f>
        <v/>
      </c>
    </row>
    <row r="720" spans="1:22" x14ac:dyDescent="0.2">
      <c r="A720" s="285" t="s">
        <v>1684</v>
      </c>
      <c r="B720" s="286">
        <v>702480007</v>
      </c>
      <c r="C720" s="285" t="s">
        <v>1533</v>
      </c>
      <c r="D720" s="287" t="s">
        <v>251</v>
      </c>
      <c r="E720" s="651" t="s">
        <v>270</v>
      </c>
      <c r="F720" s="292" t="s">
        <v>343</v>
      </c>
      <c r="G720" s="288" t="s">
        <v>681</v>
      </c>
      <c r="H720" s="285"/>
      <c r="I720" s="285" t="s">
        <v>390</v>
      </c>
      <c r="J720" s="289">
        <v>18.149999999999999</v>
      </c>
      <c r="K720" s="286" t="s">
        <v>233</v>
      </c>
      <c r="L720" s="286" t="s">
        <v>163</v>
      </c>
      <c r="M720" s="286" t="s">
        <v>428</v>
      </c>
      <c r="N720" s="290">
        <v>49</v>
      </c>
      <c r="O720" s="291">
        <v>5.91</v>
      </c>
      <c r="P720" s="291"/>
      <c r="Q720" s="650">
        <f>IFERROR(tbl_AufmassLos1[[#This Row],[Fläche_qm]]*tbl_AufmassLos1[[#This Row],[Reinigungs-tageJahr]],"")</f>
        <v>889.34999999999991</v>
      </c>
      <c r="R720" s="175">
        <f>IFERROR(VLOOKUP(tbl_AufmassLos1[[#This Row],[Reinigungs-gruppe]]&amp;tbl_AufmassLos1[[#This Row],[Reinigungs-tageJahr]],tbl_BasisLos1[],7,FALSE),"")</f>
        <v>0</v>
      </c>
      <c r="S720" s="174" t="str">
        <f>IFERROR(tbl_AufmassLos1[[#This Row],[Fläche_qm_Jahr]]/tbl_AufmassLos1[[#This Row],[qm Leistung pro Stunde]],"")</f>
        <v/>
      </c>
      <c r="T720" s="176">
        <f>IFERROR(VLOOKUP(tbl_AufmassLos1[[#This Row],[Reinigungs-gruppe]]&amp;tbl_AufmassLos1[[#This Row],[Reinigungs-tageJahr]],tbl_BasisLos1[],8,FALSE),"")</f>
        <v>0</v>
      </c>
      <c r="U720" s="177" t="str">
        <f>IFERROR(tbl_AufmassLos1[[#This Row],[StundenJahr]]*tbl_AufmassLos1[[#This Row],[SVS]],"")</f>
        <v/>
      </c>
      <c r="V720" s="177" t="str">
        <f>IFERROR(tbl_AufmassLos1[[#This Row],[PreisJahr]]/12,"")</f>
        <v/>
      </c>
    </row>
    <row r="721" spans="1:22" x14ac:dyDescent="0.2">
      <c r="A721" s="285" t="s">
        <v>1684</v>
      </c>
      <c r="B721" s="286">
        <v>702480007</v>
      </c>
      <c r="C721" s="285" t="s">
        <v>1533</v>
      </c>
      <c r="D721" s="287" t="s">
        <v>251</v>
      </c>
      <c r="E721" s="651" t="s">
        <v>269</v>
      </c>
      <c r="F721" s="292" t="s">
        <v>343</v>
      </c>
      <c r="G721" s="288" t="s">
        <v>681</v>
      </c>
      <c r="H721" s="285"/>
      <c r="I721" s="285" t="s">
        <v>390</v>
      </c>
      <c r="J721" s="289">
        <v>18.149999999999999</v>
      </c>
      <c r="K721" s="286" t="s">
        <v>233</v>
      </c>
      <c r="L721" s="286" t="s">
        <v>163</v>
      </c>
      <c r="M721" s="286" t="s">
        <v>428</v>
      </c>
      <c r="N721" s="290">
        <v>49</v>
      </c>
      <c r="O721" s="291">
        <v>5.91</v>
      </c>
      <c r="P721" s="291"/>
      <c r="Q721" s="650">
        <f>IFERROR(tbl_AufmassLos1[[#This Row],[Fläche_qm]]*tbl_AufmassLos1[[#This Row],[Reinigungs-tageJahr]],"")</f>
        <v>889.34999999999991</v>
      </c>
      <c r="R721" s="175">
        <f>IFERROR(VLOOKUP(tbl_AufmassLos1[[#This Row],[Reinigungs-gruppe]]&amp;tbl_AufmassLos1[[#This Row],[Reinigungs-tageJahr]],tbl_BasisLos1[],7,FALSE),"")</f>
        <v>0</v>
      </c>
      <c r="S721" s="174" t="str">
        <f>IFERROR(tbl_AufmassLos1[[#This Row],[Fläche_qm_Jahr]]/tbl_AufmassLos1[[#This Row],[qm Leistung pro Stunde]],"")</f>
        <v/>
      </c>
      <c r="T721" s="176">
        <f>IFERROR(VLOOKUP(tbl_AufmassLos1[[#This Row],[Reinigungs-gruppe]]&amp;tbl_AufmassLos1[[#This Row],[Reinigungs-tageJahr]],tbl_BasisLos1[],8,FALSE),"")</f>
        <v>0</v>
      </c>
      <c r="U721" s="177" t="str">
        <f>IFERROR(tbl_AufmassLos1[[#This Row],[StundenJahr]]*tbl_AufmassLos1[[#This Row],[SVS]],"")</f>
        <v/>
      </c>
      <c r="V721" s="177" t="str">
        <f>IFERROR(tbl_AufmassLos1[[#This Row],[PreisJahr]]/12,"")</f>
        <v/>
      </c>
    </row>
    <row r="722" spans="1:22" x14ac:dyDescent="0.2">
      <c r="A722" s="285" t="s">
        <v>1684</v>
      </c>
      <c r="B722" s="286">
        <v>702480007</v>
      </c>
      <c r="C722" s="285" t="s">
        <v>1533</v>
      </c>
      <c r="D722" s="287" t="s">
        <v>251</v>
      </c>
      <c r="E722" s="651" t="s">
        <v>268</v>
      </c>
      <c r="F722" s="292" t="s">
        <v>343</v>
      </c>
      <c r="G722" s="288" t="s">
        <v>681</v>
      </c>
      <c r="H722" s="285"/>
      <c r="I722" s="285" t="s">
        <v>390</v>
      </c>
      <c r="J722" s="289">
        <v>18</v>
      </c>
      <c r="K722" s="286" t="s">
        <v>233</v>
      </c>
      <c r="L722" s="286" t="s">
        <v>163</v>
      </c>
      <c r="M722" s="286" t="s">
        <v>428</v>
      </c>
      <c r="N722" s="290">
        <v>49</v>
      </c>
      <c r="O722" s="291">
        <v>5.91</v>
      </c>
      <c r="P722" s="291">
        <v>0.42</v>
      </c>
      <c r="Q722" s="650">
        <f>IFERROR(tbl_AufmassLos1[[#This Row],[Fläche_qm]]*tbl_AufmassLos1[[#This Row],[Reinigungs-tageJahr]],"")</f>
        <v>882</v>
      </c>
      <c r="R722" s="175">
        <f>IFERROR(VLOOKUP(tbl_AufmassLos1[[#This Row],[Reinigungs-gruppe]]&amp;tbl_AufmassLos1[[#This Row],[Reinigungs-tageJahr]],tbl_BasisLos1[],7,FALSE),"")</f>
        <v>0</v>
      </c>
      <c r="S722" s="174" t="str">
        <f>IFERROR(tbl_AufmassLos1[[#This Row],[Fläche_qm_Jahr]]/tbl_AufmassLos1[[#This Row],[qm Leistung pro Stunde]],"")</f>
        <v/>
      </c>
      <c r="T722" s="176">
        <f>IFERROR(VLOOKUP(tbl_AufmassLos1[[#This Row],[Reinigungs-gruppe]]&amp;tbl_AufmassLos1[[#This Row],[Reinigungs-tageJahr]],tbl_BasisLos1[],8,FALSE),"")</f>
        <v>0</v>
      </c>
      <c r="U722" s="177" t="str">
        <f>IFERROR(tbl_AufmassLos1[[#This Row],[StundenJahr]]*tbl_AufmassLos1[[#This Row],[SVS]],"")</f>
        <v/>
      </c>
      <c r="V722" s="177" t="str">
        <f>IFERROR(tbl_AufmassLos1[[#This Row],[PreisJahr]]/12,"")</f>
        <v/>
      </c>
    </row>
    <row r="723" spans="1:22" x14ac:dyDescent="0.2">
      <c r="A723" s="285" t="s">
        <v>1684</v>
      </c>
      <c r="B723" s="286">
        <v>702480007</v>
      </c>
      <c r="C723" s="285" t="s">
        <v>1533</v>
      </c>
      <c r="D723" s="287" t="s">
        <v>251</v>
      </c>
      <c r="E723" s="651" t="s">
        <v>267</v>
      </c>
      <c r="F723" s="292" t="s">
        <v>343</v>
      </c>
      <c r="G723" s="288" t="s">
        <v>681</v>
      </c>
      <c r="H723" s="285"/>
      <c r="I723" s="285" t="s">
        <v>390</v>
      </c>
      <c r="J723" s="289">
        <v>24.03</v>
      </c>
      <c r="K723" s="286" t="s">
        <v>233</v>
      </c>
      <c r="L723" s="286" t="s">
        <v>163</v>
      </c>
      <c r="M723" s="286" t="s">
        <v>428</v>
      </c>
      <c r="N723" s="290">
        <v>49</v>
      </c>
      <c r="O723" s="291">
        <v>7.88</v>
      </c>
      <c r="P723" s="291"/>
      <c r="Q723" s="650">
        <f>IFERROR(tbl_AufmassLos1[[#This Row],[Fläche_qm]]*tbl_AufmassLos1[[#This Row],[Reinigungs-tageJahr]],"")</f>
        <v>1177.47</v>
      </c>
      <c r="R723" s="175">
        <f>IFERROR(VLOOKUP(tbl_AufmassLos1[[#This Row],[Reinigungs-gruppe]]&amp;tbl_AufmassLos1[[#This Row],[Reinigungs-tageJahr]],tbl_BasisLos1[],7,FALSE),"")</f>
        <v>0</v>
      </c>
      <c r="S723" s="174" t="str">
        <f>IFERROR(tbl_AufmassLos1[[#This Row],[Fläche_qm_Jahr]]/tbl_AufmassLos1[[#This Row],[qm Leistung pro Stunde]],"")</f>
        <v/>
      </c>
      <c r="T723" s="176">
        <f>IFERROR(VLOOKUP(tbl_AufmassLos1[[#This Row],[Reinigungs-gruppe]]&amp;tbl_AufmassLos1[[#This Row],[Reinigungs-tageJahr]],tbl_BasisLos1[],8,FALSE),"")</f>
        <v>0</v>
      </c>
      <c r="U723" s="177" t="str">
        <f>IFERROR(tbl_AufmassLos1[[#This Row],[StundenJahr]]*tbl_AufmassLos1[[#This Row],[SVS]],"")</f>
        <v/>
      </c>
      <c r="V723" s="177" t="str">
        <f>IFERROR(tbl_AufmassLos1[[#This Row],[PreisJahr]]/12,"")</f>
        <v/>
      </c>
    </row>
    <row r="724" spans="1:22" x14ac:dyDescent="0.2">
      <c r="A724" s="285" t="s">
        <v>1684</v>
      </c>
      <c r="B724" s="286">
        <v>702480007</v>
      </c>
      <c r="C724" s="285" t="s">
        <v>1533</v>
      </c>
      <c r="D724" s="287" t="s">
        <v>251</v>
      </c>
      <c r="E724" s="651" t="s">
        <v>1420</v>
      </c>
      <c r="F724" s="292" t="s">
        <v>1421</v>
      </c>
      <c r="G724" s="288" t="s">
        <v>681</v>
      </c>
      <c r="H724" s="285"/>
      <c r="I724" s="285" t="s">
        <v>390</v>
      </c>
      <c r="J724" s="289">
        <v>26.33</v>
      </c>
      <c r="K724" s="286" t="s">
        <v>408</v>
      </c>
      <c r="L724" s="286" t="s">
        <v>163</v>
      </c>
      <c r="M724" s="286" t="s">
        <v>428</v>
      </c>
      <c r="N724" s="290">
        <v>49</v>
      </c>
      <c r="O724" s="291">
        <v>3.7</v>
      </c>
      <c r="P724" s="291">
        <v>3.7</v>
      </c>
      <c r="Q724" s="650">
        <f>IFERROR(tbl_AufmassLos1[[#This Row],[Fläche_qm]]*tbl_AufmassLos1[[#This Row],[Reinigungs-tageJahr]],"")</f>
        <v>1290.1699999999998</v>
      </c>
      <c r="R724" s="175">
        <f>IFERROR(VLOOKUP(tbl_AufmassLos1[[#This Row],[Reinigungs-gruppe]]&amp;tbl_AufmassLos1[[#This Row],[Reinigungs-tageJahr]],tbl_BasisLos1[],7,FALSE),"")</f>
        <v>0</v>
      </c>
      <c r="S724" s="174" t="str">
        <f>IFERROR(tbl_AufmassLos1[[#This Row],[Fläche_qm_Jahr]]/tbl_AufmassLos1[[#This Row],[qm Leistung pro Stunde]],"")</f>
        <v/>
      </c>
      <c r="T724" s="176">
        <f>IFERROR(VLOOKUP(tbl_AufmassLos1[[#This Row],[Reinigungs-gruppe]]&amp;tbl_AufmassLos1[[#This Row],[Reinigungs-tageJahr]],tbl_BasisLos1[],8,FALSE),"")</f>
        <v>0</v>
      </c>
      <c r="U724" s="177" t="str">
        <f>IFERROR(tbl_AufmassLos1[[#This Row],[StundenJahr]]*tbl_AufmassLos1[[#This Row],[SVS]],"")</f>
        <v/>
      </c>
      <c r="V724" s="177" t="str">
        <f>IFERROR(tbl_AufmassLos1[[#This Row],[PreisJahr]]/12,"")</f>
        <v/>
      </c>
    </row>
    <row r="725" spans="1:22" x14ac:dyDescent="0.2">
      <c r="A725" s="285" t="s">
        <v>1684</v>
      </c>
      <c r="B725" s="286">
        <v>702480007</v>
      </c>
      <c r="C725" s="285" t="s">
        <v>1533</v>
      </c>
      <c r="D725" s="287" t="s">
        <v>250</v>
      </c>
      <c r="E725" s="651" t="s">
        <v>273</v>
      </c>
      <c r="F725" s="292" t="s">
        <v>343</v>
      </c>
      <c r="G725" s="288" t="s">
        <v>681</v>
      </c>
      <c r="H725" s="285"/>
      <c r="I725" s="285" t="s">
        <v>390</v>
      </c>
      <c r="J725" s="289">
        <v>34.75</v>
      </c>
      <c r="K725" s="286" t="s">
        <v>233</v>
      </c>
      <c r="L725" s="286" t="s">
        <v>163</v>
      </c>
      <c r="M725" s="286" t="s">
        <v>428</v>
      </c>
      <c r="N725" s="290">
        <v>49</v>
      </c>
      <c r="O725" s="291">
        <v>7.88</v>
      </c>
      <c r="P725" s="291"/>
      <c r="Q725" s="650">
        <f>IFERROR(tbl_AufmassLos1[[#This Row],[Fläche_qm]]*tbl_AufmassLos1[[#This Row],[Reinigungs-tageJahr]],"")</f>
        <v>1702.75</v>
      </c>
      <c r="R725" s="175">
        <f>IFERROR(VLOOKUP(tbl_AufmassLos1[[#This Row],[Reinigungs-gruppe]]&amp;tbl_AufmassLos1[[#This Row],[Reinigungs-tageJahr]],tbl_BasisLos1[],7,FALSE),"")</f>
        <v>0</v>
      </c>
      <c r="S725" s="174" t="str">
        <f>IFERROR(tbl_AufmassLos1[[#This Row],[Fläche_qm_Jahr]]/tbl_AufmassLos1[[#This Row],[qm Leistung pro Stunde]],"")</f>
        <v/>
      </c>
      <c r="T725" s="176">
        <f>IFERROR(VLOOKUP(tbl_AufmassLos1[[#This Row],[Reinigungs-gruppe]]&amp;tbl_AufmassLos1[[#This Row],[Reinigungs-tageJahr]],tbl_BasisLos1[],8,FALSE),"")</f>
        <v>0</v>
      </c>
      <c r="U725" s="177" t="str">
        <f>IFERROR(tbl_AufmassLos1[[#This Row],[StundenJahr]]*tbl_AufmassLos1[[#This Row],[SVS]],"")</f>
        <v/>
      </c>
      <c r="V725" s="177" t="str">
        <f>IFERROR(tbl_AufmassLos1[[#This Row],[PreisJahr]]/12,"")</f>
        <v/>
      </c>
    </row>
    <row r="726" spans="1:22" x14ac:dyDescent="0.2">
      <c r="A726" s="285" t="s">
        <v>1684</v>
      </c>
      <c r="B726" s="286">
        <v>702480007</v>
      </c>
      <c r="C726" s="285" t="s">
        <v>1533</v>
      </c>
      <c r="D726" s="287" t="s">
        <v>250</v>
      </c>
      <c r="E726" s="651" t="s">
        <v>324</v>
      </c>
      <c r="F726" s="292" t="s">
        <v>363</v>
      </c>
      <c r="G726" s="288" t="s">
        <v>681</v>
      </c>
      <c r="H726" s="285"/>
      <c r="I726" s="285" t="s">
        <v>389</v>
      </c>
      <c r="J726" s="289">
        <v>3.98</v>
      </c>
      <c r="K726" s="286" t="s">
        <v>427</v>
      </c>
      <c r="L726" s="286" t="s">
        <v>163</v>
      </c>
      <c r="M726" s="286" t="s">
        <v>433</v>
      </c>
      <c r="N726" s="290">
        <v>122.5</v>
      </c>
      <c r="O726" s="291">
        <v>0</v>
      </c>
      <c r="P726" s="291"/>
      <c r="Q726" s="650">
        <f>IFERROR(tbl_AufmassLos1[[#This Row],[Fläche_qm]]*tbl_AufmassLos1[[#This Row],[Reinigungs-tageJahr]],"")</f>
        <v>487.55</v>
      </c>
      <c r="R726" s="175">
        <f>IFERROR(VLOOKUP(tbl_AufmassLos1[[#This Row],[Reinigungs-gruppe]]&amp;tbl_AufmassLos1[[#This Row],[Reinigungs-tageJahr]],tbl_BasisLos1[],7,FALSE),"")</f>
        <v>0</v>
      </c>
      <c r="S726" s="174" t="str">
        <f>IFERROR(tbl_AufmassLos1[[#This Row],[Fläche_qm_Jahr]]/tbl_AufmassLos1[[#This Row],[qm Leistung pro Stunde]],"")</f>
        <v/>
      </c>
      <c r="T726" s="176">
        <f>IFERROR(VLOOKUP(tbl_AufmassLos1[[#This Row],[Reinigungs-gruppe]]&amp;tbl_AufmassLos1[[#This Row],[Reinigungs-tageJahr]],tbl_BasisLos1[],8,FALSE),"")</f>
        <v>0</v>
      </c>
      <c r="U726" s="177" t="str">
        <f>IFERROR(tbl_AufmassLos1[[#This Row],[StundenJahr]]*tbl_AufmassLos1[[#This Row],[SVS]],"")</f>
        <v/>
      </c>
      <c r="V726" s="177" t="str">
        <f>IFERROR(tbl_AufmassLos1[[#This Row],[PreisJahr]]/12,"")</f>
        <v/>
      </c>
    </row>
    <row r="727" spans="1:22" x14ac:dyDescent="0.2">
      <c r="A727" s="285" t="s">
        <v>1684</v>
      </c>
      <c r="B727" s="286">
        <v>702480007</v>
      </c>
      <c r="C727" s="285" t="s">
        <v>1533</v>
      </c>
      <c r="D727" s="287" t="s">
        <v>250</v>
      </c>
      <c r="E727" s="651" t="s">
        <v>323</v>
      </c>
      <c r="F727" s="292" t="s">
        <v>346</v>
      </c>
      <c r="G727" s="288" t="s">
        <v>681</v>
      </c>
      <c r="H727" s="285"/>
      <c r="I727" s="285" t="s">
        <v>389</v>
      </c>
      <c r="J727" s="289">
        <v>14.73</v>
      </c>
      <c r="K727" s="286" t="s">
        <v>403</v>
      </c>
      <c r="L727" s="286" t="s">
        <v>163</v>
      </c>
      <c r="M727" s="286" t="s">
        <v>430</v>
      </c>
      <c r="N727" s="290">
        <v>245</v>
      </c>
      <c r="O727" s="291">
        <v>5.91</v>
      </c>
      <c r="P727" s="291"/>
      <c r="Q727" s="650">
        <f>IFERROR(tbl_AufmassLos1[[#This Row],[Fläche_qm]]*tbl_AufmassLos1[[#This Row],[Reinigungs-tageJahr]],"")</f>
        <v>3608.85</v>
      </c>
      <c r="R727" s="175">
        <f>IFERROR(VLOOKUP(tbl_AufmassLos1[[#This Row],[Reinigungs-gruppe]]&amp;tbl_AufmassLos1[[#This Row],[Reinigungs-tageJahr]],tbl_BasisLos1[],7,FALSE),"")</f>
        <v>0</v>
      </c>
      <c r="S727" s="174" t="str">
        <f>IFERROR(tbl_AufmassLos1[[#This Row],[Fläche_qm_Jahr]]/tbl_AufmassLos1[[#This Row],[qm Leistung pro Stunde]],"")</f>
        <v/>
      </c>
      <c r="T727" s="176">
        <f>IFERROR(VLOOKUP(tbl_AufmassLos1[[#This Row],[Reinigungs-gruppe]]&amp;tbl_AufmassLos1[[#This Row],[Reinigungs-tageJahr]],tbl_BasisLos1[],8,FALSE),"")</f>
        <v>0</v>
      </c>
      <c r="U727" s="177" t="str">
        <f>IFERROR(tbl_AufmassLos1[[#This Row],[StundenJahr]]*tbl_AufmassLos1[[#This Row],[SVS]],"")</f>
        <v/>
      </c>
      <c r="V727" s="177" t="str">
        <f>IFERROR(tbl_AufmassLos1[[#This Row],[PreisJahr]]/12,"")</f>
        <v/>
      </c>
    </row>
    <row r="728" spans="1:22" x14ac:dyDescent="0.2">
      <c r="A728" s="285" t="s">
        <v>1684</v>
      </c>
      <c r="B728" s="286">
        <v>702480007</v>
      </c>
      <c r="C728" s="285" t="s">
        <v>1533</v>
      </c>
      <c r="D728" s="287" t="s">
        <v>250</v>
      </c>
      <c r="E728" s="651" t="s">
        <v>1422</v>
      </c>
      <c r="F728" s="292" t="s">
        <v>1423</v>
      </c>
      <c r="G728" s="288" t="s">
        <v>681</v>
      </c>
      <c r="H728" s="285"/>
      <c r="I728" s="285" t="s">
        <v>391</v>
      </c>
      <c r="J728" s="289">
        <v>2.25</v>
      </c>
      <c r="K728" s="286" t="s">
        <v>400</v>
      </c>
      <c r="L728" s="286" t="s">
        <v>163</v>
      </c>
      <c r="M728" s="286" t="s">
        <v>430</v>
      </c>
      <c r="N728" s="290">
        <v>245</v>
      </c>
      <c r="O728" s="291">
        <v>0</v>
      </c>
      <c r="P728" s="291"/>
      <c r="Q728" s="650">
        <f>IFERROR(tbl_AufmassLos1[[#This Row],[Fläche_qm]]*tbl_AufmassLos1[[#This Row],[Reinigungs-tageJahr]],"")</f>
        <v>551.25</v>
      </c>
      <c r="R728" s="175">
        <f>IFERROR(VLOOKUP(tbl_AufmassLos1[[#This Row],[Reinigungs-gruppe]]&amp;tbl_AufmassLos1[[#This Row],[Reinigungs-tageJahr]],tbl_BasisLos1[],7,FALSE),"")</f>
        <v>0</v>
      </c>
      <c r="S728" s="174" t="str">
        <f>IFERROR(tbl_AufmassLos1[[#This Row],[Fläche_qm_Jahr]]/tbl_AufmassLos1[[#This Row],[qm Leistung pro Stunde]],"")</f>
        <v/>
      </c>
      <c r="T728" s="176">
        <f>IFERROR(VLOOKUP(tbl_AufmassLos1[[#This Row],[Reinigungs-gruppe]]&amp;tbl_AufmassLos1[[#This Row],[Reinigungs-tageJahr]],tbl_BasisLos1[],8,FALSE),"")</f>
        <v>0</v>
      </c>
      <c r="U728" s="177" t="str">
        <f>IFERROR(tbl_AufmassLos1[[#This Row],[StundenJahr]]*tbl_AufmassLos1[[#This Row],[SVS]],"")</f>
        <v/>
      </c>
      <c r="V728" s="177" t="str">
        <f>IFERROR(tbl_AufmassLos1[[#This Row],[PreisJahr]]/12,"")</f>
        <v/>
      </c>
    </row>
    <row r="729" spans="1:22" x14ac:dyDescent="0.2">
      <c r="A729" s="285" t="s">
        <v>1684</v>
      </c>
      <c r="B729" s="286">
        <v>702480007</v>
      </c>
      <c r="C729" s="285" t="s">
        <v>1533</v>
      </c>
      <c r="D729" s="287" t="s">
        <v>250</v>
      </c>
      <c r="E729" s="651" t="s">
        <v>319</v>
      </c>
      <c r="F729" s="292" t="s">
        <v>1424</v>
      </c>
      <c r="G729" s="288" t="s">
        <v>681</v>
      </c>
      <c r="H729" s="285"/>
      <c r="I729" s="285" t="s">
        <v>390</v>
      </c>
      <c r="J729" s="289">
        <v>4.22</v>
      </c>
      <c r="K729" s="286" t="s">
        <v>408</v>
      </c>
      <c r="L729" s="286" t="s">
        <v>163</v>
      </c>
      <c r="M729" s="286" t="s">
        <v>428</v>
      </c>
      <c r="N729" s="290">
        <v>49</v>
      </c>
      <c r="O729" s="291">
        <v>0</v>
      </c>
      <c r="P729" s="291"/>
      <c r="Q729" s="650">
        <f>IFERROR(tbl_AufmassLos1[[#This Row],[Fläche_qm]]*tbl_AufmassLos1[[#This Row],[Reinigungs-tageJahr]],"")</f>
        <v>206.78</v>
      </c>
      <c r="R729" s="175">
        <f>IFERROR(VLOOKUP(tbl_AufmassLos1[[#This Row],[Reinigungs-gruppe]]&amp;tbl_AufmassLos1[[#This Row],[Reinigungs-tageJahr]],tbl_BasisLos1[],7,FALSE),"")</f>
        <v>0</v>
      </c>
      <c r="S729" s="174" t="str">
        <f>IFERROR(tbl_AufmassLos1[[#This Row],[Fläche_qm_Jahr]]/tbl_AufmassLos1[[#This Row],[qm Leistung pro Stunde]],"")</f>
        <v/>
      </c>
      <c r="T729" s="176">
        <f>IFERROR(VLOOKUP(tbl_AufmassLos1[[#This Row],[Reinigungs-gruppe]]&amp;tbl_AufmassLos1[[#This Row],[Reinigungs-tageJahr]],tbl_BasisLos1[],8,FALSE),"")</f>
        <v>0</v>
      </c>
      <c r="U729" s="177" t="str">
        <f>IFERROR(tbl_AufmassLos1[[#This Row],[StundenJahr]]*tbl_AufmassLos1[[#This Row],[SVS]],"")</f>
        <v/>
      </c>
      <c r="V729" s="177" t="str">
        <f>IFERROR(tbl_AufmassLos1[[#This Row],[PreisJahr]]/12,"")</f>
        <v/>
      </c>
    </row>
    <row r="730" spans="1:22" x14ac:dyDescent="0.2">
      <c r="A730" s="285" t="s">
        <v>1684</v>
      </c>
      <c r="B730" s="286">
        <v>702480007</v>
      </c>
      <c r="C730" s="285" t="s">
        <v>1533</v>
      </c>
      <c r="D730" s="287" t="s">
        <v>250</v>
      </c>
      <c r="E730" s="651" t="s">
        <v>305</v>
      </c>
      <c r="F730" s="292" t="s">
        <v>343</v>
      </c>
      <c r="G730" s="288" t="s">
        <v>681</v>
      </c>
      <c r="H730" s="285"/>
      <c r="I730" s="285" t="s">
        <v>390</v>
      </c>
      <c r="J730" s="289">
        <v>17.510000000000002</v>
      </c>
      <c r="K730" s="286" t="s">
        <v>233</v>
      </c>
      <c r="L730" s="286" t="s">
        <v>163</v>
      </c>
      <c r="M730" s="286" t="s">
        <v>428</v>
      </c>
      <c r="N730" s="290">
        <v>49</v>
      </c>
      <c r="O730" s="291">
        <v>3.94</v>
      </c>
      <c r="P730" s="291"/>
      <c r="Q730" s="650">
        <f>IFERROR(tbl_AufmassLos1[[#This Row],[Fläche_qm]]*tbl_AufmassLos1[[#This Row],[Reinigungs-tageJahr]],"")</f>
        <v>857.99000000000012</v>
      </c>
      <c r="R730" s="175">
        <f>IFERROR(VLOOKUP(tbl_AufmassLos1[[#This Row],[Reinigungs-gruppe]]&amp;tbl_AufmassLos1[[#This Row],[Reinigungs-tageJahr]],tbl_BasisLos1[],7,FALSE),"")</f>
        <v>0</v>
      </c>
      <c r="S730" s="174" t="str">
        <f>IFERROR(tbl_AufmassLos1[[#This Row],[Fläche_qm_Jahr]]/tbl_AufmassLos1[[#This Row],[qm Leistung pro Stunde]],"")</f>
        <v/>
      </c>
      <c r="T730" s="176">
        <f>IFERROR(VLOOKUP(tbl_AufmassLos1[[#This Row],[Reinigungs-gruppe]]&amp;tbl_AufmassLos1[[#This Row],[Reinigungs-tageJahr]],tbl_BasisLos1[],8,FALSE),"")</f>
        <v>0</v>
      </c>
      <c r="U730" s="177" t="str">
        <f>IFERROR(tbl_AufmassLos1[[#This Row],[StundenJahr]]*tbl_AufmassLos1[[#This Row],[SVS]],"")</f>
        <v/>
      </c>
      <c r="V730" s="177" t="str">
        <f>IFERROR(tbl_AufmassLos1[[#This Row],[PreisJahr]]/12,"")</f>
        <v/>
      </c>
    </row>
    <row r="731" spans="1:22" x14ac:dyDescent="0.2">
      <c r="A731" s="285" t="s">
        <v>1684</v>
      </c>
      <c r="B731" s="286">
        <v>702480007</v>
      </c>
      <c r="C731" s="285" t="s">
        <v>1533</v>
      </c>
      <c r="D731" s="287" t="s">
        <v>250</v>
      </c>
      <c r="E731" s="651" t="s">
        <v>304</v>
      </c>
      <c r="F731" s="292" t="s">
        <v>343</v>
      </c>
      <c r="G731" s="288" t="s">
        <v>681</v>
      </c>
      <c r="H731" s="285"/>
      <c r="I731" s="285" t="s">
        <v>390</v>
      </c>
      <c r="J731" s="289">
        <v>19.829999999999998</v>
      </c>
      <c r="K731" s="286" t="s">
        <v>233</v>
      </c>
      <c r="L731" s="286" t="s">
        <v>163</v>
      </c>
      <c r="M731" s="286" t="s">
        <v>428</v>
      </c>
      <c r="N731" s="290">
        <v>49</v>
      </c>
      <c r="O731" s="291">
        <v>3.94</v>
      </c>
      <c r="P731" s="291"/>
      <c r="Q731" s="650">
        <f>IFERROR(tbl_AufmassLos1[[#This Row],[Fläche_qm]]*tbl_AufmassLos1[[#This Row],[Reinigungs-tageJahr]],"")</f>
        <v>971.67</v>
      </c>
      <c r="R731" s="175">
        <f>IFERROR(VLOOKUP(tbl_AufmassLos1[[#This Row],[Reinigungs-gruppe]]&amp;tbl_AufmassLos1[[#This Row],[Reinigungs-tageJahr]],tbl_BasisLos1[],7,FALSE),"")</f>
        <v>0</v>
      </c>
      <c r="S731" s="174" t="str">
        <f>IFERROR(tbl_AufmassLos1[[#This Row],[Fläche_qm_Jahr]]/tbl_AufmassLos1[[#This Row],[qm Leistung pro Stunde]],"")</f>
        <v/>
      </c>
      <c r="T731" s="176">
        <f>IFERROR(VLOOKUP(tbl_AufmassLos1[[#This Row],[Reinigungs-gruppe]]&amp;tbl_AufmassLos1[[#This Row],[Reinigungs-tageJahr]],tbl_BasisLos1[],8,FALSE),"")</f>
        <v>0</v>
      </c>
      <c r="U731" s="177" t="str">
        <f>IFERROR(tbl_AufmassLos1[[#This Row],[StundenJahr]]*tbl_AufmassLos1[[#This Row],[SVS]],"")</f>
        <v/>
      </c>
      <c r="V731" s="177" t="str">
        <f>IFERROR(tbl_AufmassLos1[[#This Row],[PreisJahr]]/12,"")</f>
        <v/>
      </c>
    </row>
    <row r="732" spans="1:22" x14ac:dyDescent="0.2">
      <c r="A732" s="285" t="s">
        <v>1684</v>
      </c>
      <c r="B732" s="286">
        <v>702480007</v>
      </c>
      <c r="C732" s="285" t="s">
        <v>1533</v>
      </c>
      <c r="D732" s="287" t="s">
        <v>250</v>
      </c>
      <c r="E732" s="651" t="s">
        <v>303</v>
      </c>
      <c r="F732" s="292" t="s">
        <v>343</v>
      </c>
      <c r="G732" s="288" t="s">
        <v>681</v>
      </c>
      <c r="H732" s="285"/>
      <c r="I732" s="285" t="s">
        <v>390</v>
      </c>
      <c r="J732" s="289">
        <v>24.07</v>
      </c>
      <c r="K732" s="286" t="s">
        <v>233</v>
      </c>
      <c r="L732" s="286" t="s">
        <v>163</v>
      </c>
      <c r="M732" s="286" t="s">
        <v>428</v>
      </c>
      <c r="N732" s="290">
        <v>49</v>
      </c>
      <c r="O732" s="291">
        <v>5.91</v>
      </c>
      <c r="P732" s="291"/>
      <c r="Q732" s="650">
        <f>IFERROR(tbl_AufmassLos1[[#This Row],[Fläche_qm]]*tbl_AufmassLos1[[#This Row],[Reinigungs-tageJahr]],"")</f>
        <v>1179.43</v>
      </c>
      <c r="R732" s="175">
        <f>IFERROR(VLOOKUP(tbl_AufmassLos1[[#This Row],[Reinigungs-gruppe]]&amp;tbl_AufmassLos1[[#This Row],[Reinigungs-tageJahr]],tbl_BasisLos1[],7,FALSE),"")</f>
        <v>0</v>
      </c>
      <c r="S732" s="174" t="str">
        <f>IFERROR(tbl_AufmassLos1[[#This Row],[Fläche_qm_Jahr]]/tbl_AufmassLos1[[#This Row],[qm Leistung pro Stunde]],"")</f>
        <v/>
      </c>
      <c r="T732" s="176">
        <f>IFERROR(VLOOKUP(tbl_AufmassLos1[[#This Row],[Reinigungs-gruppe]]&amp;tbl_AufmassLos1[[#This Row],[Reinigungs-tageJahr]],tbl_BasisLos1[],8,FALSE),"")</f>
        <v>0</v>
      </c>
      <c r="U732" s="177" t="str">
        <f>IFERROR(tbl_AufmassLos1[[#This Row],[StundenJahr]]*tbl_AufmassLos1[[#This Row],[SVS]],"")</f>
        <v/>
      </c>
      <c r="V732" s="177" t="str">
        <f>IFERROR(tbl_AufmassLos1[[#This Row],[PreisJahr]]/12,"")</f>
        <v/>
      </c>
    </row>
    <row r="733" spans="1:22" x14ac:dyDescent="0.2">
      <c r="A733" s="285" t="s">
        <v>1684</v>
      </c>
      <c r="B733" s="286">
        <v>702480007</v>
      </c>
      <c r="C733" s="285" t="s">
        <v>1533</v>
      </c>
      <c r="D733" s="287" t="s">
        <v>250</v>
      </c>
      <c r="E733" s="651" t="s">
        <v>308</v>
      </c>
      <c r="F733" s="292" t="s">
        <v>343</v>
      </c>
      <c r="G733" s="288" t="s">
        <v>681</v>
      </c>
      <c r="H733" s="285"/>
      <c r="I733" s="285" t="s">
        <v>390</v>
      </c>
      <c r="J733" s="289">
        <v>23.85</v>
      </c>
      <c r="K733" s="286" t="s">
        <v>233</v>
      </c>
      <c r="L733" s="286" t="s">
        <v>163</v>
      </c>
      <c r="M733" s="286" t="s">
        <v>428</v>
      </c>
      <c r="N733" s="290">
        <v>49</v>
      </c>
      <c r="O733" s="291">
        <v>7.88</v>
      </c>
      <c r="P733" s="291">
        <v>0.42</v>
      </c>
      <c r="Q733" s="650">
        <f>IFERROR(tbl_AufmassLos1[[#This Row],[Fläche_qm]]*tbl_AufmassLos1[[#This Row],[Reinigungs-tageJahr]],"")</f>
        <v>1168.6500000000001</v>
      </c>
      <c r="R733" s="175">
        <f>IFERROR(VLOOKUP(tbl_AufmassLos1[[#This Row],[Reinigungs-gruppe]]&amp;tbl_AufmassLos1[[#This Row],[Reinigungs-tageJahr]],tbl_BasisLos1[],7,FALSE),"")</f>
        <v>0</v>
      </c>
      <c r="S733" s="174" t="str">
        <f>IFERROR(tbl_AufmassLos1[[#This Row],[Fläche_qm_Jahr]]/tbl_AufmassLos1[[#This Row],[qm Leistung pro Stunde]],"")</f>
        <v/>
      </c>
      <c r="T733" s="176">
        <f>IFERROR(VLOOKUP(tbl_AufmassLos1[[#This Row],[Reinigungs-gruppe]]&amp;tbl_AufmassLos1[[#This Row],[Reinigungs-tageJahr]],tbl_BasisLos1[],8,FALSE),"")</f>
        <v>0</v>
      </c>
      <c r="U733" s="177" t="str">
        <f>IFERROR(tbl_AufmassLos1[[#This Row],[StundenJahr]]*tbl_AufmassLos1[[#This Row],[SVS]],"")</f>
        <v/>
      </c>
      <c r="V733" s="177" t="str">
        <f>IFERROR(tbl_AufmassLos1[[#This Row],[PreisJahr]]/12,"")</f>
        <v/>
      </c>
    </row>
    <row r="734" spans="1:22" x14ac:dyDescent="0.2">
      <c r="A734" s="285" t="s">
        <v>1684</v>
      </c>
      <c r="B734" s="286">
        <v>702480007</v>
      </c>
      <c r="C734" s="285" t="s">
        <v>1533</v>
      </c>
      <c r="D734" s="287" t="s">
        <v>250</v>
      </c>
      <c r="E734" s="651" t="s">
        <v>293</v>
      </c>
      <c r="F734" s="292" t="s">
        <v>343</v>
      </c>
      <c r="G734" s="288" t="s">
        <v>681</v>
      </c>
      <c r="H734" s="285"/>
      <c r="I734" s="285" t="s">
        <v>390</v>
      </c>
      <c r="J734" s="289">
        <v>17.989999999999998</v>
      </c>
      <c r="K734" s="286" t="s">
        <v>233</v>
      </c>
      <c r="L734" s="286" t="s">
        <v>163</v>
      </c>
      <c r="M734" s="286" t="s">
        <v>428</v>
      </c>
      <c r="N734" s="290">
        <v>49</v>
      </c>
      <c r="O734" s="291">
        <v>5.91</v>
      </c>
      <c r="P734" s="291">
        <v>0.42</v>
      </c>
      <c r="Q734" s="650">
        <f>IFERROR(tbl_AufmassLos1[[#This Row],[Fläche_qm]]*tbl_AufmassLos1[[#This Row],[Reinigungs-tageJahr]],"")</f>
        <v>881.50999999999988</v>
      </c>
      <c r="R734" s="175">
        <f>IFERROR(VLOOKUP(tbl_AufmassLos1[[#This Row],[Reinigungs-gruppe]]&amp;tbl_AufmassLos1[[#This Row],[Reinigungs-tageJahr]],tbl_BasisLos1[],7,FALSE),"")</f>
        <v>0</v>
      </c>
      <c r="S734" s="174" t="str">
        <f>IFERROR(tbl_AufmassLos1[[#This Row],[Fläche_qm_Jahr]]/tbl_AufmassLos1[[#This Row],[qm Leistung pro Stunde]],"")</f>
        <v/>
      </c>
      <c r="T734" s="176">
        <f>IFERROR(VLOOKUP(tbl_AufmassLos1[[#This Row],[Reinigungs-gruppe]]&amp;tbl_AufmassLos1[[#This Row],[Reinigungs-tageJahr]],tbl_BasisLos1[],8,FALSE),"")</f>
        <v>0</v>
      </c>
      <c r="U734" s="177" t="str">
        <f>IFERROR(tbl_AufmassLos1[[#This Row],[StundenJahr]]*tbl_AufmassLos1[[#This Row],[SVS]],"")</f>
        <v/>
      </c>
      <c r="V734" s="177" t="str">
        <f>IFERROR(tbl_AufmassLos1[[#This Row],[PreisJahr]]/12,"")</f>
        <v/>
      </c>
    </row>
    <row r="735" spans="1:22" x14ac:dyDescent="0.2">
      <c r="A735" s="285" t="s">
        <v>1684</v>
      </c>
      <c r="B735" s="286">
        <v>702480007</v>
      </c>
      <c r="C735" s="285" t="s">
        <v>1533</v>
      </c>
      <c r="D735" s="287" t="s">
        <v>250</v>
      </c>
      <c r="E735" s="651" t="s">
        <v>289</v>
      </c>
      <c r="F735" s="292" t="s">
        <v>343</v>
      </c>
      <c r="G735" s="288" t="s">
        <v>681</v>
      </c>
      <c r="H735" s="285"/>
      <c r="I735" s="285" t="s">
        <v>390</v>
      </c>
      <c r="J735" s="289">
        <v>30.62</v>
      </c>
      <c r="K735" s="286" t="s">
        <v>233</v>
      </c>
      <c r="L735" s="286" t="s">
        <v>163</v>
      </c>
      <c r="M735" s="286" t="s">
        <v>428</v>
      </c>
      <c r="N735" s="290">
        <v>49</v>
      </c>
      <c r="O735" s="291">
        <v>9.85</v>
      </c>
      <c r="P735" s="291">
        <v>0.42</v>
      </c>
      <c r="Q735" s="650">
        <f>IFERROR(tbl_AufmassLos1[[#This Row],[Fläche_qm]]*tbl_AufmassLos1[[#This Row],[Reinigungs-tageJahr]],"")</f>
        <v>1500.38</v>
      </c>
      <c r="R735" s="175">
        <f>IFERROR(VLOOKUP(tbl_AufmassLos1[[#This Row],[Reinigungs-gruppe]]&amp;tbl_AufmassLos1[[#This Row],[Reinigungs-tageJahr]],tbl_BasisLos1[],7,FALSE),"")</f>
        <v>0</v>
      </c>
      <c r="S735" s="174" t="str">
        <f>IFERROR(tbl_AufmassLos1[[#This Row],[Fläche_qm_Jahr]]/tbl_AufmassLos1[[#This Row],[qm Leistung pro Stunde]],"")</f>
        <v/>
      </c>
      <c r="T735" s="176">
        <f>IFERROR(VLOOKUP(tbl_AufmassLos1[[#This Row],[Reinigungs-gruppe]]&amp;tbl_AufmassLos1[[#This Row],[Reinigungs-tageJahr]],tbl_BasisLos1[],8,FALSE),"")</f>
        <v>0</v>
      </c>
      <c r="U735" s="177" t="str">
        <f>IFERROR(tbl_AufmassLos1[[#This Row],[StundenJahr]]*tbl_AufmassLos1[[#This Row],[SVS]],"")</f>
        <v/>
      </c>
      <c r="V735" s="177" t="str">
        <f>IFERROR(tbl_AufmassLos1[[#This Row],[PreisJahr]]/12,"")</f>
        <v/>
      </c>
    </row>
    <row r="736" spans="1:22" x14ac:dyDescent="0.2">
      <c r="A736" s="285" t="s">
        <v>1684</v>
      </c>
      <c r="B736" s="286">
        <v>702480007</v>
      </c>
      <c r="C736" s="285" t="s">
        <v>1533</v>
      </c>
      <c r="D736" s="287" t="s">
        <v>250</v>
      </c>
      <c r="E736" s="651" t="s">
        <v>287</v>
      </c>
      <c r="F736" s="292" t="s">
        <v>343</v>
      </c>
      <c r="G736" s="288" t="s">
        <v>681</v>
      </c>
      <c r="H736" s="285"/>
      <c r="I736" s="285" t="s">
        <v>390</v>
      </c>
      <c r="J736" s="289">
        <v>30.42</v>
      </c>
      <c r="K736" s="286" t="s">
        <v>233</v>
      </c>
      <c r="L736" s="286" t="s">
        <v>163</v>
      </c>
      <c r="M736" s="286" t="s">
        <v>428</v>
      </c>
      <c r="N736" s="290">
        <v>49</v>
      </c>
      <c r="O736" s="291">
        <v>9.85</v>
      </c>
      <c r="P736" s="291">
        <v>0.42</v>
      </c>
      <c r="Q736" s="650">
        <f>IFERROR(tbl_AufmassLos1[[#This Row],[Fläche_qm]]*tbl_AufmassLos1[[#This Row],[Reinigungs-tageJahr]],"")</f>
        <v>1490.5800000000002</v>
      </c>
      <c r="R736" s="175">
        <f>IFERROR(VLOOKUP(tbl_AufmassLos1[[#This Row],[Reinigungs-gruppe]]&amp;tbl_AufmassLos1[[#This Row],[Reinigungs-tageJahr]],tbl_BasisLos1[],7,FALSE),"")</f>
        <v>0</v>
      </c>
      <c r="S736" s="174" t="str">
        <f>IFERROR(tbl_AufmassLos1[[#This Row],[Fläche_qm_Jahr]]/tbl_AufmassLos1[[#This Row],[qm Leistung pro Stunde]],"")</f>
        <v/>
      </c>
      <c r="T736" s="176">
        <f>IFERROR(VLOOKUP(tbl_AufmassLos1[[#This Row],[Reinigungs-gruppe]]&amp;tbl_AufmassLos1[[#This Row],[Reinigungs-tageJahr]],tbl_BasisLos1[],8,FALSE),"")</f>
        <v>0</v>
      </c>
      <c r="U736" s="177" t="str">
        <f>IFERROR(tbl_AufmassLos1[[#This Row],[StundenJahr]]*tbl_AufmassLos1[[#This Row],[SVS]],"")</f>
        <v/>
      </c>
      <c r="V736" s="177" t="str">
        <f>IFERROR(tbl_AufmassLos1[[#This Row],[PreisJahr]]/12,"")</f>
        <v/>
      </c>
    </row>
    <row r="737" spans="1:22" x14ac:dyDescent="0.2">
      <c r="A737" s="285" t="s">
        <v>1684</v>
      </c>
      <c r="B737" s="286">
        <v>702480007</v>
      </c>
      <c r="C737" s="285" t="s">
        <v>1533</v>
      </c>
      <c r="D737" s="287" t="s">
        <v>250</v>
      </c>
      <c r="E737" s="651" t="s">
        <v>286</v>
      </c>
      <c r="F737" s="292" t="s">
        <v>343</v>
      </c>
      <c r="G737" s="288" t="s">
        <v>681</v>
      </c>
      <c r="H737" s="285"/>
      <c r="I737" s="285" t="s">
        <v>390</v>
      </c>
      <c r="J737" s="289">
        <v>26.18</v>
      </c>
      <c r="K737" s="286" t="s">
        <v>233</v>
      </c>
      <c r="L737" s="286" t="s">
        <v>163</v>
      </c>
      <c r="M737" s="286" t="s">
        <v>428</v>
      </c>
      <c r="N737" s="290">
        <v>49</v>
      </c>
      <c r="O737" s="291">
        <v>5.91</v>
      </c>
      <c r="P737" s="291"/>
      <c r="Q737" s="650">
        <f>IFERROR(tbl_AufmassLos1[[#This Row],[Fläche_qm]]*tbl_AufmassLos1[[#This Row],[Reinigungs-tageJahr]],"")</f>
        <v>1282.82</v>
      </c>
      <c r="R737" s="175">
        <f>IFERROR(VLOOKUP(tbl_AufmassLos1[[#This Row],[Reinigungs-gruppe]]&amp;tbl_AufmassLos1[[#This Row],[Reinigungs-tageJahr]],tbl_BasisLos1[],7,FALSE),"")</f>
        <v>0</v>
      </c>
      <c r="S737" s="174" t="str">
        <f>IFERROR(tbl_AufmassLos1[[#This Row],[Fläche_qm_Jahr]]/tbl_AufmassLos1[[#This Row],[qm Leistung pro Stunde]],"")</f>
        <v/>
      </c>
      <c r="T737" s="176">
        <f>IFERROR(VLOOKUP(tbl_AufmassLos1[[#This Row],[Reinigungs-gruppe]]&amp;tbl_AufmassLos1[[#This Row],[Reinigungs-tageJahr]],tbl_BasisLos1[],8,FALSE),"")</f>
        <v>0</v>
      </c>
      <c r="U737" s="177" t="str">
        <f>IFERROR(tbl_AufmassLos1[[#This Row],[StundenJahr]]*tbl_AufmassLos1[[#This Row],[SVS]],"")</f>
        <v/>
      </c>
      <c r="V737" s="177" t="str">
        <f>IFERROR(tbl_AufmassLos1[[#This Row],[PreisJahr]]/12,"")</f>
        <v/>
      </c>
    </row>
    <row r="738" spans="1:22" x14ac:dyDescent="0.2">
      <c r="A738" s="285" t="s">
        <v>1684</v>
      </c>
      <c r="B738" s="286">
        <v>702480007</v>
      </c>
      <c r="C738" s="285" t="s">
        <v>1533</v>
      </c>
      <c r="D738" s="287" t="s">
        <v>250</v>
      </c>
      <c r="E738" s="651" t="s">
        <v>310</v>
      </c>
      <c r="F738" s="292" t="s">
        <v>347</v>
      </c>
      <c r="G738" s="288" t="s">
        <v>681</v>
      </c>
      <c r="H738" s="285"/>
      <c r="I738" s="285" t="s">
        <v>389</v>
      </c>
      <c r="J738" s="289">
        <v>17.489999999999998</v>
      </c>
      <c r="K738" s="286" t="s">
        <v>406</v>
      </c>
      <c r="L738" s="286" t="s">
        <v>163</v>
      </c>
      <c r="M738" s="286" t="s">
        <v>429</v>
      </c>
      <c r="N738" s="290">
        <v>12</v>
      </c>
      <c r="O738" s="291">
        <v>0</v>
      </c>
      <c r="P738" s="291"/>
      <c r="Q738" s="650">
        <f>IFERROR(tbl_AufmassLos1[[#This Row],[Fläche_qm]]*tbl_AufmassLos1[[#This Row],[Reinigungs-tageJahr]],"")</f>
        <v>209.88</v>
      </c>
      <c r="R738" s="175">
        <f>IFERROR(VLOOKUP(tbl_AufmassLos1[[#This Row],[Reinigungs-gruppe]]&amp;tbl_AufmassLos1[[#This Row],[Reinigungs-tageJahr]],tbl_BasisLos1[],7,FALSE),"")</f>
        <v>0</v>
      </c>
      <c r="S738" s="174" t="str">
        <f>IFERROR(tbl_AufmassLos1[[#This Row],[Fläche_qm_Jahr]]/tbl_AufmassLos1[[#This Row],[qm Leistung pro Stunde]],"")</f>
        <v/>
      </c>
      <c r="T738" s="176">
        <f>IFERROR(VLOOKUP(tbl_AufmassLos1[[#This Row],[Reinigungs-gruppe]]&amp;tbl_AufmassLos1[[#This Row],[Reinigungs-tageJahr]],tbl_BasisLos1[],8,FALSE),"")</f>
        <v>0</v>
      </c>
      <c r="U738" s="177" t="str">
        <f>IFERROR(tbl_AufmassLos1[[#This Row],[StundenJahr]]*tbl_AufmassLos1[[#This Row],[SVS]],"")</f>
        <v/>
      </c>
      <c r="V738" s="177" t="str">
        <f>IFERROR(tbl_AufmassLos1[[#This Row],[PreisJahr]]/12,"")</f>
        <v/>
      </c>
    </row>
    <row r="739" spans="1:22" x14ac:dyDescent="0.2">
      <c r="A739" s="285" t="s">
        <v>1684</v>
      </c>
      <c r="B739" s="286">
        <v>702480007</v>
      </c>
      <c r="C739" s="285" t="s">
        <v>1533</v>
      </c>
      <c r="D739" s="287" t="s">
        <v>250</v>
      </c>
      <c r="E739" s="651" t="s">
        <v>1425</v>
      </c>
      <c r="F739" s="292" t="s">
        <v>1426</v>
      </c>
      <c r="G739" s="288" t="s">
        <v>681</v>
      </c>
      <c r="H739" s="285"/>
      <c r="I739" s="285" t="s">
        <v>391</v>
      </c>
      <c r="J739" s="289">
        <v>5.52</v>
      </c>
      <c r="K739" s="286" t="s">
        <v>400</v>
      </c>
      <c r="L739" s="286" t="s">
        <v>163</v>
      </c>
      <c r="M739" s="286" t="s">
        <v>430</v>
      </c>
      <c r="N739" s="290">
        <v>245</v>
      </c>
      <c r="O739" s="291">
        <v>0</v>
      </c>
      <c r="P739" s="291"/>
      <c r="Q739" s="650">
        <f>IFERROR(tbl_AufmassLos1[[#This Row],[Fläche_qm]]*tbl_AufmassLos1[[#This Row],[Reinigungs-tageJahr]],"")</f>
        <v>1352.3999999999999</v>
      </c>
      <c r="R739" s="175">
        <f>IFERROR(VLOOKUP(tbl_AufmassLos1[[#This Row],[Reinigungs-gruppe]]&amp;tbl_AufmassLos1[[#This Row],[Reinigungs-tageJahr]],tbl_BasisLos1[],7,FALSE),"")</f>
        <v>0</v>
      </c>
      <c r="S739" s="174" t="str">
        <f>IFERROR(tbl_AufmassLos1[[#This Row],[Fläche_qm_Jahr]]/tbl_AufmassLos1[[#This Row],[qm Leistung pro Stunde]],"")</f>
        <v/>
      </c>
      <c r="T739" s="176">
        <f>IFERROR(VLOOKUP(tbl_AufmassLos1[[#This Row],[Reinigungs-gruppe]]&amp;tbl_AufmassLos1[[#This Row],[Reinigungs-tageJahr]],tbl_BasisLos1[],8,FALSE),"")</f>
        <v>0</v>
      </c>
      <c r="U739" s="177" t="str">
        <f>IFERROR(tbl_AufmassLos1[[#This Row],[StundenJahr]]*tbl_AufmassLos1[[#This Row],[SVS]],"")</f>
        <v/>
      </c>
      <c r="V739" s="177" t="str">
        <f>IFERROR(tbl_AufmassLos1[[#This Row],[PreisJahr]]/12,"")</f>
        <v/>
      </c>
    </row>
    <row r="740" spans="1:22" x14ac:dyDescent="0.2">
      <c r="A740" s="285" t="s">
        <v>1684</v>
      </c>
      <c r="B740" s="286">
        <v>702480007</v>
      </c>
      <c r="C740" s="285" t="s">
        <v>1533</v>
      </c>
      <c r="D740" s="287" t="s">
        <v>250</v>
      </c>
      <c r="E740" s="651" t="s">
        <v>1427</v>
      </c>
      <c r="F740" s="292" t="s">
        <v>367</v>
      </c>
      <c r="G740" s="288" t="s">
        <v>681</v>
      </c>
      <c r="H740" s="285"/>
      <c r="I740" s="285" t="s">
        <v>389</v>
      </c>
      <c r="J740" s="289">
        <v>2.2400000000000002</v>
      </c>
      <c r="K740" s="286" t="s">
        <v>49</v>
      </c>
      <c r="L740" s="286" t="s">
        <v>163</v>
      </c>
      <c r="M740" s="286">
        <v>0</v>
      </c>
      <c r="N740" s="290">
        <v>0</v>
      </c>
      <c r="O740" s="291">
        <v>0</v>
      </c>
      <c r="P740" s="291"/>
      <c r="Q740" s="650">
        <f>IFERROR(tbl_AufmassLos1[[#This Row],[Fläche_qm]]*tbl_AufmassLos1[[#This Row],[Reinigungs-tageJahr]],"")</f>
        <v>0</v>
      </c>
      <c r="R740" s="175">
        <f>IFERROR(VLOOKUP(tbl_AufmassLos1[[#This Row],[Reinigungs-gruppe]]&amp;tbl_AufmassLos1[[#This Row],[Reinigungs-tageJahr]],tbl_BasisLos1[],7,FALSE),"")</f>
        <v>0</v>
      </c>
      <c r="S740" s="174" t="str">
        <f>IFERROR(tbl_AufmassLos1[[#This Row],[Fläche_qm_Jahr]]/tbl_AufmassLos1[[#This Row],[qm Leistung pro Stunde]],"")</f>
        <v/>
      </c>
      <c r="T740" s="176">
        <f>IFERROR(VLOOKUP(tbl_AufmassLos1[[#This Row],[Reinigungs-gruppe]]&amp;tbl_AufmassLos1[[#This Row],[Reinigungs-tageJahr]],tbl_BasisLos1[],8,FALSE),"")</f>
        <v>0</v>
      </c>
      <c r="U740" s="177" t="str">
        <f>IFERROR(tbl_AufmassLos1[[#This Row],[StundenJahr]]*tbl_AufmassLos1[[#This Row],[SVS]],"")</f>
        <v/>
      </c>
      <c r="V740" s="177" t="str">
        <f>IFERROR(tbl_AufmassLos1[[#This Row],[PreisJahr]]/12,"")</f>
        <v/>
      </c>
    </row>
    <row r="741" spans="1:22" x14ac:dyDescent="0.2">
      <c r="A741" s="285" t="s">
        <v>1684</v>
      </c>
      <c r="B741" s="286">
        <v>702480007</v>
      </c>
      <c r="C741" s="285" t="s">
        <v>1533</v>
      </c>
      <c r="D741" s="287" t="s">
        <v>250</v>
      </c>
      <c r="E741" s="651" t="s">
        <v>1428</v>
      </c>
      <c r="F741" s="292" t="s">
        <v>1429</v>
      </c>
      <c r="G741" s="288" t="s">
        <v>681</v>
      </c>
      <c r="H741" s="285"/>
      <c r="I741" s="285" t="s">
        <v>390</v>
      </c>
      <c r="J741" s="289">
        <v>33.61</v>
      </c>
      <c r="K741" s="286" t="s">
        <v>408</v>
      </c>
      <c r="L741" s="286" t="s">
        <v>163</v>
      </c>
      <c r="M741" s="286" t="s">
        <v>428</v>
      </c>
      <c r="N741" s="290">
        <v>49</v>
      </c>
      <c r="O741" s="291">
        <v>3.7</v>
      </c>
      <c r="P741" s="291"/>
      <c r="Q741" s="650">
        <f>IFERROR(tbl_AufmassLos1[[#This Row],[Fläche_qm]]*tbl_AufmassLos1[[#This Row],[Reinigungs-tageJahr]],"")</f>
        <v>1646.8899999999999</v>
      </c>
      <c r="R741" s="175">
        <f>IFERROR(VLOOKUP(tbl_AufmassLos1[[#This Row],[Reinigungs-gruppe]]&amp;tbl_AufmassLos1[[#This Row],[Reinigungs-tageJahr]],tbl_BasisLos1[],7,FALSE),"")</f>
        <v>0</v>
      </c>
      <c r="S741" s="174" t="str">
        <f>IFERROR(tbl_AufmassLos1[[#This Row],[Fläche_qm_Jahr]]/tbl_AufmassLos1[[#This Row],[qm Leistung pro Stunde]],"")</f>
        <v/>
      </c>
      <c r="T741" s="176">
        <f>IFERROR(VLOOKUP(tbl_AufmassLos1[[#This Row],[Reinigungs-gruppe]]&amp;tbl_AufmassLos1[[#This Row],[Reinigungs-tageJahr]],tbl_BasisLos1[],8,FALSE),"")</f>
        <v>0</v>
      </c>
      <c r="U741" s="177" t="str">
        <f>IFERROR(tbl_AufmassLos1[[#This Row],[StundenJahr]]*tbl_AufmassLos1[[#This Row],[SVS]],"")</f>
        <v/>
      </c>
      <c r="V741" s="177" t="str">
        <f>IFERROR(tbl_AufmassLos1[[#This Row],[PreisJahr]]/12,"")</f>
        <v/>
      </c>
    </row>
    <row r="742" spans="1:22" x14ac:dyDescent="0.2">
      <c r="A742" s="285" t="s">
        <v>1684</v>
      </c>
      <c r="B742" s="286">
        <v>702480007</v>
      </c>
      <c r="C742" s="285" t="s">
        <v>1533</v>
      </c>
      <c r="D742" s="287" t="s">
        <v>250</v>
      </c>
      <c r="E742" s="651" t="s">
        <v>311</v>
      </c>
      <c r="F742" s="292" t="s">
        <v>341</v>
      </c>
      <c r="G742" s="288" t="s">
        <v>681</v>
      </c>
      <c r="H742" s="285"/>
      <c r="I742" s="285" t="s">
        <v>391</v>
      </c>
      <c r="J742" s="289">
        <v>1.78</v>
      </c>
      <c r="K742" s="286" t="s">
        <v>49</v>
      </c>
      <c r="L742" s="286" t="s">
        <v>163</v>
      </c>
      <c r="M742" s="286">
        <v>0</v>
      </c>
      <c r="N742" s="290">
        <v>0</v>
      </c>
      <c r="O742" s="291">
        <v>0</v>
      </c>
      <c r="P742" s="291"/>
      <c r="Q742" s="650">
        <f>IFERROR(tbl_AufmassLos1[[#This Row],[Fläche_qm]]*tbl_AufmassLos1[[#This Row],[Reinigungs-tageJahr]],"")</f>
        <v>0</v>
      </c>
      <c r="R742" s="175">
        <f>IFERROR(VLOOKUP(tbl_AufmassLos1[[#This Row],[Reinigungs-gruppe]]&amp;tbl_AufmassLos1[[#This Row],[Reinigungs-tageJahr]],tbl_BasisLos1[],7,FALSE),"")</f>
        <v>0</v>
      </c>
      <c r="S742" s="174" t="str">
        <f>IFERROR(tbl_AufmassLos1[[#This Row],[Fläche_qm_Jahr]]/tbl_AufmassLos1[[#This Row],[qm Leistung pro Stunde]],"")</f>
        <v/>
      </c>
      <c r="T742" s="176">
        <f>IFERROR(VLOOKUP(tbl_AufmassLos1[[#This Row],[Reinigungs-gruppe]]&amp;tbl_AufmassLos1[[#This Row],[Reinigungs-tageJahr]],tbl_BasisLos1[],8,FALSE),"")</f>
        <v>0</v>
      </c>
      <c r="U742" s="177" t="str">
        <f>IFERROR(tbl_AufmassLos1[[#This Row],[StundenJahr]]*tbl_AufmassLos1[[#This Row],[SVS]],"")</f>
        <v/>
      </c>
      <c r="V742" s="177" t="str">
        <f>IFERROR(tbl_AufmassLos1[[#This Row],[PreisJahr]]/12,"")</f>
        <v/>
      </c>
    </row>
    <row r="743" spans="1:22" x14ac:dyDescent="0.2">
      <c r="A743" s="285" t="s">
        <v>1684</v>
      </c>
      <c r="B743" s="286">
        <v>702480007</v>
      </c>
      <c r="C743" s="285" t="s">
        <v>1533</v>
      </c>
      <c r="D743" s="287" t="s">
        <v>250</v>
      </c>
      <c r="E743" s="651" t="s">
        <v>1430</v>
      </c>
      <c r="F743" s="292" t="s">
        <v>1431</v>
      </c>
      <c r="G743" s="288" t="s">
        <v>681</v>
      </c>
      <c r="H743" s="285"/>
      <c r="I743" s="285" t="s">
        <v>390</v>
      </c>
      <c r="J743" s="289">
        <v>4.17</v>
      </c>
      <c r="K743" s="286" t="s">
        <v>408</v>
      </c>
      <c r="L743" s="286" t="s">
        <v>163</v>
      </c>
      <c r="M743" s="286" t="s">
        <v>428</v>
      </c>
      <c r="N743" s="290">
        <v>49</v>
      </c>
      <c r="O743" s="291">
        <v>0</v>
      </c>
      <c r="P743" s="291"/>
      <c r="Q743" s="650">
        <f>IFERROR(tbl_AufmassLos1[[#This Row],[Fläche_qm]]*tbl_AufmassLos1[[#This Row],[Reinigungs-tageJahr]],"")</f>
        <v>204.32999999999998</v>
      </c>
      <c r="R743" s="175">
        <f>IFERROR(VLOOKUP(tbl_AufmassLos1[[#This Row],[Reinigungs-gruppe]]&amp;tbl_AufmassLos1[[#This Row],[Reinigungs-tageJahr]],tbl_BasisLos1[],7,FALSE),"")</f>
        <v>0</v>
      </c>
      <c r="S743" s="174" t="str">
        <f>IFERROR(tbl_AufmassLos1[[#This Row],[Fläche_qm_Jahr]]/tbl_AufmassLos1[[#This Row],[qm Leistung pro Stunde]],"")</f>
        <v/>
      </c>
      <c r="T743" s="176">
        <f>IFERROR(VLOOKUP(tbl_AufmassLos1[[#This Row],[Reinigungs-gruppe]]&amp;tbl_AufmassLos1[[#This Row],[Reinigungs-tageJahr]],tbl_BasisLos1[],8,FALSE),"")</f>
        <v>0</v>
      </c>
      <c r="U743" s="177" t="str">
        <f>IFERROR(tbl_AufmassLos1[[#This Row],[StundenJahr]]*tbl_AufmassLos1[[#This Row],[SVS]],"")</f>
        <v/>
      </c>
      <c r="V743" s="177" t="str">
        <f>IFERROR(tbl_AufmassLos1[[#This Row],[PreisJahr]]/12,"")</f>
        <v/>
      </c>
    </row>
    <row r="744" spans="1:22" x14ac:dyDescent="0.2">
      <c r="A744" s="285" t="s">
        <v>1684</v>
      </c>
      <c r="B744" s="286">
        <v>702480007</v>
      </c>
      <c r="C744" s="285" t="s">
        <v>1533</v>
      </c>
      <c r="D744" s="287" t="s">
        <v>250</v>
      </c>
      <c r="E744" s="651" t="s">
        <v>1432</v>
      </c>
      <c r="F744" s="292" t="s">
        <v>1433</v>
      </c>
      <c r="G744" s="288" t="s">
        <v>681</v>
      </c>
      <c r="H744" s="285"/>
      <c r="I744" s="285" t="s">
        <v>391</v>
      </c>
      <c r="J744" s="289">
        <v>13.48</v>
      </c>
      <c r="K744" s="286" t="s">
        <v>400</v>
      </c>
      <c r="L744" s="286" t="s">
        <v>163</v>
      </c>
      <c r="M744" s="286" t="s">
        <v>430</v>
      </c>
      <c r="N744" s="290">
        <v>245</v>
      </c>
      <c r="O744" s="291">
        <v>0</v>
      </c>
      <c r="P744" s="291"/>
      <c r="Q744" s="650">
        <f>IFERROR(tbl_AufmassLos1[[#This Row],[Fläche_qm]]*tbl_AufmassLos1[[#This Row],[Reinigungs-tageJahr]],"")</f>
        <v>3302.6</v>
      </c>
      <c r="R744" s="175">
        <f>IFERROR(VLOOKUP(tbl_AufmassLos1[[#This Row],[Reinigungs-gruppe]]&amp;tbl_AufmassLos1[[#This Row],[Reinigungs-tageJahr]],tbl_BasisLos1[],7,FALSE),"")</f>
        <v>0</v>
      </c>
      <c r="S744" s="174" t="str">
        <f>IFERROR(tbl_AufmassLos1[[#This Row],[Fläche_qm_Jahr]]/tbl_AufmassLos1[[#This Row],[qm Leistung pro Stunde]],"")</f>
        <v/>
      </c>
      <c r="T744" s="176">
        <f>IFERROR(VLOOKUP(tbl_AufmassLos1[[#This Row],[Reinigungs-gruppe]]&amp;tbl_AufmassLos1[[#This Row],[Reinigungs-tageJahr]],tbl_BasisLos1[],8,FALSE),"")</f>
        <v>0</v>
      </c>
      <c r="U744" s="177" t="str">
        <f>IFERROR(tbl_AufmassLos1[[#This Row],[StundenJahr]]*tbl_AufmassLos1[[#This Row],[SVS]],"")</f>
        <v/>
      </c>
      <c r="V744" s="177" t="str">
        <f>IFERROR(tbl_AufmassLos1[[#This Row],[PreisJahr]]/12,"")</f>
        <v/>
      </c>
    </row>
    <row r="745" spans="1:22" x14ac:dyDescent="0.2">
      <c r="A745" s="285" t="s">
        <v>1684</v>
      </c>
      <c r="B745" s="286">
        <v>702480007</v>
      </c>
      <c r="C745" s="285" t="s">
        <v>1533</v>
      </c>
      <c r="D745" s="287" t="s">
        <v>250</v>
      </c>
      <c r="E745" s="651" t="s">
        <v>1434</v>
      </c>
      <c r="F745" s="292" t="s">
        <v>347</v>
      </c>
      <c r="G745" s="288" t="s">
        <v>681</v>
      </c>
      <c r="H745" s="285"/>
      <c r="I745" s="285" t="s">
        <v>389</v>
      </c>
      <c r="J745" s="289">
        <v>24.06</v>
      </c>
      <c r="K745" s="286" t="s">
        <v>406</v>
      </c>
      <c r="L745" s="286" t="s">
        <v>163</v>
      </c>
      <c r="M745" s="286" t="s">
        <v>429</v>
      </c>
      <c r="N745" s="290">
        <v>12</v>
      </c>
      <c r="O745" s="291">
        <v>0</v>
      </c>
      <c r="P745" s="291"/>
      <c r="Q745" s="650">
        <f>IFERROR(tbl_AufmassLos1[[#This Row],[Fläche_qm]]*tbl_AufmassLos1[[#This Row],[Reinigungs-tageJahr]],"")</f>
        <v>288.71999999999997</v>
      </c>
      <c r="R745" s="175">
        <f>IFERROR(VLOOKUP(tbl_AufmassLos1[[#This Row],[Reinigungs-gruppe]]&amp;tbl_AufmassLos1[[#This Row],[Reinigungs-tageJahr]],tbl_BasisLos1[],7,FALSE),"")</f>
        <v>0</v>
      </c>
      <c r="S745" s="174" t="str">
        <f>IFERROR(tbl_AufmassLos1[[#This Row],[Fläche_qm_Jahr]]/tbl_AufmassLos1[[#This Row],[qm Leistung pro Stunde]],"")</f>
        <v/>
      </c>
      <c r="T745" s="176">
        <f>IFERROR(VLOOKUP(tbl_AufmassLos1[[#This Row],[Reinigungs-gruppe]]&amp;tbl_AufmassLos1[[#This Row],[Reinigungs-tageJahr]],tbl_BasisLos1[],8,FALSE),"")</f>
        <v>0</v>
      </c>
      <c r="U745" s="177" t="str">
        <f>IFERROR(tbl_AufmassLos1[[#This Row],[StundenJahr]]*tbl_AufmassLos1[[#This Row],[SVS]],"")</f>
        <v/>
      </c>
      <c r="V745" s="177" t="str">
        <f>IFERROR(tbl_AufmassLos1[[#This Row],[PreisJahr]]/12,"")</f>
        <v/>
      </c>
    </row>
    <row r="746" spans="1:22" x14ac:dyDescent="0.2">
      <c r="A746" s="285" t="s">
        <v>1684</v>
      </c>
      <c r="B746" s="286">
        <v>702480007</v>
      </c>
      <c r="C746" s="285" t="s">
        <v>1533</v>
      </c>
      <c r="D746" s="287" t="s">
        <v>250</v>
      </c>
      <c r="E746" s="651" t="s">
        <v>279</v>
      </c>
      <c r="F746" s="292" t="s">
        <v>343</v>
      </c>
      <c r="G746" s="288" t="s">
        <v>681</v>
      </c>
      <c r="H746" s="285"/>
      <c r="I746" s="285" t="s">
        <v>390</v>
      </c>
      <c r="J746" s="289">
        <v>22.31</v>
      </c>
      <c r="K746" s="286" t="s">
        <v>233</v>
      </c>
      <c r="L746" s="286" t="s">
        <v>163</v>
      </c>
      <c r="M746" s="286" t="s">
        <v>428</v>
      </c>
      <c r="N746" s="290">
        <v>49</v>
      </c>
      <c r="O746" s="291">
        <v>5.91</v>
      </c>
      <c r="P746" s="291">
        <v>0.42</v>
      </c>
      <c r="Q746" s="650">
        <f>IFERROR(tbl_AufmassLos1[[#This Row],[Fläche_qm]]*tbl_AufmassLos1[[#This Row],[Reinigungs-tageJahr]],"")</f>
        <v>1093.1899999999998</v>
      </c>
      <c r="R746" s="175">
        <f>IFERROR(VLOOKUP(tbl_AufmassLos1[[#This Row],[Reinigungs-gruppe]]&amp;tbl_AufmassLos1[[#This Row],[Reinigungs-tageJahr]],tbl_BasisLos1[],7,FALSE),"")</f>
        <v>0</v>
      </c>
      <c r="S746" s="174" t="str">
        <f>IFERROR(tbl_AufmassLos1[[#This Row],[Fläche_qm_Jahr]]/tbl_AufmassLos1[[#This Row],[qm Leistung pro Stunde]],"")</f>
        <v/>
      </c>
      <c r="T746" s="176">
        <f>IFERROR(VLOOKUP(tbl_AufmassLos1[[#This Row],[Reinigungs-gruppe]]&amp;tbl_AufmassLos1[[#This Row],[Reinigungs-tageJahr]],tbl_BasisLos1[],8,FALSE),"")</f>
        <v>0</v>
      </c>
      <c r="U746" s="177" t="str">
        <f>IFERROR(tbl_AufmassLos1[[#This Row],[StundenJahr]]*tbl_AufmassLos1[[#This Row],[SVS]],"")</f>
        <v/>
      </c>
      <c r="V746" s="177" t="str">
        <f>IFERROR(tbl_AufmassLos1[[#This Row],[PreisJahr]]/12,"")</f>
        <v/>
      </c>
    </row>
    <row r="747" spans="1:22" x14ac:dyDescent="0.2">
      <c r="A747" s="285" t="s">
        <v>1684</v>
      </c>
      <c r="B747" s="286">
        <v>702480007</v>
      </c>
      <c r="C747" s="285" t="s">
        <v>1533</v>
      </c>
      <c r="D747" s="287" t="s">
        <v>250</v>
      </c>
      <c r="E747" s="651" t="s">
        <v>295</v>
      </c>
      <c r="F747" s="292" t="s">
        <v>343</v>
      </c>
      <c r="G747" s="288" t="s">
        <v>681</v>
      </c>
      <c r="H747" s="285"/>
      <c r="I747" s="285" t="s">
        <v>390</v>
      </c>
      <c r="J747" s="289">
        <v>34.68</v>
      </c>
      <c r="K747" s="286" t="s">
        <v>233</v>
      </c>
      <c r="L747" s="286" t="s">
        <v>163</v>
      </c>
      <c r="M747" s="286" t="s">
        <v>428</v>
      </c>
      <c r="N747" s="290">
        <v>49</v>
      </c>
      <c r="O747" s="291">
        <v>15.76</v>
      </c>
      <c r="P747" s="291">
        <v>0.42</v>
      </c>
      <c r="Q747" s="650">
        <f>IFERROR(tbl_AufmassLos1[[#This Row],[Fläche_qm]]*tbl_AufmassLos1[[#This Row],[Reinigungs-tageJahr]],"")</f>
        <v>1699.32</v>
      </c>
      <c r="R747" s="175">
        <f>IFERROR(VLOOKUP(tbl_AufmassLos1[[#This Row],[Reinigungs-gruppe]]&amp;tbl_AufmassLos1[[#This Row],[Reinigungs-tageJahr]],tbl_BasisLos1[],7,FALSE),"")</f>
        <v>0</v>
      </c>
      <c r="S747" s="174" t="str">
        <f>IFERROR(tbl_AufmassLos1[[#This Row],[Fläche_qm_Jahr]]/tbl_AufmassLos1[[#This Row],[qm Leistung pro Stunde]],"")</f>
        <v/>
      </c>
      <c r="T747" s="176">
        <f>IFERROR(VLOOKUP(tbl_AufmassLos1[[#This Row],[Reinigungs-gruppe]]&amp;tbl_AufmassLos1[[#This Row],[Reinigungs-tageJahr]],tbl_BasisLos1[],8,FALSE),"")</f>
        <v>0</v>
      </c>
      <c r="U747" s="177" t="str">
        <f>IFERROR(tbl_AufmassLos1[[#This Row],[StundenJahr]]*tbl_AufmassLos1[[#This Row],[SVS]],"")</f>
        <v/>
      </c>
      <c r="V747" s="177" t="str">
        <f>IFERROR(tbl_AufmassLos1[[#This Row],[PreisJahr]]/12,"")</f>
        <v/>
      </c>
    </row>
    <row r="748" spans="1:22" x14ac:dyDescent="0.2">
      <c r="A748" s="285" t="s">
        <v>1684</v>
      </c>
      <c r="B748" s="286">
        <v>702480007</v>
      </c>
      <c r="C748" s="285" t="s">
        <v>1533</v>
      </c>
      <c r="D748" s="287" t="s">
        <v>250</v>
      </c>
      <c r="E748" s="651" t="s">
        <v>278</v>
      </c>
      <c r="F748" s="292" t="s">
        <v>343</v>
      </c>
      <c r="G748" s="288" t="s">
        <v>681</v>
      </c>
      <c r="H748" s="285"/>
      <c r="I748" s="285" t="s">
        <v>390</v>
      </c>
      <c r="J748" s="289">
        <v>24.06</v>
      </c>
      <c r="K748" s="286" t="s">
        <v>233</v>
      </c>
      <c r="L748" s="286" t="s">
        <v>163</v>
      </c>
      <c r="M748" s="286" t="s">
        <v>428</v>
      </c>
      <c r="N748" s="290">
        <v>49</v>
      </c>
      <c r="O748" s="291">
        <v>7.88</v>
      </c>
      <c r="P748" s="291">
        <v>0.42</v>
      </c>
      <c r="Q748" s="650">
        <f>IFERROR(tbl_AufmassLos1[[#This Row],[Fläche_qm]]*tbl_AufmassLos1[[#This Row],[Reinigungs-tageJahr]],"")</f>
        <v>1178.9399999999998</v>
      </c>
      <c r="R748" s="175">
        <f>IFERROR(VLOOKUP(tbl_AufmassLos1[[#This Row],[Reinigungs-gruppe]]&amp;tbl_AufmassLos1[[#This Row],[Reinigungs-tageJahr]],tbl_BasisLos1[],7,FALSE),"")</f>
        <v>0</v>
      </c>
      <c r="S748" s="174" t="str">
        <f>IFERROR(tbl_AufmassLos1[[#This Row],[Fläche_qm_Jahr]]/tbl_AufmassLos1[[#This Row],[qm Leistung pro Stunde]],"")</f>
        <v/>
      </c>
      <c r="T748" s="176">
        <f>IFERROR(VLOOKUP(tbl_AufmassLos1[[#This Row],[Reinigungs-gruppe]]&amp;tbl_AufmassLos1[[#This Row],[Reinigungs-tageJahr]],tbl_BasisLos1[],8,FALSE),"")</f>
        <v>0</v>
      </c>
      <c r="U748" s="177" t="str">
        <f>IFERROR(tbl_AufmassLos1[[#This Row],[StundenJahr]]*tbl_AufmassLos1[[#This Row],[SVS]],"")</f>
        <v/>
      </c>
      <c r="V748" s="177" t="str">
        <f>IFERROR(tbl_AufmassLos1[[#This Row],[PreisJahr]]/12,"")</f>
        <v/>
      </c>
    </row>
    <row r="749" spans="1:22" x14ac:dyDescent="0.2">
      <c r="A749" s="285" t="s">
        <v>1684</v>
      </c>
      <c r="B749" s="286">
        <v>702480007</v>
      </c>
      <c r="C749" s="285" t="s">
        <v>1533</v>
      </c>
      <c r="D749" s="287" t="s">
        <v>250</v>
      </c>
      <c r="E749" s="651" t="s">
        <v>277</v>
      </c>
      <c r="F749" s="292" t="s">
        <v>343</v>
      </c>
      <c r="G749" s="288" t="s">
        <v>681</v>
      </c>
      <c r="H749" s="285"/>
      <c r="I749" s="285" t="s">
        <v>390</v>
      </c>
      <c r="J749" s="289">
        <v>17.850000000000001</v>
      </c>
      <c r="K749" s="286" t="s">
        <v>233</v>
      </c>
      <c r="L749" s="286" t="s">
        <v>163</v>
      </c>
      <c r="M749" s="286" t="s">
        <v>428</v>
      </c>
      <c r="N749" s="290">
        <v>49</v>
      </c>
      <c r="O749" s="291">
        <v>5.91</v>
      </c>
      <c r="P749" s="291">
        <v>0.42</v>
      </c>
      <c r="Q749" s="650">
        <f>IFERROR(tbl_AufmassLos1[[#This Row],[Fläche_qm]]*tbl_AufmassLos1[[#This Row],[Reinigungs-tageJahr]],"")</f>
        <v>874.65000000000009</v>
      </c>
      <c r="R749" s="175">
        <f>IFERROR(VLOOKUP(tbl_AufmassLos1[[#This Row],[Reinigungs-gruppe]]&amp;tbl_AufmassLos1[[#This Row],[Reinigungs-tageJahr]],tbl_BasisLos1[],7,FALSE),"")</f>
        <v>0</v>
      </c>
      <c r="S749" s="174" t="str">
        <f>IFERROR(tbl_AufmassLos1[[#This Row],[Fläche_qm_Jahr]]/tbl_AufmassLos1[[#This Row],[qm Leistung pro Stunde]],"")</f>
        <v/>
      </c>
      <c r="T749" s="176">
        <f>IFERROR(VLOOKUP(tbl_AufmassLos1[[#This Row],[Reinigungs-gruppe]]&amp;tbl_AufmassLos1[[#This Row],[Reinigungs-tageJahr]],tbl_BasisLos1[],8,FALSE),"")</f>
        <v>0</v>
      </c>
      <c r="U749" s="177" t="str">
        <f>IFERROR(tbl_AufmassLos1[[#This Row],[StundenJahr]]*tbl_AufmassLos1[[#This Row],[SVS]],"")</f>
        <v/>
      </c>
      <c r="V749" s="177" t="str">
        <f>IFERROR(tbl_AufmassLos1[[#This Row],[PreisJahr]]/12,"")</f>
        <v/>
      </c>
    </row>
    <row r="750" spans="1:22" x14ac:dyDescent="0.2">
      <c r="A750" s="285" t="s">
        <v>1684</v>
      </c>
      <c r="B750" s="286">
        <v>702480007</v>
      </c>
      <c r="C750" s="285" t="s">
        <v>1533</v>
      </c>
      <c r="D750" s="287" t="s">
        <v>250</v>
      </c>
      <c r="E750" s="651" t="s">
        <v>276</v>
      </c>
      <c r="F750" s="292" t="s">
        <v>343</v>
      </c>
      <c r="G750" s="288" t="s">
        <v>681</v>
      </c>
      <c r="H750" s="285"/>
      <c r="I750" s="285" t="s">
        <v>390</v>
      </c>
      <c r="J750" s="289">
        <v>17.97</v>
      </c>
      <c r="K750" s="286" t="s">
        <v>233</v>
      </c>
      <c r="L750" s="286" t="s">
        <v>163</v>
      </c>
      <c r="M750" s="286" t="s">
        <v>428</v>
      </c>
      <c r="N750" s="290">
        <v>49</v>
      </c>
      <c r="O750" s="291">
        <v>5.91</v>
      </c>
      <c r="P750" s="291">
        <v>0.42</v>
      </c>
      <c r="Q750" s="650">
        <f>IFERROR(tbl_AufmassLos1[[#This Row],[Fläche_qm]]*tbl_AufmassLos1[[#This Row],[Reinigungs-tageJahr]],"")</f>
        <v>880.53</v>
      </c>
      <c r="R750" s="175">
        <f>IFERROR(VLOOKUP(tbl_AufmassLos1[[#This Row],[Reinigungs-gruppe]]&amp;tbl_AufmassLos1[[#This Row],[Reinigungs-tageJahr]],tbl_BasisLos1[],7,FALSE),"")</f>
        <v>0</v>
      </c>
      <c r="S750" s="174" t="str">
        <f>IFERROR(tbl_AufmassLos1[[#This Row],[Fläche_qm_Jahr]]/tbl_AufmassLos1[[#This Row],[qm Leistung pro Stunde]],"")</f>
        <v/>
      </c>
      <c r="T750" s="176">
        <f>IFERROR(VLOOKUP(tbl_AufmassLos1[[#This Row],[Reinigungs-gruppe]]&amp;tbl_AufmassLos1[[#This Row],[Reinigungs-tageJahr]],tbl_BasisLos1[],8,FALSE),"")</f>
        <v>0</v>
      </c>
      <c r="U750" s="177" t="str">
        <f>IFERROR(tbl_AufmassLos1[[#This Row],[StundenJahr]]*tbl_AufmassLos1[[#This Row],[SVS]],"")</f>
        <v/>
      </c>
      <c r="V750" s="177" t="str">
        <f>IFERROR(tbl_AufmassLos1[[#This Row],[PreisJahr]]/12,"")</f>
        <v/>
      </c>
    </row>
    <row r="751" spans="1:22" x14ac:dyDescent="0.2">
      <c r="A751" s="285" t="s">
        <v>1684</v>
      </c>
      <c r="B751" s="286">
        <v>702480007</v>
      </c>
      <c r="C751" s="285" t="s">
        <v>1533</v>
      </c>
      <c r="D751" s="287" t="s">
        <v>250</v>
      </c>
      <c r="E751" s="651" t="s">
        <v>275</v>
      </c>
      <c r="F751" s="292" t="s">
        <v>343</v>
      </c>
      <c r="G751" s="288" t="s">
        <v>681</v>
      </c>
      <c r="H751" s="285"/>
      <c r="I751" s="285" t="s">
        <v>390</v>
      </c>
      <c r="J751" s="289">
        <v>11.87</v>
      </c>
      <c r="K751" s="286" t="s">
        <v>233</v>
      </c>
      <c r="L751" s="286" t="s">
        <v>163</v>
      </c>
      <c r="M751" s="286" t="s">
        <v>428</v>
      </c>
      <c r="N751" s="290">
        <v>49</v>
      </c>
      <c r="O751" s="291">
        <v>3.94</v>
      </c>
      <c r="P751" s="291">
        <v>0.42</v>
      </c>
      <c r="Q751" s="650">
        <f>IFERROR(tbl_AufmassLos1[[#This Row],[Fläche_qm]]*tbl_AufmassLos1[[#This Row],[Reinigungs-tageJahr]],"")</f>
        <v>581.63</v>
      </c>
      <c r="R751" s="175">
        <f>IFERROR(VLOOKUP(tbl_AufmassLos1[[#This Row],[Reinigungs-gruppe]]&amp;tbl_AufmassLos1[[#This Row],[Reinigungs-tageJahr]],tbl_BasisLos1[],7,FALSE),"")</f>
        <v>0</v>
      </c>
      <c r="S751" s="174" t="str">
        <f>IFERROR(tbl_AufmassLos1[[#This Row],[Fläche_qm_Jahr]]/tbl_AufmassLos1[[#This Row],[qm Leistung pro Stunde]],"")</f>
        <v/>
      </c>
      <c r="T751" s="176">
        <f>IFERROR(VLOOKUP(tbl_AufmassLos1[[#This Row],[Reinigungs-gruppe]]&amp;tbl_AufmassLos1[[#This Row],[Reinigungs-tageJahr]],tbl_BasisLos1[],8,FALSE),"")</f>
        <v>0</v>
      </c>
      <c r="U751" s="177" t="str">
        <f>IFERROR(tbl_AufmassLos1[[#This Row],[StundenJahr]]*tbl_AufmassLos1[[#This Row],[SVS]],"")</f>
        <v/>
      </c>
      <c r="V751" s="177" t="str">
        <f>IFERROR(tbl_AufmassLos1[[#This Row],[PreisJahr]]/12,"")</f>
        <v/>
      </c>
    </row>
    <row r="752" spans="1:22" x14ac:dyDescent="0.2">
      <c r="A752" s="285" t="s">
        <v>1684</v>
      </c>
      <c r="B752" s="286">
        <v>702480007</v>
      </c>
      <c r="C752" s="285" t="s">
        <v>1533</v>
      </c>
      <c r="D752" s="287" t="s">
        <v>250</v>
      </c>
      <c r="E752" s="651" t="s">
        <v>274</v>
      </c>
      <c r="F752" s="292" t="s">
        <v>343</v>
      </c>
      <c r="G752" s="288" t="s">
        <v>681</v>
      </c>
      <c r="H752" s="285"/>
      <c r="I752" s="285" t="s">
        <v>390</v>
      </c>
      <c r="J752" s="289">
        <v>24.39</v>
      </c>
      <c r="K752" s="286" t="s">
        <v>233</v>
      </c>
      <c r="L752" s="286" t="s">
        <v>163</v>
      </c>
      <c r="M752" s="286" t="s">
        <v>428</v>
      </c>
      <c r="N752" s="290">
        <v>49</v>
      </c>
      <c r="O752" s="291">
        <v>7.88</v>
      </c>
      <c r="P752" s="291">
        <v>0.42</v>
      </c>
      <c r="Q752" s="650">
        <f>IFERROR(tbl_AufmassLos1[[#This Row],[Fläche_qm]]*tbl_AufmassLos1[[#This Row],[Reinigungs-tageJahr]],"")</f>
        <v>1195.1100000000001</v>
      </c>
      <c r="R752" s="175">
        <f>IFERROR(VLOOKUP(tbl_AufmassLos1[[#This Row],[Reinigungs-gruppe]]&amp;tbl_AufmassLos1[[#This Row],[Reinigungs-tageJahr]],tbl_BasisLos1[],7,FALSE),"")</f>
        <v>0</v>
      </c>
      <c r="S752" s="174" t="str">
        <f>IFERROR(tbl_AufmassLos1[[#This Row],[Fläche_qm_Jahr]]/tbl_AufmassLos1[[#This Row],[qm Leistung pro Stunde]],"")</f>
        <v/>
      </c>
      <c r="T752" s="176">
        <f>IFERROR(VLOOKUP(tbl_AufmassLos1[[#This Row],[Reinigungs-gruppe]]&amp;tbl_AufmassLos1[[#This Row],[Reinigungs-tageJahr]],tbl_BasisLos1[],8,FALSE),"")</f>
        <v>0</v>
      </c>
      <c r="U752" s="177" t="str">
        <f>IFERROR(tbl_AufmassLos1[[#This Row],[StundenJahr]]*tbl_AufmassLos1[[#This Row],[SVS]],"")</f>
        <v/>
      </c>
      <c r="V752" s="177" t="str">
        <f>IFERROR(tbl_AufmassLos1[[#This Row],[PreisJahr]]/12,"")</f>
        <v/>
      </c>
    </row>
    <row r="753" spans="1:22" x14ac:dyDescent="0.2">
      <c r="A753" s="285" t="s">
        <v>1684</v>
      </c>
      <c r="B753" s="286">
        <v>702480007</v>
      </c>
      <c r="C753" s="285" t="s">
        <v>1533</v>
      </c>
      <c r="D753" s="287" t="s">
        <v>250</v>
      </c>
      <c r="E753" s="651" t="s">
        <v>294</v>
      </c>
      <c r="F753" s="292" t="s">
        <v>343</v>
      </c>
      <c r="G753" s="288" t="s">
        <v>681</v>
      </c>
      <c r="H753" s="285"/>
      <c r="I753" s="285" t="s">
        <v>390</v>
      </c>
      <c r="J753" s="289">
        <v>24.13</v>
      </c>
      <c r="K753" s="286" t="s">
        <v>233</v>
      </c>
      <c r="L753" s="286" t="s">
        <v>163</v>
      </c>
      <c r="M753" s="286" t="s">
        <v>428</v>
      </c>
      <c r="N753" s="290">
        <v>49</v>
      </c>
      <c r="O753" s="291">
        <v>7.88</v>
      </c>
      <c r="P753" s="291">
        <v>0.42</v>
      </c>
      <c r="Q753" s="650">
        <f>IFERROR(tbl_AufmassLos1[[#This Row],[Fläche_qm]]*tbl_AufmassLos1[[#This Row],[Reinigungs-tageJahr]],"")</f>
        <v>1182.3699999999999</v>
      </c>
      <c r="R753" s="175">
        <f>IFERROR(VLOOKUP(tbl_AufmassLos1[[#This Row],[Reinigungs-gruppe]]&amp;tbl_AufmassLos1[[#This Row],[Reinigungs-tageJahr]],tbl_BasisLos1[],7,FALSE),"")</f>
        <v>0</v>
      </c>
      <c r="S753" s="174" t="str">
        <f>IFERROR(tbl_AufmassLos1[[#This Row],[Fläche_qm_Jahr]]/tbl_AufmassLos1[[#This Row],[qm Leistung pro Stunde]],"")</f>
        <v/>
      </c>
      <c r="T753" s="176">
        <f>IFERROR(VLOOKUP(tbl_AufmassLos1[[#This Row],[Reinigungs-gruppe]]&amp;tbl_AufmassLos1[[#This Row],[Reinigungs-tageJahr]],tbl_BasisLos1[],8,FALSE),"")</f>
        <v>0</v>
      </c>
      <c r="U753" s="177" t="str">
        <f>IFERROR(tbl_AufmassLos1[[#This Row],[StundenJahr]]*tbl_AufmassLos1[[#This Row],[SVS]],"")</f>
        <v/>
      </c>
      <c r="V753" s="177" t="str">
        <f>IFERROR(tbl_AufmassLos1[[#This Row],[PreisJahr]]/12,"")</f>
        <v/>
      </c>
    </row>
    <row r="754" spans="1:22" x14ac:dyDescent="0.2">
      <c r="A754" s="285" t="s">
        <v>1684</v>
      </c>
      <c r="B754" s="286">
        <v>702480007</v>
      </c>
      <c r="C754" s="285" t="s">
        <v>1533</v>
      </c>
      <c r="D754" s="287" t="s">
        <v>250</v>
      </c>
      <c r="E754" s="651" t="s">
        <v>309</v>
      </c>
      <c r="F754" s="292" t="s">
        <v>1435</v>
      </c>
      <c r="G754" s="288" t="s">
        <v>681</v>
      </c>
      <c r="H754" s="285"/>
      <c r="I754" s="285" t="s">
        <v>390</v>
      </c>
      <c r="J754" s="289">
        <v>44.24</v>
      </c>
      <c r="K754" s="286" t="s">
        <v>408</v>
      </c>
      <c r="L754" s="286" t="s">
        <v>163</v>
      </c>
      <c r="M754" s="286" t="s">
        <v>428</v>
      </c>
      <c r="N754" s="290">
        <v>49</v>
      </c>
      <c r="O754" s="291">
        <v>3.7</v>
      </c>
      <c r="P754" s="291">
        <v>3.7</v>
      </c>
      <c r="Q754" s="650">
        <f>IFERROR(tbl_AufmassLos1[[#This Row],[Fläche_qm]]*tbl_AufmassLos1[[#This Row],[Reinigungs-tageJahr]],"")</f>
        <v>2167.7600000000002</v>
      </c>
      <c r="R754" s="175">
        <f>IFERROR(VLOOKUP(tbl_AufmassLos1[[#This Row],[Reinigungs-gruppe]]&amp;tbl_AufmassLos1[[#This Row],[Reinigungs-tageJahr]],tbl_BasisLos1[],7,FALSE),"")</f>
        <v>0</v>
      </c>
      <c r="S754" s="174" t="str">
        <f>IFERROR(tbl_AufmassLos1[[#This Row],[Fläche_qm_Jahr]]/tbl_AufmassLos1[[#This Row],[qm Leistung pro Stunde]],"")</f>
        <v/>
      </c>
      <c r="T754" s="176">
        <f>IFERROR(VLOOKUP(tbl_AufmassLos1[[#This Row],[Reinigungs-gruppe]]&amp;tbl_AufmassLos1[[#This Row],[Reinigungs-tageJahr]],tbl_BasisLos1[],8,FALSE),"")</f>
        <v>0</v>
      </c>
      <c r="U754" s="177" t="str">
        <f>IFERROR(tbl_AufmassLos1[[#This Row],[StundenJahr]]*tbl_AufmassLos1[[#This Row],[SVS]],"")</f>
        <v/>
      </c>
      <c r="V754" s="177" t="str">
        <f>IFERROR(tbl_AufmassLos1[[#This Row],[PreisJahr]]/12,"")</f>
        <v/>
      </c>
    </row>
    <row r="755" spans="1:22" x14ac:dyDescent="0.2">
      <c r="A755" s="285" t="s">
        <v>1684</v>
      </c>
      <c r="B755" s="286">
        <v>702480007</v>
      </c>
      <c r="C755" s="285" t="s">
        <v>1533</v>
      </c>
      <c r="D755" s="287" t="s">
        <v>249</v>
      </c>
      <c r="E755" s="651" t="s">
        <v>250</v>
      </c>
      <c r="F755" s="292" t="s">
        <v>343</v>
      </c>
      <c r="G755" s="288" t="s">
        <v>681</v>
      </c>
      <c r="H755" s="285"/>
      <c r="I755" s="285" t="s">
        <v>389</v>
      </c>
      <c r="J755" s="289">
        <v>33.799999999999997</v>
      </c>
      <c r="K755" s="286" t="s">
        <v>233</v>
      </c>
      <c r="L755" s="286" t="s">
        <v>163</v>
      </c>
      <c r="M755" s="286" t="s">
        <v>428</v>
      </c>
      <c r="N755" s="290">
        <v>49</v>
      </c>
      <c r="O755" s="291">
        <v>11.88</v>
      </c>
      <c r="P755" s="291"/>
      <c r="Q755" s="650">
        <f>IFERROR(tbl_AufmassLos1[[#This Row],[Fläche_qm]]*tbl_AufmassLos1[[#This Row],[Reinigungs-tageJahr]],"")</f>
        <v>1656.1999999999998</v>
      </c>
      <c r="R755" s="175">
        <f>IFERROR(VLOOKUP(tbl_AufmassLos1[[#This Row],[Reinigungs-gruppe]]&amp;tbl_AufmassLos1[[#This Row],[Reinigungs-tageJahr]],tbl_BasisLos1[],7,FALSE),"")</f>
        <v>0</v>
      </c>
      <c r="S755" s="174" t="str">
        <f>IFERROR(tbl_AufmassLos1[[#This Row],[Fläche_qm_Jahr]]/tbl_AufmassLos1[[#This Row],[qm Leistung pro Stunde]],"")</f>
        <v/>
      </c>
      <c r="T755" s="176">
        <f>IFERROR(VLOOKUP(tbl_AufmassLos1[[#This Row],[Reinigungs-gruppe]]&amp;tbl_AufmassLos1[[#This Row],[Reinigungs-tageJahr]],tbl_BasisLos1[],8,FALSE),"")</f>
        <v>0</v>
      </c>
      <c r="U755" s="177" t="str">
        <f>IFERROR(tbl_AufmassLos1[[#This Row],[StundenJahr]]*tbl_AufmassLos1[[#This Row],[SVS]],"")</f>
        <v/>
      </c>
      <c r="V755" s="177" t="str">
        <f>IFERROR(tbl_AufmassLos1[[#This Row],[PreisJahr]]/12,"")</f>
        <v/>
      </c>
    </row>
    <row r="756" spans="1:22" x14ac:dyDescent="0.2">
      <c r="A756" s="285" t="s">
        <v>1684</v>
      </c>
      <c r="B756" s="286">
        <v>702480007</v>
      </c>
      <c r="C756" s="285" t="s">
        <v>1533</v>
      </c>
      <c r="D756" s="287" t="s">
        <v>249</v>
      </c>
      <c r="E756" s="651" t="s">
        <v>251</v>
      </c>
      <c r="F756" s="292" t="s">
        <v>343</v>
      </c>
      <c r="G756" s="288" t="s">
        <v>681</v>
      </c>
      <c r="H756" s="285"/>
      <c r="I756" s="285" t="s">
        <v>389</v>
      </c>
      <c r="J756" s="289">
        <v>21.45</v>
      </c>
      <c r="K756" s="286" t="s">
        <v>233</v>
      </c>
      <c r="L756" s="286" t="s">
        <v>163</v>
      </c>
      <c r="M756" s="286" t="s">
        <v>428</v>
      </c>
      <c r="N756" s="290">
        <v>49</v>
      </c>
      <c r="O756" s="291">
        <v>6.93</v>
      </c>
      <c r="P756" s="291"/>
      <c r="Q756" s="650">
        <f>IFERROR(tbl_AufmassLos1[[#This Row],[Fläche_qm]]*tbl_AufmassLos1[[#This Row],[Reinigungs-tageJahr]],"")</f>
        <v>1051.05</v>
      </c>
      <c r="R756" s="175">
        <f>IFERROR(VLOOKUP(tbl_AufmassLos1[[#This Row],[Reinigungs-gruppe]]&amp;tbl_AufmassLos1[[#This Row],[Reinigungs-tageJahr]],tbl_BasisLos1[],7,FALSE),"")</f>
        <v>0</v>
      </c>
      <c r="S756" s="174" t="str">
        <f>IFERROR(tbl_AufmassLos1[[#This Row],[Fläche_qm_Jahr]]/tbl_AufmassLos1[[#This Row],[qm Leistung pro Stunde]],"")</f>
        <v/>
      </c>
      <c r="T756" s="176">
        <f>IFERROR(VLOOKUP(tbl_AufmassLos1[[#This Row],[Reinigungs-gruppe]]&amp;tbl_AufmassLos1[[#This Row],[Reinigungs-tageJahr]],tbl_BasisLos1[],8,FALSE),"")</f>
        <v>0</v>
      </c>
      <c r="U756" s="177" t="str">
        <f>IFERROR(tbl_AufmassLos1[[#This Row],[StundenJahr]]*tbl_AufmassLos1[[#This Row],[SVS]],"")</f>
        <v/>
      </c>
      <c r="V756" s="177" t="str">
        <f>IFERROR(tbl_AufmassLos1[[#This Row],[PreisJahr]]/12,"")</f>
        <v/>
      </c>
    </row>
    <row r="757" spans="1:22" x14ac:dyDescent="0.2">
      <c r="A757" s="285" t="s">
        <v>1684</v>
      </c>
      <c r="B757" s="286">
        <v>702480007</v>
      </c>
      <c r="C757" s="285" t="s">
        <v>1533</v>
      </c>
      <c r="D757" s="287" t="s">
        <v>249</v>
      </c>
      <c r="E757" s="651" t="s">
        <v>256</v>
      </c>
      <c r="F757" s="292" t="s">
        <v>343</v>
      </c>
      <c r="G757" s="288" t="s">
        <v>681</v>
      </c>
      <c r="H757" s="285"/>
      <c r="I757" s="285" t="s">
        <v>389</v>
      </c>
      <c r="J757" s="289">
        <v>31</v>
      </c>
      <c r="K757" s="286" t="s">
        <v>233</v>
      </c>
      <c r="L757" s="286" t="s">
        <v>163</v>
      </c>
      <c r="M757" s="286" t="s">
        <v>428</v>
      </c>
      <c r="N757" s="290">
        <v>49</v>
      </c>
      <c r="O757" s="291">
        <v>9.24</v>
      </c>
      <c r="P757" s="291"/>
      <c r="Q757" s="650">
        <f>IFERROR(tbl_AufmassLos1[[#This Row],[Fläche_qm]]*tbl_AufmassLos1[[#This Row],[Reinigungs-tageJahr]],"")</f>
        <v>1519</v>
      </c>
      <c r="R757" s="175">
        <f>IFERROR(VLOOKUP(tbl_AufmassLos1[[#This Row],[Reinigungs-gruppe]]&amp;tbl_AufmassLos1[[#This Row],[Reinigungs-tageJahr]],tbl_BasisLos1[],7,FALSE),"")</f>
        <v>0</v>
      </c>
      <c r="S757" s="174" t="str">
        <f>IFERROR(tbl_AufmassLos1[[#This Row],[Fläche_qm_Jahr]]/tbl_AufmassLos1[[#This Row],[qm Leistung pro Stunde]],"")</f>
        <v/>
      </c>
      <c r="T757" s="176">
        <f>IFERROR(VLOOKUP(tbl_AufmassLos1[[#This Row],[Reinigungs-gruppe]]&amp;tbl_AufmassLos1[[#This Row],[Reinigungs-tageJahr]],tbl_BasisLos1[],8,FALSE),"")</f>
        <v>0</v>
      </c>
      <c r="U757" s="177" t="str">
        <f>IFERROR(tbl_AufmassLos1[[#This Row],[StundenJahr]]*tbl_AufmassLos1[[#This Row],[SVS]],"")</f>
        <v/>
      </c>
      <c r="V757" s="177" t="str">
        <f>IFERROR(tbl_AufmassLos1[[#This Row],[PreisJahr]]/12,"")</f>
        <v/>
      </c>
    </row>
    <row r="758" spans="1:22" x14ac:dyDescent="0.2">
      <c r="A758" s="285" t="s">
        <v>1684</v>
      </c>
      <c r="B758" s="286">
        <v>702480007</v>
      </c>
      <c r="C758" s="285" t="s">
        <v>1533</v>
      </c>
      <c r="D758" s="287" t="s">
        <v>249</v>
      </c>
      <c r="E758" s="651" t="s">
        <v>1436</v>
      </c>
      <c r="F758" s="292" t="s">
        <v>1437</v>
      </c>
      <c r="G758" s="288" t="s">
        <v>681</v>
      </c>
      <c r="H758" s="285"/>
      <c r="I758" s="285" t="s">
        <v>389</v>
      </c>
      <c r="J758" s="289">
        <v>13.8</v>
      </c>
      <c r="K758" s="286" t="s">
        <v>264</v>
      </c>
      <c r="L758" s="286" t="s">
        <v>163</v>
      </c>
      <c r="M758" s="286" t="s">
        <v>430</v>
      </c>
      <c r="N758" s="290">
        <v>245</v>
      </c>
      <c r="O758" s="291">
        <v>0</v>
      </c>
      <c r="P758" s="291"/>
      <c r="Q758" s="650">
        <f>IFERROR(tbl_AufmassLos1[[#This Row],[Fläche_qm]]*tbl_AufmassLos1[[#This Row],[Reinigungs-tageJahr]],"")</f>
        <v>3381</v>
      </c>
      <c r="R758" s="175">
        <f>IFERROR(VLOOKUP(tbl_AufmassLos1[[#This Row],[Reinigungs-gruppe]]&amp;tbl_AufmassLos1[[#This Row],[Reinigungs-tageJahr]],tbl_BasisLos1[],7,FALSE),"")</f>
        <v>0</v>
      </c>
      <c r="S758" s="174" t="str">
        <f>IFERROR(tbl_AufmassLos1[[#This Row],[Fläche_qm_Jahr]]/tbl_AufmassLos1[[#This Row],[qm Leistung pro Stunde]],"")</f>
        <v/>
      </c>
      <c r="T758" s="176">
        <f>IFERROR(VLOOKUP(tbl_AufmassLos1[[#This Row],[Reinigungs-gruppe]]&amp;tbl_AufmassLos1[[#This Row],[Reinigungs-tageJahr]],tbl_BasisLos1[],8,FALSE),"")</f>
        <v>0</v>
      </c>
      <c r="U758" s="177" t="str">
        <f>IFERROR(tbl_AufmassLos1[[#This Row],[StundenJahr]]*tbl_AufmassLos1[[#This Row],[SVS]],"")</f>
        <v/>
      </c>
      <c r="V758" s="177" t="str">
        <f>IFERROR(tbl_AufmassLos1[[#This Row],[PreisJahr]]/12,"")</f>
        <v/>
      </c>
    </row>
    <row r="759" spans="1:22" x14ac:dyDescent="0.2">
      <c r="A759" s="285" t="s">
        <v>1684</v>
      </c>
      <c r="B759" s="286">
        <v>702480007</v>
      </c>
      <c r="C759" s="285" t="s">
        <v>1533</v>
      </c>
      <c r="D759" s="287" t="s">
        <v>249</v>
      </c>
      <c r="E759" s="651" t="s">
        <v>1438</v>
      </c>
      <c r="F759" s="292" t="s">
        <v>343</v>
      </c>
      <c r="G759" s="288" t="s">
        <v>681</v>
      </c>
      <c r="H759" s="285"/>
      <c r="I759" s="285" t="s">
        <v>389</v>
      </c>
      <c r="J759" s="289">
        <v>23.5</v>
      </c>
      <c r="K759" s="286" t="s">
        <v>233</v>
      </c>
      <c r="L759" s="286" t="s">
        <v>163</v>
      </c>
      <c r="M759" s="286" t="s">
        <v>428</v>
      </c>
      <c r="N759" s="290">
        <v>49</v>
      </c>
      <c r="O759" s="291">
        <v>9.24</v>
      </c>
      <c r="P759" s="291"/>
      <c r="Q759" s="650">
        <f>IFERROR(tbl_AufmassLos1[[#This Row],[Fläche_qm]]*tbl_AufmassLos1[[#This Row],[Reinigungs-tageJahr]],"")</f>
        <v>1151.5</v>
      </c>
      <c r="R759" s="175">
        <f>IFERROR(VLOOKUP(tbl_AufmassLos1[[#This Row],[Reinigungs-gruppe]]&amp;tbl_AufmassLos1[[#This Row],[Reinigungs-tageJahr]],tbl_BasisLos1[],7,FALSE),"")</f>
        <v>0</v>
      </c>
      <c r="S759" s="174" t="str">
        <f>IFERROR(tbl_AufmassLos1[[#This Row],[Fläche_qm_Jahr]]/tbl_AufmassLos1[[#This Row],[qm Leistung pro Stunde]],"")</f>
        <v/>
      </c>
      <c r="T759" s="176">
        <f>IFERROR(VLOOKUP(tbl_AufmassLos1[[#This Row],[Reinigungs-gruppe]]&amp;tbl_AufmassLos1[[#This Row],[Reinigungs-tageJahr]],tbl_BasisLos1[],8,FALSE),"")</f>
        <v>0</v>
      </c>
      <c r="U759" s="177" t="str">
        <f>IFERROR(tbl_AufmassLos1[[#This Row],[StundenJahr]]*tbl_AufmassLos1[[#This Row],[SVS]],"")</f>
        <v/>
      </c>
      <c r="V759" s="177" t="str">
        <f>IFERROR(tbl_AufmassLos1[[#This Row],[PreisJahr]]/12,"")</f>
        <v/>
      </c>
    </row>
    <row r="760" spans="1:22" x14ac:dyDescent="0.2">
      <c r="A760" s="285" t="s">
        <v>1684</v>
      </c>
      <c r="B760" s="286">
        <v>702480007</v>
      </c>
      <c r="C760" s="285" t="s">
        <v>1533</v>
      </c>
      <c r="D760" s="287" t="s">
        <v>249</v>
      </c>
      <c r="E760" s="651" t="s">
        <v>1439</v>
      </c>
      <c r="F760" s="292" t="s">
        <v>367</v>
      </c>
      <c r="G760" s="288" t="s">
        <v>681</v>
      </c>
      <c r="H760" s="285"/>
      <c r="I760" s="285" t="s">
        <v>389</v>
      </c>
      <c r="J760" s="289">
        <v>2.2999999999999998</v>
      </c>
      <c r="K760" s="286" t="s">
        <v>49</v>
      </c>
      <c r="L760" s="286" t="s">
        <v>163</v>
      </c>
      <c r="M760" s="286">
        <v>0</v>
      </c>
      <c r="N760" s="290">
        <v>0</v>
      </c>
      <c r="O760" s="291">
        <v>0</v>
      </c>
      <c r="P760" s="291"/>
      <c r="Q760" s="650">
        <f>IFERROR(tbl_AufmassLos1[[#This Row],[Fläche_qm]]*tbl_AufmassLos1[[#This Row],[Reinigungs-tageJahr]],"")</f>
        <v>0</v>
      </c>
      <c r="R760" s="175">
        <f>IFERROR(VLOOKUP(tbl_AufmassLos1[[#This Row],[Reinigungs-gruppe]]&amp;tbl_AufmassLos1[[#This Row],[Reinigungs-tageJahr]],tbl_BasisLos1[],7,FALSE),"")</f>
        <v>0</v>
      </c>
      <c r="S760" s="174" t="str">
        <f>IFERROR(tbl_AufmassLos1[[#This Row],[Fläche_qm_Jahr]]/tbl_AufmassLos1[[#This Row],[qm Leistung pro Stunde]],"")</f>
        <v/>
      </c>
      <c r="T760" s="176">
        <f>IFERROR(VLOOKUP(tbl_AufmassLos1[[#This Row],[Reinigungs-gruppe]]&amp;tbl_AufmassLos1[[#This Row],[Reinigungs-tageJahr]],tbl_BasisLos1[],8,FALSE),"")</f>
        <v>0</v>
      </c>
      <c r="U760" s="177" t="str">
        <f>IFERROR(tbl_AufmassLos1[[#This Row],[StundenJahr]]*tbl_AufmassLos1[[#This Row],[SVS]],"")</f>
        <v/>
      </c>
      <c r="V760" s="177" t="str">
        <f>IFERROR(tbl_AufmassLos1[[#This Row],[PreisJahr]]/12,"")</f>
        <v/>
      </c>
    </row>
    <row r="761" spans="1:22" x14ac:dyDescent="0.2">
      <c r="A761" s="285" t="s">
        <v>1684</v>
      </c>
      <c r="B761" s="286">
        <v>702480007</v>
      </c>
      <c r="C761" s="285" t="s">
        <v>1533</v>
      </c>
      <c r="D761" s="287" t="s">
        <v>249</v>
      </c>
      <c r="E761" s="651" t="s">
        <v>1439</v>
      </c>
      <c r="F761" s="292" t="s">
        <v>1440</v>
      </c>
      <c r="G761" s="288" t="s">
        <v>681</v>
      </c>
      <c r="H761" s="285"/>
      <c r="I761" s="285" t="s">
        <v>389</v>
      </c>
      <c r="J761" s="289">
        <v>4.75</v>
      </c>
      <c r="K761" s="286" t="s">
        <v>400</v>
      </c>
      <c r="L761" s="286" t="s">
        <v>163</v>
      </c>
      <c r="M761" s="286" t="s">
        <v>430</v>
      </c>
      <c r="N761" s="290">
        <v>245</v>
      </c>
      <c r="O761" s="291">
        <v>0</v>
      </c>
      <c r="P761" s="291"/>
      <c r="Q761" s="650">
        <f>IFERROR(tbl_AufmassLos1[[#This Row],[Fläche_qm]]*tbl_AufmassLos1[[#This Row],[Reinigungs-tageJahr]],"")</f>
        <v>1163.75</v>
      </c>
      <c r="R761" s="175">
        <f>IFERROR(VLOOKUP(tbl_AufmassLos1[[#This Row],[Reinigungs-gruppe]]&amp;tbl_AufmassLos1[[#This Row],[Reinigungs-tageJahr]],tbl_BasisLos1[],7,FALSE),"")</f>
        <v>0</v>
      </c>
      <c r="S761" s="174" t="str">
        <f>IFERROR(tbl_AufmassLos1[[#This Row],[Fläche_qm_Jahr]]/tbl_AufmassLos1[[#This Row],[qm Leistung pro Stunde]],"")</f>
        <v/>
      </c>
      <c r="T761" s="176">
        <f>IFERROR(VLOOKUP(tbl_AufmassLos1[[#This Row],[Reinigungs-gruppe]]&amp;tbl_AufmassLos1[[#This Row],[Reinigungs-tageJahr]],tbl_BasisLos1[],8,FALSE),"")</f>
        <v>0</v>
      </c>
      <c r="U761" s="177" t="str">
        <f>IFERROR(tbl_AufmassLos1[[#This Row],[StundenJahr]]*tbl_AufmassLos1[[#This Row],[SVS]],"")</f>
        <v/>
      </c>
      <c r="V761" s="177" t="str">
        <f>IFERROR(tbl_AufmassLos1[[#This Row],[PreisJahr]]/12,"")</f>
        <v/>
      </c>
    </row>
    <row r="762" spans="1:22" x14ac:dyDescent="0.2">
      <c r="A762" s="285" t="s">
        <v>1684</v>
      </c>
      <c r="B762" s="286">
        <v>702480007</v>
      </c>
      <c r="C762" s="285" t="s">
        <v>1533</v>
      </c>
      <c r="D762" s="287" t="s">
        <v>249</v>
      </c>
      <c r="E762" s="651" t="s">
        <v>1441</v>
      </c>
      <c r="F762" s="292" t="s">
        <v>343</v>
      </c>
      <c r="G762" s="288" t="s">
        <v>681</v>
      </c>
      <c r="H762" s="285"/>
      <c r="I762" s="285" t="s">
        <v>389</v>
      </c>
      <c r="J762" s="289">
        <v>24</v>
      </c>
      <c r="K762" s="286" t="s">
        <v>233</v>
      </c>
      <c r="L762" s="286" t="s">
        <v>163</v>
      </c>
      <c r="M762" s="286" t="s">
        <v>428</v>
      </c>
      <c r="N762" s="290">
        <v>49</v>
      </c>
      <c r="O762" s="291">
        <v>0</v>
      </c>
      <c r="P762" s="291"/>
      <c r="Q762" s="650">
        <f>IFERROR(tbl_AufmassLos1[[#This Row],[Fläche_qm]]*tbl_AufmassLos1[[#This Row],[Reinigungs-tageJahr]],"")</f>
        <v>1176</v>
      </c>
      <c r="R762" s="175">
        <f>IFERROR(VLOOKUP(tbl_AufmassLos1[[#This Row],[Reinigungs-gruppe]]&amp;tbl_AufmassLos1[[#This Row],[Reinigungs-tageJahr]],tbl_BasisLos1[],7,FALSE),"")</f>
        <v>0</v>
      </c>
      <c r="S762" s="174" t="str">
        <f>IFERROR(tbl_AufmassLos1[[#This Row],[Fläche_qm_Jahr]]/tbl_AufmassLos1[[#This Row],[qm Leistung pro Stunde]],"")</f>
        <v/>
      </c>
      <c r="T762" s="176">
        <f>IFERROR(VLOOKUP(tbl_AufmassLos1[[#This Row],[Reinigungs-gruppe]]&amp;tbl_AufmassLos1[[#This Row],[Reinigungs-tageJahr]],tbl_BasisLos1[],8,FALSE),"")</f>
        <v>0</v>
      </c>
      <c r="U762" s="177" t="str">
        <f>IFERROR(tbl_AufmassLos1[[#This Row],[StundenJahr]]*tbl_AufmassLos1[[#This Row],[SVS]],"")</f>
        <v/>
      </c>
      <c r="V762" s="177" t="str">
        <f>IFERROR(tbl_AufmassLos1[[#This Row],[PreisJahr]]/12,"")</f>
        <v/>
      </c>
    </row>
    <row r="763" spans="1:22" x14ac:dyDescent="0.2">
      <c r="A763" s="285" t="s">
        <v>1684</v>
      </c>
      <c r="B763" s="286">
        <v>702480007</v>
      </c>
      <c r="C763" s="285" t="s">
        <v>1533</v>
      </c>
      <c r="D763" s="287" t="s">
        <v>249</v>
      </c>
      <c r="E763" s="651" t="s">
        <v>1442</v>
      </c>
      <c r="F763" s="292" t="s">
        <v>343</v>
      </c>
      <c r="G763" s="288" t="s">
        <v>681</v>
      </c>
      <c r="H763" s="285"/>
      <c r="I763" s="285" t="s">
        <v>389</v>
      </c>
      <c r="J763" s="289">
        <v>23.75</v>
      </c>
      <c r="K763" s="286" t="s">
        <v>233</v>
      </c>
      <c r="L763" s="286" t="s">
        <v>163</v>
      </c>
      <c r="M763" s="286" t="s">
        <v>428</v>
      </c>
      <c r="N763" s="290">
        <v>49</v>
      </c>
      <c r="O763" s="291"/>
      <c r="P763" s="291"/>
      <c r="Q763" s="650">
        <f>IFERROR(tbl_AufmassLos1[[#This Row],[Fläche_qm]]*tbl_AufmassLos1[[#This Row],[Reinigungs-tageJahr]],"")</f>
        <v>1163.75</v>
      </c>
      <c r="R763" s="175">
        <f>IFERROR(VLOOKUP(tbl_AufmassLos1[[#This Row],[Reinigungs-gruppe]]&amp;tbl_AufmassLos1[[#This Row],[Reinigungs-tageJahr]],tbl_BasisLos1[],7,FALSE),"")</f>
        <v>0</v>
      </c>
      <c r="S763" s="174" t="str">
        <f>IFERROR(tbl_AufmassLos1[[#This Row],[Fläche_qm_Jahr]]/tbl_AufmassLos1[[#This Row],[qm Leistung pro Stunde]],"")</f>
        <v/>
      </c>
      <c r="T763" s="176">
        <f>IFERROR(VLOOKUP(tbl_AufmassLos1[[#This Row],[Reinigungs-gruppe]]&amp;tbl_AufmassLos1[[#This Row],[Reinigungs-tageJahr]],tbl_BasisLos1[],8,FALSE),"")</f>
        <v>0</v>
      </c>
      <c r="U763" s="177" t="str">
        <f>IFERROR(tbl_AufmassLos1[[#This Row],[StundenJahr]]*tbl_AufmassLos1[[#This Row],[SVS]],"")</f>
        <v/>
      </c>
      <c r="V763" s="177" t="str">
        <f>IFERROR(tbl_AufmassLos1[[#This Row],[PreisJahr]]/12,"")</f>
        <v/>
      </c>
    </row>
    <row r="764" spans="1:22" x14ac:dyDescent="0.2">
      <c r="A764" s="285" t="s">
        <v>1684</v>
      </c>
      <c r="B764" s="286">
        <v>702480007</v>
      </c>
      <c r="C764" s="285" t="s">
        <v>1533</v>
      </c>
      <c r="D764" s="287" t="s">
        <v>249</v>
      </c>
      <c r="E764" s="651" t="s">
        <v>1443</v>
      </c>
      <c r="F764" s="292" t="s">
        <v>1444</v>
      </c>
      <c r="G764" s="288" t="s">
        <v>681</v>
      </c>
      <c r="H764" s="285"/>
      <c r="I764" s="285" t="s">
        <v>389</v>
      </c>
      <c r="J764" s="289">
        <v>22.75</v>
      </c>
      <c r="K764" s="286" t="s">
        <v>406</v>
      </c>
      <c r="L764" s="286" t="s">
        <v>163</v>
      </c>
      <c r="M764" s="286" t="s">
        <v>429</v>
      </c>
      <c r="N764" s="290">
        <v>12</v>
      </c>
      <c r="O764" s="291">
        <v>0</v>
      </c>
      <c r="P764" s="291"/>
      <c r="Q764" s="650">
        <f>IFERROR(tbl_AufmassLos1[[#This Row],[Fläche_qm]]*tbl_AufmassLos1[[#This Row],[Reinigungs-tageJahr]],"")</f>
        <v>273</v>
      </c>
      <c r="R764" s="175">
        <f>IFERROR(VLOOKUP(tbl_AufmassLos1[[#This Row],[Reinigungs-gruppe]]&amp;tbl_AufmassLos1[[#This Row],[Reinigungs-tageJahr]],tbl_BasisLos1[],7,FALSE),"")</f>
        <v>0</v>
      </c>
      <c r="S764" s="174" t="str">
        <f>IFERROR(tbl_AufmassLos1[[#This Row],[Fläche_qm_Jahr]]/tbl_AufmassLos1[[#This Row],[qm Leistung pro Stunde]],"")</f>
        <v/>
      </c>
      <c r="T764" s="176">
        <f>IFERROR(VLOOKUP(tbl_AufmassLos1[[#This Row],[Reinigungs-gruppe]]&amp;tbl_AufmassLos1[[#This Row],[Reinigungs-tageJahr]],tbl_BasisLos1[],8,FALSE),"")</f>
        <v>0</v>
      </c>
      <c r="U764" s="177" t="str">
        <f>IFERROR(tbl_AufmassLos1[[#This Row],[StundenJahr]]*tbl_AufmassLos1[[#This Row],[SVS]],"")</f>
        <v/>
      </c>
      <c r="V764" s="177" t="str">
        <f>IFERROR(tbl_AufmassLos1[[#This Row],[PreisJahr]]/12,"")</f>
        <v/>
      </c>
    </row>
    <row r="765" spans="1:22" x14ac:dyDescent="0.2">
      <c r="A765" s="285" t="s">
        <v>1684</v>
      </c>
      <c r="B765" s="286">
        <v>702480007</v>
      </c>
      <c r="C765" s="285" t="s">
        <v>1533</v>
      </c>
      <c r="D765" s="287" t="s">
        <v>249</v>
      </c>
      <c r="E765" s="651" t="s">
        <v>1445</v>
      </c>
      <c r="F765" s="292" t="s">
        <v>343</v>
      </c>
      <c r="G765" s="288" t="s">
        <v>681</v>
      </c>
      <c r="H765" s="285"/>
      <c r="I765" s="285" t="s">
        <v>389</v>
      </c>
      <c r="J765" s="289">
        <v>24</v>
      </c>
      <c r="K765" s="286" t="s">
        <v>233</v>
      </c>
      <c r="L765" s="286" t="s">
        <v>163</v>
      </c>
      <c r="M765" s="286" t="s">
        <v>428</v>
      </c>
      <c r="N765" s="290">
        <v>49</v>
      </c>
      <c r="O765" s="291">
        <v>9.24</v>
      </c>
      <c r="P765" s="291"/>
      <c r="Q765" s="650">
        <f>IFERROR(tbl_AufmassLos1[[#This Row],[Fläche_qm]]*tbl_AufmassLos1[[#This Row],[Reinigungs-tageJahr]],"")</f>
        <v>1176</v>
      </c>
      <c r="R765" s="175">
        <f>IFERROR(VLOOKUP(tbl_AufmassLos1[[#This Row],[Reinigungs-gruppe]]&amp;tbl_AufmassLos1[[#This Row],[Reinigungs-tageJahr]],tbl_BasisLos1[],7,FALSE),"")</f>
        <v>0</v>
      </c>
      <c r="S765" s="174" t="str">
        <f>IFERROR(tbl_AufmassLos1[[#This Row],[Fläche_qm_Jahr]]/tbl_AufmassLos1[[#This Row],[qm Leistung pro Stunde]],"")</f>
        <v/>
      </c>
      <c r="T765" s="176">
        <f>IFERROR(VLOOKUP(tbl_AufmassLos1[[#This Row],[Reinigungs-gruppe]]&amp;tbl_AufmassLos1[[#This Row],[Reinigungs-tageJahr]],tbl_BasisLos1[],8,FALSE),"")</f>
        <v>0</v>
      </c>
      <c r="U765" s="177" t="str">
        <f>IFERROR(tbl_AufmassLos1[[#This Row],[StundenJahr]]*tbl_AufmassLos1[[#This Row],[SVS]],"")</f>
        <v/>
      </c>
      <c r="V765" s="177" t="str">
        <f>IFERROR(tbl_AufmassLos1[[#This Row],[PreisJahr]]/12,"")</f>
        <v/>
      </c>
    </row>
    <row r="766" spans="1:22" x14ac:dyDescent="0.2">
      <c r="A766" s="285" t="s">
        <v>1684</v>
      </c>
      <c r="B766" s="286">
        <v>702480007</v>
      </c>
      <c r="C766" s="285" t="s">
        <v>1533</v>
      </c>
      <c r="D766" s="287" t="s">
        <v>249</v>
      </c>
      <c r="E766" s="651" t="s">
        <v>1446</v>
      </c>
      <c r="F766" s="292" t="s">
        <v>343</v>
      </c>
      <c r="G766" s="288" t="s">
        <v>681</v>
      </c>
      <c r="H766" s="285"/>
      <c r="I766" s="285" t="s">
        <v>389</v>
      </c>
      <c r="J766" s="289">
        <v>34.450000000000003</v>
      </c>
      <c r="K766" s="286" t="s">
        <v>233</v>
      </c>
      <c r="L766" s="286" t="s">
        <v>163</v>
      </c>
      <c r="M766" s="286" t="s">
        <v>428</v>
      </c>
      <c r="N766" s="290">
        <v>49</v>
      </c>
      <c r="O766" s="291">
        <v>9.24</v>
      </c>
      <c r="P766" s="291"/>
      <c r="Q766" s="650">
        <f>IFERROR(tbl_AufmassLos1[[#This Row],[Fläche_qm]]*tbl_AufmassLos1[[#This Row],[Reinigungs-tageJahr]],"")</f>
        <v>1688.0500000000002</v>
      </c>
      <c r="R766" s="175">
        <f>IFERROR(VLOOKUP(tbl_AufmassLos1[[#This Row],[Reinigungs-gruppe]]&amp;tbl_AufmassLos1[[#This Row],[Reinigungs-tageJahr]],tbl_BasisLos1[],7,FALSE),"")</f>
        <v>0</v>
      </c>
      <c r="S766" s="174" t="str">
        <f>IFERROR(tbl_AufmassLos1[[#This Row],[Fläche_qm_Jahr]]/tbl_AufmassLos1[[#This Row],[qm Leistung pro Stunde]],"")</f>
        <v/>
      </c>
      <c r="T766" s="176">
        <f>IFERROR(VLOOKUP(tbl_AufmassLos1[[#This Row],[Reinigungs-gruppe]]&amp;tbl_AufmassLos1[[#This Row],[Reinigungs-tageJahr]],tbl_BasisLos1[],8,FALSE),"")</f>
        <v>0</v>
      </c>
      <c r="U766" s="177" t="str">
        <f>IFERROR(tbl_AufmassLos1[[#This Row],[StundenJahr]]*tbl_AufmassLos1[[#This Row],[SVS]],"")</f>
        <v/>
      </c>
      <c r="V766" s="177" t="str">
        <f>IFERROR(tbl_AufmassLos1[[#This Row],[PreisJahr]]/12,"")</f>
        <v/>
      </c>
    </row>
    <row r="767" spans="1:22" x14ac:dyDescent="0.2">
      <c r="A767" s="285" t="s">
        <v>1684</v>
      </c>
      <c r="B767" s="286">
        <v>702480007</v>
      </c>
      <c r="C767" s="285" t="s">
        <v>1533</v>
      </c>
      <c r="D767" s="287" t="s">
        <v>249</v>
      </c>
      <c r="E767" s="651" t="s">
        <v>1447</v>
      </c>
      <c r="F767" s="292" t="s">
        <v>1448</v>
      </c>
      <c r="G767" s="288" t="s">
        <v>681</v>
      </c>
      <c r="H767" s="285"/>
      <c r="I767" s="285" t="s">
        <v>391</v>
      </c>
      <c r="J767" s="289">
        <v>4.75</v>
      </c>
      <c r="K767" s="286" t="s">
        <v>400</v>
      </c>
      <c r="L767" s="286" t="s">
        <v>163</v>
      </c>
      <c r="M767" s="286" t="s">
        <v>430</v>
      </c>
      <c r="N767" s="290">
        <v>245</v>
      </c>
      <c r="O767" s="291">
        <v>0</v>
      </c>
      <c r="P767" s="291"/>
      <c r="Q767" s="650">
        <f>IFERROR(tbl_AufmassLos1[[#This Row],[Fläche_qm]]*tbl_AufmassLos1[[#This Row],[Reinigungs-tageJahr]],"")</f>
        <v>1163.75</v>
      </c>
      <c r="R767" s="175">
        <f>IFERROR(VLOOKUP(tbl_AufmassLos1[[#This Row],[Reinigungs-gruppe]]&amp;tbl_AufmassLos1[[#This Row],[Reinigungs-tageJahr]],tbl_BasisLos1[],7,FALSE),"")</f>
        <v>0</v>
      </c>
      <c r="S767" s="174" t="str">
        <f>IFERROR(tbl_AufmassLos1[[#This Row],[Fläche_qm_Jahr]]/tbl_AufmassLos1[[#This Row],[qm Leistung pro Stunde]],"")</f>
        <v/>
      </c>
      <c r="T767" s="176">
        <f>IFERROR(VLOOKUP(tbl_AufmassLos1[[#This Row],[Reinigungs-gruppe]]&amp;tbl_AufmassLos1[[#This Row],[Reinigungs-tageJahr]],tbl_BasisLos1[],8,FALSE),"")</f>
        <v>0</v>
      </c>
      <c r="U767" s="177" t="str">
        <f>IFERROR(tbl_AufmassLos1[[#This Row],[StundenJahr]]*tbl_AufmassLos1[[#This Row],[SVS]],"")</f>
        <v/>
      </c>
      <c r="V767" s="177" t="str">
        <f>IFERROR(tbl_AufmassLos1[[#This Row],[PreisJahr]]/12,"")</f>
        <v/>
      </c>
    </row>
    <row r="768" spans="1:22" x14ac:dyDescent="0.2">
      <c r="A768" s="285" t="s">
        <v>1684</v>
      </c>
      <c r="B768" s="286">
        <v>702480007</v>
      </c>
      <c r="C768" s="285" t="s">
        <v>1533</v>
      </c>
      <c r="D768" s="287" t="s">
        <v>249</v>
      </c>
      <c r="E768" s="651" t="s">
        <v>1449</v>
      </c>
      <c r="F768" s="292" t="s">
        <v>1450</v>
      </c>
      <c r="G768" s="288" t="s">
        <v>681</v>
      </c>
      <c r="H768" s="285"/>
      <c r="I768" s="285" t="s">
        <v>391</v>
      </c>
      <c r="J768" s="289">
        <v>7.95</v>
      </c>
      <c r="K768" s="286" t="s">
        <v>400</v>
      </c>
      <c r="L768" s="286" t="s">
        <v>163</v>
      </c>
      <c r="M768" s="286" t="s">
        <v>430</v>
      </c>
      <c r="N768" s="290">
        <v>245</v>
      </c>
      <c r="O768" s="291">
        <v>0</v>
      </c>
      <c r="P768" s="291"/>
      <c r="Q768" s="650">
        <f>IFERROR(tbl_AufmassLos1[[#This Row],[Fläche_qm]]*tbl_AufmassLos1[[#This Row],[Reinigungs-tageJahr]],"")</f>
        <v>1947.75</v>
      </c>
      <c r="R768" s="175">
        <f>IFERROR(VLOOKUP(tbl_AufmassLos1[[#This Row],[Reinigungs-gruppe]]&amp;tbl_AufmassLos1[[#This Row],[Reinigungs-tageJahr]],tbl_BasisLos1[],7,FALSE),"")</f>
        <v>0</v>
      </c>
      <c r="S768" s="174" t="str">
        <f>IFERROR(tbl_AufmassLos1[[#This Row],[Fläche_qm_Jahr]]/tbl_AufmassLos1[[#This Row],[qm Leistung pro Stunde]],"")</f>
        <v/>
      </c>
      <c r="T768" s="176">
        <f>IFERROR(VLOOKUP(tbl_AufmassLos1[[#This Row],[Reinigungs-gruppe]]&amp;tbl_AufmassLos1[[#This Row],[Reinigungs-tageJahr]],tbl_BasisLos1[],8,FALSE),"")</f>
        <v>0</v>
      </c>
      <c r="U768" s="177" t="str">
        <f>IFERROR(tbl_AufmassLos1[[#This Row],[StundenJahr]]*tbl_AufmassLos1[[#This Row],[SVS]],"")</f>
        <v/>
      </c>
      <c r="V768" s="177" t="str">
        <f>IFERROR(tbl_AufmassLos1[[#This Row],[PreisJahr]]/12,"")</f>
        <v/>
      </c>
    </row>
    <row r="769" spans="1:22" x14ac:dyDescent="0.2">
      <c r="A769" s="285" t="s">
        <v>1684</v>
      </c>
      <c r="B769" s="286">
        <v>702480007</v>
      </c>
      <c r="C769" s="285" t="s">
        <v>1533</v>
      </c>
      <c r="D769" s="287" t="s">
        <v>249</v>
      </c>
      <c r="E769" s="651" t="s">
        <v>1451</v>
      </c>
      <c r="F769" s="292" t="s">
        <v>1452</v>
      </c>
      <c r="G769" s="288" t="s">
        <v>681</v>
      </c>
      <c r="H769" s="285"/>
      <c r="I769" s="285" t="s">
        <v>389</v>
      </c>
      <c r="J769" s="289">
        <v>51.5</v>
      </c>
      <c r="K769" s="286" t="s">
        <v>262</v>
      </c>
      <c r="L769" s="286" t="s">
        <v>163</v>
      </c>
      <c r="M769" s="286" t="s">
        <v>430</v>
      </c>
      <c r="N769" s="290">
        <v>245</v>
      </c>
      <c r="O769" s="291">
        <v>0</v>
      </c>
      <c r="P769" s="291"/>
      <c r="Q769" s="650">
        <f>IFERROR(tbl_AufmassLos1[[#This Row],[Fläche_qm]]*tbl_AufmassLos1[[#This Row],[Reinigungs-tageJahr]],"")</f>
        <v>12617.5</v>
      </c>
      <c r="R769" s="175">
        <f>IFERROR(VLOOKUP(tbl_AufmassLos1[[#This Row],[Reinigungs-gruppe]]&amp;tbl_AufmassLos1[[#This Row],[Reinigungs-tageJahr]],tbl_BasisLos1[],7,FALSE),"")</f>
        <v>0</v>
      </c>
      <c r="S769" s="174" t="str">
        <f>IFERROR(tbl_AufmassLos1[[#This Row],[Fläche_qm_Jahr]]/tbl_AufmassLos1[[#This Row],[qm Leistung pro Stunde]],"")</f>
        <v/>
      </c>
      <c r="T769" s="176">
        <f>IFERROR(VLOOKUP(tbl_AufmassLos1[[#This Row],[Reinigungs-gruppe]]&amp;tbl_AufmassLos1[[#This Row],[Reinigungs-tageJahr]],tbl_BasisLos1[],8,FALSE),"")</f>
        <v>0</v>
      </c>
      <c r="U769" s="177" t="str">
        <f>IFERROR(tbl_AufmassLos1[[#This Row],[StundenJahr]]*tbl_AufmassLos1[[#This Row],[SVS]],"")</f>
        <v/>
      </c>
      <c r="V769" s="177" t="str">
        <f>IFERROR(tbl_AufmassLos1[[#This Row],[PreisJahr]]/12,"")</f>
        <v/>
      </c>
    </row>
    <row r="770" spans="1:22" x14ac:dyDescent="0.2">
      <c r="A770" s="285" t="s">
        <v>1684</v>
      </c>
      <c r="B770" s="286">
        <v>702480007</v>
      </c>
      <c r="C770" s="285" t="s">
        <v>1533</v>
      </c>
      <c r="D770" s="287" t="s">
        <v>249</v>
      </c>
      <c r="E770" s="651" t="s">
        <v>1453</v>
      </c>
      <c r="F770" s="292" t="s">
        <v>1454</v>
      </c>
      <c r="G770" s="288" t="s">
        <v>681</v>
      </c>
      <c r="H770" s="285"/>
      <c r="I770" s="285" t="s">
        <v>391</v>
      </c>
      <c r="J770" s="289">
        <v>5.45</v>
      </c>
      <c r="K770" s="286" t="s">
        <v>235</v>
      </c>
      <c r="L770" s="286" t="s">
        <v>163</v>
      </c>
      <c r="M770" s="286" t="s">
        <v>430</v>
      </c>
      <c r="N770" s="290">
        <v>245</v>
      </c>
      <c r="O770" s="291">
        <v>0</v>
      </c>
      <c r="P770" s="291"/>
      <c r="Q770" s="650">
        <f>IFERROR(tbl_AufmassLos1[[#This Row],[Fläche_qm]]*tbl_AufmassLos1[[#This Row],[Reinigungs-tageJahr]],"")</f>
        <v>1335.25</v>
      </c>
      <c r="R770" s="175">
        <f>IFERROR(VLOOKUP(tbl_AufmassLos1[[#This Row],[Reinigungs-gruppe]]&amp;tbl_AufmassLos1[[#This Row],[Reinigungs-tageJahr]],tbl_BasisLos1[],7,FALSE),"")</f>
        <v>0</v>
      </c>
      <c r="S770" s="174" t="str">
        <f>IFERROR(tbl_AufmassLos1[[#This Row],[Fläche_qm_Jahr]]/tbl_AufmassLos1[[#This Row],[qm Leistung pro Stunde]],"")</f>
        <v/>
      </c>
      <c r="T770" s="176">
        <f>IFERROR(VLOOKUP(tbl_AufmassLos1[[#This Row],[Reinigungs-gruppe]]&amp;tbl_AufmassLos1[[#This Row],[Reinigungs-tageJahr]],tbl_BasisLos1[],8,FALSE),"")</f>
        <v>0</v>
      </c>
      <c r="U770" s="177" t="str">
        <f>IFERROR(tbl_AufmassLos1[[#This Row],[StundenJahr]]*tbl_AufmassLos1[[#This Row],[SVS]],"")</f>
        <v/>
      </c>
      <c r="V770" s="177" t="str">
        <f>IFERROR(tbl_AufmassLos1[[#This Row],[PreisJahr]]/12,"")</f>
        <v/>
      </c>
    </row>
    <row r="771" spans="1:22" x14ac:dyDescent="0.2">
      <c r="A771" s="285" t="s">
        <v>1684</v>
      </c>
      <c r="B771" s="286">
        <v>702480007</v>
      </c>
      <c r="C771" s="285" t="s">
        <v>1533</v>
      </c>
      <c r="D771" s="287" t="s">
        <v>249</v>
      </c>
      <c r="E771" s="651" t="s">
        <v>1455</v>
      </c>
      <c r="F771" s="292" t="s">
        <v>1456</v>
      </c>
      <c r="G771" s="288" t="s">
        <v>681</v>
      </c>
      <c r="H771" s="285"/>
      <c r="I771" s="285" t="s">
        <v>391</v>
      </c>
      <c r="J771" s="289">
        <v>3.55</v>
      </c>
      <c r="K771" s="286" t="s">
        <v>408</v>
      </c>
      <c r="L771" s="286" t="s">
        <v>163</v>
      </c>
      <c r="M771" s="286" t="s">
        <v>428</v>
      </c>
      <c r="N771" s="290">
        <v>49</v>
      </c>
      <c r="O771" s="291">
        <v>0</v>
      </c>
      <c r="P771" s="291"/>
      <c r="Q771" s="650">
        <f>IFERROR(tbl_AufmassLos1[[#This Row],[Fläche_qm]]*tbl_AufmassLos1[[#This Row],[Reinigungs-tageJahr]],"")</f>
        <v>173.95</v>
      </c>
      <c r="R771" s="175">
        <f>IFERROR(VLOOKUP(tbl_AufmassLos1[[#This Row],[Reinigungs-gruppe]]&amp;tbl_AufmassLos1[[#This Row],[Reinigungs-tageJahr]],tbl_BasisLos1[],7,FALSE),"")</f>
        <v>0</v>
      </c>
      <c r="S771" s="174" t="str">
        <f>IFERROR(tbl_AufmassLos1[[#This Row],[Fläche_qm_Jahr]]/tbl_AufmassLos1[[#This Row],[qm Leistung pro Stunde]],"")</f>
        <v/>
      </c>
      <c r="T771" s="176">
        <f>IFERROR(VLOOKUP(tbl_AufmassLos1[[#This Row],[Reinigungs-gruppe]]&amp;tbl_AufmassLos1[[#This Row],[Reinigungs-tageJahr]],tbl_BasisLos1[],8,FALSE),"")</f>
        <v>0</v>
      </c>
      <c r="U771" s="177" t="str">
        <f>IFERROR(tbl_AufmassLos1[[#This Row],[StundenJahr]]*tbl_AufmassLos1[[#This Row],[SVS]],"")</f>
        <v/>
      </c>
      <c r="V771" s="177" t="str">
        <f>IFERROR(tbl_AufmassLos1[[#This Row],[PreisJahr]]/12,"")</f>
        <v/>
      </c>
    </row>
    <row r="772" spans="1:22" x14ac:dyDescent="0.2">
      <c r="A772" s="285" t="s">
        <v>1684</v>
      </c>
      <c r="B772" s="286">
        <v>702480007</v>
      </c>
      <c r="C772" s="285" t="s">
        <v>1533</v>
      </c>
      <c r="D772" s="287" t="s">
        <v>249</v>
      </c>
      <c r="E772" s="651" t="s">
        <v>1457</v>
      </c>
      <c r="F772" s="292" t="s">
        <v>1458</v>
      </c>
      <c r="G772" s="288" t="s">
        <v>681</v>
      </c>
      <c r="H772" s="285"/>
      <c r="I772" s="285" t="s">
        <v>389</v>
      </c>
      <c r="J772" s="289">
        <v>21.35</v>
      </c>
      <c r="K772" s="286" t="s">
        <v>262</v>
      </c>
      <c r="L772" s="286" t="s">
        <v>163</v>
      </c>
      <c r="M772" s="286" t="s">
        <v>430</v>
      </c>
      <c r="N772" s="290">
        <v>245</v>
      </c>
      <c r="O772" s="291">
        <v>11.1</v>
      </c>
      <c r="P772" s="291">
        <v>11.1</v>
      </c>
      <c r="Q772" s="650">
        <f>IFERROR(tbl_AufmassLos1[[#This Row],[Fläche_qm]]*tbl_AufmassLos1[[#This Row],[Reinigungs-tageJahr]],"")</f>
        <v>5230.75</v>
      </c>
      <c r="R772" s="175">
        <f>IFERROR(VLOOKUP(tbl_AufmassLos1[[#This Row],[Reinigungs-gruppe]]&amp;tbl_AufmassLos1[[#This Row],[Reinigungs-tageJahr]],tbl_BasisLos1[],7,FALSE),"")</f>
        <v>0</v>
      </c>
      <c r="S772" s="174" t="str">
        <f>IFERROR(tbl_AufmassLos1[[#This Row],[Fläche_qm_Jahr]]/tbl_AufmassLos1[[#This Row],[qm Leistung pro Stunde]],"")</f>
        <v/>
      </c>
      <c r="T772" s="176">
        <f>IFERROR(VLOOKUP(tbl_AufmassLos1[[#This Row],[Reinigungs-gruppe]]&amp;tbl_AufmassLos1[[#This Row],[Reinigungs-tageJahr]],tbl_BasisLos1[],8,FALSE),"")</f>
        <v>0</v>
      </c>
      <c r="U772" s="177" t="str">
        <f>IFERROR(tbl_AufmassLos1[[#This Row],[StundenJahr]]*tbl_AufmassLos1[[#This Row],[SVS]],"")</f>
        <v/>
      </c>
      <c r="V772" s="177" t="str">
        <f>IFERROR(tbl_AufmassLos1[[#This Row],[PreisJahr]]/12,"")</f>
        <v/>
      </c>
    </row>
    <row r="773" spans="1:22" x14ac:dyDescent="0.2">
      <c r="A773" s="285" t="s">
        <v>1684</v>
      </c>
      <c r="B773" s="286">
        <v>702480007</v>
      </c>
      <c r="C773" s="285" t="s">
        <v>1533</v>
      </c>
      <c r="D773" s="287" t="s">
        <v>249</v>
      </c>
      <c r="E773" s="651" t="s">
        <v>1459</v>
      </c>
      <c r="F773" s="292" t="s">
        <v>343</v>
      </c>
      <c r="G773" s="288" t="s">
        <v>681</v>
      </c>
      <c r="H773" s="285"/>
      <c r="I773" s="285" t="s">
        <v>389</v>
      </c>
      <c r="J773" s="289">
        <v>20.3</v>
      </c>
      <c r="K773" s="286" t="s">
        <v>233</v>
      </c>
      <c r="L773" s="286" t="s">
        <v>163</v>
      </c>
      <c r="M773" s="286" t="s">
        <v>428</v>
      </c>
      <c r="N773" s="290">
        <v>49</v>
      </c>
      <c r="O773" s="291">
        <v>6.93</v>
      </c>
      <c r="P773" s="291"/>
      <c r="Q773" s="650">
        <f>IFERROR(tbl_AufmassLos1[[#This Row],[Fläche_qm]]*tbl_AufmassLos1[[#This Row],[Reinigungs-tageJahr]],"")</f>
        <v>994.7</v>
      </c>
      <c r="R773" s="175">
        <f>IFERROR(VLOOKUP(tbl_AufmassLos1[[#This Row],[Reinigungs-gruppe]]&amp;tbl_AufmassLos1[[#This Row],[Reinigungs-tageJahr]],tbl_BasisLos1[],7,FALSE),"")</f>
        <v>0</v>
      </c>
      <c r="S773" s="174" t="str">
        <f>IFERROR(tbl_AufmassLos1[[#This Row],[Fläche_qm_Jahr]]/tbl_AufmassLos1[[#This Row],[qm Leistung pro Stunde]],"")</f>
        <v/>
      </c>
      <c r="T773" s="176">
        <f>IFERROR(VLOOKUP(tbl_AufmassLos1[[#This Row],[Reinigungs-gruppe]]&amp;tbl_AufmassLos1[[#This Row],[Reinigungs-tageJahr]],tbl_BasisLos1[],8,FALSE),"")</f>
        <v>0</v>
      </c>
      <c r="U773" s="177" t="str">
        <f>IFERROR(tbl_AufmassLos1[[#This Row],[StundenJahr]]*tbl_AufmassLos1[[#This Row],[SVS]],"")</f>
        <v/>
      </c>
      <c r="V773" s="177" t="str">
        <f>IFERROR(tbl_AufmassLos1[[#This Row],[PreisJahr]]/12,"")</f>
        <v/>
      </c>
    </row>
    <row r="774" spans="1:22" x14ac:dyDescent="0.2">
      <c r="A774" s="285" t="s">
        <v>1684</v>
      </c>
      <c r="B774" s="286">
        <v>702480007</v>
      </c>
      <c r="C774" s="285" t="s">
        <v>1533</v>
      </c>
      <c r="D774" s="287" t="s">
        <v>249</v>
      </c>
      <c r="E774" s="651" t="s">
        <v>1460</v>
      </c>
      <c r="F774" s="292" t="s">
        <v>343</v>
      </c>
      <c r="G774" s="288" t="s">
        <v>681</v>
      </c>
      <c r="H774" s="285"/>
      <c r="I774" s="285" t="s">
        <v>389</v>
      </c>
      <c r="J774" s="289">
        <v>17.899999999999999</v>
      </c>
      <c r="K774" s="286" t="s">
        <v>233</v>
      </c>
      <c r="L774" s="286" t="s">
        <v>163</v>
      </c>
      <c r="M774" s="286" t="s">
        <v>428</v>
      </c>
      <c r="N774" s="290">
        <v>49</v>
      </c>
      <c r="O774" s="291">
        <v>6.93</v>
      </c>
      <c r="P774" s="291"/>
      <c r="Q774" s="650">
        <f>IFERROR(tbl_AufmassLos1[[#This Row],[Fläche_qm]]*tbl_AufmassLos1[[#This Row],[Reinigungs-tageJahr]],"")</f>
        <v>877.09999999999991</v>
      </c>
      <c r="R774" s="175">
        <f>IFERROR(VLOOKUP(tbl_AufmassLos1[[#This Row],[Reinigungs-gruppe]]&amp;tbl_AufmassLos1[[#This Row],[Reinigungs-tageJahr]],tbl_BasisLos1[],7,FALSE),"")</f>
        <v>0</v>
      </c>
      <c r="S774" s="174" t="str">
        <f>IFERROR(tbl_AufmassLos1[[#This Row],[Fläche_qm_Jahr]]/tbl_AufmassLos1[[#This Row],[qm Leistung pro Stunde]],"")</f>
        <v/>
      </c>
      <c r="T774" s="176">
        <f>IFERROR(VLOOKUP(tbl_AufmassLos1[[#This Row],[Reinigungs-gruppe]]&amp;tbl_AufmassLos1[[#This Row],[Reinigungs-tageJahr]],tbl_BasisLos1[],8,FALSE),"")</f>
        <v>0</v>
      </c>
      <c r="U774" s="177" t="str">
        <f>IFERROR(tbl_AufmassLos1[[#This Row],[StundenJahr]]*tbl_AufmassLos1[[#This Row],[SVS]],"")</f>
        <v/>
      </c>
      <c r="V774" s="177" t="str">
        <f>IFERROR(tbl_AufmassLos1[[#This Row],[PreisJahr]]/12,"")</f>
        <v/>
      </c>
    </row>
    <row r="775" spans="1:22" x14ac:dyDescent="0.2">
      <c r="A775" s="285" t="s">
        <v>1684</v>
      </c>
      <c r="B775" s="286">
        <v>702480007</v>
      </c>
      <c r="C775" s="285" t="s">
        <v>1533</v>
      </c>
      <c r="D775" s="287" t="s">
        <v>249</v>
      </c>
      <c r="E775" s="651" t="s">
        <v>1461</v>
      </c>
      <c r="F775" s="292" t="s">
        <v>343</v>
      </c>
      <c r="G775" s="288" t="s">
        <v>681</v>
      </c>
      <c r="H775" s="285"/>
      <c r="I775" s="285" t="s">
        <v>389</v>
      </c>
      <c r="J775" s="289">
        <v>17.89</v>
      </c>
      <c r="K775" s="286" t="s">
        <v>233</v>
      </c>
      <c r="L775" s="286" t="s">
        <v>163</v>
      </c>
      <c r="M775" s="286" t="s">
        <v>428</v>
      </c>
      <c r="N775" s="290">
        <v>49</v>
      </c>
      <c r="O775" s="291">
        <v>6.93</v>
      </c>
      <c r="P775" s="291"/>
      <c r="Q775" s="650">
        <f>IFERROR(tbl_AufmassLos1[[#This Row],[Fläche_qm]]*tbl_AufmassLos1[[#This Row],[Reinigungs-tageJahr]],"")</f>
        <v>876.61</v>
      </c>
      <c r="R775" s="175">
        <f>IFERROR(VLOOKUP(tbl_AufmassLos1[[#This Row],[Reinigungs-gruppe]]&amp;tbl_AufmassLos1[[#This Row],[Reinigungs-tageJahr]],tbl_BasisLos1[],7,FALSE),"")</f>
        <v>0</v>
      </c>
      <c r="S775" s="174" t="str">
        <f>IFERROR(tbl_AufmassLos1[[#This Row],[Fläche_qm_Jahr]]/tbl_AufmassLos1[[#This Row],[qm Leistung pro Stunde]],"")</f>
        <v/>
      </c>
      <c r="T775" s="176">
        <f>IFERROR(VLOOKUP(tbl_AufmassLos1[[#This Row],[Reinigungs-gruppe]]&amp;tbl_AufmassLos1[[#This Row],[Reinigungs-tageJahr]],tbl_BasisLos1[],8,FALSE),"")</f>
        <v>0</v>
      </c>
      <c r="U775" s="177" t="str">
        <f>IFERROR(tbl_AufmassLos1[[#This Row],[StundenJahr]]*tbl_AufmassLos1[[#This Row],[SVS]],"")</f>
        <v/>
      </c>
      <c r="V775" s="177" t="str">
        <f>IFERROR(tbl_AufmassLos1[[#This Row],[PreisJahr]]/12,"")</f>
        <v/>
      </c>
    </row>
    <row r="776" spans="1:22" x14ac:dyDescent="0.2">
      <c r="A776" s="285" t="s">
        <v>1684</v>
      </c>
      <c r="B776" s="286">
        <v>702480007</v>
      </c>
      <c r="C776" s="285" t="s">
        <v>1533</v>
      </c>
      <c r="D776" s="287" t="s">
        <v>249</v>
      </c>
      <c r="E776" s="651" t="s">
        <v>1462</v>
      </c>
      <c r="F776" s="292" t="s">
        <v>343</v>
      </c>
      <c r="G776" s="288" t="s">
        <v>681</v>
      </c>
      <c r="H776" s="285"/>
      <c r="I776" s="285" t="s">
        <v>389</v>
      </c>
      <c r="J776" s="289">
        <v>29.7</v>
      </c>
      <c r="K776" s="286" t="s">
        <v>233</v>
      </c>
      <c r="L776" s="286" t="s">
        <v>163</v>
      </c>
      <c r="M776" s="286" t="s">
        <v>428</v>
      </c>
      <c r="N776" s="290">
        <v>49</v>
      </c>
      <c r="O776" s="291">
        <v>11.55</v>
      </c>
      <c r="P776" s="291"/>
      <c r="Q776" s="650">
        <f>IFERROR(tbl_AufmassLos1[[#This Row],[Fläche_qm]]*tbl_AufmassLos1[[#This Row],[Reinigungs-tageJahr]],"")</f>
        <v>1455.3</v>
      </c>
      <c r="R776" s="175">
        <f>IFERROR(VLOOKUP(tbl_AufmassLos1[[#This Row],[Reinigungs-gruppe]]&amp;tbl_AufmassLos1[[#This Row],[Reinigungs-tageJahr]],tbl_BasisLos1[],7,FALSE),"")</f>
        <v>0</v>
      </c>
      <c r="S776" s="174" t="str">
        <f>IFERROR(tbl_AufmassLos1[[#This Row],[Fläche_qm_Jahr]]/tbl_AufmassLos1[[#This Row],[qm Leistung pro Stunde]],"")</f>
        <v/>
      </c>
      <c r="T776" s="176">
        <f>IFERROR(VLOOKUP(tbl_AufmassLos1[[#This Row],[Reinigungs-gruppe]]&amp;tbl_AufmassLos1[[#This Row],[Reinigungs-tageJahr]],tbl_BasisLos1[],8,FALSE),"")</f>
        <v>0</v>
      </c>
      <c r="U776" s="177" t="str">
        <f>IFERROR(tbl_AufmassLos1[[#This Row],[StundenJahr]]*tbl_AufmassLos1[[#This Row],[SVS]],"")</f>
        <v/>
      </c>
      <c r="V776" s="177" t="str">
        <f>IFERROR(tbl_AufmassLos1[[#This Row],[PreisJahr]]/12,"")</f>
        <v/>
      </c>
    </row>
    <row r="777" spans="1:22" x14ac:dyDescent="0.2">
      <c r="A777" s="285" t="s">
        <v>1684</v>
      </c>
      <c r="B777" s="286">
        <v>702480007</v>
      </c>
      <c r="C777" s="285" t="s">
        <v>1533</v>
      </c>
      <c r="D777" s="287" t="s">
        <v>249</v>
      </c>
      <c r="E777" s="651" t="s">
        <v>297</v>
      </c>
      <c r="F777" s="292" t="s">
        <v>1463</v>
      </c>
      <c r="G777" s="288" t="s">
        <v>681</v>
      </c>
      <c r="H777" s="285"/>
      <c r="I777" s="285" t="s">
        <v>391</v>
      </c>
      <c r="J777" s="289">
        <v>7.95</v>
      </c>
      <c r="K777" s="286" t="s">
        <v>400</v>
      </c>
      <c r="L777" s="286" t="s">
        <v>163</v>
      </c>
      <c r="M777" s="286" t="s">
        <v>430</v>
      </c>
      <c r="N777" s="290">
        <v>245</v>
      </c>
      <c r="O777" s="291">
        <v>0</v>
      </c>
      <c r="P777" s="291"/>
      <c r="Q777" s="650">
        <f>IFERROR(tbl_AufmassLos1[[#This Row],[Fläche_qm]]*tbl_AufmassLos1[[#This Row],[Reinigungs-tageJahr]],"")</f>
        <v>1947.75</v>
      </c>
      <c r="R777" s="175">
        <f>IFERROR(VLOOKUP(tbl_AufmassLos1[[#This Row],[Reinigungs-gruppe]]&amp;tbl_AufmassLos1[[#This Row],[Reinigungs-tageJahr]],tbl_BasisLos1[],7,FALSE),"")</f>
        <v>0</v>
      </c>
      <c r="S777" s="174" t="str">
        <f>IFERROR(tbl_AufmassLos1[[#This Row],[Fläche_qm_Jahr]]/tbl_AufmassLos1[[#This Row],[qm Leistung pro Stunde]],"")</f>
        <v/>
      </c>
      <c r="T777" s="176">
        <f>IFERROR(VLOOKUP(tbl_AufmassLos1[[#This Row],[Reinigungs-gruppe]]&amp;tbl_AufmassLos1[[#This Row],[Reinigungs-tageJahr]],tbl_BasisLos1[],8,FALSE),"")</f>
        <v>0</v>
      </c>
      <c r="U777" s="177" t="str">
        <f>IFERROR(tbl_AufmassLos1[[#This Row],[StundenJahr]]*tbl_AufmassLos1[[#This Row],[SVS]],"")</f>
        <v/>
      </c>
      <c r="V777" s="177" t="str">
        <f>IFERROR(tbl_AufmassLos1[[#This Row],[PreisJahr]]/12,"")</f>
        <v/>
      </c>
    </row>
    <row r="778" spans="1:22" x14ac:dyDescent="0.2">
      <c r="A778" s="285" t="s">
        <v>1684</v>
      </c>
      <c r="B778" s="286">
        <v>702480007</v>
      </c>
      <c r="C778" s="285" t="s">
        <v>1533</v>
      </c>
      <c r="D778" s="287" t="s">
        <v>249</v>
      </c>
      <c r="E778" s="651" t="s">
        <v>301</v>
      </c>
      <c r="F778" s="292" t="s">
        <v>346</v>
      </c>
      <c r="G778" s="288" t="s">
        <v>681</v>
      </c>
      <c r="H778" s="285"/>
      <c r="I778" s="285" t="s">
        <v>389</v>
      </c>
      <c r="J778" s="289">
        <v>2.2999999999999998</v>
      </c>
      <c r="K778" s="286" t="s">
        <v>403</v>
      </c>
      <c r="L778" s="286" t="s">
        <v>163</v>
      </c>
      <c r="M778" s="286" t="s">
        <v>430</v>
      </c>
      <c r="N778" s="290">
        <v>245</v>
      </c>
      <c r="O778" s="291">
        <v>0</v>
      </c>
      <c r="P778" s="291"/>
      <c r="Q778" s="650">
        <f>IFERROR(tbl_AufmassLos1[[#This Row],[Fläche_qm]]*tbl_AufmassLos1[[#This Row],[Reinigungs-tageJahr]],"")</f>
        <v>563.5</v>
      </c>
      <c r="R778" s="175">
        <f>IFERROR(VLOOKUP(tbl_AufmassLos1[[#This Row],[Reinigungs-gruppe]]&amp;tbl_AufmassLos1[[#This Row],[Reinigungs-tageJahr]],tbl_BasisLos1[],7,FALSE),"")</f>
        <v>0</v>
      </c>
      <c r="S778" s="174" t="str">
        <f>IFERROR(tbl_AufmassLos1[[#This Row],[Fläche_qm_Jahr]]/tbl_AufmassLos1[[#This Row],[qm Leistung pro Stunde]],"")</f>
        <v/>
      </c>
      <c r="T778" s="176">
        <f>IFERROR(VLOOKUP(tbl_AufmassLos1[[#This Row],[Reinigungs-gruppe]]&amp;tbl_AufmassLos1[[#This Row],[Reinigungs-tageJahr]],tbl_BasisLos1[],8,FALSE),"")</f>
        <v>0</v>
      </c>
      <c r="U778" s="177" t="str">
        <f>IFERROR(tbl_AufmassLos1[[#This Row],[StundenJahr]]*tbl_AufmassLos1[[#This Row],[SVS]],"")</f>
        <v/>
      </c>
      <c r="V778" s="177" t="str">
        <f>IFERROR(tbl_AufmassLos1[[#This Row],[PreisJahr]]/12,"")</f>
        <v/>
      </c>
    </row>
    <row r="779" spans="1:22" x14ac:dyDescent="0.2">
      <c r="A779" s="285" t="s">
        <v>1684</v>
      </c>
      <c r="B779" s="286">
        <v>702480007</v>
      </c>
      <c r="C779" s="285" t="s">
        <v>1533</v>
      </c>
      <c r="D779" s="287" t="s">
        <v>249</v>
      </c>
      <c r="E779" s="651" t="s">
        <v>255</v>
      </c>
      <c r="F779" s="292" t="s">
        <v>1464</v>
      </c>
      <c r="G779" s="288" t="s">
        <v>681</v>
      </c>
      <c r="H779" s="285"/>
      <c r="I779" s="285" t="s">
        <v>389</v>
      </c>
      <c r="J779" s="289">
        <v>16.399999999999999</v>
      </c>
      <c r="K779" s="286" t="s">
        <v>406</v>
      </c>
      <c r="L779" s="286" t="s">
        <v>163</v>
      </c>
      <c r="M779" s="286" t="s">
        <v>429</v>
      </c>
      <c r="N779" s="290">
        <v>12</v>
      </c>
      <c r="O779" s="291">
        <v>5.82</v>
      </c>
      <c r="P779" s="291"/>
      <c r="Q779" s="650">
        <f>IFERROR(tbl_AufmassLos1[[#This Row],[Fläche_qm]]*tbl_AufmassLos1[[#This Row],[Reinigungs-tageJahr]],"")</f>
        <v>196.79999999999998</v>
      </c>
      <c r="R779" s="175">
        <f>IFERROR(VLOOKUP(tbl_AufmassLos1[[#This Row],[Reinigungs-gruppe]]&amp;tbl_AufmassLos1[[#This Row],[Reinigungs-tageJahr]],tbl_BasisLos1[],7,FALSE),"")</f>
        <v>0</v>
      </c>
      <c r="S779" s="174" t="str">
        <f>IFERROR(tbl_AufmassLos1[[#This Row],[Fläche_qm_Jahr]]/tbl_AufmassLos1[[#This Row],[qm Leistung pro Stunde]],"")</f>
        <v/>
      </c>
      <c r="T779" s="176">
        <f>IFERROR(VLOOKUP(tbl_AufmassLos1[[#This Row],[Reinigungs-gruppe]]&amp;tbl_AufmassLos1[[#This Row],[Reinigungs-tageJahr]],tbl_BasisLos1[],8,FALSE),"")</f>
        <v>0</v>
      </c>
      <c r="U779" s="177" t="str">
        <f>IFERROR(tbl_AufmassLos1[[#This Row],[StundenJahr]]*tbl_AufmassLos1[[#This Row],[SVS]],"")</f>
        <v/>
      </c>
      <c r="V779" s="177" t="str">
        <f>IFERROR(tbl_AufmassLos1[[#This Row],[PreisJahr]]/12,"")</f>
        <v/>
      </c>
    </row>
    <row r="780" spans="1:22" x14ac:dyDescent="0.2">
      <c r="A780" s="285" t="s">
        <v>1684</v>
      </c>
      <c r="B780" s="286">
        <v>702480007</v>
      </c>
      <c r="C780" s="285" t="s">
        <v>1533</v>
      </c>
      <c r="D780" s="287" t="s">
        <v>249</v>
      </c>
      <c r="E780" s="651" t="s">
        <v>1465</v>
      </c>
      <c r="F780" s="292" t="s">
        <v>1466</v>
      </c>
      <c r="G780" s="288" t="s">
        <v>681</v>
      </c>
      <c r="H780" s="285"/>
      <c r="I780" s="285" t="s">
        <v>391</v>
      </c>
      <c r="J780" s="289">
        <v>5.6</v>
      </c>
      <c r="K780" s="286" t="s">
        <v>400</v>
      </c>
      <c r="L780" s="286" t="s">
        <v>163</v>
      </c>
      <c r="M780" s="286" t="s">
        <v>430</v>
      </c>
      <c r="N780" s="290">
        <v>245</v>
      </c>
      <c r="O780" s="291">
        <v>2.42</v>
      </c>
      <c r="P780" s="291"/>
      <c r="Q780" s="650">
        <f>IFERROR(tbl_AufmassLos1[[#This Row],[Fläche_qm]]*tbl_AufmassLos1[[#This Row],[Reinigungs-tageJahr]],"")</f>
        <v>1372</v>
      </c>
      <c r="R780" s="175">
        <f>IFERROR(VLOOKUP(tbl_AufmassLos1[[#This Row],[Reinigungs-gruppe]]&amp;tbl_AufmassLos1[[#This Row],[Reinigungs-tageJahr]],tbl_BasisLos1[],7,FALSE),"")</f>
        <v>0</v>
      </c>
      <c r="S780" s="174" t="str">
        <f>IFERROR(tbl_AufmassLos1[[#This Row],[Fläche_qm_Jahr]]/tbl_AufmassLos1[[#This Row],[qm Leistung pro Stunde]],"")</f>
        <v/>
      </c>
      <c r="T780" s="176">
        <f>IFERROR(VLOOKUP(tbl_AufmassLos1[[#This Row],[Reinigungs-gruppe]]&amp;tbl_AufmassLos1[[#This Row],[Reinigungs-tageJahr]],tbl_BasisLos1[],8,FALSE),"")</f>
        <v>0</v>
      </c>
      <c r="U780" s="177" t="str">
        <f>IFERROR(tbl_AufmassLos1[[#This Row],[StundenJahr]]*tbl_AufmassLos1[[#This Row],[SVS]],"")</f>
        <v/>
      </c>
      <c r="V780" s="177" t="str">
        <f>IFERROR(tbl_AufmassLos1[[#This Row],[PreisJahr]]/12,"")</f>
        <v/>
      </c>
    </row>
    <row r="781" spans="1:22" x14ac:dyDescent="0.2">
      <c r="A781" s="285" t="s">
        <v>1684</v>
      </c>
      <c r="B781" s="286">
        <v>702480007</v>
      </c>
      <c r="C781" s="285" t="s">
        <v>1533</v>
      </c>
      <c r="D781" s="287" t="s">
        <v>249</v>
      </c>
      <c r="E781" s="651" t="s">
        <v>1467</v>
      </c>
      <c r="F781" s="292" t="s">
        <v>1468</v>
      </c>
      <c r="G781" s="288" t="s">
        <v>681</v>
      </c>
      <c r="H781" s="285"/>
      <c r="I781" s="285" t="s">
        <v>391</v>
      </c>
      <c r="J781" s="289">
        <v>4.45</v>
      </c>
      <c r="K781" s="286" t="s">
        <v>400</v>
      </c>
      <c r="L781" s="286" t="s">
        <v>163</v>
      </c>
      <c r="M781" s="286" t="s">
        <v>430</v>
      </c>
      <c r="N781" s="290">
        <v>245</v>
      </c>
      <c r="O781" s="291">
        <v>1.21</v>
      </c>
      <c r="P781" s="291"/>
      <c r="Q781" s="650">
        <f>IFERROR(tbl_AufmassLos1[[#This Row],[Fläche_qm]]*tbl_AufmassLos1[[#This Row],[Reinigungs-tageJahr]],"")</f>
        <v>1090.25</v>
      </c>
      <c r="R781" s="175">
        <f>IFERROR(VLOOKUP(tbl_AufmassLos1[[#This Row],[Reinigungs-gruppe]]&amp;tbl_AufmassLos1[[#This Row],[Reinigungs-tageJahr]],tbl_BasisLos1[],7,FALSE),"")</f>
        <v>0</v>
      </c>
      <c r="S781" s="174" t="str">
        <f>IFERROR(tbl_AufmassLos1[[#This Row],[Fläche_qm_Jahr]]/tbl_AufmassLos1[[#This Row],[qm Leistung pro Stunde]],"")</f>
        <v/>
      </c>
      <c r="T781" s="176">
        <f>IFERROR(VLOOKUP(tbl_AufmassLos1[[#This Row],[Reinigungs-gruppe]]&amp;tbl_AufmassLos1[[#This Row],[Reinigungs-tageJahr]],tbl_BasisLos1[],8,FALSE),"")</f>
        <v>0</v>
      </c>
      <c r="U781" s="177" t="str">
        <f>IFERROR(tbl_AufmassLos1[[#This Row],[StundenJahr]]*tbl_AufmassLos1[[#This Row],[SVS]],"")</f>
        <v/>
      </c>
      <c r="V781" s="177" t="str">
        <f>IFERROR(tbl_AufmassLos1[[#This Row],[PreisJahr]]/12,"")</f>
        <v/>
      </c>
    </row>
    <row r="782" spans="1:22" x14ac:dyDescent="0.2">
      <c r="A782" s="285" t="s">
        <v>1684</v>
      </c>
      <c r="B782" s="286">
        <v>702480007</v>
      </c>
      <c r="C782" s="285" t="s">
        <v>1533</v>
      </c>
      <c r="D782" s="287" t="s">
        <v>249</v>
      </c>
      <c r="E782" s="651" t="s">
        <v>1469</v>
      </c>
      <c r="F782" s="292" t="s">
        <v>1470</v>
      </c>
      <c r="G782" s="288" t="s">
        <v>681</v>
      </c>
      <c r="H782" s="285"/>
      <c r="I782" s="285" t="s">
        <v>389</v>
      </c>
      <c r="J782" s="289">
        <v>23.25</v>
      </c>
      <c r="K782" s="286" t="s">
        <v>233</v>
      </c>
      <c r="L782" s="286" t="s">
        <v>163</v>
      </c>
      <c r="M782" s="286" t="s">
        <v>428</v>
      </c>
      <c r="N782" s="290">
        <v>49</v>
      </c>
      <c r="O782" s="291">
        <v>15.07</v>
      </c>
      <c r="P782" s="291">
        <v>15.07</v>
      </c>
      <c r="Q782" s="650">
        <f>IFERROR(tbl_AufmassLos1[[#This Row],[Fläche_qm]]*tbl_AufmassLos1[[#This Row],[Reinigungs-tageJahr]],"")</f>
        <v>1139.25</v>
      </c>
      <c r="R782" s="175">
        <f>IFERROR(VLOOKUP(tbl_AufmassLos1[[#This Row],[Reinigungs-gruppe]]&amp;tbl_AufmassLos1[[#This Row],[Reinigungs-tageJahr]],tbl_BasisLos1[],7,FALSE),"")</f>
        <v>0</v>
      </c>
      <c r="S782" s="174" t="str">
        <f>IFERROR(tbl_AufmassLos1[[#This Row],[Fläche_qm_Jahr]]/tbl_AufmassLos1[[#This Row],[qm Leistung pro Stunde]],"")</f>
        <v/>
      </c>
      <c r="T782" s="176">
        <f>IFERROR(VLOOKUP(tbl_AufmassLos1[[#This Row],[Reinigungs-gruppe]]&amp;tbl_AufmassLos1[[#This Row],[Reinigungs-tageJahr]],tbl_BasisLos1[],8,FALSE),"")</f>
        <v>0</v>
      </c>
      <c r="U782" s="177" t="str">
        <f>IFERROR(tbl_AufmassLos1[[#This Row],[StundenJahr]]*tbl_AufmassLos1[[#This Row],[SVS]],"")</f>
        <v/>
      </c>
      <c r="V782" s="177" t="str">
        <f>IFERROR(tbl_AufmassLos1[[#This Row],[PreisJahr]]/12,"")</f>
        <v/>
      </c>
    </row>
    <row r="783" spans="1:22" x14ac:dyDescent="0.2">
      <c r="A783" s="285" t="s">
        <v>1684</v>
      </c>
      <c r="B783" s="286">
        <v>702480007</v>
      </c>
      <c r="C783" s="285" t="s">
        <v>1533</v>
      </c>
      <c r="D783" s="287" t="s">
        <v>249</v>
      </c>
      <c r="E783" s="651" t="s">
        <v>1471</v>
      </c>
      <c r="F783" s="292" t="s">
        <v>1472</v>
      </c>
      <c r="G783" s="288" t="s">
        <v>681</v>
      </c>
      <c r="H783" s="285"/>
      <c r="I783" s="285" t="s">
        <v>389</v>
      </c>
      <c r="J783" s="289">
        <v>29.12</v>
      </c>
      <c r="K783" s="286" t="s">
        <v>233</v>
      </c>
      <c r="L783" s="286" t="s">
        <v>163</v>
      </c>
      <c r="M783" s="286" t="s">
        <v>428</v>
      </c>
      <c r="N783" s="290">
        <v>49</v>
      </c>
      <c r="O783" s="291">
        <v>13.76</v>
      </c>
      <c r="P783" s="291"/>
      <c r="Q783" s="650">
        <f>IFERROR(tbl_AufmassLos1[[#This Row],[Fläche_qm]]*tbl_AufmassLos1[[#This Row],[Reinigungs-tageJahr]],"")</f>
        <v>1426.88</v>
      </c>
      <c r="R783" s="175">
        <f>IFERROR(VLOOKUP(tbl_AufmassLos1[[#This Row],[Reinigungs-gruppe]]&amp;tbl_AufmassLos1[[#This Row],[Reinigungs-tageJahr]],tbl_BasisLos1[],7,FALSE),"")</f>
        <v>0</v>
      </c>
      <c r="S783" s="174" t="str">
        <f>IFERROR(tbl_AufmassLos1[[#This Row],[Fläche_qm_Jahr]]/tbl_AufmassLos1[[#This Row],[qm Leistung pro Stunde]],"")</f>
        <v/>
      </c>
      <c r="T783" s="176">
        <f>IFERROR(VLOOKUP(tbl_AufmassLos1[[#This Row],[Reinigungs-gruppe]]&amp;tbl_AufmassLos1[[#This Row],[Reinigungs-tageJahr]],tbl_BasisLos1[],8,FALSE),"")</f>
        <v>0</v>
      </c>
      <c r="U783" s="177" t="str">
        <f>IFERROR(tbl_AufmassLos1[[#This Row],[StundenJahr]]*tbl_AufmassLos1[[#This Row],[SVS]],"")</f>
        <v/>
      </c>
      <c r="V783" s="177" t="str">
        <f>IFERROR(tbl_AufmassLos1[[#This Row],[PreisJahr]]/12,"")</f>
        <v/>
      </c>
    </row>
    <row r="784" spans="1:22" x14ac:dyDescent="0.2">
      <c r="A784" s="285" t="s">
        <v>1684</v>
      </c>
      <c r="B784" s="286">
        <v>702480007</v>
      </c>
      <c r="C784" s="285" t="s">
        <v>1533</v>
      </c>
      <c r="D784" s="287" t="s">
        <v>249</v>
      </c>
      <c r="E784" s="651" t="s">
        <v>1473</v>
      </c>
      <c r="F784" s="292" t="s">
        <v>1474</v>
      </c>
      <c r="G784" s="288" t="s">
        <v>681</v>
      </c>
      <c r="H784" s="285"/>
      <c r="I784" s="285" t="s">
        <v>390</v>
      </c>
      <c r="J784" s="289">
        <v>109.1</v>
      </c>
      <c r="K784" s="286" t="s">
        <v>233</v>
      </c>
      <c r="L784" s="286" t="s">
        <v>163</v>
      </c>
      <c r="M784" s="286" t="s">
        <v>428</v>
      </c>
      <c r="N784" s="290">
        <v>49</v>
      </c>
      <c r="O784" s="291">
        <v>46.5</v>
      </c>
      <c r="P784" s="291">
        <v>24.56</v>
      </c>
      <c r="Q784" s="650">
        <f>IFERROR(tbl_AufmassLos1[[#This Row],[Fläche_qm]]*tbl_AufmassLos1[[#This Row],[Reinigungs-tageJahr]],"")</f>
        <v>5345.9</v>
      </c>
      <c r="R784" s="175">
        <f>IFERROR(VLOOKUP(tbl_AufmassLos1[[#This Row],[Reinigungs-gruppe]]&amp;tbl_AufmassLos1[[#This Row],[Reinigungs-tageJahr]],tbl_BasisLos1[],7,FALSE),"")</f>
        <v>0</v>
      </c>
      <c r="S784" s="174" t="str">
        <f>IFERROR(tbl_AufmassLos1[[#This Row],[Fläche_qm_Jahr]]/tbl_AufmassLos1[[#This Row],[qm Leistung pro Stunde]],"")</f>
        <v/>
      </c>
      <c r="T784" s="176">
        <f>IFERROR(VLOOKUP(tbl_AufmassLos1[[#This Row],[Reinigungs-gruppe]]&amp;tbl_AufmassLos1[[#This Row],[Reinigungs-tageJahr]],tbl_BasisLos1[],8,FALSE),"")</f>
        <v>0</v>
      </c>
      <c r="U784" s="177" t="str">
        <f>IFERROR(tbl_AufmassLos1[[#This Row],[StundenJahr]]*tbl_AufmassLos1[[#This Row],[SVS]],"")</f>
        <v/>
      </c>
      <c r="V784" s="177" t="str">
        <f>IFERROR(tbl_AufmassLos1[[#This Row],[PreisJahr]]/12,"")</f>
        <v/>
      </c>
    </row>
    <row r="785" spans="1:22" x14ac:dyDescent="0.2">
      <c r="A785" s="285" t="s">
        <v>1684</v>
      </c>
      <c r="B785" s="286">
        <v>702480007</v>
      </c>
      <c r="C785" s="285" t="s">
        <v>1533</v>
      </c>
      <c r="D785" s="287" t="s">
        <v>249</v>
      </c>
      <c r="E785" s="651" t="s">
        <v>842</v>
      </c>
      <c r="F785" s="292" t="s">
        <v>1475</v>
      </c>
      <c r="G785" s="288" t="s">
        <v>681</v>
      </c>
      <c r="H785" s="285"/>
      <c r="I785" s="285" t="s">
        <v>389</v>
      </c>
      <c r="J785" s="289">
        <v>14.6</v>
      </c>
      <c r="K785" s="286" t="s">
        <v>262</v>
      </c>
      <c r="L785" s="286" t="s">
        <v>163</v>
      </c>
      <c r="M785" s="286" t="s">
        <v>430</v>
      </c>
      <c r="N785" s="290">
        <v>245</v>
      </c>
      <c r="O785" s="291">
        <v>0</v>
      </c>
      <c r="P785" s="291"/>
      <c r="Q785" s="650">
        <f>IFERROR(tbl_AufmassLos1[[#This Row],[Fläche_qm]]*tbl_AufmassLos1[[#This Row],[Reinigungs-tageJahr]],"")</f>
        <v>3577</v>
      </c>
      <c r="R785" s="175">
        <f>IFERROR(VLOOKUP(tbl_AufmassLos1[[#This Row],[Reinigungs-gruppe]]&amp;tbl_AufmassLos1[[#This Row],[Reinigungs-tageJahr]],tbl_BasisLos1[],7,FALSE),"")</f>
        <v>0</v>
      </c>
      <c r="S785" s="174" t="str">
        <f>IFERROR(tbl_AufmassLos1[[#This Row],[Fläche_qm_Jahr]]/tbl_AufmassLos1[[#This Row],[qm Leistung pro Stunde]],"")</f>
        <v/>
      </c>
      <c r="T785" s="176">
        <f>IFERROR(VLOOKUP(tbl_AufmassLos1[[#This Row],[Reinigungs-gruppe]]&amp;tbl_AufmassLos1[[#This Row],[Reinigungs-tageJahr]],tbl_BasisLos1[],8,FALSE),"")</f>
        <v>0</v>
      </c>
      <c r="U785" s="177" t="str">
        <f>IFERROR(tbl_AufmassLos1[[#This Row],[StundenJahr]]*tbl_AufmassLos1[[#This Row],[SVS]],"")</f>
        <v/>
      </c>
      <c r="V785" s="177" t="str">
        <f>IFERROR(tbl_AufmassLos1[[#This Row],[PreisJahr]]/12,"")</f>
        <v/>
      </c>
    </row>
    <row r="786" spans="1:22" x14ac:dyDescent="0.2">
      <c r="A786" s="285" t="s">
        <v>1684</v>
      </c>
      <c r="B786" s="286">
        <v>702480007</v>
      </c>
      <c r="C786" s="285" t="s">
        <v>1533</v>
      </c>
      <c r="D786" s="287" t="s">
        <v>249</v>
      </c>
      <c r="E786" s="651" t="s">
        <v>1476</v>
      </c>
      <c r="F786" s="292" t="s">
        <v>343</v>
      </c>
      <c r="G786" s="288" t="s">
        <v>681</v>
      </c>
      <c r="H786" s="285"/>
      <c r="I786" s="285" t="s">
        <v>389</v>
      </c>
      <c r="J786" s="289">
        <v>22.9</v>
      </c>
      <c r="K786" s="286" t="s">
        <v>233</v>
      </c>
      <c r="L786" s="286" t="s">
        <v>163</v>
      </c>
      <c r="M786" s="286" t="s">
        <v>428</v>
      </c>
      <c r="N786" s="290">
        <v>49</v>
      </c>
      <c r="O786" s="291">
        <v>8.48</v>
      </c>
      <c r="P786" s="291"/>
      <c r="Q786" s="650">
        <f>IFERROR(tbl_AufmassLos1[[#This Row],[Fläche_qm]]*tbl_AufmassLos1[[#This Row],[Reinigungs-tageJahr]],"")</f>
        <v>1122.0999999999999</v>
      </c>
      <c r="R786" s="175">
        <f>IFERROR(VLOOKUP(tbl_AufmassLos1[[#This Row],[Reinigungs-gruppe]]&amp;tbl_AufmassLos1[[#This Row],[Reinigungs-tageJahr]],tbl_BasisLos1[],7,FALSE),"")</f>
        <v>0</v>
      </c>
      <c r="S786" s="174" t="str">
        <f>IFERROR(tbl_AufmassLos1[[#This Row],[Fläche_qm_Jahr]]/tbl_AufmassLos1[[#This Row],[qm Leistung pro Stunde]],"")</f>
        <v/>
      </c>
      <c r="T786" s="176">
        <f>IFERROR(VLOOKUP(tbl_AufmassLos1[[#This Row],[Reinigungs-gruppe]]&amp;tbl_AufmassLos1[[#This Row],[Reinigungs-tageJahr]],tbl_BasisLos1[],8,FALSE),"")</f>
        <v>0</v>
      </c>
      <c r="U786" s="177" t="str">
        <f>IFERROR(tbl_AufmassLos1[[#This Row],[StundenJahr]]*tbl_AufmassLos1[[#This Row],[SVS]],"")</f>
        <v/>
      </c>
      <c r="V786" s="177" t="str">
        <f>IFERROR(tbl_AufmassLos1[[#This Row],[PreisJahr]]/12,"")</f>
        <v/>
      </c>
    </row>
    <row r="787" spans="1:22" x14ac:dyDescent="0.2">
      <c r="A787" s="285" t="s">
        <v>1684</v>
      </c>
      <c r="B787" s="286">
        <v>702480007</v>
      </c>
      <c r="C787" s="285" t="s">
        <v>1533</v>
      </c>
      <c r="D787" s="287" t="s">
        <v>249</v>
      </c>
      <c r="E787" s="651" t="s">
        <v>1477</v>
      </c>
      <c r="F787" s="292" t="s">
        <v>1478</v>
      </c>
      <c r="G787" s="288" t="s">
        <v>681</v>
      </c>
      <c r="H787" s="285"/>
      <c r="I787" s="285" t="s">
        <v>389</v>
      </c>
      <c r="J787" s="289">
        <v>11</v>
      </c>
      <c r="K787" s="286" t="s">
        <v>403</v>
      </c>
      <c r="L787" s="286" t="s">
        <v>163</v>
      </c>
      <c r="M787" s="286" t="s">
        <v>430</v>
      </c>
      <c r="N787" s="290">
        <v>245</v>
      </c>
      <c r="O787" s="291">
        <v>4.62</v>
      </c>
      <c r="P787" s="291"/>
      <c r="Q787" s="650">
        <f>IFERROR(tbl_AufmassLos1[[#This Row],[Fläche_qm]]*tbl_AufmassLos1[[#This Row],[Reinigungs-tageJahr]],"")</f>
        <v>2695</v>
      </c>
      <c r="R787" s="175">
        <f>IFERROR(VLOOKUP(tbl_AufmassLos1[[#This Row],[Reinigungs-gruppe]]&amp;tbl_AufmassLos1[[#This Row],[Reinigungs-tageJahr]],tbl_BasisLos1[],7,FALSE),"")</f>
        <v>0</v>
      </c>
      <c r="S787" s="174" t="str">
        <f>IFERROR(tbl_AufmassLos1[[#This Row],[Fläche_qm_Jahr]]/tbl_AufmassLos1[[#This Row],[qm Leistung pro Stunde]],"")</f>
        <v/>
      </c>
      <c r="T787" s="176">
        <f>IFERROR(VLOOKUP(tbl_AufmassLos1[[#This Row],[Reinigungs-gruppe]]&amp;tbl_AufmassLos1[[#This Row],[Reinigungs-tageJahr]],tbl_BasisLos1[],8,FALSE),"")</f>
        <v>0</v>
      </c>
      <c r="U787" s="177" t="str">
        <f>IFERROR(tbl_AufmassLos1[[#This Row],[StundenJahr]]*tbl_AufmassLos1[[#This Row],[SVS]],"")</f>
        <v/>
      </c>
      <c r="V787" s="177" t="str">
        <f>IFERROR(tbl_AufmassLos1[[#This Row],[PreisJahr]]/12,"")</f>
        <v/>
      </c>
    </row>
    <row r="788" spans="1:22" x14ac:dyDescent="0.2">
      <c r="A788" s="285" t="s">
        <v>1684</v>
      </c>
      <c r="B788" s="286">
        <v>702480007</v>
      </c>
      <c r="C788" s="285" t="s">
        <v>1533</v>
      </c>
      <c r="D788" s="287" t="s">
        <v>249</v>
      </c>
      <c r="E788" s="651" t="s">
        <v>1479</v>
      </c>
      <c r="F788" s="292" t="s">
        <v>343</v>
      </c>
      <c r="G788" s="288" t="s">
        <v>681</v>
      </c>
      <c r="H788" s="285"/>
      <c r="I788" s="285" t="s">
        <v>389</v>
      </c>
      <c r="J788" s="289">
        <v>31.65</v>
      </c>
      <c r="K788" s="286" t="s">
        <v>233</v>
      </c>
      <c r="L788" s="286" t="s">
        <v>163</v>
      </c>
      <c r="M788" s="286" t="s">
        <v>428</v>
      </c>
      <c r="N788" s="290">
        <v>49</v>
      </c>
      <c r="O788" s="291">
        <v>10.34</v>
      </c>
      <c r="P788" s="291"/>
      <c r="Q788" s="650">
        <f>IFERROR(tbl_AufmassLos1[[#This Row],[Fläche_qm]]*tbl_AufmassLos1[[#This Row],[Reinigungs-tageJahr]],"")</f>
        <v>1550.85</v>
      </c>
      <c r="R788" s="175">
        <f>IFERROR(VLOOKUP(tbl_AufmassLos1[[#This Row],[Reinigungs-gruppe]]&amp;tbl_AufmassLos1[[#This Row],[Reinigungs-tageJahr]],tbl_BasisLos1[],7,FALSE),"")</f>
        <v>0</v>
      </c>
      <c r="S788" s="174" t="str">
        <f>IFERROR(tbl_AufmassLos1[[#This Row],[Fläche_qm_Jahr]]/tbl_AufmassLos1[[#This Row],[qm Leistung pro Stunde]],"")</f>
        <v/>
      </c>
      <c r="T788" s="176">
        <f>IFERROR(VLOOKUP(tbl_AufmassLos1[[#This Row],[Reinigungs-gruppe]]&amp;tbl_AufmassLos1[[#This Row],[Reinigungs-tageJahr]],tbl_BasisLos1[],8,FALSE),"")</f>
        <v>0</v>
      </c>
      <c r="U788" s="177" t="str">
        <f>IFERROR(tbl_AufmassLos1[[#This Row],[StundenJahr]]*tbl_AufmassLos1[[#This Row],[SVS]],"")</f>
        <v/>
      </c>
      <c r="V788" s="177" t="str">
        <f>IFERROR(tbl_AufmassLos1[[#This Row],[PreisJahr]]/12,"")</f>
        <v/>
      </c>
    </row>
    <row r="789" spans="1:22" x14ac:dyDescent="0.2">
      <c r="A789" s="285" t="s">
        <v>1684</v>
      </c>
      <c r="B789" s="286">
        <v>702480007</v>
      </c>
      <c r="C789" s="285" t="s">
        <v>1533</v>
      </c>
      <c r="D789" s="287" t="s">
        <v>249</v>
      </c>
      <c r="E789" s="651" t="s">
        <v>313</v>
      </c>
      <c r="F789" s="292" t="s">
        <v>343</v>
      </c>
      <c r="G789" s="288" t="s">
        <v>681</v>
      </c>
      <c r="H789" s="285"/>
      <c r="I789" s="285" t="s">
        <v>389</v>
      </c>
      <c r="J789" s="289">
        <v>40.700000000000003</v>
      </c>
      <c r="K789" s="286" t="s">
        <v>233</v>
      </c>
      <c r="L789" s="286" t="s">
        <v>163</v>
      </c>
      <c r="M789" s="286" t="s">
        <v>428</v>
      </c>
      <c r="N789" s="290">
        <v>49</v>
      </c>
      <c r="O789" s="291">
        <v>13.1</v>
      </c>
      <c r="P789" s="291"/>
      <c r="Q789" s="650">
        <f>IFERROR(tbl_AufmassLos1[[#This Row],[Fläche_qm]]*tbl_AufmassLos1[[#This Row],[Reinigungs-tageJahr]],"")</f>
        <v>1994.3000000000002</v>
      </c>
      <c r="R789" s="175">
        <f>IFERROR(VLOOKUP(tbl_AufmassLos1[[#This Row],[Reinigungs-gruppe]]&amp;tbl_AufmassLos1[[#This Row],[Reinigungs-tageJahr]],tbl_BasisLos1[],7,FALSE),"")</f>
        <v>0</v>
      </c>
      <c r="S789" s="174" t="str">
        <f>IFERROR(tbl_AufmassLos1[[#This Row],[Fläche_qm_Jahr]]/tbl_AufmassLos1[[#This Row],[qm Leistung pro Stunde]],"")</f>
        <v/>
      </c>
      <c r="T789" s="176">
        <f>IFERROR(VLOOKUP(tbl_AufmassLos1[[#This Row],[Reinigungs-gruppe]]&amp;tbl_AufmassLos1[[#This Row],[Reinigungs-tageJahr]],tbl_BasisLos1[],8,FALSE),"")</f>
        <v>0</v>
      </c>
      <c r="U789" s="177" t="str">
        <f>IFERROR(tbl_AufmassLos1[[#This Row],[StundenJahr]]*tbl_AufmassLos1[[#This Row],[SVS]],"")</f>
        <v/>
      </c>
      <c r="V789" s="177" t="str">
        <f>IFERROR(tbl_AufmassLos1[[#This Row],[PreisJahr]]/12,"")</f>
        <v/>
      </c>
    </row>
    <row r="790" spans="1:22" x14ac:dyDescent="0.2">
      <c r="A790" s="285" t="s">
        <v>1684</v>
      </c>
      <c r="B790" s="286">
        <v>702480007</v>
      </c>
      <c r="C790" s="285" t="s">
        <v>1533</v>
      </c>
      <c r="D790" s="287" t="s">
        <v>249</v>
      </c>
      <c r="E790" s="651" t="s">
        <v>1480</v>
      </c>
      <c r="F790" s="292" t="s">
        <v>1481</v>
      </c>
      <c r="G790" s="288" t="s">
        <v>681</v>
      </c>
      <c r="H790" s="285"/>
      <c r="I790" s="285" t="s">
        <v>389</v>
      </c>
      <c r="J790" s="289">
        <v>14.4</v>
      </c>
      <c r="K790" s="286" t="s">
        <v>233</v>
      </c>
      <c r="L790" s="286" t="s">
        <v>163</v>
      </c>
      <c r="M790" s="286" t="s">
        <v>428</v>
      </c>
      <c r="N790" s="290">
        <v>49</v>
      </c>
      <c r="O790" s="291">
        <v>0</v>
      </c>
      <c r="P790" s="291"/>
      <c r="Q790" s="650">
        <f>IFERROR(tbl_AufmassLos1[[#This Row],[Fläche_qm]]*tbl_AufmassLos1[[#This Row],[Reinigungs-tageJahr]],"")</f>
        <v>705.6</v>
      </c>
      <c r="R790" s="175">
        <f>IFERROR(VLOOKUP(tbl_AufmassLos1[[#This Row],[Reinigungs-gruppe]]&amp;tbl_AufmassLos1[[#This Row],[Reinigungs-tageJahr]],tbl_BasisLos1[],7,FALSE),"")</f>
        <v>0</v>
      </c>
      <c r="S790" s="174" t="str">
        <f>IFERROR(tbl_AufmassLos1[[#This Row],[Fläche_qm_Jahr]]/tbl_AufmassLos1[[#This Row],[qm Leistung pro Stunde]],"")</f>
        <v/>
      </c>
      <c r="T790" s="176">
        <f>IFERROR(VLOOKUP(tbl_AufmassLos1[[#This Row],[Reinigungs-gruppe]]&amp;tbl_AufmassLos1[[#This Row],[Reinigungs-tageJahr]],tbl_BasisLos1[],8,FALSE),"")</f>
        <v>0</v>
      </c>
      <c r="U790" s="177" t="str">
        <f>IFERROR(tbl_AufmassLos1[[#This Row],[StundenJahr]]*tbl_AufmassLos1[[#This Row],[SVS]],"")</f>
        <v/>
      </c>
      <c r="V790" s="177" t="str">
        <f>IFERROR(tbl_AufmassLos1[[#This Row],[PreisJahr]]/12,"")</f>
        <v/>
      </c>
    </row>
    <row r="791" spans="1:22" x14ac:dyDescent="0.2">
      <c r="A791" s="285" t="s">
        <v>1684</v>
      </c>
      <c r="B791" s="286">
        <v>702480007</v>
      </c>
      <c r="C791" s="285" t="s">
        <v>1533</v>
      </c>
      <c r="D791" s="287" t="s">
        <v>249</v>
      </c>
      <c r="E791" s="651" t="s">
        <v>320</v>
      </c>
      <c r="F791" s="292" t="s">
        <v>1482</v>
      </c>
      <c r="G791" s="288" t="s">
        <v>681</v>
      </c>
      <c r="H791" s="285"/>
      <c r="I791" s="285" t="s">
        <v>391</v>
      </c>
      <c r="J791" s="289">
        <v>6.4</v>
      </c>
      <c r="K791" s="286" t="s">
        <v>400</v>
      </c>
      <c r="L791" s="286" t="s">
        <v>163</v>
      </c>
      <c r="M791" s="286" t="s">
        <v>430</v>
      </c>
      <c r="N791" s="290">
        <v>245</v>
      </c>
      <c r="O791" s="291">
        <v>2.31</v>
      </c>
      <c r="P791" s="291"/>
      <c r="Q791" s="650">
        <f>IFERROR(tbl_AufmassLos1[[#This Row],[Fläche_qm]]*tbl_AufmassLos1[[#This Row],[Reinigungs-tageJahr]],"")</f>
        <v>1568</v>
      </c>
      <c r="R791" s="175">
        <f>IFERROR(VLOOKUP(tbl_AufmassLos1[[#This Row],[Reinigungs-gruppe]]&amp;tbl_AufmassLos1[[#This Row],[Reinigungs-tageJahr]],tbl_BasisLos1[],7,FALSE),"")</f>
        <v>0</v>
      </c>
      <c r="S791" s="174" t="str">
        <f>IFERROR(tbl_AufmassLos1[[#This Row],[Fläche_qm_Jahr]]/tbl_AufmassLos1[[#This Row],[qm Leistung pro Stunde]],"")</f>
        <v/>
      </c>
      <c r="T791" s="176">
        <f>IFERROR(VLOOKUP(tbl_AufmassLos1[[#This Row],[Reinigungs-gruppe]]&amp;tbl_AufmassLos1[[#This Row],[Reinigungs-tageJahr]],tbl_BasisLos1[],8,FALSE),"")</f>
        <v>0</v>
      </c>
      <c r="U791" s="177" t="str">
        <f>IFERROR(tbl_AufmassLos1[[#This Row],[StundenJahr]]*tbl_AufmassLos1[[#This Row],[SVS]],"")</f>
        <v/>
      </c>
      <c r="V791" s="177" t="str">
        <f>IFERROR(tbl_AufmassLos1[[#This Row],[PreisJahr]]/12,"")</f>
        <v/>
      </c>
    </row>
    <row r="792" spans="1:22" x14ac:dyDescent="0.2">
      <c r="A792" s="285" t="s">
        <v>1684</v>
      </c>
      <c r="B792" s="286">
        <v>702480007</v>
      </c>
      <c r="C792" s="285" t="s">
        <v>1533</v>
      </c>
      <c r="D792" s="287" t="s">
        <v>249</v>
      </c>
      <c r="E792" s="651" t="s">
        <v>1483</v>
      </c>
      <c r="F792" s="292" t="s">
        <v>1484</v>
      </c>
      <c r="G792" s="288" t="s">
        <v>681</v>
      </c>
      <c r="H792" s="285"/>
      <c r="I792" s="285" t="s">
        <v>391</v>
      </c>
      <c r="J792" s="289">
        <v>3.5</v>
      </c>
      <c r="K792" s="286" t="s">
        <v>400</v>
      </c>
      <c r="L792" s="286" t="s">
        <v>163</v>
      </c>
      <c r="M792" s="286" t="s">
        <v>430</v>
      </c>
      <c r="N792" s="290">
        <v>245</v>
      </c>
      <c r="O792" s="291">
        <v>0</v>
      </c>
      <c r="P792" s="291"/>
      <c r="Q792" s="650">
        <f>IFERROR(tbl_AufmassLos1[[#This Row],[Fläche_qm]]*tbl_AufmassLos1[[#This Row],[Reinigungs-tageJahr]],"")</f>
        <v>857.5</v>
      </c>
      <c r="R792" s="175">
        <f>IFERROR(VLOOKUP(tbl_AufmassLos1[[#This Row],[Reinigungs-gruppe]]&amp;tbl_AufmassLos1[[#This Row],[Reinigungs-tageJahr]],tbl_BasisLos1[],7,FALSE),"")</f>
        <v>0</v>
      </c>
      <c r="S792" s="174" t="str">
        <f>IFERROR(tbl_AufmassLos1[[#This Row],[Fläche_qm_Jahr]]/tbl_AufmassLos1[[#This Row],[qm Leistung pro Stunde]],"")</f>
        <v/>
      </c>
      <c r="T792" s="176">
        <f>IFERROR(VLOOKUP(tbl_AufmassLos1[[#This Row],[Reinigungs-gruppe]]&amp;tbl_AufmassLos1[[#This Row],[Reinigungs-tageJahr]],tbl_BasisLos1[],8,FALSE),"")</f>
        <v>0</v>
      </c>
      <c r="U792" s="177" t="str">
        <f>IFERROR(tbl_AufmassLos1[[#This Row],[StundenJahr]]*tbl_AufmassLos1[[#This Row],[SVS]],"")</f>
        <v/>
      </c>
      <c r="V792" s="177" t="str">
        <f>IFERROR(tbl_AufmassLos1[[#This Row],[PreisJahr]]/12,"")</f>
        <v/>
      </c>
    </row>
    <row r="793" spans="1:22" x14ac:dyDescent="0.2">
      <c r="A793" s="285" t="s">
        <v>1684</v>
      </c>
      <c r="B793" s="286">
        <v>702480007</v>
      </c>
      <c r="C793" s="285" t="s">
        <v>1533</v>
      </c>
      <c r="D793" s="287" t="s">
        <v>249</v>
      </c>
      <c r="E793" s="651" t="s">
        <v>1485</v>
      </c>
      <c r="F793" s="292" t="s">
        <v>1486</v>
      </c>
      <c r="G793" s="288" t="s">
        <v>681</v>
      </c>
      <c r="H793" s="285"/>
      <c r="I793" s="285" t="s">
        <v>389</v>
      </c>
      <c r="J793" s="289">
        <v>54.93</v>
      </c>
      <c r="K793" s="286" t="s">
        <v>233</v>
      </c>
      <c r="L793" s="286" t="s">
        <v>163</v>
      </c>
      <c r="M793" s="286" t="s">
        <v>428</v>
      </c>
      <c r="N793" s="290">
        <v>49</v>
      </c>
      <c r="O793" s="291">
        <v>15.41</v>
      </c>
      <c r="P793" s="291">
        <v>4.5999999999999996</v>
      </c>
      <c r="Q793" s="650">
        <f>IFERROR(tbl_AufmassLos1[[#This Row],[Fläche_qm]]*tbl_AufmassLos1[[#This Row],[Reinigungs-tageJahr]],"")</f>
        <v>2691.57</v>
      </c>
      <c r="R793" s="175">
        <f>IFERROR(VLOOKUP(tbl_AufmassLos1[[#This Row],[Reinigungs-gruppe]]&amp;tbl_AufmassLos1[[#This Row],[Reinigungs-tageJahr]],tbl_BasisLos1[],7,FALSE),"")</f>
        <v>0</v>
      </c>
      <c r="S793" s="174" t="str">
        <f>IFERROR(tbl_AufmassLos1[[#This Row],[Fläche_qm_Jahr]]/tbl_AufmassLos1[[#This Row],[qm Leistung pro Stunde]],"")</f>
        <v/>
      </c>
      <c r="T793" s="176">
        <f>IFERROR(VLOOKUP(tbl_AufmassLos1[[#This Row],[Reinigungs-gruppe]]&amp;tbl_AufmassLos1[[#This Row],[Reinigungs-tageJahr]],tbl_BasisLos1[],8,FALSE),"")</f>
        <v>0</v>
      </c>
      <c r="U793" s="177" t="str">
        <f>IFERROR(tbl_AufmassLos1[[#This Row],[StundenJahr]]*tbl_AufmassLos1[[#This Row],[SVS]],"")</f>
        <v/>
      </c>
      <c r="V793" s="177" t="str">
        <f>IFERROR(tbl_AufmassLos1[[#This Row],[PreisJahr]]/12,"")</f>
        <v/>
      </c>
    </row>
    <row r="794" spans="1:22" x14ac:dyDescent="0.2">
      <c r="A794" s="285" t="s">
        <v>1684</v>
      </c>
      <c r="B794" s="286">
        <v>702480007</v>
      </c>
      <c r="C794" s="285" t="s">
        <v>1533</v>
      </c>
      <c r="D794" s="287" t="s">
        <v>249</v>
      </c>
      <c r="E794" s="651" t="s">
        <v>1485</v>
      </c>
      <c r="F794" s="292" t="s">
        <v>1487</v>
      </c>
      <c r="G794" s="288" t="s">
        <v>681</v>
      </c>
      <c r="H794" s="285"/>
      <c r="I794" s="285" t="s">
        <v>389</v>
      </c>
      <c r="J794" s="289">
        <v>8.14</v>
      </c>
      <c r="K794" s="286" t="s">
        <v>233</v>
      </c>
      <c r="L794" s="286" t="s">
        <v>163</v>
      </c>
      <c r="M794" s="286" t="s">
        <v>428</v>
      </c>
      <c r="N794" s="290">
        <v>49</v>
      </c>
      <c r="O794" s="291">
        <v>0</v>
      </c>
      <c r="P794" s="291"/>
      <c r="Q794" s="650">
        <f>IFERROR(tbl_AufmassLos1[[#This Row],[Fläche_qm]]*tbl_AufmassLos1[[#This Row],[Reinigungs-tageJahr]],"")</f>
        <v>398.86</v>
      </c>
      <c r="R794" s="175">
        <f>IFERROR(VLOOKUP(tbl_AufmassLos1[[#This Row],[Reinigungs-gruppe]]&amp;tbl_AufmassLos1[[#This Row],[Reinigungs-tageJahr]],tbl_BasisLos1[],7,FALSE),"")</f>
        <v>0</v>
      </c>
      <c r="S794" s="174" t="str">
        <f>IFERROR(tbl_AufmassLos1[[#This Row],[Fläche_qm_Jahr]]/tbl_AufmassLos1[[#This Row],[qm Leistung pro Stunde]],"")</f>
        <v/>
      </c>
      <c r="T794" s="176">
        <f>IFERROR(VLOOKUP(tbl_AufmassLos1[[#This Row],[Reinigungs-gruppe]]&amp;tbl_AufmassLos1[[#This Row],[Reinigungs-tageJahr]],tbl_BasisLos1[],8,FALSE),"")</f>
        <v>0</v>
      </c>
      <c r="U794" s="177" t="str">
        <f>IFERROR(tbl_AufmassLos1[[#This Row],[StundenJahr]]*tbl_AufmassLos1[[#This Row],[SVS]],"")</f>
        <v/>
      </c>
      <c r="V794" s="177" t="str">
        <f>IFERROR(tbl_AufmassLos1[[#This Row],[PreisJahr]]/12,"")</f>
        <v/>
      </c>
    </row>
    <row r="795" spans="1:22" x14ac:dyDescent="0.2">
      <c r="A795" s="285" t="s">
        <v>1684</v>
      </c>
      <c r="B795" s="286">
        <v>702480007</v>
      </c>
      <c r="C795" s="285" t="s">
        <v>1533</v>
      </c>
      <c r="D795" s="287" t="s">
        <v>249</v>
      </c>
      <c r="E795" s="651" t="s">
        <v>312</v>
      </c>
      <c r="F795" s="292" t="s">
        <v>1488</v>
      </c>
      <c r="G795" s="288" t="s">
        <v>681</v>
      </c>
      <c r="H795" s="285"/>
      <c r="I795" s="285" t="s">
        <v>389</v>
      </c>
      <c r="J795" s="289">
        <v>18.899999999999999</v>
      </c>
      <c r="K795" s="286" t="s">
        <v>233</v>
      </c>
      <c r="L795" s="286" t="s">
        <v>163</v>
      </c>
      <c r="M795" s="286" t="s">
        <v>428</v>
      </c>
      <c r="N795" s="290">
        <v>49</v>
      </c>
      <c r="O795" s="291">
        <v>0</v>
      </c>
      <c r="P795" s="291"/>
      <c r="Q795" s="650">
        <f>IFERROR(tbl_AufmassLos1[[#This Row],[Fläche_qm]]*tbl_AufmassLos1[[#This Row],[Reinigungs-tageJahr]],"")</f>
        <v>926.09999999999991</v>
      </c>
      <c r="R795" s="175">
        <f>IFERROR(VLOOKUP(tbl_AufmassLos1[[#This Row],[Reinigungs-gruppe]]&amp;tbl_AufmassLos1[[#This Row],[Reinigungs-tageJahr]],tbl_BasisLos1[],7,FALSE),"")</f>
        <v>0</v>
      </c>
      <c r="S795" s="174" t="str">
        <f>IFERROR(tbl_AufmassLos1[[#This Row],[Fläche_qm_Jahr]]/tbl_AufmassLos1[[#This Row],[qm Leistung pro Stunde]],"")</f>
        <v/>
      </c>
      <c r="T795" s="176">
        <f>IFERROR(VLOOKUP(tbl_AufmassLos1[[#This Row],[Reinigungs-gruppe]]&amp;tbl_AufmassLos1[[#This Row],[Reinigungs-tageJahr]],tbl_BasisLos1[],8,FALSE),"")</f>
        <v>0</v>
      </c>
      <c r="U795" s="177" t="str">
        <f>IFERROR(tbl_AufmassLos1[[#This Row],[StundenJahr]]*tbl_AufmassLos1[[#This Row],[SVS]],"")</f>
        <v/>
      </c>
      <c r="V795" s="177" t="str">
        <f>IFERROR(tbl_AufmassLos1[[#This Row],[PreisJahr]]/12,"")</f>
        <v/>
      </c>
    </row>
    <row r="796" spans="1:22" x14ac:dyDescent="0.2">
      <c r="A796" s="285" t="s">
        <v>1684</v>
      </c>
      <c r="B796" s="286">
        <v>702480007</v>
      </c>
      <c r="C796" s="285" t="s">
        <v>1533</v>
      </c>
      <c r="D796" s="287" t="s">
        <v>257</v>
      </c>
      <c r="E796" s="651" t="s">
        <v>321</v>
      </c>
      <c r="F796" s="292" t="s">
        <v>1489</v>
      </c>
      <c r="G796" s="288" t="s">
        <v>681</v>
      </c>
      <c r="H796" s="285"/>
      <c r="I796" s="285" t="s">
        <v>391</v>
      </c>
      <c r="J796" s="289">
        <v>9.11</v>
      </c>
      <c r="K796" s="286" t="s">
        <v>415</v>
      </c>
      <c r="L796" s="286" t="s">
        <v>163</v>
      </c>
      <c r="M796" s="286" t="s">
        <v>433</v>
      </c>
      <c r="N796" s="290">
        <v>122.5</v>
      </c>
      <c r="O796" s="291">
        <v>0</v>
      </c>
      <c r="P796" s="291"/>
      <c r="Q796" s="650">
        <f>IFERROR(tbl_AufmassLos1[[#This Row],[Fläche_qm]]*tbl_AufmassLos1[[#This Row],[Reinigungs-tageJahr]],"")</f>
        <v>1115.9749999999999</v>
      </c>
      <c r="R796" s="175">
        <f>IFERROR(VLOOKUP(tbl_AufmassLos1[[#This Row],[Reinigungs-gruppe]]&amp;tbl_AufmassLos1[[#This Row],[Reinigungs-tageJahr]],tbl_BasisLos1[],7,FALSE),"")</f>
        <v>0</v>
      </c>
      <c r="S796" s="174" t="str">
        <f>IFERROR(tbl_AufmassLos1[[#This Row],[Fläche_qm_Jahr]]/tbl_AufmassLos1[[#This Row],[qm Leistung pro Stunde]],"")</f>
        <v/>
      </c>
      <c r="T796" s="176">
        <f>IFERROR(VLOOKUP(tbl_AufmassLos1[[#This Row],[Reinigungs-gruppe]]&amp;tbl_AufmassLos1[[#This Row],[Reinigungs-tageJahr]],tbl_BasisLos1[],8,FALSE),"")</f>
        <v>0</v>
      </c>
      <c r="U796" s="177" t="str">
        <f>IFERROR(tbl_AufmassLos1[[#This Row],[StundenJahr]]*tbl_AufmassLos1[[#This Row],[SVS]],"")</f>
        <v/>
      </c>
      <c r="V796" s="177" t="str">
        <f>IFERROR(tbl_AufmassLos1[[#This Row],[PreisJahr]]/12,"")</f>
        <v/>
      </c>
    </row>
    <row r="797" spans="1:22" x14ac:dyDescent="0.2">
      <c r="A797" s="285" t="s">
        <v>1684</v>
      </c>
      <c r="B797" s="286">
        <v>702480007</v>
      </c>
      <c r="C797" s="285" t="s">
        <v>1533</v>
      </c>
      <c r="D797" s="287" t="s">
        <v>252</v>
      </c>
      <c r="E797" s="651" t="s">
        <v>254</v>
      </c>
      <c r="F797" s="292" t="s">
        <v>347</v>
      </c>
      <c r="G797" s="288" t="s">
        <v>681</v>
      </c>
      <c r="H797" s="285"/>
      <c r="I797" s="285" t="s">
        <v>397</v>
      </c>
      <c r="J797" s="289">
        <v>19.59</v>
      </c>
      <c r="K797" s="286" t="s">
        <v>49</v>
      </c>
      <c r="L797" s="286" t="s">
        <v>163</v>
      </c>
      <c r="M797" s="286">
        <v>0</v>
      </c>
      <c r="N797" s="290">
        <v>0</v>
      </c>
      <c r="O797" s="291">
        <v>0</v>
      </c>
      <c r="P797" s="291"/>
      <c r="Q797" s="650">
        <f>IFERROR(tbl_AufmassLos1[[#This Row],[Fläche_qm]]*tbl_AufmassLos1[[#This Row],[Reinigungs-tageJahr]],"")</f>
        <v>0</v>
      </c>
      <c r="R797" s="175">
        <f>IFERROR(VLOOKUP(tbl_AufmassLos1[[#This Row],[Reinigungs-gruppe]]&amp;tbl_AufmassLos1[[#This Row],[Reinigungs-tageJahr]],tbl_BasisLos1[],7,FALSE),"")</f>
        <v>0</v>
      </c>
      <c r="S797" s="174" t="str">
        <f>IFERROR(tbl_AufmassLos1[[#This Row],[Fläche_qm_Jahr]]/tbl_AufmassLos1[[#This Row],[qm Leistung pro Stunde]],"")</f>
        <v/>
      </c>
      <c r="T797" s="176">
        <f>IFERROR(VLOOKUP(tbl_AufmassLos1[[#This Row],[Reinigungs-gruppe]]&amp;tbl_AufmassLos1[[#This Row],[Reinigungs-tageJahr]],tbl_BasisLos1[],8,FALSE),"")</f>
        <v>0</v>
      </c>
      <c r="U797" s="177" t="str">
        <f>IFERROR(tbl_AufmassLos1[[#This Row],[StundenJahr]]*tbl_AufmassLos1[[#This Row],[SVS]],"")</f>
        <v/>
      </c>
      <c r="V797" s="177" t="str">
        <f>IFERROR(tbl_AufmassLos1[[#This Row],[PreisJahr]]/12,"")</f>
        <v/>
      </c>
    </row>
    <row r="798" spans="1:22" x14ac:dyDescent="0.2">
      <c r="A798" s="285" t="s">
        <v>1684</v>
      </c>
      <c r="B798" s="286">
        <v>702480007</v>
      </c>
      <c r="C798" s="285" t="s">
        <v>1533</v>
      </c>
      <c r="D798" s="287" t="s">
        <v>252</v>
      </c>
      <c r="E798" s="651" t="s">
        <v>1490</v>
      </c>
      <c r="F798" s="292" t="s">
        <v>1491</v>
      </c>
      <c r="G798" s="288" t="s">
        <v>681</v>
      </c>
      <c r="H798" s="285"/>
      <c r="I798" s="285" t="s">
        <v>391</v>
      </c>
      <c r="J798" s="289">
        <v>18.11</v>
      </c>
      <c r="K798" s="286" t="s">
        <v>408</v>
      </c>
      <c r="L798" s="286" t="s">
        <v>163</v>
      </c>
      <c r="M798" s="286" t="s">
        <v>428</v>
      </c>
      <c r="N798" s="290">
        <v>49</v>
      </c>
      <c r="O798" s="291">
        <v>0</v>
      </c>
      <c r="P798" s="291"/>
      <c r="Q798" s="650">
        <f>IFERROR(tbl_AufmassLos1[[#This Row],[Fläche_qm]]*tbl_AufmassLos1[[#This Row],[Reinigungs-tageJahr]],"")</f>
        <v>887.39</v>
      </c>
      <c r="R798" s="175">
        <f>IFERROR(VLOOKUP(tbl_AufmassLos1[[#This Row],[Reinigungs-gruppe]]&amp;tbl_AufmassLos1[[#This Row],[Reinigungs-tageJahr]],tbl_BasisLos1[],7,FALSE),"")</f>
        <v>0</v>
      </c>
      <c r="S798" s="174" t="str">
        <f>IFERROR(tbl_AufmassLos1[[#This Row],[Fläche_qm_Jahr]]/tbl_AufmassLos1[[#This Row],[qm Leistung pro Stunde]],"")</f>
        <v/>
      </c>
      <c r="T798" s="176">
        <f>IFERROR(VLOOKUP(tbl_AufmassLos1[[#This Row],[Reinigungs-gruppe]]&amp;tbl_AufmassLos1[[#This Row],[Reinigungs-tageJahr]],tbl_BasisLos1[],8,FALSE),"")</f>
        <v>0</v>
      </c>
      <c r="U798" s="177" t="str">
        <f>IFERROR(tbl_AufmassLos1[[#This Row],[StundenJahr]]*tbl_AufmassLos1[[#This Row],[SVS]],"")</f>
        <v/>
      </c>
      <c r="V798" s="177" t="str">
        <f>IFERROR(tbl_AufmassLos1[[#This Row],[PreisJahr]]/12,"")</f>
        <v/>
      </c>
    </row>
    <row r="799" spans="1:22" x14ac:dyDescent="0.2">
      <c r="A799" s="285" t="s">
        <v>1684</v>
      </c>
      <c r="B799" s="286">
        <v>702480007</v>
      </c>
      <c r="C799" s="285" t="s">
        <v>1533</v>
      </c>
      <c r="D799" s="287" t="s">
        <v>252</v>
      </c>
      <c r="E799" s="651" t="s">
        <v>1492</v>
      </c>
      <c r="F799" s="292" t="s">
        <v>1493</v>
      </c>
      <c r="G799" s="288" t="s">
        <v>681</v>
      </c>
      <c r="H799" s="285"/>
      <c r="I799" s="285" t="s">
        <v>391</v>
      </c>
      <c r="J799" s="289">
        <v>35.75</v>
      </c>
      <c r="K799" s="286" t="s">
        <v>408</v>
      </c>
      <c r="L799" s="286" t="s">
        <v>163</v>
      </c>
      <c r="M799" s="286" t="s">
        <v>428</v>
      </c>
      <c r="N799" s="290">
        <v>49</v>
      </c>
      <c r="O799" s="291">
        <v>0</v>
      </c>
      <c r="P799" s="291"/>
      <c r="Q799" s="650">
        <f>IFERROR(tbl_AufmassLos1[[#This Row],[Fläche_qm]]*tbl_AufmassLos1[[#This Row],[Reinigungs-tageJahr]],"")</f>
        <v>1751.75</v>
      </c>
      <c r="R799" s="175">
        <f>IFERROR(VLOOKUP(tbl_AufmassLos1[[#This Row],[Reinigungs-gruppe]]&amp;tbl_AufmassLos1[[#This Row],[Reinigungs-tageJahr]],tbl_BasisLos1[],7,FALSE),"")</f>
        <v>0</v>
      </c>
      <c r="S799" s="174" t="str">
        <f>IFERROR(tbl_AufmassLos1[[#This Row],[Fläche_qm_Jahr]]/tbl_AufmassLos1[[#This Row],[qm Leistung pro Stunde]],"")</f>
        <v/>
      </c>
      <c r="T799" s="176">
        <f>IFERROR(VLOOKUP(tbl_AufmassLos1[[#This Row],[Reinigungs-gruppe]]&amp;tbl_AufmassLos1[[#This Row],[Reinigungs-tageJahr]],tbl_BasisLos1[],8,FALSE),"")</f>
        <v>0</v>
      </c>
      <c r="U799" s="177" t="str">
        <f>IFERROR(tbl_AufmassLos1[[#This Row],[StundenJahr]]*tbl_AufmassLos1[[#This Row],[SVS]],"")</f>
        <v/>
      </c>
      <c r="V799" s="177" t="str">
        <f>IFERROR(tbl_AufmassLos1[[#This Row],[PreisJahr]]/12,"")</f>
        <v/>
      </c>
    </row>
    <row r="800" spans="1:22" x14ac:dyDescent="0.2">
      <c r="A800" s="285" t="s">
        <v>1684</v>
      </c>
      <c r="B800" s="286">
        <v>702480007</v>
      </c>
      <c r="C800" s="285" t="s">
        <v>1533</v>
      </c>
      <c r="D800" s="287" t="s">
        <v>252</v>
      </c>
      <c r="E800" s="651" t="s">
        <v>322</v>
      </c>
      <c r="F800" s="292" t="s">
        <v>337</v>
      </c>
      <c r="G800" s="288" t="s">
        <v>681</v>
      </c>
      <c r="H800" s="285"/>
      <c r="I800" s="285" t="s">
        <v>391</v>
      </c>
      <c r="J800" s="289">
        <v>5.65</v>
      </c>
      <c r="K800" s="286" t="s">
        <v>400</v>
      </c>
      <c r="L800" s="286" t="s">
        <v>163</v>
      </c>
      <c r="M800" s="286" t="s">
        <v>430</v>
      </c>
      <c r="N800" s="290">
        <v>245</v>
      </c>
      <c r="O800" s="291">
        <v>0</v>
      </c>
      <c r="P800" s="291"/>
      <c r="Q800" s="650">
        <f>IFERROR(tbl_AufmassLos1[[#This Row],[Fläche_qm]]*tbl_AufmassLos1[[#This Row],[Reinigungs-tageJahr]],"")</f>
        <v>1384.25</v>
      </c>
      <c r="R800" s="175">
        <f>IFERROR(VLOOKUP(tbl_AufmassLos1[[#This Row],[Reinigungs-gruppe]]&amp;tbl_AufmassLos1[[#This Row],[Reinigungs-tageJahr]],tbl_BasisLos1[],7,FALSE),"")</f>
        <v>0</v>
      </c>
      <c r="S800" s="174" t="str">
        <f>IFERROR(tbl_AufmassLos1[[#This Row],[Fläche_qm_Jahr]]/tbl_AufmassLos1[[#This Row],[qm Leistung pro Stunde]],"")</f>
        <v/>
      </c>
      <c r="T800" s="176">
        <f>IFERROR(VLOOKUP(tbl_AufmassLos1[[#This Row],[Reinigungs-gruppe]]&amp;tbl_AufmassLos1[[#This Row],[Reinigungs-tageJahr]],tbl_BasisLos1[],8,FALSE),"")</f>
        <v>0</v>
      </c>
      <c r="U800" s="177" t="str">
        <f>IFERROR(tbl_AufmassLos1[[#This Row],[StundenJahr]]*tbl_AufmassLos1[[#This Row],[SVS]],"")</f>
        <v/>
      </c>
      <c r="V800" s="177" t="str">
        <f>IFERROR(tbl_AufmassLos1[[#This Row],[PreisJahr]]/12,"")</f>
        <v/>
      </c>
    </row>
    <row r="801" spans="1:22" x14ac:dyDescent="0.2">
      <c r="A801" s="285" t="s">
        <v>1684</v>
      </c>
      <c r="B801" s="286">
        <v>702480007</v>
      </c>
      <c r="C801" s="285" t="s">
        <v>1533</v>
      </c>
      <c r="D801" s="287" t="s">
        <v>252</v>
      </c>
      <c r="E801" s="651" t="s">
        <v>253</v>
      </c>
      <c r="F801" s="292" t="s">
        <v>347</v>
      </c>
      <c r="G801" s="288" t="s">
        <v>681</v>
      </c>
      <c r="H801" s="285"/>
      <c r="I801" s="285" t="s">
        <v>397</v>
      </c>
      <c r="J801" s="289">
        <v>46.67</v>
      </c>
      <c r="K801" s="286" t="s">
        <v>49</v>
      </c>
      <c r="L801" s="286" t="s">
        <v>163</v>
      </c>
      <c r="M801" s="286">
        <v>0</v>
      </c>
      <c r="N801" s="290">
        <v>0</v>
      </c>
      <c r="O801" s="291">
        <v>0</v>
      </c>
      <c r="P801" s="291"/>
      <c r="Q801" s="650">
        <f>IFERROR(tbl_AufmassLos1[[#This Row],[Fläche_qm]]*tbl_AufmassLos1[[#This Row],[Reinigungs-tageJahr]],"")</f>
        <v>0</v>
      </c>
      <c r="R801" s="175">
        <f>IFERROR(VLOOKUP(tbl_AufmassLos1[[#This Row],[Reinigungs-gruppe]]&amp;tbl_AufmassLos1[[#This Row],[Reinigungs-tageJahr]],tbl_BasisLos1[],7,FALSE),"")</f>
        <v>0</v>
      </c>
      <c r="S801" s="174" t="str">
        <f>IFERROR(tbl_AufmassLos1[[#This Row],[Fläche_qm_Jahr]]/tbl_AufmassLos1[[#This Row],[qm Leistung pro Stunde]],"")</f>
        <v/>
      </c>
      <c r="T801" s="176">
        <f>IFERROR(VLOOKUP(tbl_AufmassLos1[[#This Row],[Reinigungs-gruppe]]&amp;tbl_AufmassLos1[[#This Row],[Reinigungs-tageJahr]],tbl_BasisLos1[],8,FALSE),"")</f>
        <v>0</v>
      </c>
      <c r="U801" s="177" t="str">
        <f>IFERROR(tbl_AufmassLos1[[#This Row],[StundenJahr]]*tbl_AufmassLos1[[#This Row],[SVS]],"")</f>
        <v/>
      </c>
      <c r="V801" s="177" t="str">
        <f>IFERROR(tbl_AufmassLos1[[#This Row],[PreisJahr]]/12,"")</f>
        <v/>
      </c>
    </row>
    <row r="802" spans="1:22" x14ac:dyDescent="0.2">
      <c r="A802" s="285" t="s">
        <v>1684</v>
      </c>
      <c r="B802" s="286">
        <v>702480007</v>
      </c>
      <c r="C802" s="285" t="s">
        <v>1533</v>
      </c>
      <c r="D802" s="287" t="s">
        <v>252</v>
      </c>
      <c r="E802" s="651" t="s">
        <v>312</v>
      </c>
      <c r="F802" s="292" t="s">
        <v>347</v>
      </c>
      <c r="G802" s="288" t="s">
        <v>681</v>
      </c>
      <c r="H802" s="285"/>
      <c r="I802" s="285" t="s">
        <v>397</v>
      </c>
      <c r="J802" s="289">
        <v>52.81</v>
      </c>
      <c r="K802" s="286" t="s">
        <v>49</v>
      </c>
      <c r="L802" s="286" t="s">
        <v>163</v>
      </c>
      <c r="M802" s="286">
        <v>0</v>
      </c>
      <c r="N802" s="290">
        <v>0</v>
      </c>
      <c r="O802" s="291">
        <v>0</v>
      </c>
      <c r="P802" s="291"/>
      <c r="Q802" s="650">
        <f>IFERROR(tbl_AufmassLos1[[#This Row],[Fläche_qm]]*tbl_AufmassLos1[[#This Row],[Reinigungs-tageJahr]],"")</f>
        <v>0</v>
      </c>
      <c r="R802" s="175">
        <f>IFERROR(VLOOKUP(tbl_AufmassLos1[[#This Row],[Reinigungs-gruppe]]&amp;tbl_AufmassLos1[[#This Row],[Reinigungs-tageJahr]],tbl_BasisLos1[],7,FALSE),"")</f>
        <v>0</v>
      </c>
      <c r="S802" s="174" t="str">
        <f>IFERROR(tbl_AufmassLos1[[#This Row],[Fläche_qm_Jahr]]/tbl_AufmassLos1[[#This Row],[qm Leistung pro Stunde]],"")</f>
        <v/>
      </c>
      <c r="T802" s="176">
        <f>IFERROR(VLOOKUP(tbl_AufmassLos1[[#This Row],[Reinigungs-gruppe]]&amp;tbl_AufmassLos1[[#This Row],[Reinigungs-tageJahr]],tbl_BasisLos1[],8,FALSE),"")</f>
        <v>0</v>
      </c>
      <c r="U802" s="177" t="str">
        <f>IFERROR(tbl_AufmassLos1[[#This Row],[StundenJahr]]*tbl_AufmassLos1[[#This Row],[SVS]],"")</f>
        <v/>
      </c>
      <c r="V802" s="177" t="str">
        <f>IFERROR(tbl_AufmassLos1[[#This Row],[PreisJahr]]/12,"")</f>
        <v/>
      </c>
    </row>
    <row r="803" spans="1:22" x14ac:dyDescent="0.2">
      <c r="A803" s="285" t="s">
        <v>1684</v>
      </c>
      <c r="B803" s="286">
        <v>702480007</v>
      </c>
      <c r="C803" s="285" t="s">
        <v>1533</v>
      </c>
      <c r="D803" s="287" t="s">
        <v>252</v>
      </c>
      <c r="E803" s="651" t="s">
        <v>313</v>
      </c>
      <c r="F803" s="292" t="s">
        <v>1494</v>
      </c>
      <c r="G803" s="288" t="s">
        <v>681</v>
      </c>
      <c r="H803" s="285"/>
      <c r="I803" s="285" t="s">
        <v>397</v>
      </c>
      <c r="J803" s="289">
        <v>29.39</v>
      </c>
      <c r="K803" s="286" t="s">
        <v>49</v>
      </c>
      <c r="L803" s="286" t="s">
        <v>163</v>
      </c>
      <c r="M803" s="286">
        <v>0</v>
      </c>
      <c r="N803" s="290">
        <v>0</v>
      </c>
      <c r="O803" s="291">
        <v>0</v>
      </c>
      <c r="P803" s="291"/>
      <c r="Q803" s="650">
        <f>IFERROR(tbl_AufmassLos1[[#This Row],[Fläche_qm]]*tbl_AufmassLos1[[#This Row],[Reinigungs-tageJahr]],"")</f>
        <v>0</v>
      </c>
      <c r="R803" s="175">
        <f>IFERROR(VLOOKUP(tbl_AufmassLos1[[#This Row],[Reinigungs-gruppe]]&amp;tbl_AufmassLos1[[#This Row],[Reinigungs-tageJahr]],tbl_BasisLos1[],7,FALSE),"")</f>
        <v>0</v>
      </c>
      <c r="S803" s="174" t="str">
        <f>IFERROR(tbl_AufmassLos1[[#This Row],[Fläche_qm_Jahr]]/tbl_AufmassLos1[[#This Row],[qm Leistung pro Stunde]],"")</f>
        <v/>
      </c>
      <c r="T803" s="176">
        <f>IFERROR(VLOOKUP(tbl_AufmassLos1[[#This Row],[Reinigungs-gruppe]]&amp;tbl_AufmassLos1[[#This Row],[Reinigungs-tageJahr]],tbl_BasisLos1[],8,FALSE),"")</f>
        <v>0</v>
      </c>
      <c r="U803" s="177" t="str">
        <f>IFERROR(tbl_AufmassLos1[[#This Row],[StundenJahr]]*tbl_AufmassLos1[[#This Row],[SVS]],"")</f>
        <v/>
      </c>
      <c r="V803" s="177" t="str">
        <f>IFERROR(tbl_AufmassLos1[[#This Row],[PreisJahr]]/12,"")</f>
        <v/>
      </c>
    </row>
    <row r="804" spans="1:22" x14ac:dyDescent="0.2">
      <c r="A804" s="285" t="s">
        <v>1684</v>
      </c>
      <c r="B804" s="286">
        <v>702480007</v>
      </c>
      <c r="C804" s="285" t="s">
        <v>1533</v>
      </c>
      <c r="D804" s="287" t="s">
        <v>252</v>
      </c>
      <c r="E804" s="651" t="s">
        <v>250</v>
      </c>
      <c r="F804" s="292" t="s">
        <v>347</v>
      </c>
      <c r="G804" s="288" t="s">
        <v>681</v>
      </c>
      <c r="H804" s="285"/>
      <c r="I804" s="285" t="s">
        <v>397</v>
      </c>
      <c r="J804" s="289">
        <v>41.83</v>
      </c>
      <c r="K804" s="286" t="s">
        <v>49</v>
      </c>
      <c r="L804" s="286" t="s">
        <v>163</v>
      </c>
      <c r="M804" s="286">
        <v>0</v>
      </c>
      <c r="N804" s="290">
        <v>0</v>
      </c>
      <c r="O804" s="291">
        <v>0</v>
      </c>
      <c r="P804" s="291"/>
      <c r="Q804" s="650">
        <f>IFERROR(tbl_AufmassLos1[[#This Row],[Fläche_qm]]*tbl_AufmassLos1[[#This Row],[Reinigungs-tageJahr]],"")</f>
        <v>0</v>
      </c>
      <c r="R804" s="175">
        <f>IFERROR(VLOOKUP(tbl_AufmassLos1[[#This Row],[Reinigungs-gruppe]]&amp;tbl_AufmassLos1[[#This Row],[Reinigungs-tageJahr]],tbl_BasisLos1[],7,FALSE),"")</f>
        <v>0</v>
      </c>
      <c r="S804" s="174" t="str">
        <f>IFERROR(tbl_AufmassLos1[[#This Row],[Fläche_qm_Jahr]]/tbl_AufmassLos1[[#This Row],[qm Leistung pro Stunde]],"")</f>
        <v/>
      </c>
      <c r="T804" s="176">
        <f>IFERROR(VLOOKUP(tbl_AufmassLos1[[#This Row],[Reinigungs-gruppe]]&amp;tbl_AufmassLos1[[#This Row],[Reinigungs-tageJahr]],tbl_BasisLos1[],8,FALSE),"")</f>
        <v>0</v>
      </c>
      <c r="U804" s="177" t="str">
        <f>IFERROR(tbl_AufmassLos1[[#This Row],[StundenJahr]]*tbl_AufmassLos1[[#This Row],[SVS]],"")</f>
        <v/>
      </c>
      <c r="V804" s="177" t="str">
        <f>IFERROR(tbl_AufmassLos1[[#This Row],[PreisJahr]]/12,"")</f>
        <v/>
      </c>
    </row>
    <row r="805" spans="1:22" x14ac:dyDescent="0.2">
      <c r="A805" s="285" t="s">
        <v>1684</v>
      </c>
      <c r="B805" s="286">
        <v>702480007</v>
      </c>
      <c r="C805" s="285" t="s">
        <v>1533</v>
      </c>
      <c r="D805" s="287" t="s">
        <v>252</v>
      </c>
      <c r="E805" s="651" t="s">
        <v>251</v>
      </c>
      <c r="F805" s="292" t="s">
        <v>1495</v>
      </c>
      <c r="G805" s="288" t="s">
        <v>681</v>
      </c>
      <c r="H805" s="285"/>
      <c r="I805" s="285" t="s">
        <v>389</v>
      </c>
      <c r="J805" s="289">
        <v>65.900000000000006</v>
      </c>
      <c r="K805" s="286" t="s">
        <v>233</v>
      </c>
      <c r="L805" s="286" t="s">
        <v>163</v>
      </c>
      <c r="M805" s="286" t="s">
        <v>428</v>
      </c>
      <c r="N805" s="290">
        <v>49</v>
      </c>
      <c r="O805" s="291">
        <v>0</v>
      </c>
      <c r="P805" s="291"/>
      <c r="Q805" s="650">
        <f>IFERROR(tbl_AufmassLos1[[#This Row],[Fläche_qm]]*tbl_AufmassLos1[[#This Row],[Reinigungs-tageJahr]],"")</f>
        <v>3229.1000000000004</v>
      </c>
      <c r="R805" s="175">
        <f>IFERROR(VLOOKUP(tbl_AufmassLos1[[#This Row],[Reinigungs-gruppe]]&amp;tbl_AufmassLos1[[#This Row],[Reinigungs-tageJahr]],tbl_BasisLos1[],7,FALSE),"")</f>
        <v>0</v>
      </c>
      <c r="S805" s="174" t="str">
        <f>IFERROR(tbl_AufmassLos1[[#This Row],[Fläche_qm_Jahr]]/tbl_AufmassLos1[[#This Row],[qm Leistung pro Stunde]],"")</f>
        <v/>
      </c>
      <c r="T805" s="176">
        <f>IFERROR(VLOOKUP(tbl_AufmassLos1[[#This Row],[Reinigungs-gruppe]]&amp;tbl_AufmassLos1[[#This Row],[Reinigungs-tageJahr]],tbl_BasisLos1[],8,FALSE),"")</f>
        <v>0</v>
      </c>
      <c r="U805" s="177" t="str">
        <f>IFERROR(tbl_AufmassLos1[[#This Row],[StundenJahr]]*tbl_AufmassLos1[[#This Row],[SVS]],"")</f>
        <v/>
      </c>
      <c r="V805" s="177" t="str">
        <f>IFERROR(tbl_AufmassLos1[[#This Row],[PreisJahr]]/12,"")</f>
        <v/>
      </c>
    </row>
    <row r="806" spans="1:22" x14ac:dyDescent="0.2">
      <c r="A806" s="285" t="s">
        <v>1684</v>
      </c>
      <c r="B806" s="286">
        <v>702480007</v>
      </c>
      <c r="C806" s="285" t="s">
        <v>1533</v>
      </c>
      <c r="D806" s="287" t="s">
        <v>252</v>
      </c>
      <c r="E806" s="651" t="s">
        <v>1496</v>
      </c>
      <c r="F806" s="292" t="s">
        <v>1497</v>
      </c>
      <c r="G806" s="288" t="s">
        <v>681</v>
      </c>
      <c r="H806" s="285"/>
      <c r="I806" s="285" t="s">
        <v>391</v>
      </c>
      <c r="J806" s="289">
        <v>45.32</v>
      </c>
      <c r="K806" s="286" t="s">
        <v>49</v>
      </c>
      <c r="L806" s="286" t="s">
        <v>163</v>
      </c>
      <c r="M806" s="286">
        <v>0</v>
      </c>
      <c r="N806" s="290">
        <v>0</v>
      </c>
      <c r="O806" s="291">
        <v>0</v>
      </c>
      <c r="P806" s="291"/>
      <c r="Q806" s="650">
        <f>IFERROR(tbl_AufmassLos1[[#This Row],[Fläche_qm]]*tbl_AufmassLos1[[#This Row],[Reinigungs-tageJahr]],"")</f>
        <v>0</v>
      </c>
      <c r="R806" s="175">
        <f>IFERROR(VLOOKUP(tbl_AufmassLos1[[#This Row],[Reinigungs-gruppe]]&amp;tbl_AufmassLos1[[#This Row],[Reinigungs-tageJahr]],tbl_BasisLos1[],7,FALSE),"")</f>
        <v>0</v>
      </c>
      <c r="S806" s="174" t="str">
        <f>IFERROR(tbl_AufmassLos1[[#This Row],[Fläche_qm_Jahr]]/tbl_AufmassLos1[[#This Row],[qm Leistung pro Stunde]],"")</f>
        <v/>
      </c>
      <c r="T806" s="176">
        <f>IFERROR(VLOOKUP(tbl_AufmassLos1[[#This Row],[Reinigungs-gruppe]]&amp;tbl_AufmassLos1[[#This Row],[Reinigungs-tageJahr]],tbl_BasisLos1[],8,FALSE),"")</f>
        <v>0</v>
      </c>
      <c r="U806" s="177" t="str">
        <f>IFERROR(tbl_AufmassLos1[[#This Row],[StundenJahr]]*tbl_AufmassLos1[[#This Row],[SVS]],"")</f>
        <v/>
      </c>
      <c r="V806" s="177" t="str">
        <f>IFERROR(tbl_AufmassLos1[[#This Row],[PreisJahr]]/12,"")</f>
        <v/>
      </c>
    </row>
    <row r="807" spans="1:22" x14ac:dyDescent="0.2">
      <c r="A807" s="285" t="s">
        <v>1684</v>
      </c>
      <c r="B807" s="286">
        <v>702480007</v>
      </c>
      <c r="C807" s="285" t="s">
        <v>1533</v>
      </c>
      <c r="D807" s="287" t="s">
        <v>252</v>
      </c>
      <c r="E807" s="651" t="s">
        <v>256</v>
      </c>
      <c r="F807" s="292" t="s">
        <v>347</v>
      </c>
      <c r="G807" s="288" t="s">
        <v>681</v>
      </c>
      <c r="H807" s="285"/>
      <c r="I807" s="285" t="s">
        <v>397</v>
      </c>
      <c r="J807" s="289">
        <v>33.479999999999997</v>
      </c>
      <c r="K807" s="286" t="s">
        <v>49</v>
      </c>
      <c r="L807" s="286" t="s">
        <v>163</v>
      </c>
      <c r="M807" s="286">
        <v>0</v>
      </c>
      <c r="N807" s="290">
        <v>0</v>
      </c>
      <c r="O807" s="291">
        <v>0</v>
      </c>
      <c r="P807" s="291"/>
      <c r="Q807" s="650">
        <f>IFERROR(tbl_AufmassLos1[[#This Row],[Fläche_qm]]*tbl_AufmassLos1[[#This Row],[Reinigungs-tageJahr]],"")</f>
        <v>0</v>
      </c>
      <c r="R807" s="175">
        <f>IFERROR(VLOOKUP(tbl_AufmassLos1[[#This Row],[Reinigungs-gruppe]]&amp;tbl_AufmassLos1[[#This Row],[Reinigungs-tageJahr]],tbl_BasisLos1[],7,FALSE),"")</f>
        <v>0</v>
      </c>
      <c r="S807" s="174" t="str">
        <f>IFERROR(tbl_AufmassLos1[[#This Row],[Fläche_qm_Jahr]]/tbl_AufmassLos1[[#This Row],[qm Leistung pro Stunde]],"")</f>
        <v/>
      </c>
      <c r="T807" s="176">
        <f>IFERROR(VLOOKUP(tbl_AufmassLos1[[#This Row],[Reinigungs-gruppe]]&amp;tbl_AufmassLos1[[#This Row],[Reinigungs-tageJahr]],tbl_BasisLos1[],8,FALSE),"")</f>
        <v>0</v>
      </c>
      <c r="U807" s="177" t="str">
        <f>IFERROR(tbl_AufmassLos1[[#This Row],[StundenJahr]]*tbl_AufmassLos1[[#This Row],[SVS]],"")</f>
        <v/>
      </c>
      <c r="V807" s="177" t="str">
        <f>IFERROR(tbl_AufmassLos1[[#This Row],[PreisJahr]]/12,"")</f>
        <v/>
      </c>
    </row>
    <row r="808" spans="1:22" x14ac:dyDescent="0.2">
      <c r="A808" s="285" t="s">
        <v>1684</v>
      </c>
      <c r="B808" s="286">
        <v>702480007</v>
      </c>
      <c r="C808" s="285" t="s">
        <v>1533</v>
      </c>
      <c r="D808" s="287" t="s">
        <v>252</v>
      </c>
      <c r="E808" s="651" t="s">
        <v>255</v>
      </c>
      <c r="F808" s="292" t="s">
        <v>347</v>
      </c>
      <c r="G808" s="288" t="s">
        <v>681</v>
      </c>
      <c r="H808" s="285"/>
      <c r="I808" s="285" t="s">
        <v>397</v>
      </c>
      <c r="J808" s="289">
        <v>25.81</v>
      </c>
      <c r="K808" s="286" t="s">
        <v>49</v>
      </c>
      <c r="L808" s="286" t="s">
        <v>163</v>
      </c>
      <c r="M808" s="286">
        <v>0</v>
      </c>
      <c r="N808" s="290">
        <v>0</v>
      </c>
      <c r="O808" s="291">
        <v>0</v>
      </c>
      <c r="P808" s="291"/>
      <c r="Q808" s="650">
        <f>IFERROR(tbl_AufmassLos1[[#This Row],[Fläche_qm]]*tbl_AufmassLos1[[#This Row],[Reinigungs-tageJahr]],"")</f>
        <v>0</v>
      </c>
      <c r="R808" s="175">
        <f>IFERROR(VLOOKUP(tbl_AufmassLos1[[#This Row],[Reinigungs-gruppe]]&amp;tbl_AufmassLos1[[#This Row],[Reinigungs-tageJahr]],tbl_BasisLos1[],7,FALSE),"")</f>
        <v>0</v>
      </c>
      <c r="S808" s="174" t="str">
        <f>IFERROR(tbl_AufmassLos1[[#This Row],[Fläche_qm_Jahr]]/tbl_AufmassLos1[[#This Row],[qm Leistung pro Stunde]],"")</f>
        <v/>
      </c>
      <c r="T808" s="176">
        <f>IFERROR(VLOOKUP(tbl_AufmassLos1[[#This Row],[Reinigungs-gruppe]]&amp;tbl_AufmassLos1[[#This Row],[Reinigungs-tageJahr]],tbl_BasisLos1[],8,FALSE),"")</f>
        <v>0</v>
      </c>
      <c r="U808" s="177" t="str">
        <f>IFERROR(tbl_AufmassLos1[[#This Row],[StundenJahr]]*tbl_AufmassLos1[[#This Row],[SVS]],"")</f>
        <v/>
      </c>
      <c r="V808" s="177" t="str">
        <f>IFERROR(tbl_AufmassLos1[[#This Row],[PreisJahr]]/12,"")</f>
        <v/>
      </c>
    </row>
    <row r="809" spans="1:22" x14ac:dyDescent="0.2">
      <c r="A809" s="285" t="s">
        <v>1526</v>
      </c>
      <c r="B809" s="286">
        <v>708420001</v>
      </c>
      <c r="C809" s="285" t="s">
        <v>1547</v>
      </c>
      <c r="D809" s="287" t="s">
        <v>252</v>
      </c>
      <c r="E809" s="651" t="s">
        <v>912</v>
      </c>
      <c r="F809" s="292" t="s">
        <v>1498</v>
      </c>
      <c r="G809" s="288" t="s">
        <v>680</v>
      </c>
      <c r="H809" s="285"/>
      <c r="I809" s="285" t="s">
        <v>391</v>
      </c>
      <c r="J809" s="289">
        <v>267.8</v>
      </c>
      <c r="K809" s="286" t="s">
        <v>49</v>
      </c>
      <c r="L809" s="286" t="s">
        <v>1525</v>
      </c>
      <c r="M809" s="286" t="s">
        <v>249</v>
      </c>
      <c r="N809" s="290">
        <v>0</v>
      </c>
      <c r="O809" s="299">
        <v>16.7</v>
      </c>
      <c r="P809" s="291"/>
      <c r="Q809" s="650">
        <f>IFERROR(tbl_AufmassLos1[[#This Row],[Fläche_qm]]*tbl_AufmassLos1[[#This Row],[Reinigungs-tageJahr]],"")</f>
        <v>0</v>
      </c>
      <c r="R809" s="175">
        <f>IFERROR(VLOOKUP(tbl_AufmassLos1[[#This Row],[Reinigungs-gruppe]]&amp;tbl_AufmassLos1[[#This Row],[Reinigungs-tageJahr]],tbl_BasisLos1[],7,FALSE),"")</f>
        <v>0</v>
      </c>
      <c r="S809" s="174" t="str">
        <f>IFERROR(tbl_AufmassLos1[[#This Row],[Fläche_qm_Jahr]]/tbl_AufmassLos1[[#This Row],[qm Leistung pro Stunde]],"")</f>
        <v/>
      </c>
      <c r="T809" s="176">
        <f>IFERROR(VLOOKUP(tbl_AufmassLos1[[#This Row],[Reinigungs-gruppe]]&amp;tbl_AufmassLos1[[#This Row],[Reinigungs-tageJahr]],tbl_BasisLos1[],8,FALSE),"")</f>
        <v>0</v>
      </c>
      <c r="U809" s="177" t="str">
        <f>IFERROR(tbl_AufmassLos1[[#This Row],[StundenJahr]]*tbl_AufmassLos1[[#This Row],[SVS]],"")</f>
        <v/>
      </c>
      <c r="V809" s="177" t="str">
        <f>IFERROR(tbl_AufmassLos1[[#This Row],[PreisJahr]]/12,"")</f>
        <v/>
      </c>
    </row>
    <row r="810" spans="1:22" x14ac:dyDescent="0.2">
      <c r="A810" s="285" t="s">
        <v>1526</v>
      </c>
      <c r="B810" s="286">
        <v>708420001</v>
      </c>
      <c r="C810" s="285" t="s">
        <v>1547</v>
      </c>
      <c r="D810" s="287" t="s">
        <v>252</v>
      </c>
      <c r="E810" s="651" t="s">
        <v>914</v>
      </c>
      <c r="F810" s="292" t="s">
        <v>333</v>
      </c>
      <c r="G810" s="288" t="s">
        <v>680</v>
      </c>
      <c r="H810" s="285"/>
      <c r="I810" s="285" t="s">
        <v>391</v>
      </c>
      <c r="J810" s="289">
        <v>16</v>
      </c>
      <c r="K810" s="286" t="s">
        <v>49</v>
      </c>
      <c r="L810" s="286" t="s">
        <v>1525</v>
      </c>
      <c r="M810" s="286" t="s">
        <v>249</v>
      </c>
      <c r="N810" s="290">
        <v>0</v>
      </c>
      <c r="O810" s="291"/>
      <c r="P810" s="299">
        <v>4.4000000000000004</v>
      </c>
      <c r="Q810" s="650">
        <f>IFERROR(tbl_AufmassLos1[[#This Row],[Fläche_qm]]*tbl_AufmassLos1[[#This Row],[Reinigungs-tageJahr]],"")</f>
        <v>0</v>
      </c>
      <c r="R810" s="175">
        <f>IFERROR(VLOOKUP(tbl_AufmassLos1[[#This Row],[Reinigungs-gruppe]]&amp;tbl_AufmassLos1[[#This Row],[Reinigungs-tageJahr]],tbl_BasisLos1[],7,FALSE),"")</f>
        <v>0</v>
      </c>
      <c r="S810" s="174" t="str">
        <f>IFERROR(tbl_AufmassLos1[[#This Row],[Fläche_qm_Jahr]]/tbl_AufmassLos1[[#This Row],[qm Leistung pro Stunde]],"")</f>
        <v/>
      </c>
      <c r="T810" s="176">
        <f>IFERROR(VLOOKUP(tbl_AufmassLos1[[#This Row],[Reinigungs-gruppe]]&amp;tbl_AufmassLos1[[#This Row],[Reinigungs-tageJahr]],tbl_BasisLos1[],8,FALSE),"")</f>
        <v>0</v>
      </c>
      <c r="U810" s="177" t="str">
        <f>IFERROR(tbl_AufmassLos1[[#This Row],[StundenJahr]]*tbl_AufmassLos1[[#This Row],[SVS]],"")</f>
        <v/>
      </c>
      <c r="V810" s="177" t="str">
        <f>IFERROR(tbl_AufmassLos1[[#This Row],[PreisJahr]]/12,"")</f>
        <v/>
      </c>
    </row>
    <row r="811" spans="1:22" x14ac:dyDescent="0.2">
      <c r="A811" s="285" t="s">
        <v>1526</v>
      </c>
      <c r="B811" s="286">
        <v>708420001</v>
      </c>
      <c r="C811" s="285" t="s">
        <v>1547</v>
      </c>
      <c r="D811" s="287" t="s">
        <v>249</v>
      </c>
      <c r="E811" s="651" t="s">
        <v>314</v>
      </c>
      <c r="F811" s="292" t="s">
        <v>353</v>
      </c>
      <c r="G811" s="288" t="s">
        <v>680</v>
      </c>
      <c r="H811" s="285"/>
      <c r="I811" s="285" t="s">
        <v>391</v>
      </c>
      <c r="J811" s="289">
        <v>6.02</v>
      </c>
      <c r="K811" s="286" t="s">
        <v>235</v>
      </c>
      <c r="L811" s="286" t="s">
        <v>163</v>
      </c>
      <c r="M811" s="286" t="s">
        <v>430</v>
      </c>
      <c r="N811" s="290">
        <v>192</v>
      </c>
      <c r="O811" s="291">
        <v>0</v>
      </c>
      <c r="P811" s="291"/>
      <c r="Q811" s="650">
        <f>IFERROR(tbl_AufmassLos1[[#This Row],[Fläche_qm]]*tbl_AufmassLos1[[#This Row],[Reinigungs-tageJahr]],"")</f>
        <v>1155.8399999999999</v>
      </c>
      <c r="R811" s="175">
        <f>IFERROR(VLOOKUP(tbl_AufmassLos1[[#This Row],[Reinigungs-gruppe]]&amp;tbl_AufmassLos1[[#This Row],[Reinigungs-tageJahr]],tbl_BasisLos1[],7,FALSE),"")</f>
        <v>0</v>
      </c>
      <c r="S811" s="174" t="str">
        <f>IFERROR(tbl_AufmassLos1[[#This Row],[Fläche_qm_Jahr]]/tbl_AufmassLos1[[#This Row],[qm Leistung pro Stunde]],"")</f>
        <v/>
      </c>
      <c r="T811" s="176">
        <f>IFERROR(VLOOKUP(tbl_AufmassLos1[[#This Row],[Reinigungs-gruppe]]&amp;tbl_AufmassLos1[[#This Row],[Reinigungs-tageJahr]],tbl_BasisLos1[],8,FALSE),"")</f>
        <v>0</v>
      </c>
      <c r="U811" s="177" t="str">
        <f>IFERROR(tbl_AufmassLos1[[#This Row],[StundenJahr]]*tbl_AufmassLos1[[#This Row],[SVS]],"")</f>
        <v/>
      </c>
      <c r="V811" s="177" t="str">
        <f>IFERROR(tbl_AufmassLos1[[#This Row],[PreisJahr]]/12,"")</f>
        <v/>
      </c>
    </row>
    <row r="812" spans="1:22" x14ac:dyDescent="0.2">
      <c r="A812" s="285" t="s">
        <v>1526</v>
      </c>
      <c r="B812" s="286">
        <v>708420001</v>
      </c>
      <c r="C812" s="285" t="s">
        <v>1547</v>
      </c>
      <c r="D812" s="287" t="s">
        <v>249</v>
      </c>
      <c r="E812" s="651" t="s">
        <v>315</v>
      </c>
      <c r="F812" s="292" t="s">
        <v>334</v>
      </c>
      <c r="G812" s="288" t="s">
        <v>680</v>
      </c>
      <c r="H812" s="285"/>
      <c r="I812" s="285" t="s">
        <v>391</v>
      </c>
      <c r="J812" s="289">
        <v>31.94</v>
      </c>
      <c r="K812" s="286" t="s">
        <v>262</v>
      </c>
      <c r="L812" s="286" t="s">
        <v>163</v>
      </c>
      <c r="M812" s="286" t="s">
        <v>430</v>
      </c>
      <c r="N812" s="290">
        <v>192</v>
      </c>
      <c r="O812" s="299">
        <v>8.6999999999999993</v>
      </c>
      <c r="P812" s="299">
        <v>9.5</v>
      </c>
      <c r="Q812" s="650">
        <f>IFERROR(tbl_AufmassLos1[[#This Row],[Fläche_qm]]*tbl_AufmassLos1[[#This Row],[Reinigungs-tageJahr]],"")</f>
        <v>6132.4800000000005</v>
      </c>
      <c r="R812" s="175">
        <f>IFERROR(VLOOKUP(tbl_AufmassLos1[[#This Row],[Reinigungs-gruppe]]&amp;tbl_AufmassLos1[[#This Row],[Reinigungs-tageJahr]],tbl_BasisLos1[],7,FALSE),"")</f>
        <v>0</v>
      </c>
      <c r="S812" s="174" t="str">
        <f>IFERROR(tbl_AufmassLos1[[#This Row],[Fläche_qm_Jahr]]/tbl_AufmassLos1[[#This Row],[qm Leistung pro Stunde]],"")</f>
        <v/>
      </c>
      <c r="T812" s="176">
        <f>IFERROR(VLOOKUP(tbl_AufmassLos1[[#This Row],[Reinigungs-gruppe]]&amp;tbl_AufmassLos1[[#This Row],[Reinigungs-tageJahr]],tbl_BasisLos1[],8,FALSE),"")</f>
        <v>0</v>
      </c>
      <c r="U812" s="177" t="str">
        <f>IFERROR(tbl_AufmassLos1[[#This Row],[StundenJahr]]*tbl_AufmassLos1[[#This Row],[SVS]],"")</f>
        <v/>
      </c>
      <c r="V812" s="177" t="str">
        <f>IFERROR(tbl_AufmassLos1[[#This Row],[PreisJahr]]/12,"")</f>
        <v/>
      </c>
    </row>
    <row r="813" spans="1:22" x14ac:dyDescent="0.2">
      <c r="A813" s="285" t="s">
        <v>1526</v>
      </c>
      <c r="B813" s="286">
        <v>708420001</v>
      </c>
      <c r="C813" s="285" t="s">
        <v>1547</v>
      </c>
      <c r="D813" s="287" t="s">
        <v>249</v>
      </c>
      <c r="E813" s="651" t="s">
        <v>1499</v>
      </c>
      <c r="F813" s="292" t="s">
        <v>1500</v>
      </c>
      <c r="G813" s="288" t="s">
        <v>680</v>
      </c>
      <c r="H813" s="285"/>
      <c r="I813" s="285" t="s">
        <v>391</v>
      </c>
      <c r="J813" s="289">
        <v>20.64</v>
      </c>
      <c r="K813" s="286" t="s">
        <v>49</v>
      </c>
      <c r="L813" s="286" t="s">
        <v>163</v>
      </c>
      <c r="M813" s="286" t="s">
        <v>249</v>
      </c>
      <c r="N813" s="290">
        <v>0</v>
      </c>
      <c r="O813" s="291">
        <v>0</v>
      </c>
      <c r="P813" s="291"/>
      <c r="Q813" s="650">
        <f>IFERROR(tbl_AufmassLos1[[#This Row],[Fläche_qm]]*tbl_AufmassLos1[[#This Row],[Reinigungs-tageJahr]],"")</f>
        <v>0</v>
      </c>
      <c r="R813" s="175">
        <f>IFERROR(VLOOKUP(tbl_AufmassLos1[[#This Row],[Reinigungs-gruppe]]&amp;tbl_AufmassLos1[[#This Row],[Reinigungs-tageJahr]],tbl_BasisLos1[],7,FALSE),"")</f>
        <v>0</v>
      </c>
      <c r="S813" s="174" t="str">
        <f>IFERROR(tbl_AufmassLos1[[#This Row],[Fläche_qm_Jahr]]/tbl_AufmassLos1[[#This Row],[qm Leistung pro Stunde]],"")</f>
        <v/>
      </c>
      <c r="T813" s="176">
        <f>IFERROR(VLOOKUP(tbl_AufmassLos1[[#This Row],[Reinigungs-gruppe]]&amp;tbl_AufmassLos1[[#This Row],[Reinigungs-tageJahr]],tbl_BasisLos1[],8,FALSE),"")</f>
        <v>0</v>
      </c>
      <c r="U813" s="177" t="str">
        <f>IFERROR(tbl_AufmassLos1[[#This Row],[StundenJahr]]*tbl_AufmassLos1[[#This Row],[SVS]],"")</f>
        <v/>
      </c>
      <c r="V813" s="177" t="str">
        <f>IFERROR(tbl_AufmassLos1[[#This Row],[PreisJahr]]/12,"")</f>
        <v/>
      </c>
    </row>
    <row r="814" spans="1:22" x14ac:dyDescent="0.2">
      <c r="A814" s="285" t="s">
        <v>1526</v>
      </c>
      <c r="B814" s="286">
        <v>708420001</v>
      </c>
      <c r="C814" s="285" t="s">
        <v>1547</v>
      </c>
      <c r="D814" s="287" t="s">
        <v>249</v>
      </c>
      <c r="E814" s="651" t="s">
        <v>1369</v>
      </c>
      <c r="F814" s="292" t="s">
        <v>356</v>
      </c>
      <c r="G814" s="288" t="s">
        <v>680</v>
      </c>
      <c r="H814" s="285"/>
      <c r="I814" s="285" t="s">
        <v>391</v>
      </c>
      <c r="J814" s="289">
        <v>2.86</v>
      </c>
      <c r="K814" s="286" t="s">
        <v>400</v>
      </c>
      <c r="L814" s="286" t="s">
        <v>163</v>
      </c>
      <c r="M814" s="286" t="s">
        <v>430</v>
      </c>
      <c r="N814" s="290">
        <v>192</v>
      </c>
      <c r="O814" s="291">
        <v>0</v>
      </c>
      <c r="P814" s="291"/>
      <c r="Q814" s="650">
        <f>IFERROR(tbl_AufmassLos1[[#This Row],[Fläche_qm]]*tbl_AufmassLos1[[#This Row],[Reinigungs-tageJahr]],"")</f>
        <v>549.12</v>
      </c>
      <c r="R814" s="175">
        <f>IFERROR(VLOOKUP(tbl_AufmassLos1[[#This Row],[Reinigungs-gruppe]]&amp;tbl_AufmassLos1[[#This Row],[Reinigungs-tageJahr]],tbl_BasisLos1[],7,FALSE),"")</f>
        <v>0</v>
      </c>
      <c r="S814" s="174" t="str">
        <f>IFERROR(tbl_AufmassLos1[[#This Row],[Fläche_qm_Jahr]]/tbl_AufmassLos1[[#This Row],[qm Leistung pro Stunde]],"")</f>
        <v/>
      </c>
      <c r="T814" s="176">
        <f>IFERROR(VLOOKUP(tbl_AufmassLos1[[#This Row],[Reinigungs-gruppe]]&amp;tbl_AufmassLos1[[#This Row],[Reinigungs-tageJahr]],tbl_BasisLos1[],8,FALSE),"")</f>
        <v>0</v>
      </c>
      <c r="U814" s="177" t="str">
        <f>IFERROR(tbl_AufmassLos1[[#This Row],[StundenJahr]]*tbl_AufmassLos1[[#This Row],[SVS]],"")</f>
        <v/>
      </c>
      <c r="V814" s="177" t="str">
        <f>IFERROR(tbl_AufmassLos1[[#This Row],[PreisJahr]]/12,"")</f>
        <v/>
      </c>
    </row>
    <row r="815" spans="1:22" x14ac:dyDescent="0.2">
      <c r="A815" s="285" t="s">
        <v>1526</v>
      </c>
      <c r="B815" s="286">
        <v>708420001</v>
      </c>
      <c r="C815" s="285" t="s">
        <v>1547</v>
      </c>
      <c r="D815" s="287" t="s">
        <v>249</v>
      </c>
      <c r="E815" s="651" t="s">
        <v>1501</v>
      </c>
      <c r="F815" s="292" t="s">
        <v>357</v>
      </c>
      <c r="G815" s="288" t="s">
        <v>680</v>
      </c>
      <c r="H815" s="285"/>
      <c r="I815" s="285" t="s">
        <v>391</v>
      </c>
      <c r="J815" s="289">
        <v>2.86</v>
      </c>
      <c r="K815" s="286" t="s">
        <v>400</v>
      </c>
      <c r="L815" s="286" t="s">
        <v>163</v>
      </c>
      <c r="M815" s="286" t="s">
        <v>430</v>
      </c>
      <c r="N815" s="290">
        <v>192</v>
      </c>
      <c r="O815" s="291">
        <v>0</v>
      </c>
      <c r="P815" s="291"/>
      <c r="Q815" s="650">
        <f>IFERROR(tbl_AufmassLos1[[#This Row],[Fläche_qm]]*tbl_AufmassLos1[[#This Row],[Reinigungs-tageJahr]],"")</f>
        <v>549.12</v>
      </c>
      <c r="R815" s="175">
        <f>IFERROR(VLOOKUP(tbl_AufmassLos1[[#This Row],[Reinigungs-gruppe]]&amp;tbl_AufmassLos1[[#This Row],[Reinigungs-tageJahr]],tbl_BasisLos1[],7,FALSE),"")</f>
        <v>0</v>
      </c>
      <c r="S815" s="174" t="str">
        <f>IFERROR(tbl_AufmassLos1[[#This Row],[Fläche_qm_Jahr]]/tbl_AufmassLos1[[#This Row],[qm Leistung pro Stunde]],"")</f>
        <v/>
      </c>
      <c r="T815" s="176">
        <f>IFERROR(VLOOKUP(tbl_AufmassLos1[[#This Row],[Reinigungs-gruppe]]&amp;tbl_AufmassLos1[[#This Row],[Reinigungs-tageJahr]],tbl_BasisLos1[],8,FALSE),"")</f>
        <v>0</v>
      </c>
      <c r="U815" s="177" t="str">
        <f>IFERROR(tbl_AufmassLos1[[#This Row],[StundenJahr]]*tbl_AufmassLos1[[#This Row],[SVS]],"")</f>
        <v/>
      </c>
      <c r="V815" s="177" t="str">
        <f>IFERROR(tbl_AufmassLos1[[#This Row],[PreisJahr]]/12,"")</f>
        <v/>
      </c>
    </row>
    <row r="816" spans="1:22" x14ac:dyDescent="0.2">
      <c r="A816" s="285" t="s">
        <v>1526</v>
      </c>
      <c r="B816" s="286">
        <v>708420001</v>
      </c>
      <c r="C816" s="285" t="s">
        <v>1547</v>
      </c>
      <c r="D816" s="287" t="s">
        <v>249</v>
      </c>
      <c r="E816" s="651" t="s">
        <v>316</v>
      </c>
      <c r="F816" s="292" t="s">
        <v>342</v>
      </c>
      <c r="G816" s="288" t="s">
        <v>680</v>
      </c>
      <c r="H816" s="285"/>
      <c r="I816" s="285" t="s">
        <v>391</v>
      </c>
      <c r="J816" s="289">
        <v>2.02</v>
      </c>
      <c r="K816" s="286" t="s">
        <v>49</v>
      </c>
      <c r="L816" s="286" t="s">
        <v>163</v>
      </c>
      <c r="M816" s="286" t="s">
        <v>249</v>
      </c>
      <c r="N816" s="290">
        <v>0</v>
      </c>
      <c r="O816" s="291">
        <v>0</v>
      </c>
      <c r="P816" s="291"/>
      <c r="Q816" s="650">
        <f>IFERROR(tbl_AufmassLos1[[#This Row],[Fläche_qm]]*tbl_AufmassLos1[[#This Row],[Reinigungs-tageJahr]],"")</f>
        <v>0</v>
      </c>
      <c r="R816" s="175">
        <f>IFERROR(VLOOKUP(tbl_AufmassLos1[[#This Row],[Reinigungs-gruppe]]&amp;tbl_AufmassLos1[[#This Row],[Reinigungs-tageJahr]],tbl_BasisLos1[],7,FALSE),"")</f>
        <v>0</v>
      </c>
      <c r="S816" s="174" t="str">
        <f>IFERROR(tbl_AufmassLos1[[#This Row],[Fläche_qm_Jahr]]/tbl_AufmassLos1[[#This Row],[qm Leistung pro Stunde]],"")</f>
        <v/>
      </c>
      <c r="T816" s="176">
        <f>IFERROR(VLOOKUP(tbl_AufmassLos1[[#This Row],[Reinigungs-gruppe]]&amp;tbl_AufmassLos1[[#This Row],[Reinigungs-tageJahr]],tbl_BasisLos1[],8,FALSE),"")</f>
        <v>0</v>
      </c>
      <c r="U816" s="177" t="str">
        <f>IFERROR(tbl_AufmassLos1[[#This Row],[StundenJahr]]*tbl_AufmassLos1[[#This Row],[SVS]],"")</f>
        <v/>
      </c>
      <c r="V816" s="177" t="str">
        <f>IFERROR(tbl_AufmassLos1[[#This Row],[PreisJahr]]/12,"")</f>
        <v/>
      </c>
    </row>
    <row r="817" spans="1:22" x14ac:dyDescent="0.2">
      <c r="A817" s="285" t="s">
        <v>1526</v>
      </c>
      <c r="B817" s="286">
        <v>708420001</v>
      </c>
      <c r="C817" s="285" t="s">
        <v>1547</v>
      </c>
      <c r="D817" s="287" t="s">
        <v>249</v>
      </c>
      <c r="E817" s="651" t="s">
        <v>1502</v>
      </c>
      <c r="F817" s="292" t="s">
        <v>1503</v>
      </c>
      <c r="G817" s="288" t="s">
        <v>680</v>
      </c>
      <c r="H817" s="285"/>
      <c r="I817" s="285" t="s">
        <v>391</v>
      </c>
      <c r="J817" s="289">
        <v>1.65</v>
      </c>
      <c r="K817" s="286" t="s">
        <v>261</v>
      </c>
      <c r="L817" s="286" t="s">
        <v>163</v>
      </c>
      <c r="M817" s="286" t="s">
        <v>433</v>
      </c>
      <c r="N817" s="290">
        <v>96</v>
      </c>
      <c r="O817" s="291">
        <v>0</v>
      </c>
      <c r="P817" s="291"/>
      <c r="Q817" s="650">
        <f>IFERROR(tbl_AufmassLos1[[#This Row],[Fläche_qm]]*tbl_AufmassLos1[[#This Row],[Reinigungs-tageJahr]],"")</f>
        <v>158.39999999999998</v>
      </c>
      <c r="R817" s="175">
        <f>IFERROR(VLOOKUP(tbl_AufmassLos1[[#This Row],[Reinigungs-gruppe]]&amp;tbl_AufmassLos1[[#This Row],[Reinigungs-tageJahr]],tbl_BasisLos1[],7,FALSE),"")</f>
        <v>0</v>
      </c>
      <c r="S817" s="174" t="str">
        <f>IFERROR(tbl_AufmassLos1[[#This Row],[Fläche_qm_Jahr]]/tbl_AufmassLos1[[#This Row],[qm Leistung pro Stunde]],"")</f>
        <v/>
      </c>
      <c r="T817" s="176">
        <f>IFERROR(VLOOKUP(tbl_AufmassLos1[[#This Row],[Reinigungs-gruppe]]&amp;tbl_AufmassLos1[[#This Row],[Reinigungs-tageJahr]],tbl_BasisLos1[],8,FALSE),"")</f>
        <v>0</v>
      </c>
      <c r="U817" s="177" t="str">
        <f>IFERROR(tbl_AufmassLos1[[#This Row],[StundenJahr]]*tbl_AufmassLos1[[#This Row],[SVS]],"")</f>
        <v/>
      </c>
      <c r="V817" s="177" t="str">
        <f>IFERROR(tbl_AufmassLos1[[#This Row],[PreisJahr]]/12,"")</f>
        <v/>
      </c>
    </row>
    <row r="818" spans="1:22" x14ac:dyDescent="0.2">
      <c r="A818" s="285" t="s">
        <v>1526</v>
      </c>
      <c r="B818" s="286">
        <v>708420001</v>
      </c>
      <c r="C818" s="285" t="s">
        <v>1547</v>
      </c>
      <c r="D818" s="293" t="s">
        <v>249</v>
      </c>
      <c r="E818" s="652" t="s">
        <v>1504</v>
      </c>
      <c r="F818" s="653" t="s">
        <v>341</v>
      </c>
      <c r="G818" s="288" t="s">
        <v>680</v>
      </c>
      <c r="H818" s="296"/>
      <c r="I818" s="296" t="s">
        <v>391</v>
      </c>
      <c r="J818" s="297">
        <v>6.02</v>
      </c>
      <c r="K818" s="295" t="s">
        <v>49</v>
      </c>
      <c r="L818" s="286" t="s">
        <v>163</v>
      </c>
      <c r="M818" s="286" t="s">
        <v>249</v>
      </c>
      <c r="N818" s="290">
        <v>0</v>
      </c>
      <c r="O818" s="299">
        <v>1.7</v>
      </c>
      <c r="P818" s="299">
        <v>1.1000000000000001</v>
      </c>
      <c r="Q818" s="650">
        <f>IFERROR(tbl_AufmassLos1[[#This Row],[Fläche_qm]]*tbl_AufmassLos1[[#This Row],[Reinigungs-tageJahr]],"")</f>
        <v>0</v>
      </c>
      <c r="R818" s="175">
        <f>IFERROR(VLOOKUP(tbl_AufmassLos1[[#This Row],[Reinigungs-gruppe]]&amp;tbl_AufmassLos1[[#This Row],[Reinigungs-tageJahr]],tbl_BasisLos1[],7,FALSE),"")</f>
        <v>0</v>
      </c>
      <c r="S818" s="174" t="str">
        <f>IFERROR(tbl_AufmassLos1[[#This Row],[Fläche_qm_Jahr]]/tbl_AufmassLos1[[#This Row],[qm Leistung pro Stunde]],"")</f>
        <v/>
      </c>
      <c r="T818" s="176">
        <f>IFERROR(VLOOKUP(tbl_AufmassLos1[[#This Row],[Reinigungs-gruppe]]&amp;tbl_AufmassLos1[[#This Row],[Reinigungs-tageJahr]],tbl_BasisLos1[],8,FALSE),"")</f>
        <v>0</v>
      </c>
      <c r="U818" s="177" t="str">
        <f>IFERROR(tbl_AufmassLos1[[#This Row],[StundenJahr]]*tbl_AufmassLos1[[#This Row],[SVS]],"")</f>
        <v/>
      </c>
      <c r="V818" s="177" t="str">
        <f>IFERROR(tbl_AufmassLos1[[#This Row],[PreisJahr]]/12,"")</f>
        <v/>
      </c>
    </row>
    <row r="819" spans="1:22" x14ac:dyDescent="0.2">
      <c r="A819" s="285" t="s">
        <v>1526</v>
      </c>
      <c r="B819" s="286">
        <v>708420001</v>
      </c>
      <c r="C819" s="285" t="s">
        <v>1547</v>
      </c>
      <c r="D819" s="293" t="s">
        <v>249</v>
      </c>
      <c r="E819" s="652" t="s">
        <v>1367</v>
      </c>
      <c r="F819" s="653" t="s">
        <v>1505</v>
      </c>
      <c r="G819" s="288" t="s">
        <v>680</v>
      </c>
      <c r="H819" s="296"/>
      <c r="I819" s="296" t="s">
        <v>391</v>
      </c>
      <c r="J819" s="297">
        <v>11.48</v>
      </c>
      <c r="K819" s="295" t="s">
        <v>399</v>
      </c>
      <c r="L819" s="286" t="s">
        <v>163</v>
      </c>
      <c r="M819" s="286" t="s">
        <v>433</v>
      </c>
      <c r="N819" s="290">
        <v>96</v>
      </c>
      <c r="O819" s="291">
        <v>0</v>
      </c>
      <c r="P819" s="291"/>
      <c r="Q819" s="650">
        <f>IFERROR(tbl_AufmassLos1[[#This Row],[Fläche_qm]]*tbl_AufmassLos1[[#This Row],[Reinigungs-tageJahr]],"")</f>
        <v>1102.08</v>
      </c>
      <c r="R819" s="175">
        <f>IFERROR(VLOOKUP(tbl_AufmassLos1[[#This Row],[Reinigungs-gruppe]]&amp;tbl_AufmassLos1[[#This Row],[Reinigungs-tageJahr]],tbl_BasisLos1[],7,FALSE),"")</f>
        <v>0</v>
      </c>
      <c r="S819" s="174" t="str">
        <f>IFERROR(tbl_AufmassLos1[[#This Row],[Fläche_qm_Jahr]]/tbl_AufmassLos1[[#This Row],[qm Leistung pro Stunde]],"")</f>
        <v/>
      </c>
      <c r="T819" s="176">
        <f>IFERROR(VLOOKUP(tbl_AufmassLos1[[#This Row],[Reinigungs-gruppe]]&amp;tbl_AufmassLos1[[#This Row],[Reinigungs-tageJahr]],tbl_BasisLos1[],8,FALSE),"")</f>
        <v>0</v>
      </c>
      <c r="U819" s="177" t="str">
        <f>IFERROR(tbl_AufmassLos1[[#This Row],[StundenJahr]]*tbl_AufmassLos1[[#This Row],[SVS]],"")</f>
        <v/>
      </c>
      <c r="V819" s="177" t="str">
        <f>IFERROR(tbl_AufmassLos1[[#This Row],[PreisJahr]]/12,"")</f>
        <v/>
      </c>
    </row>
    <row r="820" spans="1:22" x14ac:dyDescent="0.2">
      <c r="A820" s="285" t="s">
        <v>1526</v>
      </c>
      <c r="B820" s="286">
        <v>708420001</v>
      </c>
      <c r="C820" s="285" t="s">
        <v>1547</v>
      </c>
      <c r="D820" s="293" t="s">
        <v>249</v>
      </c>
      <c r="E820" s="652" t="s">
        <v>1368</v>
      </c>
      <c r="F820" s="653" t="s">
        <v>341</v>
      </c>
      <c r="G820" s="288" t="s">
        <v>680</v>
      </c>
      <c r="H820" s="296"/>
      <c r="I820" s="296" t="s">
        <v>391</v>
      </c>
      <c r="J820" s="297">
        <v>1.42</v>
      </c>
      <c r="K820" s="295" t="s">
        <v>49</v>
      </c>
      <c r="L820" s="286" t="s">
        <v>163</v>
      </c>
      <c r="M820" s="286" t="s">
        <v>249</v>
      </c>
      <c r="N820" s="290">
        <v>0</v>
      </c>
      <c r="O820" s="291">
        <v>0</v>
      </c>
      <c r="P820" s="291"/>
      <c r="Q820" s="650">
        <f>IFERROR(tbl_AufmassLos1[[#This Row],[Fläche_qm]]*tbl_AufmassLos1[[#This Row],[Reinigungs-tageJahr]],"")</f>
        <v>0</v>
      </c>
      <c r="R820" s="175">
        <f>IFERROR(VLOOKUP(tbl_AufmassLos1[[#This Row],[Reinigungs-gruppe]]&amp;tbl_AufmassLos1[[#This Row],[Reinigungs-tageJahr]],tbl_BasisLos1[],7,FALSE),"")</f>
        <v>0</v>
      </c>
      <c r="S820" s="174" t="str">
        <f>IFERROR(tbl_AufmassLos1[[#This Row],[Fläche_qm_Jahr]]/tbl_AufmassLos1[[#This Row],[qm Leistung pro Stunde]],"")</f>
        <v/>
      </c>
      <c r="T820" s="176">
        <f>IFERROR(VLOOKUP(tbl_AufmassLos1[[#This Row],[Reinigungs-gruppe]]&amp;tbl_AufmassLos1[[#This Row],[Reinigungs-tageJahr]],tbl_BasisLos1[],8,FALSE),"")</f>
        <v>0</v>
      </c>
      <c r="U820" s="177" t="str">
        <f>IFERROR(tbl_AufmassLos1[[#This Row],[StundenJahr]]*tbl_AufmassLos1[[#This Row],[SVS]],"")</f>
        <v/>
      </c>
      <c r="V820" s="177" t="str">
        <f>IFERROR(tbl_AufmassLos1[[#This Row],[PreisJahr]]/12,"")</f>
        <v/>
      </c>
    </row>
    <row r="821" spans="1:22" x14ac:dyDescent="0.2">
      <c r="A821" s="285" t="s">
        <v>1526</v>
      </c>
      <c r="B821" s="286">
        <v>708420001</v>
      </c>
      <c r="C821" s="285" t="s">
        <v>1547</v>
      </c>
      <c r="D821" s="293" t="s">
        <v>249</v>
      </c>
      <c r="E821" s="652" t="s">
        <v>317</v>
      </c>
      <c r="F821" s="653" t="s">
        <v>1506</v>
      </c>
      <c r="G821" s="288" t="s">
        <v>680</v>
      </c>
      <c r="H821" s="296"/>
      <c r="I821" s="296" t="s">
        <v>391</v>
      </c>
      <c r="J821" s="297">
        <v>21.45</v>
      </c>
      <c r="K821" s="295" t="s">
        <v>402</v>
      </c>
      <c r="L821" s="286" t="s">
        <v>163</v>
      </c>
      <c r="M821" s="286" t="s">
        <v>433</v>
      </c>
      <c r="N821" s="290">
        <v>96</v>
      </c>
      <c r="O821" s="299">
        <v>2</v>
      </c>
      <c r="P821" s="291"/>
      <c r="Q821" s="650">
        <f>IFERROR(tbl_AufmassLos1[[#This Row],[Fläche_qm]]*tbl_AufmassLos1[[#This Row],[Reinigungs-tageJahr]],"")</f>
        <v>2059.1999999999998</v>
      </c>
      <c r="R821" s="175">
        <f>IFERROR(VLOOKUP(tbl_AufmassLos1[[#This Row],[Reinigungs-gruppe]]&amp;tbl_AufmassLos1[[#This Row],[Reinigungs-tageJahr]],tbl_BasisLos1[],7,FALSE),"")</f>
        <v>0</v>
      </c>
      <c r="S821" s="174" t="str">
        <f>IFERROR(tbl_AufmassLos1[[#This Row],[Fläche_qm_Jahr]]/tbl_AufmassLos1[[#This Row],[qm Leistung pro Stunde]],"")</f>
        <v/>
      </c>
      <c r="T821" s="176">
        <f>IFERROR(VLOOKUP(tbl_AufmassLos1[[#This Row],[Reinigungs-gruppe]]&amp;tbl_AufmassLos1[[#This Row],[Reinigungs-tageJahr]],tbl_BasisLos1[],8,FALSE),"")</f>
        <v>0</v>
      </c>
      <c r="U821" s="177" t="str">
        <f>IFERROR(tbl_AufmassLos1[[#This Row],[StundenJahr]]*tbl_AufmassLos1[[#This Row],[SVS]],"")</f>
        <v/>
      </c>
      <c r="V821" s="177" t="str">
        <f>IFERROR(tbl_AufmassLos1[[#This Row],[PreisJahr]]/12,"")</f>
        <v/>
      </c>
    </row>
    <row r="822" spans="1:22" x14ac:dyDescent="0.2">
      <c r="A822" s="285" t="s">
        <v>1526</v>
      </c>
      <c r="B822" s="286">
        <v>708420001</v>
      </c>
      <c r="C822" s="285" t="s">
        <v>1547</v>
      </c>
      <c r="D822" s="293" t="s">
        <v>249</v>
      </c>
      <c r="E822" s="652" t="s">
        <v>318</v>
      </c>
      <c r="F822" s="653" t="s">
        <v>1507</v>
      </c>
      <c r="G822" s="288" t="s">
        <v>680</v>
      </c>
      <c r="H822" s="296"/>
      <c r="I822" s="296" t="s">
        <v>391</v>
      </c>
      <c r="J822" s="297">
        <v>2.0099999999999998</v>
      </c>
      <c r="K822" s="286" t="s">
        <v>400</v>
      </c>
      <c r="L822" s="286" t="s">
        <v>163</v>
      </c>
      <c r="M822" s="286" t="s">
        <v>430</v>
      </c>
      <c r="N822" s="290">
        <v>192</v>
      </c>
      <c r="O822" s="291">
        <v>0</v>
      </c>
      <c r="P822" s="291"/>
      <c r="Q822" s="650">
        <f>IFERROR(tbl_AufmassLos1[[#This Row],[Fläche_qm]]*tbl_AufmassLos1[[#This Row],[Reinigungs-tageJahr]],"")</f>
        <v>385.91999999999996</v>
      </c>
      <c r="R822" s="175">
        <f>IFERROR(VLOOKUP(tbl_AufmassLos1[[#This Row],[Reinigungs-gruppe]]&amp;tbl_AufmassLos1[[#This Row],[Reinigungs-tageJahr]],tbl_BasisLos1[],7,FALSE),"")</f>
        <v>0</v>
      </c>
      <c r="S822" s="174" t="str">
        <f>IFERROR(tbl_AufmassLos1[[#This Row],[Fläche_qm_Jahr]]/tbl_AufmassLos1[[#This Row],[qm Leistung pro Stunde]],"")</f>
        <v/>
      </c>
      <c r="T822" s="176">
        <f>IFERROR(VLOOKUP(tbl_AufmassLos1[[#This Row],[Reinigungs-gruppe]]&amp;tbl_AufmassLos1[[#This Row],[Reinigungs-tageJahr]],tbl_BasisLos1[],8,FALSE),"")</f>
        <v>0</v>
      </c>
      <c r="U822" s="177" t="str">
        <f>IFERROR(tbl_AufmassLos1[[#This Row],[StundenJahr]]*tbl_AufmassLos1[[#This Row],[SVS]],"")</f>
        <v/>
      </c>
      <c r="V822" s="177" t="str">
        <f>IFERROR(tbl_AufmassLos1[[#This Row],[PreisJahr]]/12,"")</f>
        <v/>
      </c>
    </row>
    <row r="823" spans="1:22" x14ac:dyDescent="0.2">
      <c r="A823" s="285" t="s">
        <v>1526</v>
      </c>
      <c r="B823" s="286">
        <v>708420001</v>
      </c>
      <c r="C823" s="285" t="s">
        <v>1547</v>
      </c>
      <c r="D823" s="293" t="s">
        <v>249</v>
      </c>
      <c r="E823" s="652" t="s">
        <v>875</v>
      </c>
      <c r="F823" s="653" t="s">
        <v>337</v>
      </c>
      <c r="G823" s="288" t="s">
        <v>680</v>
      </c>
      <c r="H823" s="296"/>
      <c r="I823" s="296" t="s">
        <v>391</v>
      </c>
      <c r="J823" s="297">
        <v>1.4</v>
      </c>
      <c r="K823" s="286" t="s">
        <v>400</v>
      </c>
      <c r="L823" s="286" t="s">
        <v>163</v>
      </c>
      <c r="M823" s="286" t="s">
        <v>430</v>
      </c>
      <c r="N823" s="290">
        <v>192</v>
      </c>
      <c r="O823" s="291">
        <v>0</v>
      </c>
      <c r="P823" s="291"/>
      <c r="Q823" s="650">
        <f>IFERROR(tbl_AufmassLos1[[#This Row],[Fläche_qm]]*tbl_AufmassLos1[[#This Row],[Reinigungs-tageJahr]],"")</f>
        <v>268.79999999999995</v>
      </c>
      <c r="R823" s="175">
        <f>IFERROR(VLOOKUP(tbl_AufmassLos1[[#This Row],[Reinigungs-gruppe]]&amp;tbl_AufmassLos1[[#This Row],[Reinigungs-tageJahr]],tbl_BasisLos1[],7,FALSE),"")</f>
        <v>0</v>
      </c>
      <c r="S823" s="174" t="str">
        <f>IFERROR(tbl_AufmassLos1[[#This Row],[Fläche_qm_Jahr]]/tbl_AufmassLos1[[#This Row],[qm Leistung pro Stunde]],"")</f>
        <v/>
      </c>
      <c r="T823" s="176">
        <f>IFERROR(VLOOKUP(tbl_AufmassLos1[[#This Row],[Reinigungs-gruppe]]&amp;tbl_AufmassLos1[[#This Row],[Reinigungs-tageJahr]],tbl_BasisLos1[],8,FALSE),"")</f>
        <v>0</v>
      </c>
      <c r="U823" s="177" t="str">
        <f>IFERROR(tbl_AufmassLos1[[#This Row],[StundenJahr]]*tbl_AufmassLos1[[#This Row],[SVS]],"")</f>
        <v/>
      </c>
      <c r="V823" s="177" t="str">
        <f>IFERROR(tbl_AufmassLos1[[#This Row],[PreisJahr]]/12,"")</f>
        <v/>
      </c>
    </row>
    <row r="824" spans="1:22" x14ac:dyDescent="0.2">
      <c r="A824" s="285" t="s">
        <v>1526</v>
      </c>
      <c r="B824" s="286">
        <v>708420001</v>
      </c>
      <c r="C824" s="285" t="s">
        <v>1547</v>
      </c>
      <c r="D824" s="293" t="s">
        <v>249</v>
      </c>
      <c r="E824" s="652" t="s">
        <v>876</v>
      </c>
      <c r="F824" s="653" t="s">
        <v>1372</v>
      </c>
      <c r="G824" s="288" t="s">
        <v>680</v>
      </c>
      <c r="H824" s="296"/>
      <c r="I824" s="296" t="s">
        <v>391</v>
      </c>
      <c r="J824" s="297">
        <v>1</v>
      </c>
      <c r="K824" s="295" t="s">
        <v>402</v>
      </c>
      <c r="L824" s="286" t="s">
        <v>163</v>
      </c>
      <c r="M824" s="286" t="s">
        <v>433</v>
      </c>
      <c r="N824" s="290">
        <v>96</v>
      </c>
      <c r="O824" s="291">
        <v>0</v>
      </c>
      <c r="P824" s="291"/>
      <c r="Q824" s="650">
        <f>IFERROR(tbl_AufmassLos1[[#This Row],[Fläche_qm]]*tbl_AufmassLos1[[#This Row],[Reinigungs-tageJahr]],"")</f>
        <v>96</v>
      </c>
      <c r="R824" s="175">
        <f>IFERROR(VLOOKUP(tbl_AufmassLos1[[#This Row],[Reinigungs-gruppe]]&amp;tbl_AufmassLos1[[#This Row],[Reinigungs-tageJahr]],tbl_BasisLos1[],7,FALSE),"")</f>
        <v>0</v>
      </c>
      <c r="S824" s="174" t="str">
        <f>IFERROR(tbl_AufmassLos1[[#This Row],[Fläche_qm_Jahr]]/tbl_AufmassLos1[[#This Row],[qm Leistung pro Stunde]],"")</f>
        <v/>
      </c>
      <c r="T824" s="176">
        <f>IFERROR(VLOOKUP(tbl_AufmassLos1[[#This Row],[Reinigungs-gruppe]]&amp;tbl_AufmassLos1[[#This Row],[Reinigungs-tageJahr]],tbl_BasisLos1[],8,FALSE),"")</f>
        <v>0</v>
      </c>
      <c r="U824" s="177" t="str">
        <f>IFERROR(tbl_AufmassLos1[[#This Row],[StundenJahr]]*tbl_AufmassLos1[[#This Row],[SVS]],"")</f>
        <v/>
      </c>
      <c r="V824" s="177" t="str">
        <f>IFERROR(tbl_AufmassLos1[[#This Row],[PreisJahr]]/12,"")</f>
        <v/>
      </c>
    </row>
    <row r="825" spans="1:22" x14ac:dyDescent="0.2">
      <c r="A825" s="285" t="s">
        <v>1526</v>
      </c>
      <c r="B825" s="286">
        <v>708420001</v>
      </c>
      <c r="C825" s="285" t="s">
        <v>1547</v>
      </c>
      <c r="D825" s="293" t="s">
        <v>249</v>
      </c>
      <c r="E825" s="652" t="s">
        <v>1353</v>
      </c>
      <c r="F825" s="653" t="s">
        <v>1508</v>
      </c>
      <c r="G825" s="288" t="s">
        <v>680</v>
      </c>
      <c r="H825" s="296"/>
      <c r="I825" s="296" t="s">
        <v>391</v>
      </c>
      <c r="J825" s="297">
        <v>9.92</v>
      </c>
      <c r="K825" s="286" t="s">
        <v>400</v>
      </c>
      <c r="L825" s="286" t="s">
        <v>163</v>
      </c>
      <c r="M825" s="286" t="s">
        <v>430</v>
      </c>
      <c r="N825" s="290">
        <v>192</v>
      </c>
      <c r="O825" s="299">
        <v>1</v>
      </c>
      <c r="P825" s="291"/>
      <c r="Q825" s="650">
        <f>IFERROR(tbl_AufmassLos1[[#This Row],[Fläche_qm]]*tbl_AufmassLos1[[#This Row],[Reinigungs-tageJahr]],"")</f>
        <v>1904.6399999999999</v>
      </c>
      <c r="R825" s="175">
        <f>IFERROR(VLOOKUP(tbl_AufmassLos1[[#This Row],[Reinigungs-gruppe]]&amp;tbl_AufmassLos1[[#This Row],[Reinigungs-tageJahr]],tbl_BasisLos1[],7,FALSE),"")</f>
        <v>0</v>
      </c>
      <c r="S825" s="174" t="str">
        <f>IFERROR(tbl_AufmassLos1[[#This Row],[Fläche_qm_Jahr]]/tbl_AufmassLos1[[#This Row],[qm Leistung pro Stunde]],"")</f>
        <v/>
      </c>
      <c r="T825" s="176">
        <f>IFERROR(VLOOKUP(tbl_AufmassLos1[[#This Row],[Reinigungs-gruppe]]&amp;tbl_AufmassLos1[[#This Row],[Reinigungs-tageJahr]],tbl_BasisLos1[],8,FALSE),"")</f>
        <v>0</v>
      </c>
      <c r="U825" s="177" t="str">
        <f>IFERROR(tbl_AufmassLos1[[#This Row],[StundenJahr]]*tbl_AufmassLos1[[#This Row],[SVS]],"")</f>
        <v/>
      </c>
      <c r="V825" s="177" t="str">
        <f>IFERROR(tbl_AufmassLos1[[#This Row],[PreisJahr]]/12,"")</f>
        <v/>
      </c>
    </row>
    <row r="826" spans="1:22" x14ac:dyDescent="0.2">
      <c r="A826" s="285" t="s">
        <v>1526</v>
      </c>
      <c r="B826" s="286">
        <v>708420001</v>
      </c>
      <c r="C826" s="285" t="s">
        <v>1547</v>
      </c>
      <c r="D826" s="293" t="s">
        <v>249</v>
      </c>
      <c r="E826" s="652" t="s">
        <v>1356</v>
      </c>
      <c r="F826" s="653" t="s">
        <v>1509</v>
      </c>
      <c r="G826" s="288" t="s">
        <v>680</v>
      </c>
      <c r="H826" s="296"/>
      <c r="I826" s="296" t="s">
        <v>391</v>
      </c>
      <c r="J826" s="297">
        <v>28.32</v>
      </c>
      <c r="K826" s="295" t="s">
        <v>402</v>
      </c>
      <c r="L826" s="286" t="s">
        <v>163</v>
      </c>
      <c r="M826" s="286" t="s">
        <v>433</v>
      </c>
      <c r="N826" s="290">
        <v>96</v>
      </c>
      <c r="O826" s="300">
        <v>2</v>
      </c>
      <c r="P826" s="295"/>
      <c r="Q826" s="650">
        <f>IFERROR(tbl_AufmassLos1[[#This Row],[Fläche_qm]]*tbl_AufmassLos1[[#This Row],[Reinigungs-tageJahr]],"")</f>
        <v>2718.7200000000003</v>
      </c>
      <c r="R826" s="175">
        <f>IFERROR(VLOOKUP(tbl_AufmassLos1[[#This Row],[Reinigungs-gruppe]]&amp;tbl_AufmassLos1[[#This Row],[Reinigungs-tageJahr]],tbl_BasisLos1[],7,FALSE),"")</f>
        <v>0</v>
      </c>
      <c r="S826" s="174" t="str">
        <f>IFERROR(tbl_AufmassLos1[[#This Row],[Fläche_qm_Jahr]]/tbl_AufmassLos1[[#This Row],[qm Leistung pro Stunde]],"")</f>
        <v/>
      </c>
      <c r="T826" s="176">
        <f>IFERROR(VLOOKUP(tbl_AufmassLos1[[#This Row],[Reinigungs-gruppe]]&amp;tbl_AufmassLos1[[#This Row],[Reinigungs-tageJahr]],tbl_BasisLos1[],8,FALSE),"")</f>
        <v>0</v>
      </c>
      <c r="U826" s="177" t="str">
        <f>IFERROR(tbl_AufmassLos1[[#This Row],[StundenJahr]]*tbl_AufmassLos1[[#This Row],[SVS]],"")</f>
        <v/>
      </c>
      <c r="V826" s="177" t="str">
        <f>IFERROR(tbl_AufmassLos1[[#This Row],[PreisJahr]]/12,"")</f>
        <v/>
      </c>
    </row>
    <row r="827" spans="1:22" x14ac:dyDescent="0.2">
      <c r="A827" s="285" t="s">
        <v>1526</v>
      </c>
      <c r="B827" s="286">
        <v>708420001</v>
      </c>
      <c r="C827" s="285" t="s">
        <v>1547</v>
      </c>
      <c r="D827" s="293" t="s">
        <v>249</v>
      </c>
      <c r="E827" s="652" t="s">
        <v>871</v>
      </c>
      <c r="F827" s="653" t="s">
        <v>1372</v>
      </c>
      <c r="G827" s="288" t="s">
        <v>680</v>
      </c>
      <c r="H827" s="296"/>
      <c r="I827" s="296" t="s">
        <v>391</v>
      </c>
      <c r="J827" s="297">
        <v>1</v>
      </c>
      <c r="K827" s="295" t="s">
        <v>402</v>
      </c>
      <c r="L827" s="286" t="s">
        <v>163</v>
      </c>
      <c r="M827" s="286" t="s">
        <v>433</v>
      </c>
      <c r="N827" s="290">
        <v>96</v>
      </c>
      <c r="O827" s="295">
        <v>0</v>
      </c>
      <c r="P827" s="295"/>
      <c r="Q827" s="650">
        <f>IFERROR(tbl_AufmassLos1[[#This Row],[Fläche_qm]]*tbl_AufmassLos1[[#This Row],[Reinigungs-tageJahr]],"")</f>
        <v>96</v>
      </c>
      <c r="R827" s="175">
        <f>IFERROR(VLOOKUP(tbl_AufmassLos1[[#This Row],[Reinigungs-gruppe]]&amp;tbl_AufmassLos1[[#This Row],[Reinigungs-tageJahr]],tbl_BasisLos1[],7,FALSE),"")</f>
        <v>0</v>
      </c>
      <c r="S827" s="174" t="str">
        <f>IFERROR(tbl_AufmassLos1[[#This Row],[Fläche_qm_Jahr]]/tbl_AufmassLos1[[#This Row],[qm Leistung pro Stunde]],"")</f>
        <v/>
      </c>
      <c r="T827" s="176">
        <f>IFERROR(VLOOKUP(tbl_AufmassLos1[[#This Row],[Reinigungs-gruppe]]&amp;tbl_AufmassLos1[[#This Row],[Reinigungs-tageJahr]],tbl_BasisLos1[],8,FALSE),"")</f>
        <v>0</v>
      </c>
      <c r="U827" s="177" t="str">
        <f>IFERROR(tbl_AufmassLos1[[#This Row],[StundenJahr]]*tbl_AufmassLos1[[#This Row],[SVS]],"")</f>
        <v/>
      </c>
      <c r="V827" s="177" t="str">
        <f>IFERROR(tbl_AufmassLos1[[#This Row],[PreisJahr]]/12,"")</f>
        <v/>
      </c>
    </row>
    <row r="828" spans="1:22" x14ac:dyDescent="0.2">
      <c r="A828" s="285" t="s">
        <v>1526</v>
      </c>
      <c r="B828" s="286">
        <v>708420001</v>
      </c>
      <c r="C828" s="285" t="s">
        <v>1547</v>
      </c>
      <c r="D828" s="293" t="s">
        <v>249</v>
      </c>
      <c r="E828" s="652" t="s">
        <v>1360</v>
      </c>
      <c r="F828" s="653" t="s">
        <v>1510</v>
      </c>
      <c r="G828" s="288" t="s">
        <v>680</v>
      </c>
      <c r="H828" s="296"/>
      <c r="I828" s="296" t="s">
        <v>391</v>
      </c>
      <c r="J828" s="297">
        <v>2.0099999999999998</v>
      </c>
      <c r="K828" s="286" t="s">
        <v>400</v>
      </c>
      <c r="L828" s="286" t="s">
        <v>163</v>
      </c>
      <c r="M828" s="286" t="s">
        <v>430</v>
      </c>
      <c r="N828" s="290">
        <v>192</v>
      </c>
      <c r="O828" s="295">
        <v>0</v>
      </c>
      <c r="P828" s="295"/>
      <c r="Q828" s="650">
        <f>IFERROR(tbl_AufmassLos1[[#This Row],[Fläche_qm]]*tbl_AufmassLos1[[#This Row],[Reinigungs-tageJahr]],"")</f>
        <v>385.91999999999996</v>
      </c>
      <c r="R828" s="175">
        <f>IFERROR(VLOOKUP(tbl_AufmassLos1[[#This Row],[Reinigungs-gruppe]]&amp;tbl_AufmassLos1[[#This Row],[Reinigungs-tageJahr]],tbl_BasisLos1[],7,FALSE),"")</f>
        <v>0</v>
      </c>
      <c r="S828" s="174" t="str">
        <f>IFERROR(tbl_AufmassLos1[[#This Row],[Fläche_qm_Jahr]]/tbl_AufmassLos1[[#This Row],[qm Leistung pro Stunde]],"")</f>
        <v/>
      </c>
      <c r="T828" s="176">
        <f>IFERROR(VLOOKUP(tbl_AufmassLos1[[#This Row],[Reinigungs-gruppe]]&amp;tbl_AufmassLos1[[#This Row],[Reinigungs-tageJahr]],tbl_BasisLos1[],8,FALSE),"")</f>
        <v>0</v>
      </c>
      <c r="U828" s="177" t="str">
        <f>IFERROR(tbl_AufmassLos1[[#This Row],[StundenJahr]]*tbl_AufmassLos1[[#This Row],[SVS]],"")</f>
        <v/>
      </c>
      <c r="V828" s="177" t="str">
        <f>IFERROR(tbl_AufmassLos1[[#This Row],[PreisJahr]]/12,"")</f>
        <v/>
      </c>
    </row>
    <row r="829" spans="1:22" x14ac:dyDescent="0.2">
      <c r="A829" s="285" t="s">
        <v>1526</v>
      </c>
      <c r="B829" s="286">
        <v>708420001</v>
      </c>
      <c r="C829" s="285" t="s">
        <v>1547</v>
      </c>
      <c r="D829" s="293" t="s">
        <v>249</v>
      </c>
      <c r="E829" s="652" t="s">
        <v>1361</v>
      </c>
      <c r="F829" s="653" t="s">
        <v>337</v>
      </c>
      <c r="G829" s="288" t="s">
        <v>680</v>
      </c>
      <c r="H829" s="296"/>
      <c r="I829" s="296" t="s">
        <v>391</v>
      </c>
      <c r="J829" s="297">
        <v>1.4</v>
      </c>
      <c r="K829" s="286" t="s">
        <v>400</v>
      </c>
      <c r="L829" s="286" t="s">
        <v>163</v>
      </c>
      <c r="M829" s="286" t="s">
        <v>430</v>
      </c>
      <c r="N829" s="290">
        <v>192</v>
      </c>
      <c r="O829" s="295">
        <v>0</v>
      </c>
      <c r="P829" s="295"/>
      <c r="Q829" s="650">
        <f>IFERROR(tbl_AufmassLos1[[#This Row],[Fläche_qm]]*tbl_AufmassLos1[[#This Row],[Reinigungs-tageJahr]],"")</f>
        <v>268.79999999999995</v>
      </c>
      <c r="R829" s="175">
        <f>IFERROR(VLOOKUP(tbl_AufmassLos1[[#This Row],[Reinigungs-gruppe]]&amp;tbl_AufmassLos1[[#This Row],[Reinigungs-tageJahr]],tbl_BasisLos1[],7,FALSE),"")</f>
        <v>0</v>
      </c>
      <c r="S829" s="174" t="str">
        <f>IFERROR(tbl_AufmassLos1[[#This Row],[Fläche_qm_Jahr]]/tbl_AufmassLos1[[#This Row],[qm Leistung pro Stunde]],"")</f>
        <v/>
      </c>
      <c r="T829" s="176">
        <f>IFERROR(VLOOKUP(tbl_AufmassLos1[[#This Row],[Reinigungs-gruppe]]&amp;tbl_AufmassLos1[[#This Row],[Reinigungs-tageJahr]],tbl_BasisLos1[],8,FALSE),"")</f>
        <v>0</v>
      </c>
      <c r="U829" s="177" t="str">
        <f>IFERROR(tbl_AufmassLos1[[#This Row],[StundenJahr]]*tbl_AufmassLos1[[#This Row],[SVS]],"")</f>
        <v/>
      </c>
      <c r="V829" s="177" t="str">
        <f>IFERROR(tbl_AufmassLos1[[#This Row],[PreisJahr]]/12,"")</f>
        <v/>
      </c>
    </row>
    <row r="830" spans="1:22" x14ac:dyDescent="0.2">
      <c r="A830" s="285" t="s">
        <v>1526</v>
      </c>
      <c r="B830" s="286">
        <v>708420001</v>
      </c>
      <c r="C830" s="285" t="s">
        <v>1547</v>
      </c>
      <c r="D830" s="293" t="s">
        <v>249</v>
      </c>
      <c r="E830" s="652" t="s">
        <v>1362</v>
      </c>
      <c r="F830" s="653" t="s">
        <v>1511</v>
      </c>
      <c r="G830" s="288" t="s">
        <v>680</v>
      </c>
      <c r="H830" s="296"/>
      <c r="I830" s="296" t="s">
        <v>391</v>
      </c>
      <c r="J830" s="297">
        <v>9.92</v>
      </c>
      <c r="K830" s="286" t="s">
        <v>400</v>
      </c>
      <c r="L830" s="286" t="s">
        <v>163</v>
      </c>
      <c r="M830" s="286" t="s">
        <v>430</v>
      </c>
      <c r="N830" s="290">
        <v>192</v>
      </c>
      <c r="O830" s="300">
        <v>1</v>
      </c>
      <c r="P830" s="295"/>
      <c r="Q830" s="650">
        <f>IFERROR(tbl_AufmassLos1[[#This Row],[Fläche_qm]]*tbl_AufmassLos1[[#This Row],[Reinigungs-tageJahr]],"")</f>
        <v>1904.6399999999999</v>
      </c>
      <c r="R830" s="175">
        <f>IFERROR(VLOOKUP(tbl_AufmassLos1[[#This Row],[Reinigungs-gruppe]]&amp;tbl_AufmassLos1[[#This Row],[Reinigungs-tageJahr]],tbl_BasisLos1[],7,FALSE),"")</f>
        <v>0</v>
      </c>
      <c r="S830" s="174" t="str">
        <f>IFERROR(tbl_AufmassLos1[[#This Row],[Fläche_qm_Jahr]]/tbl_AufmassLos1[[#This Row],[qm Leistung pro Stunde]],"")</f>
        <v/>
      </c>
      <c r="T830" s="176">
        <f>IFERROR(VLOOKUP(tbl_AufmassLos1[[#This Row],[Reinigungs-gruppe]]&amp;tbl_AufmassLos1[[#This Row],[Reinigungs-tageJahr]],tbl_BasisLos1[],8,FALSE),"")</f>
        <v>0</v>
      </c>
      <c r="U830" s="177" t="str">
        <f>IFERROR(tbl_AufmassLos1[[#This Row],[StundenJahr]]*tbl_AufmassLos1[[#This Row],[SVS]],"")</f>
        <v/>
      </c>
      <c r="V830" s="177" t="str">
        <f>IFERROR(tbl_AufmassLos1[[#This Row],[PreisJahr]]/12,"")</f>
        <v/>
      </c>
    </row>
    <row r="831" spans="1:22" x14ac:dyDescent="0.2">
      <c r="A831" s="285" t="s">
        <v>1526</v>
      </c>
      <c r="B831" s="286">
        <v>708420001</v>
      </c>
      <c r="C831" s="285" t="s">
        <v>1547</v>
      </c>
      <c r="D831" s="293" t="s">
        <v>249</v>
      </c>
      <c r="E831" s="652" t="s">
        <v>1363</v>
      </c>
      <c r="F831" s="653" t="s">
        <v>374</v>
      </c>
      <c r="G831" s="288" t="s">
        <v>680</v>
      </c>
      <c r="H831" s="296"/>
      <c r="I831" s="296" t="s">
        <v>1524</v>
      </c>
      <c r="J831" s="297">
        <v>180</v>
      </c>
      <c r="K831" s="295" t="s">
        <v>417</v>
      </c>
      <c r="L831" s="286" t="s">
        <v>163</v>
      </c>
      <c r="M831" s="286" t="s">
        <v>433</v>
      </c>
      <c r="N831" s="290">
        <v>96</v>
      </c>
      <c r="O831" s="295"/>
      <c r="P831" s="295"/>
      <c r="Q831" s="650">
        <f>IFERROR(tbl_AufmassLos1[[#This Row],[Fläche_qm]]*tbl_AufmassLos1[[#This Row],[Reinigungs-tageJahr]],"")</f>
        <v>17280</v>
      </c>
      <c r="R831" s="175">
        <f>IFERROR(VLOOKUP(tbl_AufmassLos1[[#This Row],[Reinigungs-gruppe]]&amp;tbl_AufmassLos1[[#This Row],[Reinigungs-tageJahr]],tbl_BasisLos1[],7,FALSE),"")</f>
        <v>0</v>
      </c>
      <c r="S831" s="174" t="str">
        <f>IFERROR(tbl_AufmassLos1[[#This Row],[Fläche_qm_Jahr]]/tbl_AufmassLos1[[#This Row],[qm Leistung pro Stunde]],"")</f>
        <v/>
      </c>
      <c r="T831" s="176">
        <f>IFERROR(VLOOKUP(tbl_AufmassLos1[[#This Row],[Reinigungs-gruppe]]&amp;tbl_AufmassLos1[[#This Row],[Reinigungs-tageJahr]],tbl_BasisLos1[],8,FALSE),"")</f>
        <v>0</v>
      </c>
      <c r="U831" s="177" t="str">
        <f>IFERROR(tbl_AufmassLos1[[#This Row],[StundenJahr]]*tbl_AufmassLos1[[#This Row],[SVS]],"")</f>
        <v/>
      </c>
      <c r="V831" s="177" t="str">
        <f>IFERROR(tbl_AufmassLos1[[#This Row],[PreisJahr]]/12,"")</f>
        <v/>
      </c>
    </row>
    <row r="832" spans="1:22" x14ac:dyDescent="0.2">
      <c r="A832" s="285" t="s">
        <v>1526</v>
      </c>
      <c r="B832" s="286">
        <v>708420001</v>
      </c>
      <c r="C832" s="285" t="s">
        <v>1547</v>
      </c>
      <c r="D832" s="293" t="s">
        <v>249</v>
      </c>
      <c r="E832" s="652" t="s">
        <v>1365</v>
      </c>
      <c r="F832" s="653" t="s">
        <v>1512</v>
      </c>
      <c r="G832" s="288" t="s">
        <v>680</v>
      </c>
      <c r="H832" s="296"/>
      <c r="I832" s="296" t="s">
        <v>1524</v>
      </c>
      <c r="J832" s="297">
        <v>48.6</v>
      </c>
      <c r="K832" s="295" t="s">
        <v>406</v>
      </c>
      <c r="L832" s="286" t="s">
        <v>163</v>
      </c>
      <c r="M832" s="286" t="s">
        <v>429</v>
      </c>
      <c r="N832" s="290">
        <v>12</v>
      </c>
      <c r="O832" s="300">
        <v>1</v>
      </c>
      <c r="P832" s="295"/>
      <c r="Q832" s="650">
        <f>IFERROR(tbl_AufmassLos1[[#This Row],[Fläche_qm]]*tbl_AufmassLos1[[#This Row],[Reinigungs-tageJahr]],"")</f>
        <v>583.20000000000005</v>
      </c>
      <c r="R832" s="175">
        <f>IFERROR(VLOOKUP(tbl_AufmassLos1[[#This Row],[Reinigungs-gruppe]]&amp;tbl_AufmassLos1[[#This Row],[Reinigungs-tageJahr]],tbl_BasisLos1[],7,FALSE),"")</f>
        <v>0</v>
      </c>
      <c r="S832" s="174" t="str">
        <f>IFERROR(tbl_AufmassLos1[[#This Row],[Fläche_qm_Jahr]]/tbl_AufmassLos1[[#This Row],[qm Leistung pro Stunde]],"")</f>
        <v/>
      </c>
      <c r="T832" s="176">
        <f>IFERROR(VLOOKUP(tbl_AufmassLos1[[#This Row],[Reinigungs-gruppe]]&amp;tbl_AufmassLos1[[#This Row],[Reinigungs-tageJahr]],tbl_BasisLos1[],8,FALSE),"")</f>
        <v>0</v>
      </c>
      <c r="U832" s="177" t="str">
        <f>IFERROR(tbl_AufmassLos1[[#This Row],[StundenJahr]]*tbl_AufmassLos1[[#This Row],[SVS]],"")</f>
        <v/>
      </c>
      <c r="V832" s="177" t="str">
        <f>IFERROR(tbl_AufmassLos1[[#This Row],[PreisJahr]]/12,"")</f>
        <v/>
      </c>
    </row>
    <row r="833" spans="1:22" x14ac:dyDescent="0.2">
      <c r="A833" s="304" t="s">
        <v>523</v>
      </c>
      <c r="B833" s="305"/>
      <c r="C833" s="304"/>
      <c r="D833" s="306"/>
      <c r="E833" s="306"/>
      <c r="F833" s="307"/>
      <c r="G833" s="307"/>
      <c r="H833" s="307"/>
      <c r="I833" s="307"/>
      <c r="J833" s="309">
        <f>SUBTOTAL(109,tbl_AufmassLos1[Fläche_qm])</f>
        <v>28013.080000000013</v>
      </c>
      <c r="K833" s="308"/>
      <c r="L833" s="308"/>
      <c r="M833" s="308"/>
      <c r="N833" s="294"/>
      <c r="O833" s="309">
        <f>SUBTOTAL(109,tbl_AufmassLos1[Außenglas])</f>
        <v>5512.1900000000014</v>
      </c>
      <c r="P833" s="309">
        <f>SUBTOTAL(109,tbl_AufmassLos1[Innenglas])</f>
        <v>486.78000000000043</v>
      </c>
      <c r="Q833" s="309">
        <f>SUBTOTAL(109,tbl_AufmassLos1[Fläche_qm_Jahr])</f>
        <v>3176996.1429999974</v>
      </c>
      <c r="R833" s="301"/>
      <c r="S833" s="309">
        <f>SUBTOTAL(109,tbl_AufmassLos1[StundenJahr])</f>
        <v>0</v>
      </c>
      <c r="T833" s="302"/>
      <c r="U833" s="303">
        <f>SUBTOTAL(109,tbl_AufmassLos1[PreisJahr])</f>
        <v>0</v>
      </c>
      <c r="V833" s="303">
        <f>SUBTOTAL(109,tbl_AufmassLos1[PreisMon])</f>
        <v>0</v>
      </c>
    </row>
  </sheetData>
  <sheetProtection algorithmName="SHA-512" hashValue="7laBYEuzF2qndoMTvbQ8kuJ4vZ1jqdIG3hYQ7KGPm2rpV2sqpQWO5n5EWRWscp0fgNKUsjEjID0lJCpKgqDrIA==" saltValue="MRMxSI08TZc/5sos1sSpSQ==" spinCount="100000" sheet="1" objects="1" scenarios="1" selectLockedCells="1" autoFilter="0" selectUnlockedCells="1"/>
  <mergeCells count="4">
    <mergeCell ref="A4:V4"/>
    <mergeCell ref="D3:N3"/>
    <mergeCell ref="U3:V3"/>
    <mergeCell ref="Q3:T3"/>
  </mergeCells>
  <phoneticPr fontId="29" type="noConversion"/>
  <conditionalFormatting sqref="F9:G249">
    <cfRule type="expression" dxfId="58" priority="1" stopIfTrue="1">
      <formula>$E9="S"</formula>
    </cfRule>
  </conditionalFormatting>
  <conditionalFormatting sqref="F250:G832">
    <cfRule type="expression" dxfId="57" priority="79" stopIfTrue="1">
      <formula>$E250="S"</formula>
    </cfRule>
  </conditionalFormatting>
  <conditionalFormatting sqref="F343:G348">
    <cfRule type="expression" dxfId="56" priority="56" stopIfTrue="1">
      <formula>$E343="S"</formula>
    </cfRule>
  </conditionalFormatting>
  <conditionalFormatting sqref="F352:G359">
    <cfRule type="expression" dxfId="55" priority="65" stopIfTrue="1">
      <formula>$E352="S"</formula>
    </cfRule>
  </conditionalFormatting>
  <conditionalFormatting sqref="F381:G386">
    <cfRule type="expression" dxfId="54" priority="57" stopIfTrue="1">
      <formula>$E381="S"</formula>
    </cfRule>
  </conditionalFormatting>
  <conditionalFormatting sqref="F390:G391">
    <cfRule type="expression" dxfId="53" priority="63" stopIfTrue="1">
      <formula>$E390="S"</formula>
    </cfRule>
  </conditionalFormatting>
  <conditionalFormatting sqref="F397:G397">
    <cfRule type="expression" dxfId="52" priority="77" stopIfTrue="1">
      <formula>$E397="S"</formula>
    </cfRule>
  </conditionalFormatting>
  <conditionalFormatting sqref="F400:G400">
    <cfRule type="expression" dxfId="51" priority="76" stopIfTrue="1">
      <formula>$E400="S"</formula>
    </cfRule>
  </conditionalFormatting>
  <conditionalFormatting sqref="F568:G593">
    <cfRule type="expression" dxfId="50" priority="73" stopIfTrue="1">
      <formula>$E568="S"</formula>
    </cfRule>
  </conditionalFormatting>
  <conditionalFormatting sqref="F596:G621">
    <cfRule type="expression" dxfId="49" priority="74" stopIfTrue="1">
      <formula>$F596="S"</formula>
    </cfRule>
  </conditionalFormatting>
  <conditionalFormatting sqref="F622:G649">
    <cfRule type="expression" dxfId="48" priority="75" stopIfTrue="1">
      <formula>$E622="S"</formula>
    </cfRule>
  </conditionalFormatting>
  <conditionalFormatting sqref="F650:G665">
    <cfRule type="expression" dxfId="47" priority="78" stopIfTrue="1">
      <formula>#REF!="S"</formula>
    </cfRule>
  </conditionalFormatting>
  <conditionalFormatting sqref="J568:J593">
    <cfRule type="expression" dxfId="46" priority="52" stopIfTrue="1">
      <formula>$E568="S"</formula>
    </cfRule>
  </conditionalFormatting>
  <conditionalFormatting sqref="J622:J649">
    <cfRule type="expression" dxfId="45" priority="53" stopIfTrue="1">
      <formula>$E622="S"</formula>
    </cfRule>
  </conditionalFormatting>
  <conditionalFormatting sqref="J650:J665">
    <cfRule type="expression" dxfId="44" priority="54" stopIfTrue="1">
      <formula>#REF!="S"</formula>
    </cfRule>
  </conditionalFormatting>
  <pageMargins left="0.59055118110236227" right="0.19685039370078741" top="0.59055118110236227" bottom="0.39370078740157483" header="0" footer="0.19685039370078741"/>
  <pageSetup paperSize="9" scale="56" orientation="landscape" r:id="rId1"/>
  <headerFooter>
    <oddFooter>&amp;R&amp;"Arial,Standard"&amp;9Seite &amp;P von &amp;N</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698"/>
  <sheetViews>
    <sheetView showGridLines="0" zoomScaleNormal="100" zoomScaleSheetLayoutView="100" workbookViewId="0">
      <selection activeCell="D30" sqref="D30"/>
    </sheetView>
  </sheetViews>
  <sheetFormatPr baseColWidth="10" defaultColWidth="11.5703125" defaultRowHeight="14.25" x14ac:dyDescent="0.2"/>
  <cols>
    <col min="1" max="1" width="11.85546875" style="77" customWidth="1"/>
    <col min="2" max="2" width="46.5703125" style="77" bestFit="1" customWidth="1"/>
    <col min="3" max="3" width="27.85546875" style="77" customWidth="1"/>
    <col min="4" max="4" width="20.85546875" style="77" customWidth="1"/>
    <col min="5" max="5" width="18" style="77" customWidth="1"/>
    <col min="6" max="6" width="18.140625" style="77" customWidth="1"/>
    <col min="7" max="16384" width="11.5703125" style="77"/>
  </cols>
  <sheetData>
    <row r="1" spans="1:7" s="5" customFormat="1" ht="28.35" customHeight="1" x14ac:dyDescent="0.2">
      <c r="A1" s="15" t="str">
        <f>'Inhaltsverz. u allg Hin.Los 12'!A1</f>
        <v>Vergabe Unterhaltsreinigung</v>
      </c>
      <c r="B1" s="16"/>
      <c r="C1" s="16"/>
      <c r="D1" s="16"/>
      <c r="E1" s="17"/>
      <c r="F1" s="18"/>
      <c r="G1" s="18"/>
    </row>
    <row r="2" spans="1:7" s="5" customFormat="1" ht="12.75" x14ac:dyDescent="0.2">
      <c r="A2" s="165" t="str">
        <f>'Inhaltsverz. u allg Hin.Los 12'!A2</f>
        <v>Anhang Los 12 (EXCEL-Teil)</v>
      </c>
      <c r="B2" s="18"/>
      <c r="C2" s="18"/>
      <c r="D2" s="18"/>
      <c r="E2" s="18"/>
      <c r="F2" s="18"/>
      <c r="G2" s="18"/>
    </row>
    <row r="3" spans="1:7" s="9" customFormat="1" ht="15.75" x14ac:dyDescent="0.25">
      <c r="A3" s="141" t="s">
        <v>115</v>
      </c>
      <c r="B3" s="458" t="str">
        <f>'Inhaltsverz. u allg Hin.Los 12'!B3</f>
        <v>Stadt Krefeld</v>
      </c>
      <c r="C3" s="645"/>
      <c r="D3" s="459"/>
      <c r="E3" s="141" t="str">
        <f>'AEP Los 12'!D3</f>
        <v>Vergabenummer/   Aktenzeichen:</v>
      </c>
      <c r="F3" s="646" t="str">
        <f>'Inhaltsverz. u allg Hin.Los 12'!E3</f>
        <v>2025-ZGM-6011-Kaz-0001</v>
      </c>
      <c r="G3" s="647"/>
    </row>
    <row r="4" spans="1:7" s="5" customFormat="1" ht="17.100000000000001" customHeight="1" x14ac:dyDescent="0.2">
      <c r="A4" s="447" t="s">
        <v>659</v>
      </c>
      <c r="B4" s="447"/>
      <c r="C4" s="447"/>
      <c r="D4" s="447"/>
      <c r="E4" s="447"/>
      <c r="F4" s="447"/>
      <c r="G4" s="447"/>
    </row>
    <row r="5" spans="1:7" x14ac:dyDescent="0.2">
      <c r="A5" s="5"/>
      <c r="B5" s="5"/>
      <c r="C5" s="5"/>
      <c r="D5" s="5"/>
      <c r="E5" s="5"/>
      <c r="F5" s="5"/>
      <c r="G5" s="5"/>
    </row>
    <row r="6" spans="1:7" x14ac:dyDescent="0.2">
      <c r="A6" s="5"/>
      <c r="B6" s="4" t="s">
        <v>142</v>
      </c>
      <c r="C6" s="5"/>
      <c r="D6" s="5"/>
      <c r="E6" s="5"/>
      <c r="F6" s="5"/>
      <c r="G6" s="5"/>
    </row>
    <row r="7" spans="1:7" ht="6.75" customHeight="1" x14ac:dyDescent="0.2">
      <c r="A7" s="5"/>
      <c r="B7" s="4"/>
      <c r="C7" s="5"/>
      <c r="D7" s="5"/>
      <c r="E7" s="5"/>
      <c r="F7" s="5"/>
      <c r="G7" s="5"/>
    </row>
    <row r="8" spans="1:7" x14ac:dyDescent="0.2">
      <c r="A8" s="5"/>
      <c r="B8" s="78" t="s">
        <v>141</v>
      </c>
      <c r="C8" s="5"/>
      <c r="D8" s="5"/>
      <c r="E8" s="5"/>
      <c r="F8" s="5"/>
      <c r="G8" s="5"/>
    </row>
    <row r="9" spans="1:7" x14ac:dyDescent="0.2">
      <c r="A9" s="5"/>
      <c r="B9" s="5" t="s">
        <v>140</v>
      </c>
      <c r="C9" s="79">
        <f>tbl_AufmassLos1[[#Totals],[PreisJahr]]</f>
        <v>0</v>
      </c>
      <c r="D9" s="5"/>
      <c r="E9" s="5"/>
      <c r="F9" s="5"/>
      <c r="G9" s="5"/>
    </row>
    <row r="10" spans="1:7" ht="18.75" customHeight="1" thickBot="1" x14ac:dyDescent="0.25">
      <c r="A10" s="5"/>
      <c r="B10" s="4" t="s">
        <v>544</v>
      </c>
      <c r="C10" s="298">
        <f>SUM(C9:C9)</f>
        <v>0</v>
      </c>
      <c r="D10" s="5"/>
      <c r="E10" s="5"/>
      <c r="F10" s="5"/>
      <c r="G10" s="5"/>
    </row>
    <row r="11" spans="1:7" ht="15.75" thickTop="1" thickBot="1" x14ac:dyDescent="0.25">
      <c r="A11" s="5"/>
      <c r="B11" s="4" t="s">
        <v>543</v>
      </c>
      <c r="C11" s="227">
        <f>SUM(C10*19%)+C10</f>
        <v>0</v>
      </c>
      <c r="D11" s="5"/>
      <c r="E11" s="5"/>
      <c r="F11" s="5"/>
      <c r="G11" s="5"/>
    </row>
    <row r="12" spans="1:7" ht="15" thickTop="1" x14ac:dyDescent="0.2">
      <c r="A12" s="5"/>
      <c r="B12" s="5"/>
      <c r="C12" s="5"/>
      <c r="D12" s="5"/>
      <c r="E12" s="5"/>
      <c r="F12" s="5"/>
      <c r="G12" s="5"/>
    </row>
    <row r="13" spans="1:7" x14ac:dyDescent="0.2">
      <c r="A13" s="5"/>
      <c r="B13" s="5"/>
      <c r="C13" s="5"/>
      <c r="D13" s="5"/>
      <c r="E13" s="5"/>
      <c r="F13" s="5"/>
      <c r="G13" s="5"/>
    </row>
    <row r="14" spans="1:7" x14ac:dyDescent="0.2">
      <c r="A14" s="5"/>
      <c r="B14" s="4" t="s">
        <v>194</v>
      </c>
      <c r="C14" s="5"/>
      <c r="D14" s="5"/>
      <c r="E14" s="5"/>
      <c r="F14" s="5"/>
      <c r="G14" s="5"/>
    </row>
    <row r="15" spans="1:7" ht="10.5" customHeight="1" x14ac:dyDescent="0.2">
      <c r="A15" s="5"/>
      <c r="B15" s="78"/>
      <c r="C15" s="5"/>
      <c r="D15" s="5"/>
      <c r="E15" s="5"/>
      <c r="F15" s="5"/>
      <c r="G15" s="5"/>
    </row>
    <row r="16" spans="1:7" x14ac:dyDescent="0.2">
      <c r="A16" s="5"/>
      <c r="B16" s="312" t="s">
        <v>147</v>
      </c>
      <c r="C16" s="5" t="s">
        <v>1579</v>
      </c>
      <c r="D16" s="5" t="s">
        <v>148</v>
      </c>
      <c r="E16" s="5" t="s">
        <v>1702</v>
      </c>
      <c r="F16" s="5" t="s">
        <v>149</v>
      </c>
      <c r="G16" s="5"/>
    </row>
    <row r="17" spans="1:7" x14ac:dyDescent="0.2">
      <c r="A17" s="5"/>
      <c r="B17" s="6" t="s">
        <v>1530</v>
      </c>
      <c r="C17" s="313"/>
      <c r="D17" s="313"/>
      <c r="E17" s="314"/>
      <c r="F17" s="314"/>
      <c r="G17" s="5"/>
    </row>
    <row r="18" spans="1:7" x14ac:dyDescent="0.2">
      <c r="A18" s="5"/>
      <c r="B18" s="315" t="s">
        <v>1531</v>
      </c>
      <c r="C18" s="313">
        <v>17081.400000000001</v>
      </c>
      <c r="D18" s="313">
        <v>0</v>
      </c>
      <c r="E18" s="314">
        <v>0</v>
      </c>
      <c r="F18" s="314">
        <v>0</v>
      </c>
      <c r="G18" s="5"/>
    </row>
    <row r="19" spans="1:7" x14ac:dyDescent="0.2">
      <c r="A19" s="5"/>
      <c r="B19" s="6" t="s">
        <v>1548</v>
      </c>
      <c r="C19" s="313"/>
      <c r="D19" s="313"/>
      <c r="E19" s="314"/>
      <c r="F19" s="314"/>
      <c r="G19" s="5"/>
    </row>
    <row r="20" spans="1:7" x14ac:dyDescent="0.2">
      <c r="A20" s="5"/>
      <c r="B20" s="315" t="s">
        <v>1549</v>
      </c>
      <c r="C20" s="313">
        <v>550700.73599999992</v>
      </c>
      <c r="D20" s="313">
        <v>0</v>
      </c>
      <c r="E20" s="314">
        <v>0</v>
      </c>
      <c r="F20" s="314">
        <v>0</v>
      </c>
      <c r="G20" s="5"/>
    </row>
    <row r="21" spans="1:7" x14ac:dyDescent="0.2">
      <c r="A21" s="5"/>
      <c r="B21" s="6" t="s">
        <v>1528</v>
      </c>
      <c r="C21" s="313"/>
      <c r="D21" s="313"/>
      <c r="E21" s="314"/>
      <c r="F21" s="314"/>
      <c r="G21" s="5"/>
    </row>
    <row r="22" spans="1:7" x14ac:dyDescent="0.2">
      <c r="A22" s="5"/>
      <c r="B22" s="315" t="s">
        <v>1529</v>
      </c>
      <c r="C22" s="313">
        <v>569139.11999999976</v>
      </c>
      <c r="D22" s="313">
        <v>0</v>
      </c>
      <c r="E22" s="314">
        <v>0</v>
      </c>
      <c r="F22" s="316">
        <v>0</v>
      </c>
      <c r="G22" s="5"/>
    </row>
    <row r="23" spans="1:7" x14ac:dyDescent="0.2">
      <c r="A23" s="5"/>
      <c r="B23" s="6" t="s">
        <v>1536</v>
      </c>
      <c r="C23" s="313"/>
      <c r="D23" s="313"/>
      <c r="E23" s="314"/>
      <c r="F23" s="314"/>
      <c r="G23" s="5"/>
    </row>
    <row r="24" spans="1:7" x14ac:dyDescent="0.2">
      <c r="A24" s="5"/>
      <c r="B24" s="315" t="s">
        <v>1537</v>
      </c>
      <c r="C24" s="313">
        <v>278287.15200000018</v>
      </c>
      <c r="D24" s="313">
        <v>0</v>
      </c>
      <c r="E24" s="314">
        <v>0</v>
      </c>
      <c r="F24" s="314">
        <v>0</v>
      </c>
      <c r="G24" s="5"/>
    </row>
    <row r="25" spans="1:7" x14ac:dyDescent="0.2">
      <c r="A25" s="5"/>
      <c r="B25" s="6" t="s">
        <v>1540</v>
      </c>
      <c r="C25" s="313"/>
      <c r="D25" s="313"/>
      <c r="E25" s="314"/>
      <c r="F25" s="314"/>
      <c r="G25" s="5"/>
    </row>
    <row r="26" spans="1:7" x14ac:dyDescent="0.2">
      <c r="A26" s="5"/>
      <c r="B26" s="315" t="s">
        <v>1541</v>
      </c>
      <c r="C26" s="313">
        <v>248259.93599999999</v>
      </c>
      <c r="D26" s="313">
        <v>0</v>
      </c>
      <c r="E26" s="314">
        <v>0</v>
      </c>
      <c r="F26" s="314">
        <v>0</v>
      </c>
      <c r="G26" s="5"/>
    </row>
    <row r="27" spans="1:7" x14ac:dyDescent="0.2">
      <c r="A27" s="5"/>
      <c r="B27" s="6" t="s">
        <v>1543</v>
      </c>
      <c r="C27" s="313"/>
      <c r="D27" s="313"/>
      <c r="E27" s="314"/>
      <c r="F27" s="314"/>
      <c r="G27" s="5"/>
    </row>
    <row r="28" spans="1:7" x14ac:dyDescent="0.2">
      <c r="A28" s="5"/>
      <c r="B28" s="315" t="s">
        <v>1544</v>
      </c>
      <c r="C28" s="313">
        <v>633696.26399999962</v>
      </c>
      <c r="D28" s="313">
        <v>0</v>
      </c>
      <c r="E28" s="314">
        <v>0</v>
      </c>
      <c r="F28" s="314">
        <v>0</v>
      </c>
      <c r="G28" s="5"/>
    </row>
    <row r="29" spans="1:7" x14ac:dyDescent="0.2">
      <c r="A29" s="5"/>
      <c r="B29" s="6" t="s">
        <v>1534</v>
      </c>
      <c r="C29" s="313"/>
      <c r="D29" s="313"/>
      <c r="E29" s="314"/>
      <c r="F29" s="314"/>
      <c r="G29" s="5"/>
    </row>
    <row r="30" spans="1:7" x14ac:dyDescent="0.2">
      <c r="A30" s="5"/>
      <c r="B30" s="315" t="s">
        <v>1535</v>
      </c>
      <c r="C30" s="313">
        <v>145708.45500000002</v>
      </c>
      <c r="D30" s="313">
        <v>0</v>
      </c>
      <c r="E30" s="314">
        <v>0</v>
      </c>
      <c r="F30" s="314">
        <v>0</v>
      </c>
      <c r="G30" s="5"/>
    </row>
    <row r="31" spans="1:7" x14ac:dyDescent="0.2">
      <c r="A31" s="5"/>
      <c r="B31" s="6" t="s">
        <v>1538</v>
      </c>
      <c r="C31" s="313"/>
      <c r="D31" s="313"/>
      <c r="E31" s="314"/>
      <c r="F31" s="314"/>
      <c r="G31" s="5"/>
    </row>
    <row r="32" spans="1:7" x14ac:dyDescent="0.2">
      <c r="A32" s="5"/>
      <c r="B32" s="315" t="s">
        <v>1539</v>
      </c>
      <c r="C32" s="313">
        <v>221231.97</v>
      </c>
      <c r="D32" s="313">
        <v>0</v>
      </c>
      <c r="E32" s="314">
        <v>0</v>
      </c>
      <c r="F32" s="314">
        <v>0</v>
      </c>
      <c r="G32" s="5"/>
    </row>
    <row r="33" spans="2:6" x14ac:dyDescent="0.2">
      <c r="B33" s="6" t="s">
        <v>1526</v>
      </c>
      <c r="C33" s="313"/>
      <c r="D33" s="313"/>
      <c r="E33" s="314"/>
      <c r="F33" s="314"/>
    </row>
    <row r="34" spans="2:6" x14ac:dyDescent="0.2">
      <c r="B34" s="315" t="s">
        <v>1527</v>
      </c>
      <c r="C34" s="313">
        <v>100811.06399999998</v>
      </c>
      <c r="D34" s="313">
        <v>0</v>
      </c>
      <c r="E34" s="314">
        <v>0</v>
      </c>
      <c r="F34" s="314">
        <v>0</v>
      </c>
    </row>
    <row r="35" spans="2:6" x14ac:dyDescent="0.2">
      <c r="B35" s="315" t="s">
        <v>1547</v>
      </c>
      <c r="C35" s="313">
        <v>37598.87999999999</v>
      </c>
      <c r="D35" s="313">
        <v>0</v>
      </c>
      <c r="E35" s="314">
        <v>0</v>
      </c>
      <c r="F35" s="314">
        <v>0</v>
      </c>
    </row>
    <row r="36" spans="2:6" x14ac:dyDescent="0.2">
      <c r="B36" s="6" t="s">
        <v>1542</v>
      </c>
      <c r="C36" s="313"/>
      <c r="D36" s="313"/>
      <c r="E36" s="314"/>
      <c r="F36" s="314"/>
    </row>
    <row r="37" spans="2:6" x14ac:dyDescent="0.2">
      <c r="B37" s="315" t="s">
        <v>1541</v>
      </c>
      <c r="C37" s="313">
        <v>173771.78399999999</v>
      </c>
      <c r="D37" s="313">
        <v>0</v>
      </c>
      <c r="E37" s="314">
        <v>0</v>
      </c>
      <c r="F37" s="314">
        <v>0</v>
      </c>
    </row>
    <row r="38" spans="2:6" x14ac:dyDescent="0.2">
      <c r="B38" s="6" t="s">
        <v>1545</v>
      </c>
      <c r="C38" s="313"/>
      <c r="D38" s="313"/>
      <c r="E38" s="314"/>
      <c r="F38" s="314"/>
    </row>
    <row r="39" spans="2:6" x14ac:dyDescent="0.2">
      <c r="B39" s="315" t="s">
        <v>1544</v>
      </c>
      <c r="C39" s="313">
        <v>51465.432000000001</v>
      </c>
      <c r="D39" s="313">
        <v>0</v>
      </c>
      <c r="E39" s="314">
        <v>0</v>
      </c>
      <c r="F39" s="314">
        <v>0</v>
      </c>
    </row>
    <row r="40" spans="2:6" x14ac:dyDescent="0.2">
      <c r="B40" s="6" t="s">
        <v>1684</v>
      </c>
      <c r="C40" s="313"/>
      <c r="D40" s="313"/>
      <c r="E40" s="314"/>
      <c r="F40" s="314"/>
    </row>
    <row r="41" spans="2:6" x14ac:dyDescent="0.2">
      <c r="B41" s="315" t="s">
        <v>1533</v>
      </c>
      <c r="C41" s="313">
        <v>149243.95000000004</v>
      </c>
      <c r="D41" s="313">
        <v>0</v>
      </c>
      <c r="E41" s="314">
        <v>0</v>
      </c>
      <c r="F41" s="314">
        <v>0</v>
      </c>
    </row>
    <row r="42" spans="2:6" x14ac:dyDescent="0.2">
      <c r="B42" s="6" t="s">
        <v>140</v>
      </c>
      <c r="C42" s="313">
        <v>3176996.1429999997</v>
      </c>
      <c r="D42" s="313">
        <v>0</v>
      </c>
      <c r="E42" s="314">
        <v>0</v>
      </c>
      <c r="F42" s="314">
        <v>0</v>
      </c>
    </row>
    <row r="43" spans="2:6" ht="15" x14ac:dyDescent="0.25">
      <c r="B43"/>
      <c r="C43"/>
      <c r="D43"/>
      <c r="E43"/>
    </row>
    <row r="44" spans="2:6" ht="15" x14ac:dyDescent="0.25">
      <c r="B44"/>
      <c r="C44"/>
      <c r="D44"/>
      <c r="E44"/>
    </row>
    <row r="45" spans="2:6" ht="15" x14ac:dyDescent="0.25">
      <c r="B45"/>
      <c r="C45"/>
      <c r="D45"/>
      <c r="E45"/>
    </row>
    <row r="46" spans="2:6" ht="15" x14ac:dyDescent="0.25">
      <c r="B46"/>
      <c r="C46"/>
      <c r="D46"/>
      <c r="E46"/>
    </row>
    <row r="47" spans="2:6" ht="15" x14ac:dyDescent="0.25">
      <c r="B47"/>
      <c r="C47"/>
      <c r="D47"/>
      <c r="E47"/>
    </row>
    <row r="48" spans="2:6" ht="15" x14ac:dyDescent="0.25">
      <c r="B48"/>
      <c r="C48"/>
      <c r="D48"/>
      <c r="E48"/>
    </row>
    <row r="49" spans="2:5" ht="15" x14ac:dyDescent="0.25">
      <c r="B49"/>
      <c r="C49"/>
      <c r="D49"/>
      <c r="E49"/>
    </row>
    <row r="50" spans="2:5" ht="15" x14ac:dyDescent="0.25">
      <c r="B50"/>
      <c r="C50"/>
      <c r="D50"/>
      <c r="E50"/>
    </row>
    <row r="51" spans="2:5" ht="15" x14ac:dyDescent="0.25">
      <c r="B51"/>
      <c r="C51"/>
      <c r="D51"/>
      <c r="E51"/>
    </row>
    <row r="52" spans="2:5" ht="15" x14ac:dyDescent="0.25">
      <c r="B52"/>
      <c r="C52"/>
      <c r="D52"/>
      <c r="E52"/>
    </row>
    <row r="53" spans="2:5" ht="15" x14ac:dyDescent="0.25">
      <c r="B53"/>
      <c r="C53"/>
      <c r="D53"/>
      <c r="E53"/>
    </row>
    <row r="54" spans="2:5" ht="15" x14ac:dyDescent="0.25">
      <c r="B54"/>
      <c r="C54"/>
      <c r="D54"/>
      <c r="E54"/>
    </row>
    <row r="55" spans="2:5" ht="15" x14ac:dyDescent="0.25">
      <c r="B55"/>
      <c r="C55"/>
      <c r="D55"/>
      <c r="E55"/>
    </row>
    <row r="56" spans="2:5" ht="15" x14ac:dyDescent="0.25">
      <c r="B56"/>
      <c r="C56"/>
      <c r="D56"/>
      <c r="E56"/>
    </row>
    <row r="57" spans="2:5" ht="15" x14ac:dyDescent="0.25">
      <c r="B57"/>
      <c r="C57"/>
      <c r="D57"/>
      <c r="E57"/>
    </row>
    <row r="58" spans="2:5" ht="15" x14ac:dyDescent="0.25">
      <c r="B58"/>
      <c r="C58"/>
      <c r="D58"/>
      <c r="E58"/>
    </row>
    <row r="59" spans="2:5" ht="15" x14ac:dyDescent="0.25">
      <c r="B59"/>
      <c r="C59"/>
      <c r="D59"/>
      <c r="E59"/>
    </row>
    <row r="60" spans="2:5" ht="15" x14ac:dyDescent="0.25">
      <c r="B60"/>
      <c r="C60"/>
      <c r="D60"/>
      <c r="E60"/>
    </row>
    <row r="61" spans="2:5" ht="15" x14ac:dyDescent="0.25">
      <c r="B61"/>
      <c r="C61"/>
      <c r="D61"/>
      <c r="E61"/>
    </row>
    <row r="62" spans="2:5" ht="15" x14ac:dyDescent="0.25">
      <c r="B62"/>
      <c r="C62"/>
      <c r="D62"/>
      <c r="E62"/>
    </row>
    <row r="63" spans="2:5" ht="15" x14ac:dyDescent="0.25">
      <c r="B63"/>
      <c r="C63"/>
      <c r="D63"/>
      <c r="E63"/>
    </row>
    <row r="64" spans="2:5" ht="15" x14ac:dyDescent="0.25">
      <c r="B64"/>
      <c r="C64"/>
      <c r="D64"/>
      <c r="E64"/>
    </row>
    <row r="65" spans="2:5" ht="15" x14ac:dyDescent="0.25">
      <c r="B65"/>
      <c r="C65"/>
      <c r="D65"/>
      <c r="E65"/>
    </row>
    <row r="66" spans="2:5" ht="15" x14ac:dyDescent="0.25">
      <c r="B66"/>
      <c r="C66"/>
      <c r="D66"/>
      <c r="E66"/>
    </row>
    <row r="67" spans="2:5" ht="15" x14ac:dyDescent="0.25">
      <c r="B67"/>
      <c r="C67"/>
      <c r="D67"/>
      <c r="E67"/>
    </row>
    <row r="68" spans="2:5" ht="15" x14ac:dyDescent="0.25">
      <c r="B68"/>
      <c r="C68"/>
      <c r="D68"/>
      <c r="E68"/>
    </row>
    <row r="69" spans="2:5" ht="15" x14ac:dyDescent="0.25">
      <c r="B69"/>
      <c r="C69"/>
      <c r="D69"/>
      <c r="E69"/>
    </row>
    <row r="70" spans="2:5" ht="15" x14ac:dyDescent="0.25">
      <c r="B70"/>
      <c r="C70"/>
      <c r="D70"/>
      <c r="E70"/>
    </row>
    <row r="71" spans="2:5" ht="15" x14ac:dyDescent="0.25">
      <c r="B71"/>
      <c r="C71"/>
      <c r="D71"/>
      <c r="E71"/>
    </row>
    <row r="72" spans="2:5" ht="15" x14ac:dyDescent="0.25">
      <c r="B72"/>
      <c r="C72"/>
      <c r="D72"/>
      <c r="E72"/>
    </row>
    <row r="73" spans="2:5" ht="15" x14ac:dyDescent="0.25">
      <c r="B73"/>
      <c r="C73"/>
      <c r="D73"/>
      <c r="E73"/>
    </row>
    <row r="74" spans="2:5" ht="15" x14ac:dyDescent="0.25">
      <c r="B74"/>
      <c r="C74"/>
      <c r="D74"/>
      <c r="E74"/>
    </row>
    <row r="75" spans="2:5" ht="15" x14ac:dyDescent="0.25">
      <c r="B75"/>
      <c r="C75"/>
      <c r="D75"/>
      <c r="E75"/>
    </row>
    <row r="76" spans="2:5" ht="15" x14ac:dyDescent="0.25">
      <c r="B76"/>
      <c r="C76"/>
      <c r="D76"/>
      <c r="E76"/>
    </row>
    <row r="77" spans="2:5" ht="15" x14ac:dyDescent="0.25">
      <c r="B77"/>
      <c r="C77"/>
      <c r="D77"/>
      <c r="E77"/>
    </row>
    <row r="78" spans="2:5" ht="15" x14ac:dyDescent="0.25">
      <c r="B78"/>
      <c r="C78"/>
      <c r="D78"/>
      <c r="E78"/>
    </row>
    <row r="79" spans="2:5" ht="15" x14ac:dyDescent="0.25">
      <c r="B79"/>
      <c r="C79"/>
      <c r="D79"/>
      <c r="E79"/>
    </row>
    <row r="80" spans="2:5" ht="15" x14ac:dyDescent="0.25">
      <c r="B80"/>
      <c r="C80"/>
      <c r="D80"/>
      <c r="E80"/>
    </row>
    <row r="81" spans="2:5" ht="15" x14ac:dyDescent="0.25">
      <c r="B81"/>
      <c r="C81"/>
      <c r="D81"/>
      <c r="E81"/>
    </row>
    <row r="82" spans="2:5" ht="15" x14ac:dyDescent="0.25">
      <c r="B82"/>
      <c r="C82"/>
      <c r="D82"/>
      <c r="E82"/>
    </row>
    <row r="83" spans="2:5" ht="15" x14ac:dyDescent="0.25">
      <c r="B83"/>
      <c r="C83"/>
      <c r="D83"/>
      <c r="E83"/>
    </row>
    <row r="84" spans="2:5" ht="15" x14ac:dyDescent="0.25">
      <c r="B84"/>
      <c r="C84"/>
      <c r="D84"/>
      <c r="E84"/>
    </row>
    <row r="85" spans="2:5" ht="15" x14ac:dyDescent="0.25">
      <c r="B85"/>
      <c r="C85"/>
      <c r="D85"/>
      <c r="E85"/>
    </row>
    <row r="86" spans="2:5" ht="15" x14ac:dyDescent="0.25">
      <c r="B86"/>
      <c r="C86"/>
      <c r="D86"/>
      <c r="E86"/>
    </row>
    <row r="87" spans="2:5" ht="15" x14ac:dyDescent="0.25">
      <c r="B87"/>
      <c r="C87"/>
      <c r="D87"/>
      <c r="E87"/>
    </row>
    <row r="88" spans="2:5" ht="15" x14ac:dyDescent="0.25">
      <c r="B88"/>
      <c r="C88"/>
      <c r="D88"/>
      <c r="E88"/>
    </row>
    <row r="89" spans="2:5" ht="15" x14ac:dyDescent="0.25">
      <c r="B89"/>
      <c r="C89"/>
      <c r="D89"/>
      <c r="E89"/>
    </row>
    <row r="90" spans="2:5" ht="15" x14ac:dyDescent="0.25">
      <c r="B90"/>
      <c r="C90"/>
      <c r="D90"/>
      <c r="E90"/>
    </row>
    <row r="91" spans="2:5" ht="15" x14ac:dyDescent="0.25">
      <c r="B91"/>
      <c r="C91"/>
      <c r="D91"/>
      <c r="E91"/>
    </row>
    <row r="92" spans="2:5" ht="15" x14ac:dyDescent="0.25">
      <c r="B92"/>
      <c r="C92"/>
      <c r="D92"/>
      <c r="E92"/>
    </row>
    <row r="93" spans="2:5" ht="15" x14ac:dyDescent="0.25">
      <c r="B93"/>
      <c r="C93"/>
      <c r="D93"/>
      <c r="E93"/>
    </row>
    <row r="94" spans="2:5" ht="15" x14ac:dyDescent="0.25">
      <c r="B94"/>
      <c r="C94"/>
      <c r="D94"/>
      <c r="E94"/>
    </row>
    <row r="95" spans="2:5" ht="15" x14ac:dyDescent="0.25">
      <c r="B95"/>
      <c r="C95"/>
      <c r="D95"/>
      <c r="E95"/>
    </row>
    <row r="96" spans="2:5" ht="15" x14ac:dyDescent="0.25">
      <c r="B96"/>
      <c r="C96"/>
      <c r="D96"/>
      <c r="E96"/>
    </row>
    <row r="97" spans="2:5" ht="15" x14ac:dyDescent="0.25">
      <c r="B97"/>
      <c r="C97"/>
      <c r="D97"/>
      <c r="E97"/>
    </row>
    <row r="98" spans="2:5" ht="15" x14ac:dyDescent="0.25">
      <c r="B98"/>
      <c r="C98"/>
      <c r="D98"/>
      <c r="E98"/>
    </row>
    <row r="99" spans="2:5" ht="15" x14ac:dyDescent="0.25">
      <c r="B99"/>
      <c r="C99"/>
      <c r="D99"/>
      <c r="E99"/>
    </row>
    <row r="100" spans="2:5" ht="15" x14ac:dyDescent="0.25">
      <c r="B100"/>
      <c r="C100"/>
      <c r="D100"/>
      <c r="E100"/>
    </row>
    <row r="101" spans="2:5" ht="15" x14ac:dyDescent="0.25">
      <c r="B101"/>
      <c r="C101"/>
      <c r="D101"/>
      <c r="E101"/>
    </row>
    <row r="102" spans="2:5" ht="15" x14ac:dyDescent="0.25">
      <c r="B102"/>
      <c r="C102"/>
      <c r="D102"/>
      <c r="E102"/>
    </row>
    <row r="103" spans="2:5" ht="15" x14ac:dyDescent="0.25">
      <c r="B103"/>
      <c r="C103"/>
      <c r="D103"/>
      <c r="E103"/>
    </row>
    <row r="104" spans="2:5" ht="15" x14ac:dyDescent="0.25">
      <c r="B104"/>
      <c r="C104"/>
      <c r="D104"/>
      <c r="E104"/>
    </row>
    <row r="105" spans="2:5" ht="15" x14ac:dyDescent="0.25">
      <c r="B105"/>
      <c r="C105"/>
      <c r="D105"/>
      <c r="E105"/>
    </row>
    <row r="106" spans="2:5" ht="15" x14ac:dyDescent="0.25">
      <c r="B106"/>
      <c r="C106"/>
      <c r="D106"/>
      <c r="E106"/>
    </row>
    <row r="107" spans="2:5" ht="15" x14ac:dyDescent="0.25">
      <c r="B107"/>
      <c r="C107"/>
      <c r="D107"/>
      <c r="E107"/>
    </row>
    <row r="108" spans="2:5" ht="15" x14ac:dyDescent="0.25">
      <c r="B108"/>
      <c r="C108"/>
      <c r="D108"/>
      <c r="E108"/>
    </row>
    <row r="109" spans="2:5" ht="15" x14ac:dyDescent="0.25">
      <c r="B109"/>
      <c r="C109"/>
      <c r="D109"/>
      <c r="E109"/>
    </row>
    <row r="110" spans="2:5" ht="15" x14ac:dyDescent="0.25">
      <c r="B110"/>
      <c r="C110"/>
      <c r="D110"/>
      <c r="E110"/>
    </row>
    <row r="111" spans="2:5" ht="15" x14ac:dyDescent="0.25">
      <c r="B111"/>
      <c r="C111"/>
      <c r="D111"/>
      <c r="E111"/>
    </row>
    <row r="112" spans="2:5" ht="15" x14ac:dyDescent="0.25">
      <c r="B112"/>
      <c r="C112"/>
      <c r="D112"/>
      <c r="E112"/>
    </row>
    <row r="113" spans="2:5" ht="15" x14ac:dyDescent="0.25">
      <c r="B113"/>
      <c r="C113"/>
      <c r="D113"/>
      <c r="E113"/>
    </row>
    <row r="114" spans="2:5" ht="15" x14ac:dyDescent="0.25">
      <c r="B114"/>
      <c r="C114"/>
      <c r="D114"/>
      <c r="E114"/>
    </row>
    <row r="115" spans="2:5" ht="15" x14ac:dyDescent="0.25">
      <c r="B115"/>
      <c r="C115"/>
      <c r="D115"/>
      <c r="E115"/>
    </row>
    <row r="116" spans="2:5" ht="15" x14ac:dyDescent="0.25">
      <c r="B116"/>
      <c r="C116"/>
      <c r="D116"/>
      <c r="E116"/>
    </row>
    <row r="117" spans="2:5" ht="15" x14ac:dyDescent="0.25">
      <c r="B117"/>
      <c r="C117"/>
      <c r="D117"/>
      <c r="E117"/>
    </row>
    <row r="118" spans="2:5" ht="15" x14ac:dyDescent="0.25">
      <c r="B118"/>
      <c r="C118"/>
      <c r="D118"/>
      <c r="E118"/>
    </row>
    <row r="119" spans="2:5" ht="15" x14ac:dyDescent="0.25">
      <c r="B119"/>
      <c r="C119"/>
      <c r="D119"/>
      <c r="E119"/>
    </row>
    <row r="120" spans="2:5" ht="15" x14ac:dyDescent="0.25">
      <c r="B120"/>
      <c r="C120"/>
      <c r="D120"/>
      <c r="E120"/>
    </row>
    <row r="121" spans="2:5" ht="15" x14ac:dyDescent="0.25">
      <c r="B121"/>
      <c r="C121"/>
      <c r="D121"/>
      <c r="E121"/>
    </row>
    <row r="122" spans="2:5" ht="15" x14ac:dyDescent="0.25">
      <c r="B122"/>
      <c r="C122"/>
      <c r="D122"/>
      <c r="E122"/>
    </row>
    <row r="123" spans="2:5" ht="15" x14ac:dyDescent="0.25">
      <c r="B123"/>
      <c r="C123"/>
      <c r="D123"/>
      <c r="E123"/>
    </row>
    <row r="124" spans="2:5" ht="15" x14ac:dyDescent="0.25">
      <c r="B124"/>
      <c r="C124"/>
      <c r="D124"/>
      <c r="E124"/>
    </row>
    <row r="125" spans="2:5" ht="15" x14ac:dyDescent="0.25">
      <c r="B125"/>
      <c r="C125"/>
      <c r="D125"/>
      <c r="E125"/>
    </row>
    <row r="126" spans="2:5" ht="15" x14ac:dyDescent="0.25">
      <c r="B126"/>
      <c r="C126"/>
      <c r="D126"/>
      <c r="E126"/>
    </row>
    <row r="127" spans="2:5" ht="15" x14ac:dyDescent="0.25">
      <c r="B127"/>
      <c r="C127"/>
      <c r="D127"/>
      <c r="E127"/>
    </row>
    <row r="128" spans="2:5" ht="15" x14ac:dyDescent="0.25">
      <c r="B128"/>
      <c r="C128"/>
      <c r="D128"/>
      <c r="E128"/>
    </row>
    <row r="129" spans="2:5" ht="15" x14ac:dyDescent="0.25">
      <c r="B129"/>
      <c r="C129"/>
      <c r="D129"/>
      <c r="E129"/>
    </row>
    <row r="130" spans="2:5" ht="15" x14ac:dyDescent="0.25">
      <c r="B130"/>
      <c r="C130"/>
      <c r="D130"/>
      <c r="E130"/>
    </row>
    <row r="131" spans="2:5" ht="15" x14ac:dyDescent="0.25">
      <c r="B131"/>
      <c r="C131"/>
      <c r="D131"/>
      <c r="E131"/>
    </row>
    <row r="132" spans="2:5" ht="15" x14ac:dyDescent="0.25">
      <c r="B132"/>
      <c r="C132"/>
      <c r="D132"/>
      <c r="E132"/>
    </row>
    <row r="133" spans="2:5" ht="15" x14ac:dyDescent="0.25">
      <c r="B133"/>
      <c r="C133"/>
      <c r="D133"/>
      <c r="E133"/>
    </row>
    <row r="134" spans="2:5" ht="15" x14ac:dyDescent="0.25">
      <c r="B134"/>
      <c r="C134"/>
      <c r="D134"/>
      <c r="E134"/>
    </row>
    <row r="135" spans="2:5" ht="15" x14ac:dyDescent="0.25">
      <c r="B135"/>
      <c r="C135"/>
      <c r="D135"/>
      <c r="E135"/>
    </row>
    <row r="136" spans="2:5" ht="15" x14ac:dyDescent="0.25">
      <c r="B136"/>
      <c r="C136"/>
      <c r="D136"/>
      <c r="E136"/>
    </row>
    <row r="137" spans="2:5" ht="15" x14ac:dyDescent="0.25">
      <c r="B137"/>
      <c r="C137"/>
      <c r="D137"/>
      <c r="E137"/>
    </row>
    <row r="138" spans="2:5" ht="15" x14ac:dyDescent="0.25">
      <c r="B138"/>
      <c r="C138"/>
      <c r="D138"/>
      <c r="E138"/>
    </row>
    <row r="139" spans="2:5" ht="15" x14ac:dyDescent="0.25">
      <c r="B139"/>
      <c r="C139"/>
      <c r="D139"/>
      <c r="E139"/>
    </row>
    <row r="140" spans="2:5" ht="15" x14ac:dyDescent="0.25">
      <c r="B140"/>
      <c r="C140"/>
      <c r="D140"/>
      <c r="E140"/>
    </row>
    <row r="141" spans="2:5" ht="15" x14ac:dyDescent="0.25">
      <c r="B141"/>
      <c r="C141"/>
      <c r="D141"/>
      <c r="E141"/>
    </row>
    <row r="142" spans="2:5" ht="15" x14ac:dyDescent="0.25">
      <c r="B142"/>
      <c r="C142"/>
      <c r="D142"/>
      <c r="E142"/>
    </row>
    <row r="143" spans="2:5" ht="15" x14ac:dyDescent="0.25">
      <c r="B143"/>
      <c r="C143"/>
      <c r="D143"/>
      <c r="E143"/>
    </row>
    <row r="144" spans="2:5" ht="15" x14ac:dyDescent="0.25">
      <c r="B144"/>
      <c r="C144"/>
      <c r="D144"/>
      <c r="E144"/>
    </row>
    <row r="145" spans="2:5" ht="15" x14ac:dyDescent="0.25">
      <c r="B145"/>
      <c r="C145"/>
      <c r="D145"/>
      <c r="E145"/>
    </row>
    <row r="146" spans="2:5" ht="15" x14ac:dyDescent="0.25">
      <c r="B146"/>
      <c r="C146"/>
      <c r="D146"/>
      <c r="E146"/>
    </row>
    <row r="147" spans="2:5" ht="15" x14ac:dyDescent="0.25">
      <c r="B147"/>
      <c r="C147"/>
      <c r="D147"/>
      <c r="E147"/>
    </row>
    <row r="148" spans="2:5" ht="15" x14ac:dyDescent="0.25">
      <c r="B148"/>
      <c r="C148"/>
      <c r="D148"/>
      <c r="E148"/>
    </row>
    <row r="149" spans="2:5" ht="15" x14ac:dyDescent="0.25">
      <c r="B149"/>
      <c r="C149"/>
      <c r="D149"/>
      <c r="E149"/>
    </row>
    <row r="150" spans="2:5" ht="15" x14ac:dyDescent="0.25">
      <c r="B150"/>
      <c r="C150"/>
      <c r="D150"/>
      <c r="E150"/>
    </row>
    <row r="151" spans="2:5" ht="15" x14ac:dyDescent="0.25">
      <c r="B151"/>
      <c r="C151"/>
      <c r="D151"/>
      <c r="E151"/>
    </row>
    <row r="152" spans="2:5" ht="15" x14ac:dyDescent="0.25">
      <c r="B152"/>
      <c r="C152"/>
      <c r="D152"/>
      <c r="E152"/>
    </row>
    <row r="153" spans="2:5" ht="15" x14ac:dyDescent="0.25">
      <c r="B153"/>
      <c r="C153"/>
      <c r="D153"/>
      <c r="E153"/>
    </row>
    <row r="154" spans="2:5" ht="15" x14ac:dyDescent="0.25">
      <c r="B154"/>
      <c r="C154"/>
      <c r="D154"/>
      <c r="E154"/>
    </row>
    <row r="155" spans="2:5" ht="15" x14ac:dyDescent="0.25">
      <c r="B155"/>
      <c r="C155"/>
      <c r="D155"/>
      <c r="E155"/>
    </row>
    <row r="156" spans="2:5" ht="15" x14ac:dyDescent="0.25">
      <c r="B156"/>
      <c r="C156"/>
      <c r="D156"/>
      <c r="E156"/>
    </row>
    <row r="157" spans="2:5" ht="15" x14ac:dyDescent="0.25">
      <c r="B157"/>
      <c r="C157"/>
      <c r="D157"/>
      <c r="E157"/>
    </row>
    <row r="158" spans="2:5" ht="15" x14ac:dyDescent="0.25">
      <c r="B158"/>
      <c r="C158"/>
      <c r="D158"/>
      <c r="E158"/>
    </row>
    <row r="159" spans="2:5" ht="15" x14ac:dyDescent="0.25">
      <c r="B159"/>
      <c r="C159"/>
      <c r="D159"/>
      <c r="E159"/>
    </row>
    <row r="160" spans="2:5" ht="15" x14ac:dyDescent="0.25">
      <c r="B160"/>
      <c r="C160"/>
      <c r="D160"/>
      <c r="E160"/>
    </row>
    <row r="161" spans="2:5" ht="15" x14ac:dyDescent="0.25">
      <c r="B161"/>
      <c r="C161"/>
      <c r="D161"/>
      <c r="E161"/>
    </row>
    <row r="162" spans="2:5" ht="15" x14ac:dyDescent="0.25">
      <c r="B162"/>
      <c r="C162"/>
      <c r="D162"/>
      <c r="E162"/>
    </row>
    <row r="163" spans="2:5" ht="15" x14ac:dyDescent="0.25">
      <c r="B163"/>
      <c r="C163"/>
      <c r="D163"/>
      <c r="E163"/>
    </row>
    <row r="164" spans="2:5" ht="15" x14ac:dyDescent="0.25">
      <c r="B164"/>
      <c r="C164"/>
      <c r="D164"/>
      <c r="E164"/>
    </row>
    <row r="165" spans="2:5" ht="15" x14ac:dyDescent="0.25">
      <c r="B165"/>
      <c r="C165"/>
      <c r="D165"/>
      <c r="E165"/>
    </row>
    <row r="166" spans="2:5" ht="15" x14ac:dyDescent="0.25">
      <c r="B166"/>
      <c r="C166"/>
      <c r="D166"/>
      <c r="E166"/>
    </row>
    <row r="167" spans="2:5" ht="15" x14ac:dyDescent="0.25">
      <c r="B167"/>
      <c r="C167"/>
      <c r="D167"/>
      <c r="E167"/>
    </row>
    <row r="168" spans="2:5" ht="15" x14ac:dyDescent="0.25">
      <c r="B168"/>
      <c r="C168"/>
      <c r="D168"/>
      <c r="E168"/>
    </row>
    <row r="169" spans="2:5" ht="15" x14ac:dyDescent="0.25">
      <c r="B169"/>
      <c r="C169"/>
      <c r="D169"/>
      <c r="E169"/>
    </row>
    <row r="170" spans="2:5" ht="15" x14ac:dyDescent="0.25">
      <c r="B170"/>
      <c r="C170"/>
      <c r="D170"/>
      <c r="E170"/>
    </row>
    <row r="171" spans="2:5" ht="15" x14ac:dyDescent="0.25">
      <c r="B171"/>
      <c r="C171"/>
      <c r="D171"/>
      <c r="E171"/>
    </row>
    <row r="172" spans="2:5" ht="15" x14ac:dyDescent="0.25">
      <c r="B172"/>
      <c r="C172"/>
      <c r="D172"/>
      <c r="E172"/>
    </row>
    <row r="173" spans="2:5" ht="15" x14ac:dyDescent="0.25">
      <c r="B173"/>
      <c r="C173"/>
      <c r="D173"/>
      <c r="E173"/>
    </row>
    <row r="174" spans="2:5" ht="15" x14ac:dyDescent="0.25">
      <c r="B174"/>
      <c r="C174"/>
      <c r="D174"/>
      <c r="E174"/>
    </row>
    <row r="175" spans="2:5" ht="15" x14ac:dyDescent="0.25">
      <c r="B175"/>
      <c r="C175"/>
      <c r="D175"/>
      <c r="E175"/>
    </row>
    <row r="176" spans="2:5" ht="15" x14ac:dyDescent="0.25">
      <c r="B176"/>
      <c r="C176"/>
      <c r="D176"/>
      <c r="E176"/>
    </row>
    <row r="177" spans="2:5" ht="15" x14ac:dyDescent="0.25">
      <c r="B177"/>
      <c r="C177"/>
      <c r="D177"/>
      <c r="E177"/>
    </row>
    <row r="178" spans="2:5" ht="15" x14ac:dyDescent="0.25">
      <c r="B178"/>
      <c r="C178"/>
      <c r="D178"/>
      <c r="E178"/>
    </row>
    <row r="179" spans="2:5" ht="15" x14ac:dyDescent="0.25">
      <c r="B179"/>
      <c r="C179"/>
      <c r="D179"/>
      <c r="E179"/>
    </row>
    <row r="180" spans="2:5" ht="15" x14ac:dyDescent="0.25">
      <c r="B180"/>
      <c r="C180"/>
      <c r="D180"/>
      <c r="E180"/>
    </row>
    <row r="181" spans="2:5" ht="15" x14ac:dyDescent="0.25">
      <c r="B181"/>
      <c r="C181"/>
      <c r="D181"/>
      <c r="E181"/>
    </row>
    <row r="182" spans="2:5" ht="15" x14ac:dyDescent="0.25">
      <c r="B182"/>
      <c r="C182"/>
      <c r="D182"/>
      <c r="E182"/>
    </row>
    <row r="183" spans="2:5" ht="15" x14ac:dyDescent="0.25">
      <c r="B183"/>
      <c r="C183"/>
      <c r="D183"/>
      <c r="E183"/>
    </row>
    <row r="184" spans="2:5" ht="15" x14ac:dyDescent="0.25">
      <c r="B184"/>
      <c r="C184"/>
      <c r="D184"/>
      <c r="E184"/>
    </row>
    <row r="185" spans="2:5" ht="15" x14ac:dyDescent="0.25">
      <c r="B185"/>
      <c r="C185"/>
      <c r="D185"/>
      <c r="E185"/>
    </row>
    <row r="186" spans="2:5" ht="15" x14ac:dyDescent="0.25">
      <c r="B186"/>
      <c r="C186"/>
      <c r="D186"/>
      <c r="E186"/>
    </row>
    <row r="187" spans="2:5" ht="15" x14ac:dyDescent="0.25">
      <c r="B187"/>
      <c r="C187"/>
      <c r="D187"/>
      <c r="E187"/>
    </row>
    <row r="188" spans="2:5" ht="15" x14ac:dyDescent="0.25">
      <c r="B188"/>
      <c r="C188"/>
      <c r="D188"/>
      <c r="E188"/>
    </row>
    <row r="189" spans="2:5" ht="15" x14ac:dyDescent="0.25">
      <c r="B189"/>
      <c r="C189"/>
      <c r="D189"/>
      <c r="E189"/>
    </row>
    <row r="190" spans="2:5" ht="15" x14ac:dyDescent="0.25">
      <c r="B190"/>
      <c r="C190"/>
      <c r="D190"/>
      <c r="E190"/>
    </row>
    <row r="191" spans="2:5" ht="15" x14ac:dyDescent="0.25">
      <c r="B191"/>
      <c r="C191"/>
      <c r="D191"/>
      <c r="E191"/>
    </row>
    <row r="192" spans="2:5" ht="15" x14ac:dyDescent="0.25">
      <c r="B192"/>
      <c r="C192"/>
      <c r="D192"/>
      <c r="E192"/>
    </row>
    <row r="193" spans="2:5" ht="15" x14ac:dyDescent="0.25">
      <c r="B193"/>
      <c r="C193"/>
      <c r="D193"/>
      <c r="E193"/>
    </row>
    <row r="194" spans="2:5" ht="15" x14ac:dyDescent="0.25">
      <c r="B194"/>
      <c r="C194"/>
      <c r="D194"/>
      <c r="E194"/>
    </row>
    <row r="195" spans="2:5" ht="15" x14ac:dyDescent="0.25">
      <c r="B195"/>
      <c r="C195"/>
      <c r="D195"/>
      <c r="E195"/>
    </row>
    <row r="196" spans="2:5" ht="15" x14ac:dyDescent="0.25">
      <c r="B196"/>
      <c r="C196"/>
      <c r="D196"/>
      <c r="E196"/>
    </row>
    <row r="197" spans="2:5" ht="15" x14ac:dyDescent="0.25">
      <c r="B197"/>
      <c r="C197"/>
      <c r="D197"/>
      <c r="E197"/>
    </row>
    <row r="198" spans="2:5" ht="15" x14ac:dyDescent="0.25">
      <c r="B198"/>
      <c r="C198"/>
      <c r="D198"/>
      <c r="E198"/>
    </row>
    <row r="199" spans="2:5" ht="15" x14ac:dyDescent="0.25">
      <c r="B199"/>
      <c r="C199"/>
      <c r="D199"/>
      <c r="E199"/>
    </row>
    <row r="200" spans="2:5" ht="15" x14ac:dyDescent="0.25">
      <c r="B200"/>
      <c r="C200"/>
      <c r="D200"/>
      <c r="E200"/>
    </row>
    <row r="201" spans="2:5" ht="15" x14ac:dyDescent="0.25">
      <c r="B201"/>
      <c r="C201"/>
      <c r="D201"/>
      <c r="E201"/>
    </row>
    <row r="202" spans="2:5" ht="15" x14ac:dyDescent="0.25">
      <c r="B202"/>
      <c r="C202"/>
      <c r="D202"/>
      <c r="E202"/>
    </row>
    <row r="203" spans="2:5" ht="15" x14ac:dyDescent="0.25">
      <c r="B203"/>
      <c r="C203"/>
      <c r="D203"/>
      <c r="E203"/>
    </row>
    <row r="204" spans="2:5" ht="15" x14ac:dyDescent="0.25">
      <c r="B204"/>
      <c r="C204"/>
      <c r="D204"/>
      <c r="E204"/>
    </row>
    <row r="205" spans="2:5" ht="15" x14ac:dyDescent="0.25">
      <c r="B205"/>
      <c r="C205"/>
      <c r="D205"/>
      <c r="E205"/>
    </row>
    <row r="206" spans="2:5" ht="15" x14ac:dyDescent="0.25">
      <c r="B206"/>
      <c r="C206"/>
      <c r="D206"/>
      <c r="E206"/>
    </row>
    <row r="207" spans="2:5" ht="15" x14ac:dyDescent="0.25">
      <c r="B207"/>
      <c r="C207"/>
      <c r="D207"/>
      <c r="E207"/>
    </row>
    <row r="208" spans="2:5" ht="15" x14ac:dyDescent="0.25">
      <c r="B208"/>
      <c r="C208"/>
      <c r="D208"/>
      <c r="E208"/>
    </row>
    <row r="209" spans="2:5" ht="15" x14ac:dyDescent="0.25">
      <c r="B209"/>
      <c r="C209"/>
      <c r="D209"/>
      <c r="E209"/>
    </row>
    <row r="210" spans="2:5" ht="15" x14ac:dyDescent="0.25">
      <c r="B210"/>
      <c r="C210"/>
      <c r="D210"/>
      <c r="E210"/>
    </row>
    <row r="211" spans="2:5" ht="15" x14ac:dyDescent="0.25">
      <c r="B211"/>
      <c r="C211"/>
      <c r="D211"/>
      <c r="E211"/>
    </row>
    <row r="212" spans="2:5" ht="15" x14ac:dyDescent="0.25">
      <c r="B212"/>
      <c r="C212"/>
      <c r="D212"/>
      <c r="E212"/>
    </row>
    <row r="213" spans="2:5" ht="15" x14ac:dyDescent="0.25">
      <c r="B213"/>
      <c r="C213"/>
      <c r="D213"/>
      <c r="E213"/>
    </row>
    <row r="214" spans="2:5" ht="15" x14ac:dyDescent="0.25">
      <c r="B214"/>
      <c r="C214"/>
      <c r="D214"/>
      <c r="E214"/>
    </row>
    <row r="215" spans="2:5" ht="15" x14ac:dyDescent="0.25">
      <c r="B215"/>
      <c r="C215"/>
      <c r="D215"/>
      <c r="E215"/>
    </row>
    <row r="216" spans="2:5" ht="15" x14ac:dyDescent="0.25">
      <c r="B216"/>
      <c r="C216"/>
      <c r="D216"/>
      <c r="E216"/>
    </row>
    <row r="217" spans="2:5" ht="15" x14ac:dyDescent="0.25">
      <c r="B217"/>
      <c r="C217"/>
      <c r="D217"/>
      <c r="E217"/>
    </row>
    <row r="218" spans="2:5" ht="15" x14ac:dyDescent="0.25">
      <c r="B218"/>
      <c r="C218"/>
      <c r="D218"/>
      <c r="E218"/>
    </row>
    <row r="219" spans="2:5" ht="15" x14ac:dyDescent="0.25">
      <c r="B219"/>
      <c r="C219"/>
      <c r="D219"/>
      <c r="E219"/>
    </row>
    <row r="220" spans="2:5" ht="15" x14ac:dyDescent="0.25">
      <c r="B220"/>
      <c r="C220"/>
      <c r="D220"/>
      <c r="E220"/>
    </row>
    <row r="221" spans="2:5" ht="15" x14ac:dyDescent="0.25">
      <c r="B221"/>
      <c r="C221"/>
      <c r="D221"/>
      <c r="E221"/>
    </row>
    <row r="222" spans="2:5" ht="15" x14ac:dyDescent="0.25">
      <c r="B222"/>
      <c r="C222"/>
      <c r="D222"/>
      <c r="E222"/>
    </row>
    <row r="223" spans="2:5" ht="15" x14ac:dyDescent="0.25">
      <c r="B223"/>
      <c r="C223"/>
      <c r="D223"/>
      <c r="E223"/>
    </row>
    <row r="224" spans="2:5" ht="15" x14ac:dyDescent="0.25">
      <c r="B224"/>
      <c r="C224"/>
      <c r="D224"/>
      <c r="E224"/>
    </row>
    <row r="225" spans="2:5" ht="15" x14ac:dyDescent="0.25">
      <c r="B225"/>
      <c r="C225"/>
      <c r="D225"/>
      <c r="E225"/>
    </row>
    <row r="226" spans="2:5" ht="15" x14ac:dyDescent="0.25">
      <c r="B226"/>
      <c r="C226"/>
      <c r="D226"/>
      <c r="E226"/>
    </row>
    <row r="227" spans="2:5" ht="15" x14ac:dyDescent="0.25">
      <c r="B227"/>
      <c r="C227"/>
      <c r="D227"/>
      <c r="E227"/>
    </row>
    <row r="228" spans="2:5" ht="15" x14ac:dyDescent="0.25">
      <c r="B228"/>
      <c r="C228"/>
      <c r="D228"/>
      <c r="E228"/>
    </row>
    <row r="229" spans="2:5" ht="15" x14ac:dyDescent="0.25">
      <c r="B229"/>
      <c r="C229"/>
      <c r="D229"/>
      <c r="E229"/>
    </row>
    <row r="230" spans="2:5" ht="15" x14ac:dyDescent="0.25">
      <c r="B230"/>
      <c r="C230"/>
      <c r="D230"/>
      <c r="E230"/>
    </row>
    <row r="231" spans="2:5" ht="15" x14ac:dyDescent="0.25">
      <c r="B231"/>
      <c r="C231"/>
      <c r="D231"/>
      <c r="E231"/>
    </row>
    <row r="232" spans="2:5" ht="15" x14ac:dyDescent="0.25">
      <c r="B232"/>
      <c r="C232"/>
      <c r="D232"/>
      <c r="E232"/>
    </row>
    <row r="233" spans="2:5" ht="15" x14ac:dyDescent="0.25">
      <c r="B233"/>
      <c r="C233"/>
      <c r="D233"/>
      <c r="E233"/>
    </row>
    <row r="234" spans="2:5" ht="15" x14ac:dyDescent="0.25">
      <c r="B234"/>
      <c r="C234"/>
      <c r="D234"/>
      <c r="E234"/>
    </row>
    <row r="235" spans="2:5" ht="15" x14ac:dyDescent="0.25">
      <c r="B235"/>
      <c r="C235"/>
      <c r="D235"/>
      <c r="E235"/>
    </row>
    <row r="236" spans="2:5" ht="15" x14ac:dyDescent="0.25">
      <c r="B236"/>
      <c r="C236"/>
      <c r="D236"/>
      <c r="E236"/>
    </row>
    <row r="237" spans="2:5" ht="15" x14ac:dyDescent="0.25">
      <c r="B237"/>
      <c r="C237"/>
      <c r="D237"/>
      <c r="E237"/>
    </row>
    <row r="238" spans="2:5" ht="15" x14ac:dyDescent="0.25">
      <c r="B238"/>
      <c r="C238"/>
      <c r="D238"/>
      <c r="E238"/>
    </row>
    <row r="239" spans="2:5" ht="15" x14ac:dyDescent="0.25">
      <c r="B239"/>
      <c r="C239"/>
      <c r="D239"/>
      <c r="E239"/>
    </row>
    <row r="240" spans="2:5" ht="15" x14ac:dyDescent="0.25">
      <c r="B240"/>
      <c r="C240"/>
      <c r="D240"/>
      <c r="E240"/>
    </row>
    <row r="241" spans="2:5" ht="15" x14ac:dyDescent="0.25">
      <c r="B241"/>
      <c r="C241"/>
      <c r="D241"/>
      <c r="E241"/>
    </row>
    <row r="242" spans="2:5" ht="15" x14ac:dyDescent="0.25">
      <c r="B242"/>
      <c r="C242"/>
      <c r="D242"/>
      <c r="E242"/>
    </row>
    <row r="243" spans="2:5" ht="15" x14ac:dyDescent="0.25">
      <c r="B243"/>
      <c r="C243"/>
      <c r="D243"/>
      <c r="E243"/>
    </row>
    <row r="244" spans="2:5" ht="15" x14ac:dyDescent="0.25">
      <c r="B244"/>
      <c r="C244"/>
      <c r="D244"/>
      <c r="E244"/>
    </row>
    <row r="245" spans="2:5" ht="15" x14ac:dyDescent="0.25">
      <c r="B245"/>
      <c r="C245"/>
      <c r="D245"/>
      <c r="E245"/>
    </row>
    <row r="246" spans="2:5" ht="15" x14ac:dyDescent="0.25">
      <c r="B246"/>
      <c r="C246"/>
      <c r="D246"/>
      <c r="E246"/>
    </row>
    <row r="247" spans="2:5" ht="15" x14ac:dyDescent="0.25">
      <c r="B247"/>
      <c r="C247"/>
      <c r="D247"/>
      <c r="E247"/>
    </row>
    <row r="248" spans="2:5" ht="15" x14ac:dyDescent="0.25">
      <c r="B248"/>
      <c r="C248"/>
      <c r="D248"/>
      <c r="E248"/>
    </row>
    <row r="249" spans="2:5" ht="15" x14ac:dyDescent="0.25">
      <c r="B249"/>
      <c r="C249"/>
      <c r="D249"/>
      <c r="E249"/>
    </row>
    <row r="250" spans="2:5" ht="15" x14ac:dyDescent="0.25">
      <c r="B250"/>
      <c r="C250"/>
      <c r="D250"/>
      <c r="E250"/>
    </row>
    <row r="251" spans="2:5" ht="15" x14ac:dyDescent="0.25">
      <c r="B251"/>
      <c r="C251"/>
      <c r="D251"/>
      <c r="E251"/>
    </row>
    <row r="252" spans="2:5" ht="15" x14ac:dyDescent="0.25">
      <c r="B252"/>
      <c r="C252"/>
      <c r="D252"/>
      <c r="E252"/>
    </row>
    <row r="253" spans="2:5" ht="15" x14ac:dyDescent="0.25">
      <c r="B253"/>
      <c r="C253"/>
      <c r="D253"/>
      <c r="E253"/>
    </row>
    <row r="254" spans="2:5" ht="15" x14ac:dyDescent="0.25">
      <c r="B254"/>
      <c r="C254"/>
      <c r="D254"/>
      <c r="E254"/>
    </row>
    <row r="255" spans="2:5" ht="15" x14ac:dyDescent="0.25">
      <c r="B255"/>
      <c r="C255"/>
      <c r="D255"/>
      <c r="E255"/>
    </row>
    <row r="256" spans="2:5" ht="15" x14ac:dyDescent="0.25">
      <c r="B256"/>
      <c r="C256"/>
      <c r="D256"/>
      <c r="E256"/>
    </row>
    <row r="257" spans="2:5" ht="15" x14ac:dyDescent="0.25">
      <c r="B257"/>
      <c r="C257"/>
      <c r="D257"/>
      <c r="E257"/>
    </row>
    <row r="258" spans="2:5" ht="15" x14ac:dyDescent="0.25">
      <c r="B258"/>
      <c r="C258"/>
      <c r="D258"/>
      <c r="E258"/>
    </row>
    <row r="259" spans="2:5" ht="15" x14ac:dyDescent="0.25">
      <c r="B259"/>
      <c r="C259"/>
      <c r="D259"/>
      <c r="E259"/>
    </row>
    <row r="260" spans="2:5" ht="15" x14ac:dyDescent="0.25">
      <c r="B260"/>
      <c r="C260"/>
      <c r="D260"/>
      <c r="E260"/>
    </row>
    <row r="261" spans="2:5" ht="15" x14ac:dyDescent="0.25">
      <c r="B261"/>
      <c r="C261"/>
      <c r="D261"/>
      <c r="E261"/>
    </row>
    <row r="262" spans="2:5" ht="15" x14ac:dyDescent="0.25">
      <c r="B262"/>
      <c r="C262"/>
      <c r="D262"/>
      <c r="E262"/>
    </row>
    <row r="263" spans="2:5" ht="15" x14ac:dyDescent="0.25">
      <c r="B263"/>
      <c r="C263"/>
      <c r="D263"/>
      <c r="E263"/>
    </row>
    <row r="264" spans="2:5" ht="15" x14ac:dyDescent="0.25">
      <c r="B264"/>
      <c r="C264"/>
      <c r="D264"/>
      <c r="E264"/>
    </row>
    <row r="265" spans="2:5" ht="15" x14ac:dyDescent="0.25">
      <c r="B265"/>
      <c r="C265"/>
      <c r="D265"/>
      <c r="E265"/>
    </row>
    <row r="266" spans="2:5" ht="15" x14ac:dyDescent="0.25">
      <c r="B266"/>
      <c r="C266"/>
      <c r="D266"/>
      <c r="E266"/>
    </row>
    <row r="267" spans="2:5" ht="15" x14ac:dyDescent="0.25">
      <c r="B267"/>
      <c r="C267"/>
      <c r="D267"/>
      <c r="E267"/>
    </row>
    <row r="268" spans="2:5" ht="15" x14ac:dyDescent="0.25">
      <c r="B268"/>
      <c r="C268"/>
      <c r="D268"/>
      <c r="E268"/>
    </row>
    <row r="269" spans="2:5" ht="15" x14ac:dyDescent="0.25">
      <c r="B269"/>
      <c r="C269"/>
      <c r="D269"/>
      <c r="E269"/>
    </row>
    <row r="270" spans="2:5" ht="15" x14ac:dyDescent="0.25">
      <c r="B270"/>
      <c r="C270"/>
      <c r="D270"/>
      <c r="E270"/>
    </row>
    <row r="271" spans="2:5" ht="15" x14ac:dyDescent="0.25">
      <c r="B271"/>
      <c r="C271"/>
      <c r="D271"/>
      <c r="E271"/>
    </row>
    <row r="272" spans="2:5" ht="15" x14ac:dyDescent="0.25">
      <c r="B272"/>
      <c r="C272"/>
      <c r="D272"/>
      <c r="E272"/>
    </row>
    <row r="273" spans="2:5" ht="15" x14ac:dyDescent="0.25">
      <c r="B273"/>
      <c r="C273"/>
      <c r="D273"/>
      <c r="E273"/>
    </row>
    <row r="274" spans="2:5" ht="15" x14ac:dyDescent="0.25">
      <c r="B274"/>
      <c r="C274"/>
      <c r="D274"/>
      <c r="E274"/>
    </row>
    <row r="275" spans="2:5" ht="15" x14ac:dyDescent="0.25">
      <c r="B275"/>
      <c r="C275"/>
      <c r="D275"/>
      <c r="E275"/>
    </row>
    <row r="276" spans="2:5" ht="15" x14ac:dyDescent="0.25">
      <c r="B276"/>
      <c r="C276"/>
      <c r="D276"/>
      <c r="E276"/>
    </row>
    <row r="277" spans="2:5" ht="15" x14ac:dyDescent="0.25">
      <c r="B277"/>
      <c r="C277"/>
      <c r="D277"/>
      <c r="E277"/>
    </row>
    <row r="278" spans="2:5" ht="15" x14ac:dyDescent="0.25">
      <c r="B278"/>
      <c r="C278"/>
      <c r="D278"/>
      <c r="E278"/>
    </row>
    <row r="279" spans="2:5" ht="15" x14ac:dyDescent="0.25">
      <c r="B279"/>
      <c r="C279"/>
      <c r="D279"/>
      <c r="E279"/>
    </row>
    <row r="280" spans="2:5" ht="15" x14ac:dyDescent="0.25">
      <c r="B280"/>
      <c r="C280"/>
      <c r="D280"/>
      <c r="E280"/>
    </row>
    <row r="281" spans="2:5" ht="15" x14ac:dyDescent="0.25">
      <c r="B281"/>
      <c r="C281"/>
      <c r="D281"/>
      <c r="E281"/>
    </row>
    <row r="282" spans="2:5" ht="15" x14ac:dyDescent="0.25">
      <c r="B282"/>
      <c r="C282"/>
      <c r="D282"/>
      <c r="E282"/>
    </row>
    <row r="283" spans="2:5" ht="15" x14ac:dyDescent="0.25">
      <c r="B283"/>
      <c r="C283"/>
      <c r="D283"/>
      <c r="E283"/>
    </row>
    <row r="284" spans="2:5" ht="15" x14ac:dyDescent="0.25">
      <c r="B284"/>
      <c r="C284"/>
      <c r="D284"/>
      <c r="E284"/>
    </row>
    <row r="285" spans="2:5" ht="15" x14ac:dyDescent="0.25">
      <c r="B285"/>
      <c r="C285"/>
      <c r="D285"/>
      <c r="E285"/>
    </row>
    <row r="286" spans="2:5" ht="15" x14ac:dyDescent="0.25">
      <c r="B286"/>
      <c r="C286"/>
      <c r="D286"/>
      <c r="E286"/>
    </row>
    <row r="287" spans="2:5" ht="15" x14ac:dyDescent="0.25">
      <c r="B287"/>
      <c r="C287"/>
      <c r="D287"/>
      <c r="E287"/>
    </row>
    <row r="288" spans="2:5" ht="15" x14ac:dyDescent="0.25">
      <c r="B288"/>
      <c r="C288"/>
      <c r="D288"/>
      <c r="E288"/>
    </row>
    <row r="289" spans="2:5" ht="15" x14ac:dyDescent="0.25">
      <c r="B289"/>
      <c r="C289"/>
      <c r="D289"/>
      <c r="E289"/>
    </row>
    <row r="290" spans="2:5" ht="15" x14ac:dyDescent="0.25">
      <c r="B290"/>
      <c r="C290"/>
      <c r="D290"/>
      <c r="E290"/>
    </row>
    <row r="291" spans="2:5" ht="15" x14ac:dyDescent="0.25">
      <c r="B291"/>
      <c r="C291"/>
      <c r="D291"/>
      <c r="E291"/>
    </row>
    <row r="292" spans="2:5" ht="15" x14ac:dyDescent="0.25">
      <c r="B292"/>
      <c r="C292"/>
      <c r="D292"/>
      <c r="E292"/>
    </row>
    <row r="293" spans="2:5" ht="15" x14ac:dyDescent="0.25">
      <c r="B293"/>
      <c r="C293"/>
      <c r="D293"/>
      <c r="E293"/>
    </row>
    <row r="294" spans="2:5" ht="15" x14ac:dyDescent="0.25">
      <c r="B294"/>
      <c r="C294"/>
      <c r="D294"/>
      <c r="E294"/>
    </row>
    <row r="295" spans="2:5" ht="15" x14ac:dyDescent="0.25">
      <c r="B295"/>
      <c r="C295"/>
      <c r="D295"/>
      <c r="E295"/>
    </row>
    <row r="296" spans="2:5" ht="15" x14ac:dyDescent="0.25">
      <c r="B296"/>
      <c r="C296"/>
      <c r="D296"/>
      <c r="E296"/>
    </row>
    <row r="297" spans="2:5" ht="15" x14ac:dyDescent="0.25">
      <c r="B297"/>
      <c r="C297"/>
      <c r="D297"/>
      <c r="E297"/>
    </row>
    <row r="298" spans="2:5" ht="15" x14ac:dyDescent="0.25">
      <c r="B298"/>
      <c r="C298"/>
      <c r="D298"/>
      <c r="E298"/>
    </row>
    <row r="299" spans="2:5" ht="15" x14ac:dyDescent="0.25">
      <c r="B299"/>
      <c r="C299"/>
      <c r="D299"/>
      <c r="E299"/>
    </row>
    <row r="300" spans="2:5" ht="15" x14ac:dyDescent="0.25">
      <c r="B300"/>
      <c r="C300"/>
      <c r="D300"/>
      <c r="E300"/>
    </row>
    <row r="301" spans="2:5" ht="15" x14ac:dyDescent="0.25">
      <c r="B301"/>
      <c r="C301"/>
      <c r="D301"/>
      <c r="E301"/>
    </row>
    <row r="302" spans="2:5" ht="15" x14ac:dyDescent="0.25">
      <c r="B302"/>
      <c r="C302"/>
      <c r="D302"/>
      <c r="E302"/>
    </row>
    <row r="303" spans="2:5" ht="15" x14ac:dyDescent="0.25">
      <c r="B303"/>
      <c r="C303"/>
      <c r="D303"/>
      <c r="E303"/>
    </row>
    <row r="304" spans="2:5" ht="15" x14ac:dyDescent="0.25">
      <c r="B304"/>
      <c r="C304"/>
      <c r="D304"/>
      <c r="E304"/>
    </row>
    <row r="305" spans="2:5" ht="15" x14ac:dyDescent="0.25">
      <c r="B305"/>
      <c r="C305"/>
      <c r="D305"/>
      <c r="E305"/>
    </row>
    <row r="306" spans="2:5" ht="15" x14ac:dyDescent="0.25">
      <c r="B306"/>
      <c r="C306"/>
      <c r="D306"/>
      <c r="E306"/>
    </row>
    <row r="307" spans="2:5" ht="15" x14ac:dyDescent="0.25">
      <c r="B307"/>
      <c r="C307"/>
      <c r="D307"/>
      <c r="E307"/>
    </row>
    <row r="308" spans="2:5" ht="15" x14ac:dyDescent="0.25">
      <c r="B308"/>
      <c r="C308"/>
      <c r="D308"/>
      <c r="E308"/>
    </row>
    <row r="309" spans="2:5" ht="15" x14ac:dyDescent="0.25">
      <c r="B309"/>
      <c r="C309"/>
      <c r="D309"/>
      <c r="E309"/>
    </row>
    <row r="310" spans="2:5" ht="15" x14ac:dyDescent="0.25">
      <c r="B310"/>
      <c r="C310"/>
      <c r="D310"/>
      <c r="E310"/>
    </row>
    <row r="311" spans="2:5" ht="15" x14ac:dyDescent="0.25">
      <c r="B311"/>
      <c r="C311"/>
      <c r="D311"/>
      <c r="E311"/>
    </row>
    <row r="312" spans="2:5" ht="15" x14ac:dyDescent="0.25">
      <c r="B312"/>
      <c r="C312"/>
      <c r="D312"/>
      <c r="E312"/>
    </row>
    <row r="313" spans="2:5" ht="15" x14ac:dyDescent="0.25">
      <c r="B313"/>
      <c r="C313"/>
      <c r="D313"/>
      <c r="E313"/>
    </row>
    <row r="314" spans="2:5" ht="15" x14ac:dyDescent="0.25">
      <c r="B314"/>
      <c r="C314"/>
      <c r="D314"/>
      <c r="E314"/>
    </row>
    <row r="315" spans="2:5" ht="15" x14ac:dyDescent="0.25">
      <c r="B315"/>
      <c r="C315"/>
      <c r="D315"/>
      <c r="E315"/>
    </row>
    <row r="316" spans="2:5" ht="15" x14ac:dyDescent="0.25">
      <c r="B316"/>
      <c r="C316"/>
      <c r="D316"/>
      <c r="E316"/>
    </row>
    <row r="317" spans="2:5" ht="15" x14ac:dyDescent="0.25">
      <c r="B317"/>
      <c r="C317"/>
      <c r="D317"/>
      <c r="E317"/>
    </row>
    <row r="318" spans="2:5" ht="15" x14ac:dyDescent="0.25">
      <c r="B318"/>
      <c r="C318"/>
      <c r="D318"/>
      <c r="E318"/>
    </row>
    <row r="319" spans="2:5" ht="15" x14ac:dyDescent="0.25">
      <c r="B319"/>
      <c r="C319"/>
      <c r="D319"/>
      <c r="E319"/>
    </row>
    <row r="320" spans="2:5" ht="15" x14ac:dyDescent="0.25">
      <c r="B320"/>
      <c r="C320"/>
      <c r="D320"/>
      <c r="E320"/>
    </row>
    <row r="321" spans="2:5" ht="15" x14ac:dyDescent="0.25">
      <c r="B321"/>
      <c r="C321"/>
      <c r="D321"/>
      <c r="E321"/>
    </row>
    <row r="322" spans="2:5" ht="15" x14ac:dyDescent="0.25">
      <c r="B322"/>
      <c r="C322"/>
      <c r="D322"/>
      <c r="E322"/>
    </row>
    <row r="323" spans="2:5" ht="15" x14ac:dyDescent="0.25">
      <c r="B323"/>
      <c r="C323"/>
      <c r="D323"/>
      <c r="E323"/>
    </row>
    <row r="324" spans="2:5" ht="15" x14ac:dyDescent="0.25">
      <c r="B324"/>
      <c r="C324"/>
      <c r="D324"/>
      <c r="E324"/>
    </row>
    <row r="325" spans="2:5" ht="15" x14ac:dyDescent="0.25">
      <c r="B325"/>
      <c r="C325"/>
      <c r="D325"/>
      <c r="E325"/>
    </row>
    <row r="326" spans="2:5" ht="15" x14ac:dyDescent="0.25">
      <c r="B326"/>
      <c r="C326"/>
      <c r="D326"/>
      <c r="E326"/>
    </row>
    <row r="327" spans="2:5" ht="15" x14ac:dyDescent="0.25">
      <c r="B327"/>
      <c r="C327"/>
      <c r="D327"/>
      <c r="E327"/>
    </row>
    <row r="328" spans="2:5" ht="15" x14ac:dyDescent="0.25">
      <c r="B328"/>
      <c r="C328"/>
      <c r="D328"/>
      <c r="E328"/>
    </row>
    <row r="329" spans="2:5" ht="15" x14ac:dyDescent="0.25">
      <c r="B329"/>
      <c r="C329"/>
      <c r="D329"/>
      <c r="E329"/>
    </row>
    <row r="330" spans="2:5" ht="15" x14ac:dyDescent="0.25">
      <c r="B330"/>
      <c r="C330"/>
      <c r="D330"/>
      <c r="E330"/>
    </row>
    <row r="331" spans="2:5" ht="15" x14ac:dyDescent="0.25">
      <c r="B331"/>
      <c r="C331"/>
      <c r="D331"/>
      <c r="E331"/>
    </row>
    <row r="332" spans="2:5" ht="15" x14ac:dyDescent="0.25">
      <c r="B332"/>
      <c r="C332"/>
      <c r="D332"/>
      <c r="E332"/>
    </row>
    <row r="333" spans="2:5" ht="15" x14ac:dyDescent="0.25">
      <c r="B333"/>
      <c r="C333"/>
      <c r="D333"/>
      <c r="E333"/>
    </row>
    <row r="334" spans="2:5" ht="15" x14ac:dyDescent="0.25">
      <c r="B334"/>
      <c r="C334"/>
      <c r="D334"/>
      <c r="E334"/>
    </row>
    <row r="335" spans="2:5" ht="15" x14ac:dyDescent="0.25">
      <c r="B335"/>
      <c r="C335"/>
      <c r="D335"/>
      <c r="E335"/>
    </row>
    <row r="336" spans="2:5" ht="15" x14ac:dyDescent="0.25">
      <c r="B336"/>
      <c r="C336"/>
      <c r="D336"/>
      <c r="E336"/>
    </row>
    <row r="337" spans="2:5" ht="15" x14ac:dyDescent="0.25">
      <c r="B337"/>
      <c r="C337"/>
      <c r="D337"/>
      <c r="E337"/>
    </row>
    <row r="338" spans="2:5" ht="15" x14ac:dyDescent="0.25">
      <c r="B338"/>
      <c r="C338"/>
      <c r="D338"/>
      <c r="E338"/>
    </row>
    <row r="339" spans="2:5" ht="15" x14ac:dyDescent="0.25">
      <c r="B339"/>
      <c r="C339"/>
      <c r="D339"/>
      <c r="E339"/>
    </row>
    <row r="340" spans="2:5" ht="15" x14ac:dyDescent="0.25">
      <c r="B340"/>
      <c r="C340"/>
      <c r="D340"/>
      <c r="E340"/>
    </row>
    <row r="341" spans="2:5" ht="15" x14ac:dyDescent="0.25">
      <c r="B341"/>
      <c r="C341"/>
      <c r="D341"/>
      <c r="E341"/>
    </row>
    <row r="342" spans="2:5" ht="15" x14ac:dyDescent="0.25">
      <c r="B342"/>
      <c r="C342"/>
      <c r="D342"/>
      <c r="E342"/>
    </row>
    <row r="343" spans="2:5" ht="15" x14ac:dyDescent="0.25">
      <c r="B343"/>
      <c r="C343"/>
      <c r="D343"/>
      <c r="E343"/>
    </row>
    <row r="344" spans="2:5" ht="15" x14ac:dyDescent="0.25">
      <c r="B344"/>
      <c r="C344"/>
      <c r="D344"/>
      <c r="E344"/>
    </row>
    <row r="345" spans="2:5" ht="15" x14ac:dyDescent="0.25">
      <c r="B345"/>
      <c r="C345"/>
      <c r="D345"/>
      <c r="E345"/>
    </row>
    <row r="346" spans="2:5" ht="15" x14ac:dyDescent="0.25">
      <c r="B346"/>
      <c r="C346"/>
      <c r="D346"/>
      <c r="E346"/>
    </row>
    <row r="347" spans="2:5" ht="15" x14ac:dyDescent="0.25">
      <c r="B347"/>
      <c r="C347"/>
      <c r="D347"/>
      <c r="E347"/>
    </row>
    <row r="348" spans="2:5" ht="15" x14ac:dyDescent="0.25">
      <c r="B348"/>
      <c r="C348"/>
      <c r="D348"/>
      <c r="E348"/>
    </row>
    <row r="349" spans="2:5" ht="15" x14ac:dyDescent="0.25">
      <c r="B349"/>
      <c r="C349"/>
      <c r="D349"/>
      <c r="E349"/>
    </row>
    <row r="350" spans="2:5" ht="15" x14ac:dyDescent="0.25">
      <c r="B350"/>
      <c r="C350"/>
      <c r="D350"/>
      <c r="E350"/>
    </row>
    <row r="351" spans="2:5" ht="15" x14ac:dyDescent="0.25">
      <c r="B351"/>
      <c r="C351"/>
      <c r="D351"/>
      <c r="E351"/>
    </row>
    <row r="352" spans="2:5" ht="15" x14ac:dyDescent="0.25">
      <c r="B352"/>
      <c r="C352"/>
      <c r="D352"/>
      <c r="E352"/>
    </row>
    <row r="353" spans="2:5" ht="15" x14ac:dyDescent="0.25">
      <c r="B353"/>
      <c r="C353"/>
      <c r="D353"/>
      <c r="E353"/>
    </row>
    <row r="354" spans="2:5" ht="15" x14ac:dyDescent="0.25">
      <c r="B354"/>
      <c r="C354"/>
      <c r="D354"/>
      <c r="E354"/>
    </row>
    <row r="355" spans="2:5" ht="15" x14ac:dyDescent="0.25">
      <c r="B355"/>
      <c r="C355"/>
      <c r="D355"/>
      <c r="E355"/>
    </row>
    <row r="356" spans="2:5" ht="15" x14ac:dyDescent="0.25">
      <c r="B356"/>
      <c r="C356"/>
      <c r="D356"/>
      <c r="E356"/>
    </row>
    <row r="357" spans="2:5" ht="15" x14ac:dyDescent="0.25">
      <c r="B357"/>
      <c r="C357"/>
      <c r="D357"/>
      <c r="E357"/>
    </row>
    <row r="358" spans="2:5" ht="15" x14ac:dyDescent="0.25">
      <c r="B358"/>
      <c r="C358"/>
      <c r="D358"/>
      <c r="E358"/>
    </row>
    <row r="359" spans="2:5" ht="15" x14ac:dyDescent="0.25">
      <c r="B359"/>
      <c r="C359"/>
      <c r="D359"/>
      <c r="E359"/>
    </row>
    <row r="360" spans="2:5" ht="15" x14ac:dyDescent="0.25">
      <c r="B360"/>
      <c r="C360"/>
      <c r="D360"/>
      <c r="E360"/>
    </row>
    <row r="361" spans="2:5" ht="15" x14ac:dyDescent="0.25">
      <c r="B361"/>
      <c r="C361"/>
      <c r="D361"/>
      <c r="E361"/>
    </row>
    <row r="362" spans="2:5" ht="15" x14ac:dyDescent="0.25">
      <c r="B362"/>
      <c r="C362"/>
      <c r="D362"/>
      <c r="E362"/>
    </row>
    <row r="363" spans="2:5" ht="15" x14ac:dyDescent="0.25">
      <c r="B363"/>
      <c r="C363"/>
      <c r="D363"/>
      <c r="E363"/>
    </row>
    <row r="364" spans="2:5" ht="15" x14ac:dyDescent="0.25">
      <c r="B364"/>
      <c r="C364"/>
      <c r="D364"/>
      <c r="E364"/>
    </row>
    <row r="365" spans="2:5" ht="15" x14ac:dyDescent="0.25">
      <c r="B365"/>
      <c r="C365"/>
      <c r="D365"/>
      <c r="E365"/>
    </row>
    <row r="366" spans="2:5" ht="15" x14ac:dyDescent="0.25">
      <c r="B366"/>
      <c r="C366"/>
      <c r="D366"/>
      <c r="E366"/>
    </row>
    <row r="367" spans="2:5" ht="15" x14ac:dyDescent="0.25">
      <c r="B367"/>
      <c r="C367"/>
      <c r="D367"/>
      <c r="E367"/>
    </row>
    <row r="368" spans="2:5" ht="15" x14ac:dyDescent="0.25">
      <c r="B368"/>
      <c r="C368"/>
      <c r="D368"/>
      <c r="E368"/>
    </row>
    <row r="369" spans="2:5" ht="15" x14ac:dyDescent="0.25">
      <c r="B369"/>
      <c r="C369"/>
      <c r="D369"/>
      <c r="E369"/>
    </row>
    <row r="370" spans="2:5" ht="15" x14ac:dyDescent="0.25">
      <c r="B370"/>
      <c r="C370"/>
      <c r="D370"/>
      <c r="E370"/>
    </row>
    <row r="371" spans="2:5" ht="15" x14ac:dyDescent="0.25">
      <c r="B371"/>
      <c r="C371"/>
      <c r="D371"/>
      <c r="E371"/>
    </row>
    <row r="372" spans="2:5" ht="15" x14ac:dyDescent="0.25">
      <c r="B372"/>
      <c r="C372"/>
      <c r="D372"/>
      <c r="E372"/>
    </row>
    <row r="373" spans="2:5" ht="15" x14ac:dyDescent="0.25">
      <c r="B373"/>
      <c r="C373"/>
      <c r="D373"/>
      <c r="E373"/>
    </row>
    <row r="374" spans="2:5" ht="15" x14ac:dyDescent="0.25">
      <c r="B374"/>
      <c r="C374"/>
      <c r="D374"/>
      <c r="E374"/>
    </row>
    <row r="375" spans="2:5" ht="15" x14ac:dyDescent="0.25">
      <c r="B375"/>
      <c r="C375"/>
      <c r="D375"/>
      <c r="E375"/>
    </row>
    <row r="376" spans="2:5" ht="15" x14ac:dyDescent="0.25">
      <c r="B376"/>
      <c r="C376"/>
      <c r="D376"/>
      <c r="E376"/>
    </row>
    <row r="377" spans="2:5" ht="15" x14ac:dyDescent="0.25">
      <c r="B377"/>
      <c r="C377"/>
      <c r="D377"/>
      <c r="E377"/>
    </row>
    <row r="378" spans="2:5" ht="15" x14ac:dyDescent="0.25">
      <c r="B378"/>
      <c r="C378"/>
      <c r="D378"/>
      <c r="E378"/>
    </row>
    <row r="379" spans="2:5" ht="15" x14ac:dyDescent="0.25">
      <c r="B379"/>
      <c r="C379"/>
      <c r="D379"/>
      <c r="E379"/>
    </row>
    <row r="380" spans="2:5" ht="15" x14ac:dyDescent="0.25">
      <c r="B380"/>
      <c r="C380"/>
      <c r="D380"/>
      <c r="E380"/>
    </row>
    <row r="381" spans="2:5" ht="15" x14ac:dyDescent="0.25">
      <c r="B381"/>
      <c r="C381"/>
      <c r="D381"/>
      <c r="E381"/>
    </row>
    <row r="382" spans="2:5" ht="15" x14ac:dyDescent="0.25">
      <c r="B382"/>
      <c r="C382"/>
      <c r="D382"/>
      <c r="E382"/>
    </row>
    <row r="383" spans="2:5" ht="15" x14ac:dyDescent="0.25">
      <c r="B383"/>
      <c r="C383"/>
      <c r="D383"/>
      <c r="E383"/>
    </row>
    <row r="384" spans="2:5" ht="15" x14ac:dyDescent="0.25">
      <c r="B384"/>
      <c r="C384"/>
      <c r="D384"/>
      <c r="E384"/>
    </row>
    <row r="385" spans="2:5" ht="15" x14ac:dyDescent="0.25">
      <c r="B385"/>
      <c r="C385"/>
      <c r="D385"/>
      <c r="E385"/>
    </row>
    <row r="386" spans="2:5" ht="15" x14ac:dyDescent="0.25">
      <c r="B386"/>
      <c r="C386"/>
      <c r="D386"/>
      <c r="E386"/>
    </row>
    <row r="387" spans="2:5" ht="15" x14ac:dyDescent="0.25">
      <c r="B387"/>
      <c r="C387"/>
      <c r="D387"/>
      <c r="E387"/>
    </row>
    <row r="388" spans="2:5" ht="15" x14ac:dyDescent="0.25">
      <c r="B388"/>
      <c r="C388"/>
      <c r="D388"/>
      <c r="E388"/>
    </row>
    <row r="389" spans="2:5" ht="15" x14ac:dyDescent="0.25">
      <c r="B389"/>
      <c r="C389"/>
      <c r="D389"/>
      <c r="E389"/>
    </row>
    <row r="390" spans="2:5" ht="15" x14ac:dyDescent="0.25">
      <c r="B390"/>
      <c r="C390"/>
      <c r="D390"/>
      <c r="E390"/>
    </row>
    <row r="391" spans="2:5" ht="15" x14ac:dyDescent="0.25">
      <c r="B391"/>
      <c r="C391"/>
      <c r="D391"/>
      <c r="E391"/>
    </row>
    <row r="392" spans="2:5" ht="15" x14ac:dyDescent="0.25">
      <c r="B392"/>
      <c r="C392"/>
      <c r="D392"/>
      <c r="E392"/>
    </row>
    <row r="393" spans="2:5" ht="15" x14ac:dyDescent="0.25">
      <c r="B393"/>
      <c r="C393"/>
      <c r="D393"/>
      <c r="E393"/>
    </row>
    <row r="394" spans="2:5" ht="15" x14ac:dyDescent="0.25">
      <c r="B394"/>
      <c r="C394"/>
      <c r="D394"/>
      <c r="E394"/>
    </row>
    <row r="395" spans="2:5" ht="15" x14ac:dyDescent="0.25">
      <c r="B395"/>
      <c r="C395"/>
      <c r="D395"/>
      <c r="E395"/>
    </row>
    <row r="396" spans="2:5" ht="15" x14ac:dyDescent="0.25">
      <c r="B396"/>
      <c r="C396"/>
      <c r="D396"/>
      <c r="E396"/>
    </row>
    <row r="397" spans="2:5" ht="15" x14ac:dyDescent="0.25">
      <c r="B397"/>
      <c r="C397"/>
      <c r="D397"/>
      <c r="E397"/>
    </row>
    <row r="398" spans="2:5" ht="15" x14ac:dyDescent="0.25">
      <c r="B398"/>
      <c r="C398"/>
      <c r="D398"/>
      <c r="E398"/>
    </row>
    <row r="399" spans="2:5" ht="15" x14ac:dyDescent="0.25">
      <c r="B399"/>
      <c r="C399"/>
      <c r="D399"/>
      <c r="E399"/>
    </row>
    <row r="400" spans="2:5" ht="15" x14ac:dyDescent="0.25">
      <c r="B400"/>
      <c r="C400"/>
      <c r="D400"/>
      <c r="E400"/>
    </row>
    <row r="401" spans="2:5" ht="15" x14ac:dyDescent="0.25">
      <c r="B401"/>
      <c r="C401"/>
      <c r="D401"/>
      <c r="E401"/>
    </row>
    <row r="402" spans="2:5" ht="15" x14ac:dyDescent="0.25">
      <c r="B402"/>
      <c r="C402"/>
      <c r="D402"/>
      <c r="E402"/>
    </row>
    <row r="403" spans="2:5" ht="15" x14ac:dyDescent="0.25">
      <c r="B403"/>
      <c r="C403"/>
      <c r="D403"/>
      <c r="E403"/>
    </row>
    <row r="404" spans="2:5" ht="15" x14ac:dyDescent="0.25">
      <c r="B404"/>
      <c r="C404"/>
      <c r="D404"/>
      <c r="E404"/>
    </row>
    <row r="405" spans="2:5" ht="15" x14ac:dyDescent="0.25">
      <c r="B405"/>
      <c r="C405"/>
      <c r="D405"/>
      <c r="E405"/>
    </row>
    <row r="406" spans="2:5" ht="15" x14ac:dyDescent="0.25">
      <c r="B406"/>
      <c r="C406"/>
      <c r="D406"/>
      <c r="E406"/>
    </row>
    <row r="407" spans="2:5" ht="15" x14ac:dyDescent="0.25">
      <c r="B407"/>
      <c r="C407"/>
      <c r="D407"/>
      <c r="E407"/>
    </row>
    <row r="408" spans="2:5" ht="15" x14ac:dyDescent="0.25">
      <c r="B408"/>
      <c r="C408"/>
      <c r="D408"/>
      <c r="E408"/>
    </row>
    <row r="409" spans="2:5" ht="15" x14ac:dyDescent="0.25">
      <c r="B409"/>
      <c r="C409"/>
      <c r="D409"/>
      <c r="E409"/>
    </row>
    <row r="410" spans="2:5" ht="15" x14ac:dyDescent="0.25">
      <c r="B410"/>
      <c r="C410"/>
      <c r="D410"/>
      <c r="E410"/>
    </row>
    <row r="411" spans="2:5" ht="15" x14ac:dyDescent="0.25">
      <c r="B411"/>
      <c r="C411"/>
      <c r="D411"/>
      <c r="E411"/>
    </row>
    <row r="412" spans="2:5" ht="15" x14ac:dyDescent="0.25">
      <c r="B412"/>
      <c r="C412"/>
      <c r="D412"/>
      <c r="E412"/>
    </row>
    <row r="413" spans="2:5" ht="15" x14ac:dyDescent="0.25">
      <c r="B413"/>
      <c r="C413"/>
      <c r="D413"/>
      <c r="E413"/>
    </row>
    <row r="414" spans="2:5" ht="15" x14ac:dyDescent="0.25">
      <c r="B414"/>
      <c r="C414"/>
      <c r="D414"/>
      <c r="E414"/>
    </row>
    <row r="415" spans="2:5" ht="15" x14ac:dyDescent="0.25">
      <c r="B415"/>
      <c r="C415"/>
      <c r="D415"/>
      <c r="E415"/>
    </row>
    <row r="416" spans="2:5" ht="15" x14ac:dyDescent="0.25">
      <c r="B416"/>
      <c r="C416"/>
      <c r="D416"/>
      <c r="E416"/>
    </row>
    <row r="417" spans="2:5" ht="15" x14ac:dyDescent="0.25">
      <c r="B417"/>
      <c r="C417"/>
      <c r="D417"/>
      <c r="E417"/>
    </row>
    <row r="418" spans="2:5" ht="15" x14ac:dyDescent="0.25">
      <c r="B418"/>
      <c r="C418"/>
      <c r="D418"/>
      <c r="E418"/>
    </row>
    <row r="419" spans="2:5" ht="15" x14ac:dyDescent="0.25">
      <c r="B419"/>
      <c r="C419"/>
      <c r="D419"/>
      <c r="E419"/>
    </row>
    <row r="420" spans="2:5" ht="15" x14ac:dyDescent="0.25">
      <c r="B420"/>
      <c r="C420"/>
      <c r="D420"/>
      <c r="E420"/>
    </row>
    <row r="421" spans="2:5" ht="15" x14ac:dyDescent="0.25">
      <c r="B421"/>
      <c r="C421"/>
      <c r="D421"/>
      <c r="E421"/>
    </row>
    <row r="422" spans="2:5" ht="15" x14ac:dyDescent="0.25">
      <c r="B422"/>
      <c r="C422"/>
      <c r="D422"/>
      <c r="E422"/>
    </row>
    <row r="423" spans="2:5" ht="15" x14ac:dyDescent="0.25">
      <c r="B423"/>
      <c r="C423"/>
      <c r="D423"/>
      <c r="E423"/>
    </row>
    <row r="424" spans="2:5" ht="15" x14ac:dyDescent="0.25">
      <c r="B424"/>
      <c r="C424"/>
      <c r="D424"/>
      <c r="E424"/>
    </row>
    <row r="425" spans="2:5" ht="15" x14ac:dyDescent="0.25">
      <c r="B425"/>
      <c r="C425"/>
      <c r="D425"/>
      <c r="E425"/>
    </row>
    <row r="426" spans="2:5" ht="15" x14ac:dyDescent="0.25">
      <c r="B426"/>
      <c r="C426"/>
      <c r="D426"/>
      <c r="E426"/>
    </row>
    <row r="427" spans="2:5" ht="15" x14ac:dyDescent="0.25">
      <c r="B427"/>
      <c r="C427"/>
      <c r="D427"/>
      <c r="E427"/>
    </row>
    <row r="428" spans="2:5" ht="15" x14ac:dyDescent="0.25">
      <c r="B428"/>
      <c r="C428"/>
      <c r="D428"/>
      <c r="E428"/>
    </row>
    <row r="429" spans="2:5" ht="15" x14ac:dyDescent="0.25">
      <c r="B429"/>
      <c r="C429"/>
      <c r="D429"/>
      <c r="E429"/>
    </row>
    <row r="430" spans="2:5" ht="15" x14ac:dyDescent="0.25">
      <c r="B430"/>
      <c r="C430"/>
      <c r="D430"/>
      <c r="E430"/>
    </row>
    <row r="431" spans="2:5" ht="15" x14ac:dyDescent="0.25">
      <c r="B431"/>
      <c r="C431"/>
      <c r="D431"/>
      <c r="E431"/>
    </row>
    <row r="432" spans="2:5" ht="15" x14ac:dyDescent="0.25">
      <c r="B432"/>
      <c r="C432"/>
      <c r="D432"/>
      <c r="E432"/>
    </row>
    <row r="433" spans="2:5" ht="15" x14ac:dyDescent="0.25">
      <c r="B433"/>
      <c r="C433"/>
      <c r="D433"/>
      <c r="E433"/>
    </row>
    <row r="434" spans="2:5" ht="15" x14ac:dyDescent="0.25">
      <c r="B434"/>
      <c r="C434"/>
      <c r="D434"/>
      <c r="E434"/>
    </row>
    <row r="435" spans="2:5" ht="15" x14ac:dyDescent="0.25">
      <c r="B435"/>
      <c r="C435"/>
      <c r="D435"/>
      <c r="E435"/>
    </row>
    <row r="436" spans="2:5" ht="15" x14ac:dyDescent="0.25">
      <c r="B436"/>
      <c r="C436"/>
      <c r="D436"/>
      <c r="E436"/>
    </row>
    <row r="437" spans="2:5" ht="15" x14ac:dyDescent="0.25">
      <c r="B437"/>
      <c r="C437"/>
      <c r="D437"/>
      <c r="E437"/>
    </row>
    <row r="438" spans="2:5" ht="15" x14ac:dyDescent="0.25">
      <c r="B438"/>
      <c r="C438"/>
      <c r="D438"/>
      <c r="E438"/>
    </row>
    <row r="439" spans="2:5" ht="15" x14ac:dyDescent="0.25">
      <c r="B439"/>
      <c r="C439"/>
      <c r="D439"/>
      <c r="E439"/>
    </row>
    <row r="440" spans="2:5" ht="15" x14ac:dyDescent="0.25">
      <c r="B440"/>
      <c r="C440"/>
      <c r="D440"/>
      <c r="E440"/>
    </row>
    <row r="441" spans="2:5" ht="15" x14ac:dyDescent="0.25">
      <c r="B441"/>
      <c r="C441"/>
      <c r="D441"/>
      <c r="E441"/>
    </row>
    <row r="442" spans="2:5" ht="15" x14ac:dyDescent="0.25">
      <c r="B442"/>
      <c r="C442"/>
      <c r="D442"/>
      <c r="E442"/>
    </row>
    <row r="443" spans="2:5" ht="15" x14ac:dyDescent="0.25">
      <c r="B443"/>
      <c r="C443"/>
      <c r="D443"/>
      <c r="E443"/>
    </row>
    <row r="444" spans="2:5" ht="15" x14ac:dyDescent="0.25">
      <c r="B444"/>
      <c r="C444"/>
      <c r="D444"/>
      <c r="E444"/>
    </row>
    <row r="445" spans="2:5" ht="15" x14ac:dyDescent="0.25">
      <c r="B445"/>
      <c r="C445"/>
      <c r="D445"/>
      <c r="E445"/>
    </row>
    <row r="446" spans="2:5" ht="15" x14ac:dyDescent="0.25">
      <c r="B446"/>
      <c r="C446"/>
      <c r="D446"/>
      <c r="E446"/>
    </row>
    <row r="447" spans="2:5" ht="15" x14ac:dyDescent="0.25">
      <c r="B447"/>
      <c r="C447"/>
      <c r="D447"/>
      <c r="E447"/>
    </row>
    <row r="448" spans="2:5" ht="15" x14ac:dyDescent="0.25">
      <c r="B448"/>
      <c r="C448"/>
      <c r="D448"/>
      <c r="E448"/>
    </row>
    <row r="449" spans="2:5" ht="15" x14ac:dyDescent="0.25">
      <c r="B449"/>
      <c r="C449"/>
      <c r="D449"/>
      <c r="E449"/>
    </row>
    <row r="450" spans="2:5" ht="15" x14ac:dyDescent="0.25">
      <c r="B450"/>
      <c r="C450"/>
      <c r="D450"/>
      <c r="E450"/>
    </row>
    <row r="451" spans="2:5" ht="15" x14ac:dyDescent="0.25">
      <c r="B451"/>
      <c r="C451"/>
      <c r="D451"/>
      <c r="E451"/>
    </row>
    <row r="452" spans="2:5" ht="15" x14ac:dyDescent="0.25">
      <c r="B452"/>
      <c r="C452"/>
      <c r="D452"/>
      <c r="E452"/>
    </row>
    <row r="453" spans="2:5" ht="15" x14ac:dyDescent="0.25">
      <c r="B453"/>
      <c r="C453"/>
      <c r="D453"/>
      <c r="E453"/>
    </row>
    <row r="454" spans="2:5" ht="15" x14ac:dyDescent="0.25">
      <c r="B454"/>
      <c r="C454"/>
      <c r="D454"/>
      <c r="E454"/>
    </row>
    <row r="455" spans="2:5" ht="15" x14ac:dyDescent="0.25">
      <c r="B455"/>
      <c r="C455"/>
      <c r="D455"/>
      <c r="E455"/>
    </row>
    <row r="456" spans="2:5" ht="15" x14ac:dyDescent="0.25">
      <c r="B456"/>
      <c r="C456"/>
      <c r="D456"/>
      <c r="E456"/>
    </row>
    <row r="457" spans="2:5" ht="15" x14ac:dyDescent="0.25">
      <c r="B457"/>
      <c r="C457"/>
      <c r="D457"/>
      <c r="E457"/>
    </row>
    <row r="458" spans="2:5" ht="15" x14ac:dyDescent="0.25">
      <c r="B458"/>
      <c r="C458"/>
      <c r="D458"/>
      <c r="E458"/>
    </row>
    <row r="459" spans="2:5" ht="15" x14ac:dyDescent="0.25">
      <c r="B459"/>
      <c r="C459"/>
      <c r="D459"/>
      <c r="E459"/>
    </row>
    <row r="460" spans="2:5" ht="15" x14ac:dyDescent="0.25">
      <c r="B460"/>
      <c r="C460"/>
      <c r="D460"/>
      <c r="E460"/>
    </row>
    <row r="461" spans="2:5" ht="15" x14ac:dyDescent="0.25">
      <c r="B461"/>
      <c r="C461"/>
      <c r="D461"/>
      <c r="E461"/>
    </row>
    <row r="462" spans="2:5" ht="15" x14ac:dyDescent="0.25">
      <c r="B462"/>
      <c r="C462"/>
      <c r="D462"/>
      <c r="E462"/>
    </row>
    <row r="463" spans="2:5" ht="15" x14ac:dyDescent="0.25">
      <c r="B463"/>
      <c r="C463"/>
      <c r="D463"/>
      <c r="E463"/>
    </row>
    <row r="464" spans="2:5" ht="15" x14ac:dyDescent="0.25">
      <c r="B464"/>
      <c r="C464"/>
      <c r="D464"/>
      <c r="E464"/>
    </row>
    <row r="465" spans="2:5" ht="15" x14ac:dyDescent="0.25">
      <c r="B465"/>
      <c r="C465"/>
      <c r="D465"/>
      <c r="E465"/>
    </row>
    <row r="466" spans="2:5" ht="15" x14ac:dyDescent="0.25">
      <c r="B466"/>
      <c r="C466"/>
      <c r="D466"/>
      <c r="E466"/>
    </row>
    <row r="467" spans="2:5" ht="15" x14ac:dyDescent="0.25">
      <c r="B467"/>
      <c r="C467"/>
      <c r="D467"/>
      <c r="E467"/>
    </row>
    <row r="468" spans="2:5" ht="15" x14ac:dyDescent="0.25">
      <c r="B468"/>
      <c r="C468"/>
      <c r="D468"/>
      <c r="E468"/>
    </row>
    <row r="469" spans="2:5" ht="15" x14ac:dyDescent="0.25">
      <c r="B469"/>
      <c r="C469"/>
      <c r="D469"/>
      <c r="E469"/>
    </row>
    <row r="470" spans="2:5" ht="15" x14ac:dyDescent="0.25">
      <c r="B470"/>
      <c r="C470"/>
      <c r="D470"/>
      <c r="E470"/>
    </row>
    <row r="471" spans="2:5" ht="15" x14ac:dyDescent="0.25">
      <c r="B471"/>
      <c r="C471"/>
      <c r="D471"/>
      <c r="E471"/>
    </row>
    <row r="472" spans="2:5" ht="15" x14ac:dyDescent="0.25">
      <c r="B472"/>
      <c r="C472"/>
      <c r="D472"/>
      <c r="E472"/>
    </row>
    <row r="473" spans="2:5" ht="15" x14ac:dyDescent="0.25">
      <c r="B473"/>
      <c r="C473"/>
      <c r="D473"/>
      <c r="E473"/>
    </row>
    <row r="474" spans="2:5" ht="15" x14ac:dyDescent="0.25">
      <c r="B474"/>
      <c r="C474"/>
      <c r="D474"/>
      <c r="E474"/>
    </row>
    <row r="475" spans="2:5" ht="15" x14ac:dyDescent="0.25">
      <c r="B475"/>
      <c r="C475"/>
      <c r="D475"/>
      <c r="E475"/>
    </row>
    <row r="476" spans="2:5" ht="15" x14ac:dyDescent="0.25">
      <c r="B476"/>
      <c r="C476"/>
      <c r="D476"/>
      <c r="E476"/>
    </row>
    <row r="477" spans="2:5" ht="15" x14ac:dyDescent="0.25">
      <c r="B477"/>
      <c r="C477"/>
      <c r="D477"/>
      <c r="E477"/>
    </row>
    <row r="478" spans="2:5" ht="15" x14ac:dyDescent="0.25">
      <c r="B478"/>
      <c r="C478"/>
      <c r="D478"/>
      <c r="E478"/>
    </row>
    <row r="479" spans="2:5" ht="15" x14ac:dyDescent="0.25">
      <c r="B479"/>
      <c r="C479"/>
      <c r="D479"/>
      <c r="E479"/>
    </row>
    <row r="480" spans="2:5" ht="15" x14ac:dyDescent="0.25">
      <c r="B480"/>
      <c r="C480"/>
      <c r="D480"/>
      <c r="E480"/>
    </row>
    <row r="481" spans="2:5" ht="15" x14ac:dyDescent="0.25">
      <c r="B481"/>
      <c r="C481"/>
      <c r="D481"/>
      <c r="E481"/>
    </row>
    <row r="482" spans="2:5" ht="15" x14ac:dyDescent="0.25">
      <c r="B482"/>
      <c r="C482"/>
      <c r="D482"/>
      <c r="E482"/>
    </row>
    <row r="483" spans="2:5" ht="15" x14ac:dyDescent="0.25">
      <c r="B483"/>
      <c r="C483"/>
      <c r="D483"/>
      <c r="E483"/>
    </row>
    <row r="484" spans="2:5" ht="15" x14ac:dyDescent="0.25">
      <c r="B484"/>
      <c r="C484"/>
      <c r="D484"/>
      <c r="E484"/>
    </row>
    <row r="485" spans="2:5" ht="15" x14ac:dyDescent="0.25">
      <c r="B485"/>
      <c r="C485"/>
      <c r="D485"/>
      <c r="E485"/>
    </row>
    <row r="486" spans="2:5" ht="15" x14ac:dyDescent="0.25">
      <c r="B486"/>
      <c r="C486"/>
      <c r="D486"/>
      <c r="E486"/>
    </row>
    <row r="487" spans="2:5" ht="15" x14ac:dyDescent="0.25">
      <c r="B487"/>
      <c r="C487"/>
      <c r="D487"/>
      <c r="E487"/>
    </row>
    <row r="488" spans="2:5" ht="15" x14ac:dyDescent="0.25">
      <c r="B488"/>
      <c r="C488"/>
      <c r="D488"/>
      <c r="E488"/>
    </row>
    <row r="489" spans="2:5" ht="15" x14ac:dyDescent="0.25">
      <c r="B489"/>
      <c r="C489"/>
      <c r="D489"/>
      <c r="E489"/>
    </row>
    <row r="490" spans="2:5" ht="15" x14ac:dyDescent="0.25">
      <c r="B490"/>
      <c r="C490"/>
      <c r="D490"/>
      <c r="E490"/>
    </row>
    <row r="491" spans="2:5" ht="15" x14ac:dyDescent="0.25">
      <c r="B491"/>
      <c r="C491"/>
      <c r="D491"/>
      <c r="E491"/>
    </row>
    <row r="492" spans="2:5" ht="15" x14ac:dyDescent="0.25">
      <c r="B492"/>
      <c r="C492"/>
      <c r="D492"/>
      <c r="E492"/>
    </row>
    <row r="493" spans="2:5" ht="15" x14ac:dyDescent="0.25">
      <c r="B493"/>
      <c r="C493"/>
      <c r="D493"/>
      <c r="E493"/>
    </row>
    <row r="494" spans="2:5" ht="15" x14ac:dyDescent="0.25">
      <c r="B494"/>
      <c r="C494"/>
      <c r="D494"/>
      <c r="E494"/>
    </row>
    <row r="495" spans="2:5" ht="15" x14ac:dyDescent="0.25">
      <c r="B495"/>
      <c r="C495"/>
      <c r="D495"/>
      <c r="E495"/>
    </row>
    <row r="496" spans="2:5" ht="15" x14ac:dyDescent="0.25">
      <c r="B496"/>
      <c r="C496"/>
      <c r="D496"/>
      <c r="E496"/>
    </row>
    <row r="497" spans="2:5" ht="15" x14ac:dyDescent="0.25">
      <c r="B497"/>
      <c r="C497"/>
      <c r="D497"/>
      <c r="E497"/>
    </row>
    <row r="498" spans="2:5" ht="15" x14ac:dyDescent="0.25">
      <c r="B498"/>
      <c r="C498"/>
      <c r="D498"/>
      <c r="E498"/>
    </row>
    <row r="499" spans="2:5" ht="15" x14ac:dyDescent="0.25">
      <c r="B499"/>
      <c r="C499"/>
      <c r="D499"/>
      <c r="E499"/>
    </row>
    <row r="500" spans="2:5" ht="15" x14ac:dyDescent="0.25">
      <c r="B500"/>
      <c r="C500"/>
      <c r="D500"/>
      <c r="E500"/>
    </row>
    <row r="501" spans="2:5" ht="15" x14ac:dyDescent="0.25">
      <c r="B501"/>
      <c r="C501"/>
      <c r="D501"/>
      <c r="E501"/>
    </row>
    <row r="502" spans="2:5" ht="15" x14ac:dyDescent="0.25">
      <c r="B502"/>
      <c r="C502"/>
      <c r="D502"/>
      <c r="E502"/>
    </row>
    <row r="503" spans="2:5" ht="15" x14ac:dyDescent="0.25">
      <c r="B503"/>
      <c r="C503"/>
      <c r="D503"/>
      <c r="E503"/>
    </row>
    <row r="504" spans="2:5" ht="15" x14ac:dyDescent="0.25">
      <c r="B504"/>
      <c r="C504"/>
      <c r="D504"/>
      <c r="E504"/>
    </row>
    <row r="505" spans="2:5" ht="15" x14ac:dyDescent="0.25">
      <c r="B505"/>
      <c r="C505"/>
      <c r="D505"/>
      <c r="E505"/>
    </row>
    <row r="506" spans="2:5" ht="15" x14ac:dyDescent="0.25">
      <c r="B506"/>
      <c r="C506"/>
      <c r="D506"/>
      <c r="E506"/>
    </row>
    <row r="507" spans="2:5" ht="15" x14ac:dyDescent="0.25">
      <c r="B507"/>
      <c r="C507"/>
      <c r="D507"/>
      <c r="E507"/>
    </row>
    <row r="508" spans="2:5" ht="15" x14ac:dyDescent="0.25">
      <c r="B508"/>
      <c r="C508"/>
      <c r="D508"/>
      <c r="E508"/>
    </row>
    <row r="509" spans="2:5" ht="15" x14ac:dyDescent="0.25">
      <c r="B509"/>
      <c r="C509"/>
      <c r="D509"/>
      <c r="E509"/>
    </row>
    <row r="510" spans="2:5" ht="15" x14ac:dyDescent="0.25">
      <c r="B510"/>
      <c r="C510"/>
      <c r="D510"/>
      <c r="E510"/>
    </row>
    <row r="511" spans="2:5" ht="15" x14ac:dyDescent="0.25">
      <c r="B511"/>
      <c r="C511"/>
      <c r="D511"/>
      <c r="E511"/>
    </row>
    <row r="512" spans="2:5" ht="15" x14ac:dyDescent="0.25">
      <c r="B512"/>
      <c r="C512"/>
      <c r="D512"/>
      <c r="E512"/>
    </row>
    <row r="513" spans="2:5" ht="15" x14ac:dyDescent="0.25">
      <c r="B513"/>
      <c r="C513"/>
      <c r="D513"/>
      <c r="E513"/>
    </row>
    <row r="514" spans="2:5" ht="15" x14ac:dyDescent="0.25">
      <c r="B514"/>
      <c r="C514"/>
      <c r="D514"/>
      <c r="E514"/>
    </row>
    <row r="515" spans="2:5" ht="15" x14ac:dyDescent="0.25">
      <c r="B515"/>
      <c r="C515"/>
      <c r="D515"/>
      <c r="E515"/>
    </row>
    <row r="516" spans="2:5" ht="15" x14ac:dyDescent="0.25">
      <c r="B516"/>
      <c r="C516"/>
      <c r="D516"/>
      <c r="E516"/>
    </row>
    <row r="517" spans="2:5" ht="15" x14ac:dyDescent="0.25">
      <c r="B517"/>
      <c r="C517"/>
      <c r="D517"/>
      <c r="E517"/>
    </row>
    <row r="518" spans="2:5" ht="15" x14ac:dyDescent="0.25">
      <c r="B518"/>
      <c r="C518"/>
      <c r="D518"/>
      <c r="E518"/>
    </row>
    <row r="519" spans="2:5" ht="15" x14ac:dyDescent="0.25">
      <c r="B519"/>
      <c r="C519"/>
      <c r="D519"/>
      <c r="E519"/>
    </row>
    <row r="520" spans="2:5" ht="15" x14ac:dyDescent="0.25">
      <c r="B520"/>
      <c r="C520"/>
      <c r="D520"/>
      <c r="E520"/>
    </row>
    <row r="521" spans="2:5" ht="15" x14ac:dyDescent="0.25">
      <c r="B521"/>
      <c r="C521"/>
      <c r="D521"/>
      <c r="E521"/>
    </row>
    <row r="522" spans="2:5" ht="15" x14ac:dyDescent="0.25">
      <c r="B522"/>
      <c r="C522"/>
      <c r="D522"/>
      <c r="E522"/>
    </row>
    <row r="523" spans="2:5" ht="15" x14ac:dyDescent="0.25">
      <c r="B523"/>
      <c r="C523"/>
      <c r="D523"/>
      <c r="E523"/>
    </row>
    <row r="524" spans="2:5" ht="15" x14ac:dyDescent="0.25">
      <c r="B524"/>
      <c r="C524"/>
      <c r="D524"/>
      <c r="E524"/>
    </row>
    <row r="525" spans="2:5" ht="15" x14ac:dyDescent="0.25">
      <c r="B525"/>
      <c r="C525"/>
      <c r="D525"/>
      <c r="E525"/>
    </row>
    <row r="526" spans="2:5" ht="15" x14ac:dyDescent="0.25">
      <c r="B526"/>
      <c r="C526"/>
      <c r="D526"/>
      <c r="E526"/>
    </row>
    <row r="527" spans="2:5" ht="15" x14ac:dyDescent="0.25">
      <c r="B527"/>
      <c r="C527"/>
      <c r="D527"/>
      <c r="E527"/>
    </row>
    <row r="528" spans="2:5" ht="15" x14ac:dyDescent="0.25">
      <c r="B528"/>
      <c r="C528"/>
      <c r="D528"/>
      <c r="E528"/>
    </row>
    <row r="529" spans="2:5" ht="15" x14ac:dyDescent="0.25">
      <c r="B529"/>
      <c r="C529"/>
      <c r="D529"/>
      <c r="E529"/>
    </row>
    <row r="530" spans="2:5" ht="15" x14ac:dyDescent="0.25">
      <c r="B530"/>
      <c r="C530"/>
      <c r="D530"/>
      <c r="E530"/>
    </row>
    <row r="531" spans="2:5" ht="15" x14ac:dyDescent="0.25">
      <c r="B531"/>
      <c r="C531"/>
      <c r="D531"/>
      <c r="E531"/>
    </row>
    <row r="532" spans="2:5" ht="15" x14ac:dyDescent="0.25">
      <c r="B532"/>
      <c r="C532"/>
      <c r="D532"/>
      <c r="E532"/>
    </row>
    <row r="533" spans="2:5" ht="15" x14ac:dyDescent="0.25">
      <c r="B533"/>
      <c r="C533"/>
      <c r="D533"/>
      <c r="E533"/>
    </row>
    <row r="534" spans="2:5" ht="15" x14ac:dyDescent="0.25">
      <c r="B534"/>
      <c r="C534"/>
      <c r="D534"/>
      <c r="E534"/>
    </row>
    <row r="535" spans="2:5" ht="15" x14ac:dyDescent="0.25">
      <c r="B535"/>
      <c r="C535"/>
      <c r="D535"/>
      <c r="E535"/>
    </row>
    <row r="536" spans="2:5" ht="15" x14ac:dyDescent="0.25">
      <c r="B536"/>
      <c r="C536"/>
      <c r="D536"/>
      <c r="E536"/>
    </row>
    <row r="537" spans="2:5" ht="15" x14ac:dyDescent="0.25">
      <c r="B537"/>
      <c r="C537"/>
      <c r="D537"/>
      <c r="E537"/>
    </row>
    <row r="538" spans="2:5" ht="15" x14ac:dyDescent="0.25">
      <c r="B538"/>
      <c r="C538"/>
      <c r="D538"/>
      <c r="E538"/>
    </row>
    <row r="539" spans="2:5" ht="15" x14ac:dyDescent="0.25">
      <c r="B539"/>
      <c r="C539"/>
      <c r="D539"/>
      <c r="E539"/>
    </row>
    <row r="540" spans="2:5" ht="15" x14ac:dyDescent="0.25">
      <c r="B540"/>
      <c r="C540"/>
      <c r="D540"/>
      <c r="E540"/>
    </row>
    <row r="541" spans="2:5" ht="15" x14ac:dyDescent="0.25">
      <c r="B541"/>
      <c r="C541"/>
      <c r="D541"/>
      <c r="E541"/>
    </row>
    <row r="542" spans="2:5" ht="15" x14ac:dyDescent="0.25">
      <c r="B542"/>
      <c r="C542"/>
      <c r="D542"/>
      <c r="E542"/>
    </row>
    <row r="543" spans="2:5" ht="15" x14ac:dyDescent="0.25">
      <c r="B543"/>
      <c r="C543"/>
      <c r="D543"/>
      <c r="E543"/>
    </row>
    <row r="544" spans="2:5" ht="15" x14ac:dyDescent="0.25">
      <c r="B544"/>
      <c r="C544"/>
      <c r="D544"/>
      <c r="E544"/>
    </row>
    <row r="545" spans="2:5" ht="15" x14ac:dyDescent="0.25">
      <c r="B545"/>
      <c r="C545"/>
      <c r="D545"/>
      <c r="E545"/>
    </row>
    <row r="546" spans="2:5" ht="15" x14ac:dyDescent="0.25">
      <c r="B546"/>
      <c r="C546"/>
      <c r="D546"/>
      <c r="E546"/>
    </row>
    <row r="547" spans="2:5" ht="15" x14ac:dyDescent="0.25">
      <c r="B547"/>
      <c r="C547"/>
      <c r="D547"/>
      <c r="E547"/>
    </row>
    <row r="548" spans="2:5" ht="15" x14ac:dyDescent="0.25">
      <c r="B548"/>
      <c r="C548"/>
      <c r="D548"/>
      <c r="E548"/>
    </row>
    <row r="549" spans="2:5" ht="15" x14ac:dyDescent="0.25">
      <c r="B549"/>
      <c r="C549"/>
      <c r="D549"/>
      <c r="E549"/>
    </row>
    <row r="550" spans="2:5" ht="15" x14ac:dyDescent="0.25">
      <c r="B550"/>
      <c r="C550"/>
      <c r="D550"/>
      <c r="E550"/>
    </row>
    <row r="551" spans="2:5" ht="15" x14ac:dyDescent="0.25">
      <c r="B551"/>
      <c r="C551"/>
      <c r="D551"/>
      <c r="E551"/>
    </row>
    <row r="552" spans="2:5" ht="15" x14ac:dyDescent="0.25">
      <c r="B552"/>
      <c r="C552"/>
      <c r="D552"/>
      <c r="E552"/>
    </row>
    <row r="553" spans="2:5" ht="15" x14ac:dyDescent="0.25">
      <c r="B553"/>
      <c r="C553"/>
      <c r="D553"/>
      <c r="E553"/>
    </row>
    <row r="554" spans="2:5" ht="15" x14ac:dyDescent="0.25">
      <c r="B554"/>
      <c r="C554"/>
      <c r="D554"/>
      <c r="E554"/>
    </row>
    <row r="555" spans="2:5" ht="15" x14ac:dyDescent="0.25">
      <c r="B555"/>
      <c r="C555"/>
      <c r="D555"/>
      <c r="E555"/>
    </row>
    <row r="556" spans="2:5" ht="15" x14ac:dyDescent="0.25">
      <c r="B556"/>
      <c r="C556"/>
      <c r="D556"/>
      <c r="E556"/>
    </row>
    <row r="557" spans="2:5" ht="15" x14ac:dyDescent="0.25">
      <c r="B557"/>
      <c r="C557"/>
      <c r="D557"/>
      <c r="E557"/>
    </row>
    <row r="558" spans="2:5" ht="15" x14ac:dyDescent="0.25">
      <c r="B558"/>
      <c r="C558"/>
      <c r="D558"/>
      <c r="E558"/>
    </row>
    <row r="559" spans="2:5" ht="15" x14ac:dyDescent="0.25">
      <c r="B559"/>
      <c r="C559"/>
      <c r="D559"/>
      <c r="E559"/>
    </row>
    <row r="560" spans="2:5" ht="15" x14ac:dyDescent="0.25">
      <c r="B560"/>
      <c r="C560"/>
      <c r="D560"/>
      <c r="E560"/>
    </row>
    <row r="561" spans="2:5" ht="15" x14ac:dyDescent="0.25">
      <c r="B561"/>
      <c r="C561"/>
      <c r="D561"/>
      <c r="E561"/>
    </row>
    <row r="562" spans="2:5" ht="15" x14ac:dyDescent="0.25">
      <c r="B562"/>
      <c r="C562"/>
      <c r="D562"/>
      <c r="E562"/>
    </row>
    <row r="563" spans="2:5" ht="15" x14ac:dyDescent="0.25">
      <c r="B563"/>
      <c r="C563"/>
      <c r="D563"/>
      <c r="E563"/>
    </row>
    <row r="564" spans="2:5" ht="15" x14ac:dyDescent="0.25">
      <c r="B564"/>
      <c r="C564"/>
      <c r="D564"/>
      <c r="E564"/>
    </row>
    <row r="565" spans="2:5" ht="15" x14ac:dyDescent="0.25">
      <c r="B565"/>
      <c r="C565"/>
      <c r="D565"/>
      <c r="E565"/>
    </row>
    <row r="566" spans="2:5" ht="15" x14ac:dyDescent="0.25">
      <c r="B566"/>
      <c r="C566"/>
      <c r="D566"/>
      <c r="E566"/>
    </row>
    <row r="567" spans="2:5" ht="15" x14ac:dyDescent="0.25">
      <c r="B567"/>
      <c r="C567"/>
      <c r="D567"/>
      <c r="E567"/>
    </row>
    <row r="568" spans="2:5" ht="15" x14ac:dyDescent="0.25">
      <c r="B568"/>
      <c r="C568"/>
      <c r="D568"/>
      <c r="E568"/>
    </row>
    <row r="569" spans="2:5" ht="15" x14ac:dyDescent="0.25">
      <c r="B569"/>
      <c r="C569"/>
      <c r="D569"/>
      <c r="E569"/>
    </row>
    <row r="570" spans="2:5" ht="15" x14ac:dyDescent="0.25">
      <c r="B570"/>
      <c r="C570"/>
      <c r="D570"/>
      <c r="E570"/>
    </row>
    <row r="571" spans="2:5" ht="15" x14ac:dyDescent="0.25">
      <c r="B571"/>
      <c r="C571"/>
      <c r="D571"/>
      <c r="E571"/>
    </row>
    <row r="572" spans="2:5" ht="15" x14ac:dyDescent="0.25">
      <c r="B572"/>
      <c r="C572"/>
      <c r="D572"/>
      <c r="E572"/>
    </row>
    <row r="573" spans="2:5" ht="15" x14ac:dyDescent="0.25">
      <c r="B573"/>
      <c r="C573"/>
      <c r="D573"/>
      <c r="E573"/>
    </row>
    <row r="574" spans="2:5" ht="15" x14ac:dyDescent="0.25">
      <c r="B574"/>
      <c r="C574"/>
      <c r="D574"/>
      <c r="E574"/>
    </row>
    <row r="575" spans="2:5" ht="15" x14ac:dyDescent="0.25">
      <c r="B575"/>
      <c r="C575"/>
      <c r="D575"/>
      <c r="E575"/>
    </row>
    <row r="576" spans="2:5" ht="15" x14ac:dyDescent="0.25">
      <c r="B576"/>
      <c r="C576"/>
      <c r="D576"/>
      <c r="E576"/>
    </row>
    <row r="577" spans="2:5" ht="15" x14ac:dyDescent="0.25">
      <c r="B577"/>
      <c r="C577"/>
      <c r="D577"/>
      <c r="E577"/>
    </row>
    <row r="578" spans="2:5" ht="15" x14ac:dyDescent="0.25">
      <c r="B578"/>
      <c r="C578"/>
      <c r="D578"/>
      <c r="E578"/>
    </row>
    <row r="579" spans="2:5" ht="15" x14ac:dyDescent="0.25">
      <c r="B579"/>
      <c r="C579"/>
      <c r="D579"/>
      <c r="E579"/>
    </row>
    <row r="580" spans="2:5" ht="15" x14ac:dyDescent="0.25">
      <c r="B580"/>
      <c r="C580"/>
      <c r="D580"/>
      <c r="E580"/>
    </row>
    <row r="581" spans="2:5" ht="15" x14ac:dyDescent="0.25">
      <c r="B581"/>
      <c r="C581"/>
      <c r="D581"/>
      <c r="E581"/>
    </row>
    <row r="582" spans="2:5" ht="15" x14ac:dyDescent="0.25">
      <c r="B582"/>
      <c r="C582"/>
      <c r="D582"/>
      <c r="E582"/>
    </row>
    <row r="583" spans="2:5" ht="15" x14ac:dyDescent="0.25">
      <c r="B583"/>
      <c r="C583"/>
      <c r="D583"/>
      <c r="E583"/>
    </row>
    <row r="584" spans="2:5" ht="15" x14ac:dyDescent="0.25">
      <c r="B584"/>
      <c r="C584"/>
      <c r="D584"/>
      <c r="E584"/>
    </row>
    <row r="585" spans="2:5" ht="15" x14ac:dyDescent="0.25">
      <c r="B585"/>
      <c r="C585"/>
      <c r="D585"/>
      <c r="E585"/>
    </row>
    <row r="586" spans="2:5" ht="15" x14ac:dyDescent="0.25">
      <c r="B586"/>
      <c r="C586"/>
      <c r="D586"/>
      <c r="E586"/>
    </row>
    <row r="587" spans="2:5" ht="15" x14ac:dyDescent="0.25">
      <c r="B587"/>
      <c r="C587"/>
      <c r="D587"/>
      <c r="E587"/>
    </row>
    <row r="588" spans="2:5" ht="15" x14ac:dyDescent="0.25">
      <c r="B588"/>
      <c r="C588"/>
      <c r="D588"/>
      <c r="E588"/>
    </row>
    <row r="589" spans="2:5" ht="15" x14ac:dyDescent="0.25">
      <c r="B589"/>
      <c r="C589"/>
      <c r="D589"/>
      <c r="E589"/>
    </row>
    <row r="590" spans="2:5" ht="15" x14ac:dyDescent="0.25">
      <c r="B590"/>
      <c r="C590"/>
      <c r="D590"/>
      <c r="E590"/>
    </row>
    <row r="591" spans="2:5" ht="15" x14ac:dyDescent="0.25">
      <c r="B591"/>
      <c r="C591"/>
      <c r="D591"/>
      <c r="E591"/>
    </row>
    <row r="592" spans="2:5" ht="15" x14ac:dyDescent="0.25">
      <c r="B592"/>
      <c r="C592"/>
      <c r="D592"/>
      <c r="E592"/>
    </row>
    <row r="593" spans="2:5" ht="15" x14ac:dyDescent="0.25">
      <c r="B593"/>
      <c r="C593"/>
      <c r="D593"/>
      <c r="E593"/>
    </row>
    <row r="594" spans="2:5" ht="15" x14ac:dyDescent="0.25">
      <c r="B594"/>
      <c r="C594"/>
      <c r="D594"/>
      <c r="E594"/>
    </row>
    <row r="595" spans="2:5" ht="15" x14ac:dyDescent="0.25">
      <c r="B595"/>
      <c r="C595"/>
      <c r="D595"/>
      <c r="E595"/>
    </row>
    <row r="596" spans="2:5" ht="15" x14ac:dyDescent="0.25">
      <c r="B596"/>
      <c r="C596"/>
      <c r="D596"/>
      <c r="E596"/>
    </row>
    <row r="597" spans="2:5" ht="15" x14ac:dyDescent="0.25">
      <c r="B597"/>
      <c r="C597"/>
      <c r="D597"/>
      <c r="E597"/>
    </row>
    <row r="598" spans="2:5" ht="15" x14ac:dyDescent="0.25">
      <c r="B598"/>
      <c r="C598"/>
      <c r="D598"/>
      <c r="E598"/>
    </row>
    <row r="599" spans="2:5" ht="15" x14ac:dyDescent="0.25">
      <c r="B599"/>
      <c r="C599"/>
      <c r="D599"/>
      <c r="E599"/>
    </row>
    <row r="600" spans="2:5" ht="15" x14ac:dyDescent="0.25">
      <c r="B600"/>
      <c r="C600"/>
      <c r="D600"/>
      <c r="E600"/>
    </row>
    <row r="601" spans="2:5" ht="15" x14ac:dyDescent="0.25">
      <c r="B601"/>
      <c r="C601"/>
      <c r="D601"/>
      <c r="E601"/>
    </row>
    <row r="602" spans="2:5" ht="15" x14ac:dyDescent="0.25">
      <c r="B602"/>
      <c r="C602"/>
      <c r="D602"/>
      <c r="E602"/>
    </row>
    <row r="603" spans="2:5" ht="15" x14ac:dyDescent="0.25">
      <c r="B603"/>
      <c r="C603"/>
      <c r="D603"/>
      <c r="E603"/>
    </row>
    <row r="604" spans="2:5" ht="15" x14ac:dyDescent="0.25">
      <c r="B604"/>
      <c r="C604"/>
      <c r="D604"/>
      <c r="E604"/>
    </row>
    <row r="605" spans="2:5" ht="15" x14ac:dyDescent="0.25">
      <c r="B605"/>
      <c r="C605"/>
      <c r="D605"/>
      <c r="E605"/>
    </row>
    <row r="606" spans="2:5" ht="15" x14ac:dyDescent="0.25">
      <c r="B606"/>
      <c r="C606"/>
      <c r="D606"/>
      <c r="E606"/>
    </row>
    <row r="607" spans="2:5" ht="15" x14ac:dyDescent="0.25">
      <c r="B607"/>
      <c r="C607"/>
      <c r="D607"/>
      <c r="E607"/>
    </row>
    <row r="608" spans="2:5" ht="15" x14ac:dyDescent="0.25">
      <c r="B608"/>
      <c r="C608"/>
      <c r="D608"/>
      <c r="E608"/>
    </row>
    <row r="609" spans="2:5" ht="15" x14ac:dyDescent="0.25">
      <c r="B609"/>
      <c r="C609"/>
      <c r="D609"/>
      <c r="E609"/>
    </row>
    <row r="610" spans="2:5" ht="15" x14ac:dyDescent="0.25">
      <c r="B610"/>
      <c r="C610"/>
      <c r="D610"/>
      <c r="E610"/>
    </row>
    <row r="611" spans="2:5" ht="15" x14ac:dyDescent="0.25">
      <c r="B611"/>
      <c r="C611"/>
      <c r="D611"/>
      <c r="E611"/>
    </row>
    <row r="612" spans="2:5" ht="15" x14ac:dyDescent="0.25">
      <c r="B612"/>
      <c r="C612"/>
      <c r="D612"/>
      <c r="E612"/>
    </row>
    <row r="613" spans="2:5" ht="15" x14ac:dyDescent="0.25">
      <c r="B613"/>
      <c r="C613"/>
      <c r="D613"/>
      <c r="E613"/>
    </row>
    <row r="614" spans="2:5" ht="15" x14ac:dyDescent="0.25">
      <c r="B614"/>
      <c r="C614"/>
      <c r="D614"/>
      <c r="E614"/>
    </row>
    <row r="615" spans="2:5" ht="15" x14ac:dyDescent="0.25">
      <c r="B615"/>
      <c r="C615"/>
      <c r="D615"/>
      <c r="E615"/>
    </row>
    <row r="616" spans="2:5" ht="15" x14ac:dyDescent="0.25">
      <c r="B616"/>
      <c r="C616"/>
      <c r="D616"/>
      <c r="E616"/>
    </row>
    <row r="617" spans="2:5" ht="15" x14ac:dyDescent="0.25">
      <c r="B617"/>
      <c r="C617"/>
      <c r="D617"/>
      <c r="E617"/>
    </row>
    <row r="618" spans="2:5" ht="15" x14ac:dyDescent="0.25">
      <c r="B618"/>
      <c r="C618"/>
      <c r="D618"/>
      <c r="E618"/>
    </row>
    <row r="619" spans="2:5" ht="15" x14ac:dyDescent="0.25">
      <c r="B619"/>
      <c r="C619"/>
      <c r="D619"/>
      <c r="E619"/>
    </row>
    <row r="620" spans="2:5" ht="15" x14ac:dyDescent="0.25">
      <c r="B620"/>
      <c r="C620"/>
      <c r="D620"/>
      <c r="E620"/>
    </row>
    <row r="621" spans="2:5" ht="15" x14ac:dyDescent="0.25">
      <c r="B621"/>
      <c r="C621"/>
      <c r="D621"/>
      <c r="E621"/>
    </row>
    <row r="622" spans="2:5" ht="15" x14ac:dyDescent="0.25">
      <c r="B622"/>
      <c r="C622"/>
      <c r="D622"/>
      <c r="E622"/>
    </row>
    <row r="623" spans="2:5" ht="15" x14ac:dyDescent="0.25">
      <c r="B623"/>
      <c r="C623"/>
      <c r="D623"/>
      <c r="E623"/>
    </row>
    <row r="624" spans="2:5" ht="15" x14ac:dyDescent="0.25">
      <c r="B624"/>
      <c r="C624"/>
      <c r="D624"/>
      <c r="E624"/>
    </row>
    <row r="625" spans="2:5" ht="15" x14ac:dyDescent="0.25">
      <c r="B625"/>
      <c r="C625"/>
      <c r="D625"/>
      <c r="E625"/>
    </row>
    <row r="626" spans="2:5" ht="15" x14ac:dyDescent="0.25">
      <c r="B626"/>
      <c r="C626"/>
      <c r="D626"/>
      <c r="E626"/>
    </row>
    <row r="627" spans="2:5" ht="15" x14ac:dyDescent="0.25">
      <c r="B627"/>
      <c r="C627"/>
      <c r="D627"/>
      <c r="E627"/>
    </row>
    <row r="628" spans="2:5" ht="15" x14ac:dyDescent="0.25">
      <c r="B628"/>
      <c r="C628"/>
      <c r="D628"/>
      <c r="E628"/>
    </row>
    <row r="629" spans="2:5" ht="15" x14ac:dyDescent="0.25">
      <c r="B629"/>
      <c r="C629"/>
      <c r="D629"/>
      <c r="E629"/>
    </row>
    <row r="630" spans="2:5" ht="15" x14ac:dyDescent="0.25">
      <c r="B630"/>
      <c r="C630"/>
      <c r="D630"/>
      <c r="E630"/>
    </row>
    <row r="631" spans="2:5" ht="15" x14ac:dyDescent="0.25">
      <c r="B631"/>
      <c r="C631"/>
      <c r="D631"/>
      <c r="E631"/>
    </row>
    <row r="632" spans="2:5" ht="15" x14ac:dyDescent="0.25">
      <c r="B632"/>
      <c r="C632"/>
      <c r="D632"/>
      <c r="E632"/>
    </row>
    <row r="633" spans="2:5" ht="15" x14ac:dyDescent="0.25">
      <c r="B633"/>
      <c r="C633"/>
      <c r="D633"/>
      <c r="E633"/>
    </row>
    <row r="634" spans="2:5" ht="15" x14ac:dyDescent="0.25">
      <c r="B634"/>
      <c r="C634"/>
      <c r="D634"/>
      <c r="E634"/>
    </row>
    <row r="635" spans="2:5" ht="15" x14ac:dyDescent="0.25">
      <c r="B635"/>
      <c r="C635"/>
      <c r="D635"/>
      <c r="E635"/>
    </row>
    <row r="636" spans="2:5" ht="15" x14ac:dyDescent="0.25">
      <c r="B636"/>
      <c r="C636"/>
      <c r="D636"/>
      <c r="E636"/>
    </row>
    <row r="637" spans="2:5" ht="15" x14ac:dyDescent="0.25">
      <c r="B637"/>
      <c r="C637"/>
      <c r="D637"/>
      <c r="E637"/>
    </row>
    <row r="638" spans="2:5" ht="15" x14ac:dyDescent="0.25">
      <c r="B638"/>
      <c r="C638"/>
      <c r="D638"/>
      <c r="E638"/>
    </row>
    <row r="639" spans="2:5" ht="15" x14ac:dyDescent="0.25">
      <c r="B639"/>
      <c r="C639"/>
      <c r="D639"/>
      <c r="E639"/>
    </row>
    <row r="640" spans="2:5" ht="15" x14ac:dyDescent="0.25">
      <c r="B640"/>
      <c r="C640"/>
      <c r="D640"/>
      <c r="E640"/>
    </row>
    <row r="641" spans="2:5" ht="15" x14ac:dyDescent="0.25">
      <c r="B641"/>
      <c r="C641"/>
      <c r="D641"/>
      <c r="E641"/>
    </row>
    <row r="642" spans="2:5" ht="15" x14ac:dyDescent="0.25">
      <c r="B642"/>
      <c r="C642"/>
      <c r="D642"/>
      <c r="E642"/>
    </row>
    <row r="643" spans="2:5" ht="15" x14ac:dyDescent="0.25">
      <c r="B643"/>
      <c r="C643"/>
      <c r="D643"/>
      <c r="E643"/>
    </row>
    <row r="644" spans="2:5" ht="15" x14ac:dyDescent="0.25">
      <c r="B644"/>
      <c r="C644"/>
      <c r="D644"/>
      <c r="E644"/>
    </row>
    <row r="645" spans="2:5" ht="15" x14ac:dyDescent="0.25">
      <c r="B645"/>
      <c r="C645"/>
      <c r="D645"/>
      <c r="E645"/>
    </row>
    <row r="646" spans="2:5" ht="15" x14ac:dyDescent="0.25">
      <c r="B646"/>
      <c r="C646"/>
      <c r="D646"/>
      <c r="E646"/>
    </row>
    <row r="647" spans="2:5" ht="15" x14ac:dyDescent="0.25">
      <c r="B647"/>
      <c r="C647"/>
      <c r="D647"/>
      <c r="E647"/>
    </row>
    <row r="648" spans="2:5" ht="15" x14ac:dyDescent="0.25">
      <c r="B648"/>
      <c r="C648"/>
      <c r="D648"/>
      <c r="E648"/>
    </row>
    <row r="649" spans="2:5" ht="15" x14ac:dyDescent="0.25">
      <c r="B649"/>
      <c r="C649"/>
      <c r="D649"/>
      <c r="E649"/>
    </row>
    <row r="650" spans="2:5" ht="15" x14ac:dyDescent="0.25">
      <c r="B650"/>
      <c r="C650"/>
      <c r="D650"/>
      <c r="E650"/>
    </row>
    <row r="651" spans="2:5" ht="15" x14ac:dyDescent="0.25">
      <c r="B651"/>
      <c r="C651"/>
      <c r="D651"/>
      <c r="E651"/>
    </row>
    <row r="652" spans="2:5" ht="15" x14ac:dyDescent="0.25">
      <c r="B652"/>
      <c r="C652"/>
      <c r="D652"/>
      <c r="E652"/>
    </row>
    <row r="653" spans="2:5" ht="15" x14ac:dyDescent="0.25">
      <c r="B653"/>
      <c r="C653"/>
      <c r="D653"/>
      <c r="E653"/>
    </row>
    <row r="654" spans="2:5" ht="15" x14ac:dyDescent="0.25">
      <c r="B654"/>
      <c r="C654"/>
      <c r="D654"/>
      <c r="E654"/>
    </row>
    <row r="655" spans="2:5" ht="15" x14ac:dyDescent="0.25">
      <c r="B655"/>
      <c r="C655"/>
      <c r="D655"/>
      <c r="E655"/>
    </row>
    <row r="656" spans="2:5" ht="15" x14ac:dyDescent="0.25">
      <c r="B656"/>
      <c r="C656"/>
      <c r="D656"/>
      <c r="E656"/>
    </row>
    <row r="657" spans="2:5" ht="15" x14ac:dyDescent="0.25">
      <c r="B657"/>
      <c r="C657"/>
      <c r="D657"/>
      <c r="E657"/>
    </row>
    <row r="658" spans="2:5" ht="15" x14ac:dyDescent="0.25">
      <c r="B658"/>
      <c r="C658"/>
      <c r="D658"/>
      <c r="E658"/>
    </row>
    <row r="659" spans="2:5" ht="15" x14ac:dyDescent="0.25">
      <c r="B659"/>
      <c r="C659"/>
      <c r="D659"/>
      <c r="E659"/>
    </row>
    <row r="660" spans="2:5" ht="15" x14ac:dyDescent="0.25">
      <c r="B660"/>
      <c r="C660"/>
      <c r="D660"/>
      <c r="E660"/>
    </row>
    <row r="661" spans="2:5" ht="15" x14ac:dyDescent="0.25">
      <c r="B661"/>
      <c r="C661"/>
      <c r="D661"/>
      <c r="E661"/>
    </row>
    <row r="662" spans="2:5" ht="15" x14ac:dyDescent="0.25">
      <c r="B662"/>
      <c r="C662"/>
      <c r="D662"/>
      <c r="E662"/>
    </row>
    <row r="663" spans="2:5" ht="15" x14ac:dyDescent="0.25">
      <c r="B663"/>
      <c r="C663"/>
      <c r="D663"/>
      <c r="E663"/>
    </row>
    <row r="664" spans="2:5" ht="15" x14ac:dyDescent="0.25">
      <c r="B664"/>
      <c r="C664"/>
      <c r="D664"/>
      <c r="E664"/>
    </row>
    <row r="665" spans="2:5" ht="15" x14ac:dyDescent="0.25">
      <c r="B665"/>
      <c r="C665"/>
      <c r="D665"/>
      <c r="E665"/>
    </row>
    <row r="666" spans="2:5" ht="15" x14ac:dyDescent="0.25">
      <c r="B666"/>
      <c r="C666"/>
      <c r="D666"/>
      <c r="E666"/>
    </row>
    <row r="667" spans="2:5" ht="15" x14ac:dyDescent="0.25">
      <c r="B667"/>
      <c r="C667"/>
      <c r="D667"/>
      <c r="E667"/>
    </row>
    <row r="668" spans="2:5" ht="15" x14ac:dyDescent="0.25">
      <c r="B668"/>
      <c r="C668"/>
      <c r="D668"/>
      <c r="E668"/>
    </row>
    <row r="669" spans="2:5" ht="15" x14ac:dyDescent="0.25">
      <c r="B669"/>
      <c r="C669"/>
      <c r="D669"/>
      <c r="E669"/>
    </row>
    <row r="670" spans="2:5" ht="15" x14ac:dyDescent="0.25">
      <c r="B670"/>
      <c r="C670"/>
      <c r="D670"/>
      <c r="E670"/>
    </row>
    <row r="671" spans="2:5" ht="15" x14ac:dyDescent="0.25">
      <c r="B671"/>
      <c r="C671"/>
      <c r="D671"/>
      <c r="E671"/>
    </row>
    <row r="672" spans="2:5" ht="15" x14ac:dyDescent="0.25">
      <c r="B672"/>
      <c r="C672"/>
      <c r="D672"/>
      <c r="E672"/>
    </row>
    <row r="673" spans="2:5" ht="15" x14ac:dyDescent="0.25">
      <c r="B673"/>
      <c r="C673"/>
      <c r="D673"/>
      <c r="E673"/>
    </row>
    <row r="674" spans="2:5" ht="15" x14ac:dyDescent="0.25">
      <c r="B674"/>
      <c r="C674"/>
      <c r="D674"/>
      <c r="E674"/>
    </row>
    <row r="675" spans="2:5" ht="15" x14ac:dyDescent="0.25">
      <c r="B675"/>
      <c r="C675"/>
      <c r="D675"/>
      <c r="E675"/>
    </row>
    <row r="676" spans="2:5" ht="15" x14ac:dyDescent="0.25">
      <c r="B676"/>
      <c r="C676"/>
      <c r="D676"/>
      <c r="E676"/>
    </row>
    <row r="677" spans="2:5" ht="15" x14ac:dyDescent="0.25">
      <c r="B677"/>
      <c r="C677"/>
      <c r="D677"/>
      <c r="E677"/>
    </row>
    <row r="678" spans="2:5" ht="15" x14ac:dyDescent="0.25">
      <c r="B678"/>
      <c r="C678"/>
      <c r="D678"/>
      <c r="E678"/>
    </row>
    <row r="679" spans="2:5" ht="15" x14ac:dyDescent="0.25">
      <c r="B679"/>
      <c r="C679"/>
      <c r="D679"/>
      <c r="E679"/>
    </row>
    <row r="680" spans="2:5" ht="15" x14ac:dyDescent="0.25">
      <c r="B680"/>
      <c r="C680"/>
      <c r="D680"/>
      <c r="E680"/>
    </row>
    <row r="681" spans="2:5" ht="15" x14ac:dyDescent="0.25">
      <c r="B681"/>
      <c r="C681"/>
      <c r="D681"/>
      <c r="E681"/>
    </row>
    <row r="682" spans="2:5" ht="15" x14ac:dyDescent="0.25">
      <c r="B682"/>
      <c r="C682"/>
      <c r="D682"/>
      <c r="E682"/>
    </row>
    <row r="683" spans="2:5" ht="15" x14ac:dyDescent="0.25">
      <c r="B683"/>
      <c r="C683"/>
      <c r="D683"/>
      <c r="E683"/>
    </row>
    <row r="684" spans="2:5" ht="15" x14ac:dyDescent="0.25">
      <c r="B684"/>
      <c r="C684"/>
      <c r="D684"/>
      <c r="E684"/>
    </row>
    <row r="685" spans="2:5" ht="15" x14ac:dyDescent="0.25">
      <c r="B685"/>
      <c r="C685"/>
      <c r="D685"/>
      <c r="E685"/>
    </row>
    <row r="686" spans="2:5" ht="15" x14ac:dyDescent="0.25">
      <c r="B686"/>
      <c r="C686"/>
      <c r="D686"/>
      <c r="E686"/>
    </row>
    <row r="687" spans="2:5" ht="15" x14ac:dyDescent="0.25">
      <c r="B687"/>
      <c r="C687"/>
      <c r="D687"/>
      <c r="E687"/>
    </row>
    <row r="688" spans="2:5" ht="15" x14ac:dyDescent="0.25">
      <c r="B688"/>
      <c r="C688"/>
      <c r="D688"/>
      <c r="E688"/>
    </row>
    <row r="689" spans="2:5" ht="15" x14ac:dyDescent="0.25">
      <c r="B689"/>
      <c r="C689"/>
      <c r="D689"/>
      <c r="E689"/>
    </row>
    <row r="690" spans="2:5" ht="15" x14ac:dyDescent="0.25">
      <c r="B690"/>
      <c r="C690"/>
      <c r="D690"/>
      <c r="E690"/>
    </row>
    <row r="691" spans="2:5" ht="15" x14ac:dyDescent="0.25">
      <c r="B691"/>
      <c r="C691"/>
      <c r="D691"/>
      <c r="E691"/>
    </row>
    <row r="692" spans="2:5" ht="15" x14ac:dyDescent="0.25">
      <c r="B692"/>
      <c r="C692"/>
      <c r="D692"/>
      <c r="E692"/>
    </row>
    <row r="693" spans="2:5" ht="15" x14ac:dyDescent="0.25">
      <c r="B693"/>
      <c r="C693"/>
      <c r="D693"/>
      <c r="E693"/>
    </row>
    <row r="694" spans="2:5" ht="15" x14ac:dyDescent="0.25">
      <c r="B694"/>
      <c r="C694"/>
      <c r="D694"/>
      <c r="E694"/>
    </row>
    <row r="695" spans="2:5" ht="15" x14ac:dyDescent="0.25">
      <c r="B695"/>
      <c r="C695"/>
      <c r="D695"/>
      <c r="E695"/>
    </row>
    <row r="696" spans="2:5" ht="15" x14ac:dyDescent="0.25">
      <c r="B696"/>
      <c r="C696"/>
      <c r="D696"/>
      <c r="E696"/>
    </row>
    <row r="697" spans="2:5" ht="15" x14ac:dyDescent="0.25">
      <c r="B697"/>
      <c r="C697"/>
      <c r="D697"/>
      <c r="E697"/>
    </row>
    <row r="698" spans="2:5" ht="15" x14ac:dyDescent="0.25">
      <c r="B698"/>
      <c r="C698"/>
      <c r="D698"/>
      <c r="E698"/>
    </row>
  </sheetData>
  <sheetProtection selectLockedCells="1" selectUnlockedCells="1"/>
  <mergeCells count="3">
    <mergeCell ref="A4:G4"/>
    <mergeCell ref="B3:D3"/>
    <mergeCell ref="F3:G3"/>
  </mergeCells>
  <pageMargins left="0.70866141732283472" right="0.70866141732283472" top="0.78740157480314965" bottom="0.78740157480314965" header="0.31496062992125984" footer="0.31496062992125984"/>
  <pageSetup paperSize="9" scale="89" orientation="landscape" r:id="rId2"/>
  <headerFooter>
    <oddFooter>&amp;R&amp;"Arial,Standard"&amp;9Seite &amp;P von &amp;N</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E21"/>
  <sheetViews>
    <sheetView showGridLines="0" zoomScale="90" zoomScaleNormal="90" zoomScaleSheetLayoutView="100" workbookViewId="0">
      <selection activeCell="B18" sqref="B18:E18"/>
    </sheetView>
  </sheetViews>
  <sheetFormatPr baseColWidth="10" defaultColWidth="11.42578125" defaultRowHeight="14.25" x14ac:dyDescent="0.25"/>
  <cols>
    <col min="1" max="1" width="29.85546875" style="73" customWidth="1"/>
    <col min="2" max="2" width="23.5703125" style="73" customWidth="1"/>
    <col min="3" max="3" width="45.42578125" style="73" customWidth="1"/>
    <col min="4" max="4" width="16.85546875" style="73" customWidth="1"/>
    <col min="5" max="5" width="30.42578125" style="73" customWidth="1"/>
    <col min="6" max="16384" width="11.42578125" style="73"/>
  </cols>
  <sheetData>
    <row r="1" spans="1:5" s="5" customFormat="1" ht="20.25" x14ac:dyDescent="0.2">
      <c r="A1" s="21" t="str">
        <f>'Inhaltsverz. u allg Hin.Los 12'!A1</f>
        <v>Vergabe Unterhaltsreinigung</v>
      </c>
      <c r="B1" s="22"/>
      <c r="C1" s="22"/>
      <c r="D1" s="23"/>
      <c r="E1" s="24"/>
    </row>
    <row r="2" spans="1:5" s="5" customFormat="1" ht="12.75" x14ac:dyDescent="0.2">
      <c r="A2" s="25" t="str">
        <f>'Inhaltsverz. u allg Hin.Los 12'!A2</f>
        <v>Anhang Los 12 (EXCEL-Teil)</v>
      </c>
      <c r="B2" s="55"/>
      <c r="C2" s="55"/>
      <c r="D2" s="55"/>
      <c r="E2" s="69"/>
    </row>
    <row r="3" spans="1:5" s="9" customFormat="1" ht="25.5" x14ac:dyDescent="0.25">
      <c r="A3" s="141" t="s">
        <v>115</v>
      </c>
      <c r="B3" s="458" t="str">
        <f>'Inhaltsverz. u allg Hin.Los 12'!B3</f>
        <v>Stadt Krefeld</v>
      </c>
      <c r="C3" s="459"/>
      <c r="D3" s="217" t="str">
        <f>'Inhaltsverz. u allg Hin.Los 12'!D3</f>
        <v>Vergabenummer/   Aktenzeichen:</v>
      </c>
      <c r="E3" s="170" t="str">
        <f>'Inhaltsverz. u allg Hin.Los 12'!E3</f>
        <v>2025-ZGM-6011-Kaz-0001</v>
      </c>
    </row>
    <row r="4" spans="1:5" s="5" customFormat="1" ht="23.25" customHeight="1" x14ac:dyDescent="0.2">
      <c r="A4" s="454" t="s">
        <v>647</v>
      </c>
      <c r="B4" s="455"/>
      <c r="C4" s="455"/>
      <c r="D4" s="455"/>
      <c r="E4" s="456"/>
    </row>
    <row r="5" spans="1:5" s="75" customFormat="1" ht="15" customHeight="1" x14ac:dyDescent="0.25">
      <c r="A5" s="70"/>
      <c r="B5" s="71"/>
      <c r="C5" s="72"/>
      <c r="D5" s="72"/>
      <c r="E5" s="74"/>
    </row>
    <row r="6" spans="1:5" ht="37.5" customHeight="1" x14ac:dyDescent="0.25">
      <c r="A6" s="136" t="s">
        <v>166</v>
      </c>
      <c r="B6" s="457" t="s">
        <v>167</v>
      </c>
      <c r="C6" s="457"/>
      <c r="D6" s="457"/>
      <c r="E6" s="457"/>
    </row>
    <row r="7" spans="1:5" ht="15" customHeight="1" x14ac:dyDescent="0.2">
      <c r="A7" s="137"/>
      <c r="B7" s="452"/>
      <c r="C7" s="453"/>
      <c r="D7" s="453"/>
      <c r="E7" s="453"/>
    </row>
    <row r="8" spans="1:5" ht="15" customHeight="1" x14ac:dyDescent="0.2">
      <c r="A8" s="137"/>
      <c r="B8" s="452"/>
      <c r="C8" s="453"/>
      <c r="D8" s="453"/>
      <c r="E8" s="453"/>
    </row>
    <row r="9" spans="1:5" ht="15" customHeight="1" x14ac:dyDescent="0.2">
      <c r="A9" s="137"/>
      <c r="B9" s="452"/>
      <c r="C9" s="453"/>
      <c r="D9" s="453"/>
      <c r="E9" s="453"/>
    </row>
    <row r="10" spans="1:5" ht="15" customHeight="1" x14ac:dyDescent="0.2">
      <c r="A10" s="137"/>
      <c r="B10" s="452"/>
      <c r="C10" s="453"/>
      <c r="D10" s="453"/>
      <c r="E10" s="453"/>
    </row>
    <row r="11" spans="1:5" ht="15" customHeight="1" x14ac:dyDescent="0.2">
      <c r="A11" s="137"/>
      <c r="B11" s="452"/>
      <c r="C11" s="453"/>
      <c r="D11" s="453"/>
      <c r="E11" s="453"/>
    </row>
    <row r="12" spans="1:5" ht="15" customHeight="1" x14ac:dyDescent="0.2">
      <c r="A12" s="137"/>
      <c r="B12" s="452"/>
      <c r="C12" s="453"/>
      <c r="D12" s="453"/>
      <c r="E12" s="453"/>
    </row>
    <row r="13" spans="1:5" ht="15" customHeight="1" x14ac:dyDescent="0.2">
      <c r="A13" s="137"/>
      <c r="B13" s="452"/>
      <c r="C13" s="453"/>
      <c r="D13" s="453"/>
      <c r="E13" s="453"/>
    </row>
    <row r="14" spans="1:5" ht="15" customHeight="1" x14ac:dyDescent="0.2">
      <c r="A14" s="137"/>
      <c r="B14" s="452"/>
      <c r="C14" s="453"/>
      <c r="D14" s="453"/>
      <c r="E14" s="453"/>
    </row>
    <row r="15" spans="1:5" ht="15" customHeight="1" x14ac:dyDescent="0.2">
      <c r="A15" s="137"/>
      <c r="B15" s="452"/>
      <c r="C15" s="453"/>
      <c r="D15" s="453"/>
      <c r="E15" s="453"/>
    </row>
    <row r="16" spans="1:5" ht="15" customHeight="1" x14ac:dyDescent="0.2">
      <c r="A16" s="137"/>
      <c r="B16" s="452"/>
      <c r="C16" s="453"/>
      <c r="D16" s="453"/>
      <c r="E16" s="453"/>
    </row>
    <row r="17" spans="1:5" ht="15" customHeight="1" x14ac:dyDescent="0.2">
      <c r="A17" s="137"/>
      <c r="B17" s="452"/>
      <c r="C17" s="453"/>
      <c r="D17" s="453"/>
      <c r="E17" s="453"/>
    </row>
    <row r="18" spans="1:5" ht="15" customHeight="1" x14ac:dyDescent="0.2">
      <c r="A18" s="137"/>
      <c r="B18" s="452"/>
      <c r="C18" s="453"/>
      <c r="D18" s="453"/>
      <c r="E18" s="453"/>
    </row>
    <row r="19" spans="1:5" ht="15" customHeight="1" x14ac:dyDescent="0.2">
      <c r="A19" s="137"/>
      <c r="B19" s="452"/>
      <c r="C19" s="453"/>
      <c r="D19" s="453"/>
      <c r="E19" s="453"/>
    </row>
    <row r="20" spans="1:5" ht="15" customHeight="1" x14ac:dyDescent="0.2">
      <c r="A20" s="137"/>
      <c r="B20" s="452"/>
      <c r="C20" s="453"/>
      <c r="D20" s="453"/>
      <c r="E20" s="453"/>
    </row>
    <row r="21" spans="1:5" ht="15" customHeight="1" x14ac:dyDescent="0.2">
      <c r="A21" s="137"/>
      <c r="B21" s="452"/>
      <c r="C21" s="453"/>
      <c r="D21" s="453"/>
      <c r="E21" s="453"/>
    </row>
  </sheetData>
  <sheetProtection algorithmName="SHA-512" hashValue="kfuquIAUJFayWkLwzQjXARsnU8Nx7clZy9itYmDMQHfOGs4GExMz1x99cDtcFcNTdN24bc1m6NnGVmkqcQiFhA==" saltValue="YXnqT0D+sXdIz9zUdTgOiA==" spinCount="100000" sheet="1" objects="1" scenarios="1" selectLockedCells="1"/>
  <mergeCells count="18">
    <mergeCell ref="B3:C3"/>
    <mergeCell ref="B17:E17"/>
    <mergeCell ref="B18:E18"/>
    <mergeCell ref="B19:E19"/>
    <mergeCell ref="B20:E20"/>
    <mergeCell ref="B21:E21"/>
    <mergeCell ref="B16:E16"/>
    <mergeCell ref="B15:E15"/>
    <mergeCell ref="A4:E4"/>
    <mergeCell ref="B6:E6"/>
    <mergeCell ref="B7:E7"/>
    <mergeCell ref="B8:E8"/>
    <mergeCell ref="B9:E9"/>
    <mergeCell ref="B10:E10"/>
    <mergeCell ref="B11:E11"/>
    <mergeCell ref="B12:E12"/>
    <mergeCell ref="B13:E13"/>
    <mergeCell ref="B14:E14"/>
  </mergeCells>
  <printOptions horizontalCentered="1"/>
  <pageMargins left="0.59055118110236227" right="0.19685039370078741" top="0.59055118110236227" bottom="0.39370078740157483" header="0" footer="0.19685039370078741"/>
  <pageSetup paperSize="9" scale="74" firstPageNumber="0" orientation="landscape" r:id="rId1"/>
  <headerFooter alignWithMargins="0">
    <oddFooter>&amp;R&amp;"Arial,Standard"&amp;9Seite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F19"/>
  <sheetViews>
    <sheetView showGridLines="0" zoomScale="90" zoomScaleNormal="90" zoomScaleSheetLayoutView="100" workbookViewId="0">
      <selection activeCell="C10" sqref="C10:E10"/>
    </sheetView>
  </sheetViews>
  <sheetFormatPr baseColWidth="10" defaultColWidth="11.42578125" defaultRowHeight="14.25" x14ac:dyDescent="0.25"/>
  <cols>
    <col min="1" max="1" width="40.140625" style="73" customWidth="1"/>
    <col min="2" max="2" width="16.140625" style="73" customWidth="1"/>
    <col min="3" max="3" width="23.5703125" style="73" customWidth="1"/>
    <col min="4" max="4" width="45.42578125" style="73" customWidth="1"/>
    <col min="5" max="5" width="16.85546875" style="73" customWidth="1"/>
    <col min="6" max="6" width="51.5703125" style="73" customWidth="1"/>
    <col min="7" max="16384" width="11.42578125" style="73"/>
  </cols>
  <sheetData>
    <row r="1" spans="1:6" s="5" customFormat="1" ht="20.25" x14ac:dyDescent="0.2">
      <c r="A1" s="21" t="str">
        <f>'Inhaltsverz. u allg Hin.Los 12'!A1</f>
        <v>Vergabe Unterhaltsreinigung</v>
      </c>
      <c r="B1" s="26"/>
      <c r="C1" s="22"/>
      <c r="D1" s="22"/>
      <c r="E1" s="23"/>
      <c r="F1" s="24"/>
    </row>
    <row r="2" spans="1:6" s="5" customFormat="1" ht="12.75" x14ac:dyDescent="0.2">
      <c r="A2" s="25" t="str">
        <f>'Inhaltsverz. u allg Hin.Los 12'!A2</f>
        <v>Anhang Los 12 (EXCEL-Teil)</v>
      </c>
      <c r="B2" s="55"/>
      <c r="C2" s="55"/>
      <c r="D2" s="55"/>
      <c r="E2" s="55"/>
      <c r="F2" s="69"/>
    </row>
    <row r="3" spans="1:6" s="9" customFormat="1" ht="25.5" x14ac:dyDescent="0.25">
      <c r="A3" s="141" t="s">
        <v>115</v>
      </c>
      <c r="B3" s="143"/>
      <c r="C3" s="458" t="str">
        <f>'Inhaltsverz. u allg Hin.Los 12'!B3</f>
        <v>Stadt Krefeld</v>
      </c>
      <c r="D3" s="459"/>
      <c r="E3" s="217" t="str">
        <f>'Inhaltsverz. u allg Hin.Los 12'!D3</f>
        <v>Vergabenummer/   Aktenzeichen:</v>
      </c>
      <c r="F3" s="170" t="str">
        <f>'Inhaltsverz. u allg Hin.Los 12'!E3</f>
        <v>2025-ZGM-6011-Kaz-0001</v>
      </c>
    </row>
    <row r="4" spans="1:6" s="5" customFormat="1" ht="23.25" customHeight="1" x14ac:dyDescent="0.2">
      <c r="A4" s="463" t="s">
        <v>648</v>
      </c>
      <c r="B4" s="463"/>
      <c r="C4" s="463"/>
      <c r="D4" s="463"/>
      <c r="E4" s="463"/>
      <c r="F4" s="463"/>
    </row>
    <row r="5" spans="1:6" s="75" customFormat="1" ht="15" customHeight="1" x14ac:dyDescent="0.25">
      <c r="A5" s="70"/>
      <c r="B5" s="72"/>
      <c r="C5" s="71"/>
      <c r="D5" s="72"/>
      <c r="E5" s="72"/>
      <c r="F5" s="74"/>
    </row>
    <row r="6" spans="1:6" ht="37.5" customHeight="1" x14ac:dyDescent="0.25">
      <c r="A6" s="133" t="s">
        <v>248</v>
      </c>
      <c r="B6" s="226" t="s">
        <v>166</v>
      </c>
      <c r="C6" s="464" t="s">
        <v>177</v>
      </c>
      <c r="D6" s="465"/>
      <c r="E6" s="466"/>
      <c r="F6" s="138" t="s">
        <v>168</v>
      </c>
    </row>
    <row r="7" spans="1:6" ht="39.950000000000003" customHeight="1" x14ac:dyDescent="0.2">
      <c r="A7" s="222" t="s">
        <v>1548</v>
      </c>
      <c r="B7" s="229"/>
      <c r="C7" s="460"/>
      <c r="D7" s="461"/>
      <c r="E7" s="462"/>
      <c r="F7" s="278"/>
    </row>
    <row r="8" spans="1:6" ht="39.950000000000003" customHeight="1" x14ac:dyDescent="0.2">
      <c r="A8" s="223" t="s">
        <v>1526</v>
      </c>
      <c r="B8" s="229"/>
      <c r="C8" s="460"/>
      <c r="D8" s="461"/>
      <c r="E8" s="462"/>
      <c r="F8" s="278"/>
    </row>
    <row r="9" spans="1:6" ht="39.950000000000003" customHeight="1" x14ac:dyDescent="0.2">
      <c r="A9" s="224" t="s">
        <v>1528</v>
      </c>
      <c r="B9" s="229"/>
      <c r="C9" s="460"/>
      <c r="D9" s="461"/>
      <c r="E9" s="462"/>
      <c r="F9" s="278"/>
    </row>
    <row r="10" spans="1:6" ht="39.950000000000003" customHeight="1" x14ac:dyDescent="0.2">
      <c r="A10" s="223" t="s">
        <v>1546</v>
      </c>
      <c r="B10" s="229"/>
      <c r="C10" s="460"/>
      <c r="D10" s="461"/>
      <c r="E10" s="462"/>
      <c r="F10" s="278"/>
    </row>
    <row r="11" spans="1:6" ht="39.950000000000003" customHeight="1" x14ac:dyDescent="0.2">
      <c r="A11" s="224" t="s">
        <v>1536</v>
      </c>
      <c r="B11" s="229"/>
      <c r="C11" s="460"/>
      <c r="D11" s="461"/>
      <c r="E11" s="462"/>
      <c r="F11" s="278"/>
    </row>
    <row r="12" spans="1:6" ht="39.950000000000003" customHeight="1" x14ac:dyDescent="0.2">
      <c r="A12" s="224" t="s">
        <v>1540</v>
      </c>
      <c r="B12" s="229"/>
      <c r="C12" s="460"/>
      <c r="D12" s="461"/>
      <c r="E12" s="462"/>
      <c r="F12" s="278"/>
    </row>
    <row r="13" spans="1:6" ht="39.950000000000003" customHeight="1" x14ac:dyDescent="0.2">
      <c r="A13" s="224" t="s">
        <v>1542</v>
      </c>
      <c r="B13" s="229"/>
      <c r="C13" s="460"/>
      <c r="D13" s="461"/>
      <c r="E13" s="462"/>
      <c r="F13" s="278"/>
    </row>
    <row r="14" spans="1:6" ht="39.950000000000003" customHeight="1" x14ac:dyDescent="0.2">
      <c r="A14" s="224" t="s">
        <v>1543</v>
      </c>
      <c r="B14" s="229"/>
      <c r="C14" s="460"/>
      <c r="D14" s="461"/>
      <c r="E14" s="462"/>
      <c r="F14" s="278"/>
    </row>
    <row r="15" spans="1:6" ht="39.950000000000003" customHeight="1" x14ac:dyDescent="0.2">
      <c r="A15" s="224" t="s">
        <v>1545</v>
      </c>
      <c r="B15" s="229"/>
      <c r="C15" s="460"/>
      <c r="D15" s="461"/>
      <c r="E15" s="462"/>
      <c r="F15" s="278"/>
    </row>
    <row r="16" spans="1:6" ht="39.950000000000003" customHeight="1" x14ac:dyDescent="0.2">
      <c r="A16" s="224" t="s">
        <v>1534</v>
      </c>
      <c r="B16" s="229"/>
      <c r="C16" s="460"/>
      <c r="D16" s="461"/>
      <c r="E16" s="462"/>
      <c r="F16" s="278"/>
    </row>
    <row r="17" spans="1:6" ht="39.950000000000003" customHeight="1" x14ac:dyDescent="0.2">
      <c r="A17" s="224" t="s">
        <v>1538</v>
      </c>
      <c r="B17" s="229"/>
      <c r="C17" s="460"/>
      <c r="D17" s="461"/>
      <c r="E17" s="462"/>
      <c r="F17" s="278"/>
    </row>
    <row r="18" spans="1:6" ht="39.950000000000003" customHeight="1" x14ac:dyDescent="0.2">
      <c r="A18" s="224" t="s">
        <v>1530</v>
      </c>
      <c r="B18" s="229"/>
      <c r="C18" s="460"/>
      <c r="D18" s="461"/>
      <c r="E18" s="462"/>
      <c r="F18" s="278"/>
    </row>
    <row r="19" spans="1:6" ht="39.950000000000003" customHeight="1" x14ac:dyDescent="0.2">
      <c r="A19" s="224" t="s">
        <v>1532</v>
      </c>
      <c r="B19" s="229"/>
      <c r="C19" s="460"/>
      <c r="D19" s="461"/>
      <c r="E19" s="462"/>
      <c r="F19" s="278"/>
    </row>
  </sheetData>
  <sheetProtection algorithmName="SHA-512" hashValue="aA3s+Lqg7NDArg14MrW1dnYu1rCXCiPa2y1/XidYOikqPsroF1J/eSmZcTGEUo3pqPBF6XNlj+4aD/yC9txqSw==" saltValue="2Fd01nhpeCtvpl/EY8GMPg==" spinCount="100000" sheet="1" objects="1" scenarios="1" selectLockedCells="1"/>
  <mergeCells count="16">
    <mergeCell ref="C16:E16"/>
    <mergeCell ref="C17:E17"/>
    <mergeCell ref="C18:E18"/>
    <mergeCell ref="C19:E19"/>
    <mergeCell ref="C11:E11"/>
    <mergeCell ref="C12:E12"/>
    <mergeCell ref="C13:E13"/>
    <mergeCell ref="C14:E14"/>
    <mergeCell ref="C15:E15"/>
    <mergeCell ref="C10:E10"/>
    <mergeCell ref="C3:D3"/>
    <mergeCell ref="C9:E9"/>
    <mergeCell ref="A4:F4"/>
    <mergeCell ref="C6:E6"/>
    <mergeCell ref="C7:E7"/>
    <mergeCell ref="C8:E8"/>
  </mergeCells>
  <printOptions horizontalCentered="1"/>
  <pageMargins left="0.59055118110236227" right="0.19685039370078741" top="0.59055118110236227" bottom="0.39370078740157483" header="0" footer="0.19685039370078741"/>
  <pageSetup paperSize="9" scale="75" firstPageNumber="0" orientation="landscape" r:id="rId1"/>
  <headerFooter alignWithMargins="0">
    <oddFooter>&amp;R&amp;"Arial,Standard"&amp;9Seite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I119"/>
  <sheetViews>
    <sheetView showGridLines="0" zoomScale="115" zoomScaleNormal="115" zoomScaleSheetLayoutView="100" workbookViewId="0">
      <selection activeCell="B97" sqref="B97"/>
    </sheetView>
  </sheetViews>
  <sheetFormatPr baseColWidth="10" defaultColWidth="11.42578125" defaultRowHeight="14.25" x14ac:dyDescent="0.25"/>
  <cols>
    <col min="1" max="1" width="46.5703125" style="73" customWidth="1"/>
    <col min="2" max="2" width="12.7109375" style="73" customWidth="1"/>
    <col min="3" max="3" width="10" style="73" customWidth="1"/>
    <col min="4" max="4" width="14" style="73" customWidth="1"/>
    <col min="5" max="5" width="10.140625" style="73" customWidth="1"/>
    <col min="6" max="6" width="14.7109375" style="73" customWidth="1"/>
    <col min="7" max="7" width="11.42578125" style="73"/>
    <col min="8" max="8" width="12.7109375" style="73" customWidth="1"/>
    <col min="9" max="16384" width="11.42578125" style="73"/>
  </cols>
  <sheetData>
    <row r="1" spans="1:9" s="5" customFormat="1" ht="20.25" x14ac:dyDescent="0.2">
      <c r="A1" s="21" t="str">
        <f>'Inhaltsverz. u allg Hin.Los 12'!A1</f>
        <v>Vergabe Unterhaltsreinigung</v>
      </c>
      <c r="B1" s="22"/>
      <c r="C1" s="22"/>
      <c r="D1" s="23"/>
      <c r="E1" s="473"/>
      <c r="F1" s="474"/>
      <c r="G1" s="474"/>
      <c r="H1" s="474"/>
      <c r="I1" s="474"/>
    </row>
    <row r="2" spans="1:9" s="5" customFormat="1" ht="12.75" x14ac:dyDescent="0.2">
      <c r="A2" s="25" t="str">
        <f>'Inhaltsverz. u allg Hin.Los 12'!A2</f>
        <v>Anhang Los 12 (EXCEL-Teil)</v>
      </c>
      <c r="B2" s="55"/>
      <c r="C2" s="55"/>
      <c r="D2" s="55"/>
      <c r="E2" s="474"/>
      <c r="F2" s="474"/>
      <c r="G2" s="474"/>
      <c r="H2" s="474"/>
      <c r="I2" s="474"/>
    </row>
    <row r="3" spans="1:9" s="9" customFormat="1" ht="38.25" x14ac:dyDescent="0.25">
      <c r="A3" s="141" t="s">
        <v>115</v>
      </c>
      <c r="B3" s="517" t="str">
        <f>'Inhaltsverz. u allg Hin.Los 12'!B3</f>
        <v>Stadt Krefeld</v>
      </c>
      <c r="C3" s="518"/>
      <c r="D3" s="217" t="str">
        <f>'Inhaltsverz. u allg Hin.Los 12'!D3</f>
        <v>Vergabenummer/   Aktenzeichen:</v>
      </c>
      <c r="E3" s="527" t="str">
        <f>'Inhaltsverz. u allg Hin.Los 12'!E3</f>
        <v>2025-ZGM-6011-Kaz-0001</v>
      </c>
      <c r="F3" s="474"/>
      <c r="G3" s="474"/>
      <c r="H3" s="474"/>
      <c r="I3" s="474"/>
    </row>
    <row r="4" spans="1:9" s="5" customFormat="1" ht="31.5" customHeight="1" x14ac:dyDescent="0.25">
      <c r="A4" s="524" t="s">
        <v>649</v>
      </c>
      <c r="B4" s="525"/>
      <c r="C4" s="525"/>
      <c r="D4" s="525"/>
      <c r="E4" s="526"/>
      <c r="F4" s="474"/>
      <c r="G4" s="474"/>
      <c r="H4" s="474"/>
      <c r="I4" s="474"/>
    </row>
    <row r="5" spans="1:9" s="75" customFormat="1" ht="15" customHeight="1" x14ac:dyDescent="0.25">
      <c r="A5" s="70"/>
      <c r="B5" s="475"/>
      <c r="C5" s="476"/>
      <c r="D5" s="476"/>
      <c r="E5" s="476"/>
      <c r="F5" s="476"/>
      <c r="G5" s="476"/>
      <c r="H5" s="476"/>
      <c r="I5" s="476"/>
    </row>
    <row r="6" spans="1:9" s="75" customFormat="1" ht="27" customHeight="1" x14ac:dyDescent="0.25">
      <c r="A6" s="519" t="s">
        <v>169</v>
      </c>
      <c r="B6" s="470"/>
      <c r="C6" s="470"/>
      <c r="D6" s="470"/>
      <c r="E6" s="470"/>
      <c r="F6" s="522"/>
      <c r="G6" s="522"/>
      <c r="H6" s="522"/>
      <c r="I6" s="523"/>
    </row>
    <row r="7" spans="1:9" s="75" customFormat="1" ht="15" customHeight="1" x14ac:dyDescent="0.25">
      <c r="A7" s="467"/>
      <c r="B7" s="468"/>
      <c r="C7" s="468"/>
      <c r="D7" s="468"/>
      <c r="E7" s="468"/>
      <c r="F7" s="468"/>
      <c r="G7" s="468"/>
      <c r="H7" s="468"/>
      <c r="I7" s="468"/>
    </row>
    <row r="8" spans="1:9" s="75" customFormat="1" ht="83.25" customHeight="1" x14ac:dyDescent="0.25">
      <c r="A8" s="519" t="s">
        <v>170</v>
      </c>
      <c r="B8" s="470"/>
      <c r="C8" s="470"/>
      <c r="D8" s="470"/>
      <c r="E8" s="470"/>
      <c r="F8" s="522"/>
      <c r="G8" s="522"/>
      <c r="H8" s="522"/>
      <c r="I8" s="523"/>
    </row>
    <row r="9" spans="1:9" s="75" customFormat="1" ht="15" customHeight="1" x14ac:dyDescent="0.25">
      <c r="A9" s="467"/>
      <c r="B9" s="468"/>
      <c r="C9" s="468"/>
      <c r="D9" s="468"/>
      <c r="E9" s="468"/>
      <c r="F9" s="468"/>
      <c r="G9" s="468"/>
      <c r="H9" s="468"/>
      <c r="I9" s="468"/>
    </row>
    <row r="10" spans="1:9" s="75" customFormat="1" ht="27" customHeight="1" x14ac:dyDescent="0.25">
      <c r="A10" s="519" t="s">
        <v>171</v>
      </c>
      <c r="B10" s="520"/>
      <c r="C10" s="520"/>
      <c r="D10" s="520"/>
      <c r="E10" s="520"/>
      <c r="F10" s="520"/>
      <c r="G10" s="520"/>
      <c r="H10" s="520"/>
      <c r="I10" s="521"/>
    </row>
    <row r="11" spans="1:9" s="75" customFormat="1" ht="16.5" customHeight="1" x14ac:dyDescent="0.25">
      <c r="A11" s="318"/>
      <c r="B11" s="318"/>
      <c r="C11" s="318"/>
      <c r="D11" s="318"/>
      <c r="E11" s="318"/>
      <c r="G11" s="320"/>
      <c r="H11" s="320"/>
      <c r="I11" s="319"/>
    </row>
    <row r="12" spans="1:9" ht="80.25" customHeight="1" x14ac:dyDescent="0.25">
      <c r="A12" s="469" t="s">
        <v>1595</v>
      </c>
      <c r="B12" s="470"/>
      <c r="C12" s="470"/>
      <c r="D12" s="470"/>
      <c r="E12" s="470"/>
      <c r="F12" s="471"/>
      <c r="G12" s="471"/>
      <c r="H12" s="471"/>
      <c r="I12" s="472"/>
    </row>
    <row r="13" spans="1:9" ht="18" customHeight="1" x14ac:dyDescent="0.25">
      <c r="A13" s="467"/>
      <c r="B13" s="468"/>
      <c r="C13" s="468"/>
      <c r="D13" s="468"/>
      <c r="E13" s="468"/>
      <c r="F13" s="468"/>
      <c r="G13" s="468"/>
      <c r="H13" s="468"/>
      <c r="I13" s="468"/>
    </row>
    <row r="14" spans="1:9" ht="90.75" customHeight="1" x14ac:dyDescent="0.25">
      <c r="A14" s="469" t="s">
        <v>172</v>
      </c>
      <c r="B14" s="470"/>
      <c r="C14" s="470"/>
      <c r="D14" s="470"/>
      <c r="E14" s="470"/>
      <c r="F14" s="471"/>
      <c r="G14" s="471"/>
      <c r="H14" s="471"/>
      <c r="I14" s="472"/>
    </row>
    <row r="15" spans="1:9" ht="15" x14ac:dyDescent="0.25">
      <c r="A15" s="467"/>
      <c r="B15" s="468"/>
      <c r="C15" s="468"/>
      <c r="D15" s="468"/>
      <c r="E15" s="468"/>
      <c r="F15" s="468"/>
      <c r="G15" s="468"/>
      <c r="H15" s="468"/>
      <c r="I15" s="468"/>
    </row>
    <row r="16" spans="1:9" ht="106.5" customHeight="1" x14ac:dyDescent="0.25">
      <c r="A16" s="469" t="s">
        <v>521</v>
      </c>
      <c r="B16" s="470"/>
      <c r="C16" s="470"/>
      <c r="D16" s="470"/>
      <c r="E16" s="470"/>
      <c r="F16" s="471"/>
      <c r="G16" s="471"/>
      <c r="H16" s="471"/>
      <c r="I16" s="472"/>
    </row>
    <row r="17" spans="1:9" ht="15" x14ac:dyDescent="0.25">
      <c r="A17" s="467"/>
      <c r="B17" s="468"/>
      <c r="C17" s="468"/>
      <c r="D17" s="468"/>
      <c r="E17" s="468"/>
      <c r="F17" s="468"/>
      <c r="G17" s="468"/>
      <c r="H17" s="468"/>
      <c r="I17" s="468"/>
    </row>
    <row r="18" spans="1:9" ht="73.5" customHeight="1" x14ac:dyDescent="0.25">
      <c r="A18" s="469" t="s">
        <v>173</v>
      </c>
      <c r="B18" s="470"/>
      <c r="C18" s="470"/>
      <c r="D18" s="470"/>
      <c r="E18" s="470"/>
      <c r="F18" s="471"/>
      <c r="G18" s="471"/>
      <c r="H18" s="471"/>
      <c r="I18" s="472"/>
    </row>
    <row r="19" spans="1:9" ht="15" x14ac:dyDescent="0.25">
      <c r="A19" s="467"/>
      <c r="B19" s="468"/>
      <c r="C19" s="468"/>
      <c r="D19" s="468"/>
      <c r="E19" s="468"/>
      <c r="F19" s="468"/>
      <c r="G19" s="468"/>
      <c r="H19" s="468"/>
      <c r="I19" s="468"/>
    </row>
    <row r="20" spans="1:9" ht="60.6" customHeight="1" x14ac:dyDescent="0.25">
      <c r="A20" s="469" t="s">
        <v>1567</v>
      </c>
      <c r="B20" s="470"/>
      <c r="C20" s="470"/>
      <c r="D20" s="470"/>
      <c r="E20" s="470"/>
      <c r="F20" s="471"/>
      <c r="G20" s="471"/>
      <c r="H20" s="471"/>
      <c r="I20" s="472"/>
    </row>
    <row r="21" spans="1:9" ht="15" x14ac:dyDescent="0.25">
      <c r="A21" s="467"/>
      <c r="B21" s="468"/>
      <c r="C21" s="468"/>
      <c r="D21" s="468"/>
      <c r="E21" s="468"/>
      <c r="F21" s="468"/>
      <c r="G21" s="468"/>
      <c r="H21" s="468"/>
      <c r="I21" s="468"/>
    </row>
    <row r="22" spans="1:9" ht="40.5" customHeight="1" x14ac:dyDescent="0.25">
      <c r="A22" s="469" t="s">
        <v>174</v>
      </c>
      <c r="B22" s="470"/>
      <c r="C22" s="470"/>
      <c r="D22" s="470"/>
      <c r="E22" s="470"/>
      <c r="F22" s="471"/>
      <c r="G22" s="471"/>
      <c r="H22" s="471"/>
      <c r="I22" s="472"/>
    </row>
    <row r="23" spans="1:9" ht="15" x14ac:dyDescent="0.25">
      <c r="A23" s="467"/>
      <c r="B23" s="468"/>
      <c r="C23" s="468"/>
      <c r="D23" s="468"/>
      <c r="E23" s="468"/>
      <c r="F23" s="468"/>
      <c r="G23" s="468"/>
      <c r="H23" s="468"/>
      <c r="I23" s="468"/>
    </row>
    <row r="24" spans="1:9" ht="27" customHeight="1" x14ac:dyDescent="0.25">
      <c r="A24" s="469" t="s">
        <v>175</v>
      </c>
      <c r="B24" s="470"/>
      <c r="C24" s="470"/>
      <c r="D24" s="470"/>
      <c r="E24" s="470"/>
      <c r="F24" s="471"/>
      <c r="G24" s="471"/>
      <c r="H24" s="471"/>
      <c r="I24" s="472"/>
    </row>
    <row r="25" spans="1:9" ht="15" x14ac:dyDescent="0.25">
      <c r="A25" s="467"/>
      <c r="B25" s="468"/>
      <c r="C25" s="468"/>
      <c r="D25" s="468"/>
      <c r="E25" s="468"/>
      <c r="F25" s="468"/>
      <c r="G25" s="468"/>
      <c r="H25" s="468"/>
      <c r="I25" s="468"/>
    </row>
    <row r="26" spans="1:9" ht="57" customHeight="1" x14ac:dyDescent="0.25">
      <c r="A26" s="469" t="s">
        <v>176</v>
      </c>
      <c r="B26" s="470"/>
      <c r="C26" s="470"/>
      <c r="D26" s="470"/>
      <c r="E26" s="470"/>
      <c r="F26" s="471"/>
      <c r="G26" s="471"/>
      <c r="H26" s="471"/>
      <c r="I26" s="472"/>
    </row>
    <row r="28" spans="1:9" x14ac:dyDescent="0.25">
      <c r="A28" s="310"/>
      <c r="B28" s="311"/>
      <c r="C28" s="311"/>
      <c r="D28" s="311"/>
      <c r="E28" s="311"/>
    </row>
    <row r="29" spans="1:9" ht="18" x14ac:dyDescent="0.25">
      <c r="A29" s="321" t="s">
        <v>1596</v>
      </c>
      <c r="B29"/>
      <c r="C29" s="322"/>
      <c r="D29"/>
      <c r="E29" s="322"/>
      <c r="F29"/>
      <c r="G29" s="322"/>
      <c r="H29"/>
      <c r="I29" s="322"/>
    </row>
    <row r="30" spans="1:9" ht="15" x14ac:dyDescent="0.25">
      <c r="A30"/>
      <c r="B30"/>
      <c r="C30" s="322"/>
      <c r="D30"/>
      <c r="E30" s="322"/>
      <c r="F30"/>
      <c r="G30" s="322"/>
      <c r="H30"/>
      <c r="I30" s="322"/>
    </row>
    <row r="31" spans="1:9" ht="15.75" thickBot="1" x14ac:dyDescent="0.3">
      <c r="A31"/>
      <c r="B31"/>
      <c r="C31" s="322"/>
      <c r="D31"/>
      <c r="E31" s="322"/>
      <c r="F31"/>
      <c r="G31" s="322"/>
      <c r="H31"/>
      <c r="I31" s="322"/>
    </row>
    <row r="32" spans="1:9" ht="15" x14ac:dyDescent="0.2">
      <c r="A32" s="323" t="s">
        <v>1597</v>
      </c>
      <c r="B32" s="490">
        <v>2026</v>
      </c>
      <c r="C32" s="491"/>
      <c r="D32" s="491">
        <v>2027</v>
      </c>
      <c r="E32" s="491"/>
      <c r="F32" s="491">
        <v>2028</v>
      </c>
      <c r="G32" s="513"/>
      <c r="H32" s="491">
        <v>2029</v>
      </c>
      <c r="I32" s="513"/>
    </row>
    <row r="33" spans="1:9" ht="15" x14ac:dyDescent="0.25">
      <c r="A33" s="324"/>
      <c r="B33" s="317"/>
      <c r="C33" s="387"/>
      <c r="D33"/>
      <c r="E33" s="322"/>
      <c r="F33"/>
      <c r="G33" s="325"/>
      <c r="H33"/>
      <c r="I33" s="325"/>
    </row>
    <row r="34" spans="1:9" ht="15" x14ac:dyDescent="0.25">
      <c r="A34" s="326" t="s">
        <v>1598</v>
      </c>
      <c r="B34" s="317"/>
      <c r="C34" s="327">
        <v>11</v>
      </c>
      <c r="D34"/>
      <c r="E34" s="328">
        <v>11</v>
      </c>
      <c r="F34"/>
      <c r="G34" s="328">
        <v>11</v>
      </c>
      <c r="H34"/>
      <c r="I34" s="328">
        <v>11</v>
      </c>
    </row>
    <row r="35" spans="1:9" ht="15" x14ac:dyDescent="0.25">
      <c r="A35" s="329" t="s">
        <v>1599</v>
      </c>
      <c r="B35" s="331">
        <v>46023</v>
      </c>
      <c r="C35" s="330" t="s">
        <v>1601</v>
      </c>
      <c r="D35" s="331">
        <v>46388</v>
      </c>
      <c r="E35" s="332" t="s">
        <v>1602</v>
      </c>
      <c r="F35" s="331">
        <v>46753</v>
      </c>
      <c r="G35" s="386" t="s">
        <v>1607</v>
      </c>
      <c r="H35" s="331">
        <v>47119</v>
      </c>
      <c r="I35" s="332" t="s">
        <v>1605</v>
      </c>
    </row>
    <row r="36" spans="1:9" ht="15" x14ac:dyDescent="0.25">
      <c r="A36" s="329" t="s">
        <v>1603</v>
      </c>
      <c r="B36" s="331">
        <v>46115</v>
      </c>
      <c r="C36" s="330" t="s">
        <v>1602</v>
      </c>
      <c r="D36" s="385">
        <v>46472</v>
      </c>
      <c r="E36" s="332" t="s">
        <v>1602</v>
      </c>
      <c r="F36" s="331">
        <v>46857</v>
      </c>
      <c r="G36" s="332" t="s">
        <v>1602</v>
      </c>
      <c r="H36" s="331">
        <v>47207</v>
      </c>
      <c r="I36" s="332" t="s">
        <v>1602</v>
      </c>
    </row>
    <row r="37" spans="1:9" ht="15" x14ac:dyDescent="0.25">
      <c r="A37" s="329" t="s">
        <v>1604</v>
      </c>
      <c r="B37" s="331">
        <v>46118</v>
      </c>
      <c r="C37" s="330" t="s">
        <v>1605</v>
      </c>
      <c r="D37" s="385">
        <v>46475</v>
      </c>
      <c r="E37" s="332" t="s">
        <v>1605</v>
      </c>
      <c r="F37" s="331">
        <v>46860</v>
      </c>
      <c r="G37" s="332" t="s">
        <v>1605</v>
      </c>
      <c r="H37" s="331">
        <v>47210</v>
      </c>
      <c r="I37" s="332" t="s">
        <v>1605</v>
      </c>
    </row>
    <row r="38" spans="1:9" ht="15" x14ac:dyDescent="0.25">
      <c r="A38" s="329" t="s">
        <v>1606</v>
      </c>
      <c r="B38" s="331">
        <v>46143</v>
      </c>
      <c r="C38" s="330" t="s">
        <v>1602</v>
      </c>
      <c r="D38" s="331">
        <v>46508</v>
      </c>
      <c r="E38" s="328" t="s">
        <v>1607</v>
      </c>
      <c r="F38" s="331">
        <v>46874</v>
      </c>
      <c r="G38" s="332" t="s">
        <v>1605</v>
      </c>
      <c r="H38" s="331">
        <v>47239</v>
      </c>
      <c r="I38" s="332" t="s">
        <v>1668</v>
      </c>
    </row>
    <row r="39" spans="1:9" ht="15" x14ac:dyDescent="0.25">
      <c r="A39" s="329" t="s">
        <v>1608</v>
      </c>
      <c r="B39" s="331">
        <v>46156</v>
      </c>
      <c r="C39" s="330" t="s">
        <v>1601</v>
      </c>
      <c r="D39" s="331">
        <v>46513</v>
      </c>
      <c r="E39" s="332" t="s">
        <v>1601</v>
      </c>
      <c r="F39" s="331">
        <v>46898</v>
      </c>
      <c r="G39" s="332" t="s">
        <v>1601</v>
      </c>
      <c r="H39" s="331">
        <v>47248</v>
      </c>
      <c r="I39" s="332" t="s">
        <v>1601</v>
      </c>
    </row>
    <row r="40" spans="1:9" ht="15" x14ac:dyDescent="0.25">
      <c r="A40" s="329" t="s">
        <v>1609</v>
      </c>
      <c r="B40" s="331">
        <v>46167</v>
      </c>
      <c r="C40" s="330" t="s">
        <v>1605</v>
      </c>
      <c r="D40" s="331">
        <v>46524</v>
      </c>
      <c r="E40" s="332" t="s">
        <v>1605</v>
      </c>
      <c r="F40" s="331">
        <v>46909</v>
      </c>
      <c r="G40" s="332" t="s">
        <v>1605</v>
      </c>
      <c r="H40" s="331">
        <v>47259</v>
      </c>
      <c r="I40" s="332" t="s">
        <v>1605</v>
      </c>
    </row>
    <row r="41" spans="1:9" ht="15" x14ac:dyDescent="0.25">
      <c r="A41" s="329" t="s">
        <v>1610</v>
      </c>
      <c r="B41" s="385">
        <v>46177</v>
      </c>
      <c r="C41" s="330" t="s">
        <v>1601</v>
      </c>
      <c r="D41" s="385">
        <v>46534</v>
      </c>
      <c r="E41" s="332" t="s">
        <v>1601</v>
      </c>
      <c r="F41" s="331">
        <v>46919</v>
      </c>
      <c r="G41" s="332" t="s">
        <v>1601</v>
      </c>
      <c r="H41" s="331">
        <v>47269</v>
      </c>
      <c r="I41" s="332" t="s">
        <v>1601</v>
      </c>
    </row>
    <row r="42" spans="1:9" ht="15" x14ac:dyDescent="0.25">
      <c r="A42" s="329" t="s">
        <v>1611</v>
      </c>
      <c r="B42" s="331">
        <v>46298</v>
      </c>
      <c r="C42" s="333" t="s">
        <v>1607</v>
      </c>
      <c r="D42" s="331">
        <v>46663</v>
      </c>
      <c r="E42" s="328" t="s">
        <v>1612</v>
      </c>
      <c r="F42" s="331">
        <v>47029</v>
      </c>
      <c r="G42" s="332" t="s">
        <v>1668</v>
      </c>
      <c r="H42" s="331">
        <v>47394</v>
      </c>
      <c r="I42" s="332" t="s">
        <v>1600</v>
      </c>
    </row>
    <row r="43" spans="1:9" ht="15" x14ac:dyDescent="0.25">
      <c r="A43" s="329" t="s">
        <v>1613</v>
      </c>
      <c r="B43" s="331">
        <v>46327</v>
      </c>
      <c r="C43" s="333" t="s">
        <v>1612</v>
      </c>
      <c r="D43" s="331">
        <v>46692</v>
      </c>
      <c r="E43" s="332" t="s">
        <v>1605</v>
      </c>
      <c r="F43" s="331">
        <v>47058</v>
      </c>
      <c r="G43" s="332" t="s">
        <v>1600</v>
      </c>
      <c r="H43" s="331">
        <v>47423</v>
      </c>
      <c r="I43" s="332" t="s">
        <v>1601</v>
      </c>
    </row>
    <row r="44" spans="1:9" ht="15" x14ac:dyDescent="0.25">
      <c r="A44" s="329" t="s">
        <v>1614</v>
      </c>
      <c r="B44" s="331">
        <v>46381</v>
      </c>
      <c r="C44" s="330" t="s">
        <v>1602</v>
      </c>
      <c r="D44" s="331">
        <v>46746</v>
      </c>
      <c r="E44" s="328" t="s">
        <v>1607</v>
      </c>
      <c r="F44" s="331">
        <v>47112</v>
      </c>
      <c r="G44" s="332" t="s">
        <v>1605</v>
      </c>
      <c r="H44" s="331">
        <v>47477</v>
      </c>
      <c r="I44" s="332" t="s">
        <v>1668</v>
      </c>
    </row>
    <row r="45" spans="1:9" ht="15" x14ac:dyDescent="0.25">
      <c r="A45" s="329" t="s">
        <v>1615</v>
      </c>
      <c r="B45" s="331">
        <v>46382</v>
      </c>
      <c r="C45" s="388" t="s">
        <v>1607</v>
      </c>
      <c r="D45" s="331">
        <v>46747</v>
      </c>
      <c r="E45" s="388" t="s">
        <v>1612</v>
      </c>
      <c r="F45" s="331">
        <v>47113</v>
      </c>
      <c r="G45" s="332" t="s">
        <v>1668</v>
      </c>
      <c r="H45" s="331">
        <v>47478</v>
      </c>
      <c r="I45" s="332" t="s">
        <v>1600</v>
      </c>
    </row>
    <row r="46" spans="1:9" ht="15" x14ac:dyDescent="0.25">
      <c r="A46" s="324"/>
      <c r="B46" s="317"/>
      <c r="C46" s="387"/>
      <c r="D46" s="389"/>
      <c r="E46" s="390"/>
      <c r="F46"/>
      <c r="G46" s="325"/>
      <c r="H46"/>
      <c r="I46" s="325"/>
    </row>
    <row r="47" spans="1:9" ht="15" x14ac:dyDescent="0.25">
      <c r="A47" s="329" t="s">
        <v>1616</v>
      </c>
      <c r="B47" s="492">
        <v>365</v>
      </c>
      <c r="C47" s="492"/>
      <c r="D47" s="492">
        <v>365</v>
      </c>
      <c r="E47" s="492"/>
      <c r="F47" s="492">
        <v>366</v>
      </c>
      <c r="G47" s="514"/>
      <c r="H47" s="492">
        <v>365</v>
      </c>
      <c r="I47" s="514"/>
    </row>
    <row r="48" spans="1:9" ht="15" x14ac:dyDescent="0.25">
      <c r="A48" s="329" t="s">
        <v>1617</v>
      </c>
      <c r="B48" s="492">
        <v>261</v>
      </c>
      <c r="C48" s="492"/>
      <c r="D48" s="492">
        <v>261</v>
      </c>
      <c r="E48" s="492"/>
      <c r="F48" s="492">
        <v>262</v>
      </c>
      <c r="G48" s="514"/>
      <c r="H48" s="492">
        <v>261</v>
      </c>
      <c r="I48" s="514"/>
    </row>
    <row r="49" spans="1:9" ht="21.75" customHeight="1" thickBot="1" x14ac:dyDescent="0.3">
      <c r="A49" s="329" t="s">
        <v>1618</v>
      </c>
      <c r="B49" s="493">
        <v>8</v>
      </c>
      <c r="C49" s="493"/>
      <c r="D49" s="493">
        <v>7</v>
      </c>
      <c r="E49" s="493"/>
      <c r="F49" s="493">
        <v>10</v>
      </c>
      <c r="G49" s="515"/>
      <c r="H49" s="493">
        <v>11</v>
      </c>
      <c r="I49" s="515"/>
    </row>
    <row r="50" spans="1:9" ht="32.25" customHeight="1" x14ac:dyDescent="0.25">
      <c r="A50" s="335" t="s">
        <v>1619</v>
      </c>
      <c r="B50" s="494">
        <f>B48-B49</f>
        <v>253</v>
      </c>
      <c r="C50" s="494"/>
      <c r="D50" s="494">
        <f>D48-D49</f>
        <v>254</v>
      </c>
      <c r="E50" s="494"/>
      <c r="F50" s="494">
        <f>F48-F49</f>
        <v>252</v>
      </c>
      <c r="G50" s="516"/>
      <c r="H50" s="494">
        <f>H48-H49</f>
        <v>250</v>
      </c>
      <c r="I50" s="516"/>
    </row>
    <row r="51" spans="1:9" ht="15" x14ac:dyDescent="0.25">
      <c r="A51" s="336"/>
      <c r="B51" s="337"/>
      <c r="C51" s="322"/>
      <c r="D51" s="337"/>
      <c r="E51" s="322"/>
      <c r="F51" s="337"/>
      <c r="G51" s="322"/>
      <c r="H51" s="337"/>
      <c r="I51" s="325"/>
    </row>
    <row r="52" spans="1:9" ht="60.75" thickBot="1" x14ac:dyDescent="0.25">
      <c r="A52" s="338" t="s">
        <v>1620</v>
      </c>
      <c r="B52" s="511">
        <f>ROUND((B50+D50+F50+H50)/4,0)</f>
        <v>252</v>
      </c>
      <c r="C52" s="511"/>
      <c r="D52" s="511"/>
      <c r="E52" s="511"/>
      <c r="F52" s="511"/>
      <c r="G52" s="511"/>
      <c r="H52" s="511"/>
      <c r="I52" s="512"/>
    </row>
    <row r="53" spans="1:9" ht="15" x14ac:dyDescent="0.25">
      <c r="A53" s="339"/>
      <c r="B53" s="337"/>
      <c r="C53" s="322"/>
      <c r="D53" s="337"/>
      <c r="E53" s="322"/>
      <c r="F53" s="337"/>
      <c r="G53" s="322"/>
      <c r="H53" s="337"/>
      <c r="I53" s="322"/>
    </row>
    <row r="54" spans="1:9" ht="16.5" x14ac:dyDescent="0.3">
      <c r="A54" s="340"/>
      <c r="B54" s="341"/>
      <c r="C54" s="342"/>
      <c r="D54" s="341"/>
      <c r="E54" s="342"/>
      <c r="F54" s="341"/>
      <c r="G54" s="342"/>
      <c r="H54" s="341"/>
      <c r="I54" s="342"/>
    </row>
    <row r="55" spans="1:9" ht="17.25" thickBot="1" x14ac:dyDescent="0.35">
      <c r="A55" s="343"/>
      <c r="B55" s="344"/>
      <c r="C55" s="345"/>
      <c r="D55" s="344"/>
      <c r="E55" s="345"/>
      <c r="F55" s="344"/>
      <c r="G55" s="345"/>
      <c r="H55" s="344"/>
      <c r="I55" s="345"/>
    </row>
    <row r="56" spans="1:9" ht="15" x14ac:dyDescent="0.2">
      <c r="A56" s="323" t="s">
        <v>1621</v>
      </c>
      <c r="B56" s="491">
        <v>2026</v>
      </c>
      <c r="C56" s="491"/>
      <c r="D56" s="491">
        <v>2027</v>
      </c>
      <c r="E56" s="513"/>
      <c r="F56" s="491">
        <v>2028</v>
      </c>
      <c r="G56" s="491"/>
      <c r="H56" s="491">
        <v>2029</v>
      </c>
      <c r="I56" s="513"/>
    </row>
    <row r="57" spans="1:9" ht="15" x14ac:dyDescent="0.25">
      <c r="A57" s="324"/>
      <c r="B57" s="346"/>
      <c r="C57" s="322"/>
      <c r="D57" s="346"/>
      <c r="E57" s="325"/>
      <c r="F57" s="346"/>
      <c r="G57" s="322"/>
      <c r="H57" s="346"/>
      <c r="I57" s="325"/>
    </row>
    <row r="58" spans="1:9" ht="15" x14ac:dyDescent="0.25">
      <c r="A58" s="324"/>
      <c r="B58" s="327" t="s">
        <v>1622</v>
      </c>
      <c r="C58" s="327" t="s">
        <v>31</v>
      </c>
      <c r="D58" s="347" t="s">
        <v>1622</v>
      </c>
      <c r="E58" s="334" t="s">
        <v>31</v>
      </c>
      <c r="F58" s="327" t="s">
        <v>1622</v>
      </c>
      <c r="G58" s="327" t="s">
        <v>31</v>
      </c>
      <c r="H58" s="347" t="s">
        <v>1622</v>
      </c>
      <c r="I58" s="334" t="s">
        <v>31</v>
      </c>
    </row>
    <row r="59" spans="1:9" ht="15" x14ac:dyDescent="0.25">
      <c r="A59" s="329" t="s">
        <v>1623</v>
      </c>
      <c r="B59" s="348" t="s">
        <v>1624</v>
      </c>
      <c r="C59" s="347">
        <v>8</v>
      </c>
      <c r="D59" s="348" t="s">
        <v>1625</v>
      </c>
      <c r="E59" s="334">
        <v>8</v>
      </c>
      <c r="F59" s="348" t="s">
        <v>1670</v>
      </c>
      <c r="G59" s="347">
        <v>8</v>
      </c>
      <c r="H59" s="348" t="s">
        <v>1673</v>
      </c>
      <c r="I59" s="334">
        <v>8</v>
      </c>
    </row>
    <row r="60" spans="1:9" ht="15" x14ac:dyDescent="0.25">
      <c r="A60" s="329" t="s">
        <v>1626</v>
      </c>
      <c r="B60" s="348" t="s">
        <v>1627</v>
      </c>
      <c r="C60" s="347">
        <v>1</v>
      </c>
      <c r="D60" s="348" t="s">
        <v>1628</v>
      </c>
      <c r="E60" s="334">
        <v>1</v>
      </c>
      <c r="F60" s="348"/>
      <c r="G60" s="347"/>
      <c r="H60" s="348" t="s">
        <v>1677</v>
      </c>
      <c r="I60" s="334">
        <v>1</v>
      </c>
    </row>
    <row r="61" spans="1:9" ht="15" x14ac:dyDescent="0.25">
      <c r="A61" s="329" t="s">
        <v>1629</v>
      </c>
      <c r="B61" s="348" t="s">
        <v>1630</v>
      </c>
      <c r="C61" s="347">
        <v>32</v>
      </c>
      <c r="D61" s="348" t="s">
        <v>1631</v>
      </c>
      <c r="E61" s="334">
        <v>32</v>
      </c>
      <c r="F61" s="348" t="s">
        <v>1671</v>
      </c>
      <c r="G61" s="347">
        <v>32</v>
      </c>
      <c r="H61" s="348" t="s">
        <v>1674</v>
      </c>
      <c r="I61" s="334">
        <v>32</v>
      </c>
    </row>
    <row r="62" spans="1:9" ht="15" x14ac:dyDescent="0.25">
      <c r="A62" s="329" t="s">
        <v>1632</v>
      </c>
      <c r="B62" s="348" t="s">
        <v>1633</v>
      </c>
      <c r="C62" s="347">
        <v>10</v>
      </c>
      <c r="D62" s="348" t="s">
        <v>1634</v>
      </c>
      <c r="E62" s="334">
        <v>9</v>
      </c>
      <c r="F62" s="348" t="s">
        <v>1672</v>
      </c>
      <c r="G62" s="347">
        <v>10</v>
      </c>
      <c r="H62" s="348" t="s">
        <v>1675</v>
      </c>
      <c r="I62" s="334">
        <v>9</v>
      </c>
    </row>
    <row r="63" spans="1:9" ht="15.75" thickBot="1" x14ac:dyDescent="0.3">
      <c r="A63" s="329" t="s">
        <v>1635</v>
      </c>
      <c r="B63" s="348" t="s">
        <v>1636</v>
      </c>
      <c r="C63" s="349">
        <v>8</v>
      </c>
      <c r="D63" s="348" t="s">
        <v>1637</v>
      </c>
      <c r="E63" s="334">
        <v>11</v>
      </c>
      <c r="F63" s="348" t="s">
        <v>1669</v>
      </c>
      <c r="G63" s="349">
        <v>9</v>
      </c>
      <c r="H63" s="348" t="s">
        <v>1676</v>
      </c>
      <c r="I63" s="334">
        <v>9</v>
      </c>
    </row>
    <row r="64" spans="1:9" ht="90" customHeight="1" x14ac:dyDescent="0.25">
      <c r="A64" s="393" t="s">
        <v>1638</v>
      </c>
      <c r="B64"/>
      <c r="C64" s="350">
        <f>SUM(C59:C63)</f>
        <v>59</v>
      </c>
      <c r="D64"/>
      <c r="E64" s="351">
        <f>SUM(E59:E63)</f>
        <v>61</v>
      </c>
      <c r="F64"/>
      <c r="G64" s="350">
        <f>SUM(G59:G63)</f>
        <v>59</v>
      </c>
      <c r="H64"/>
      <c r="I64" s="351">
        <f>SUM(I59:I63)</f>
        <v>59</v>
      </c>
    </row>
    <row r="65" spans="1:9" ht="15" x14ac:dyDescent="0.25">
      <c r="A65" s="324"/>
      <c r="B65"/>
      <c r="C65" s="322"/>
      <c r="D65"/>
      <c r="E65" s="325"/>
      <c r="F65"/>
      <c r="G65" s="322"/>
      <c r="H65"/>
      <c r="I65" s="325"/>
    </row>
    <row r="66" spans="1:9" ht="30.75" thickBot="1" x14ac:dyDescent="0.25">
      <c r="A66" s="400" t="s">
        <v>1639</v>
      </c>
      <c r="B66" s="505">
        <f>ROUND((C64+E64+G64+I64)/4,0)</f>
        <v>60</v>
      </c>
      <c r="C66" s="505"/>
      <c r="D66" s="505"/>
      <c r="E66" s="505"/>
      <c r="F66" s="505"/>
      <c r="G66" s="505"/>
      <c r="H66" s="505"/>
      <c r="I66" s="505"/>
    </row>
    <row r="67" spans="1:9" ht="15" x14ac:dyDescent="0.25">
      <c r="A67"/>
      <c r="B67"/>
      <c r="C67" s="322"/>
      <c r="D67"/>
      <c r="E67" s="322"/>
      <c r="F67"/>
      <c r="G67" s="322"/>
      <c r="H67"/>
      <c r="I67" s="322"/>
    </row>
    <row r="68" spans="1:9" ht="15" x14ac:dyDescent="0.25">
      <c r="A68"/>
      <c r="B68"/>
      <c r="C68" s="322"/>
      <c r="D68"/>
      <c r="E68" s="322"/>
      <c r="F68"/>
      <c r="G68" s="322"/>
      <c r="H68"/>
      <c r="I68" s="322"/>
    </row>
    <row r="69" spans="1:9" ht="15.75" thickBot="1" x14ac:dyDescent="0.3">
      <c r="A69"/>
      <c r="B69"/>
      <c r="C69" s="322"/>
      <c r="D69"/>
      <c r="E69" s="322"/>
      <c r="F69"/>
      <c r="G69" s="322"/>
      <c r="H69"/>
      <c r="I69" s="322"/>
    </row>
    <row r="70" spans="1:9" ht="16.5" x14ac:dyDescent="0.3">
      <c r="A70" s="352" t="s">
        <v>1640</v>
      </c>
      <c r="B70" s="353"/>
      <c r="C70" s="354"/>
      <c r="D70" s="353"/>
      <c r="E70" s="354"/>
      <c r="F70" s="353"/>
      <c r="G70" s="354"/>
      <c r="H70" s="353"/>
      <c r="I70" s="355"/>
    </row>
    <row r="71" spans="1:9" ht="16.5" x14ac:dyDescent="0.3">
      <c r="A71" s="356"/>
      <c r="B71" s="495">
        <v>2026</v>
      </c>
      <c r="C71" s="495"/>
      <c r="D71" s="506">
        <v>2027</v>
      </c>
      <c r="E71" s="495"/>
      <c r="F71" s="495">
        <v>2028</v>
      </c>
      <c r="G71" s="495"/>
      <c r="H71" s="495">
        <v>2029</v>
      </c>
      <c r="I71" s="507"/>
    </row>
    <row r="72" spans="1:9" ht="16.5" x14ac:dyDescent="0.3">
      <c r="A72" s="356"/>
      <c r="B72" s="391"/>
      <c r="C72" s="392"/>
      <c r="D72" s="357"/>
      <c r="E72" s="358"/>
      <c r="F72" s="357"/>
      <c r="G72" s="358"/>
      <c r="H72" s="357"/>
      <c r="I72" s="359"/>
    </row>
    <row r="73" spans="1:9" ht="16.5" x14ac:dyDescent="0.3">
      <c r="A73" s="356"/>
      <c r="B73" s="361" t="s">
        <v>1622</v>
      </c>
      <c r="C73" s="361" t="s">
        <v>31</v>
      </c>
      <c r="D73" s="360" t="s">
        <v>1622</v>
      </c>
      <c r="E73" s="361" t="s">
        <v>31</v>
      </c>
      <c r="F73" s="361" t="s">
        <v>1622</v>
      </c>
      <c r="G73" s="361" t="s">
        <v>31</v>
      </c>
      <c r="H73" s="362" t="s">
        <v>1622</v>
      </c>
      <c r="I73" s="363" t="s">
        <v>31</v>
      </c>
    </row>
    <row r="74" spans="1:9" ht="16.5" x14ac:dyDescent="0.3">
      <c r="A74" s="356"/>
      <c r="B74" s="369" t="s">
        <v>1678</v>
      </c>
      <c r="C74" s="361">
        <v>1</v>
      </c>
      <c r="D74" s="360"/>
      <c r="E74" s="361"/>
      <c r="F74" s="361"/>
      <c r="G74" s="361"/>
      <c r="H74" s="361"/>
      <c r="I74" s="366"/>
    </row>
    <row r="75" spans="1:9" ht="16.5" x14ac:dyDescent="0.3">
      <c r="A75" s="356"/>
      <c r="B75" s="365" t="s">
        <v>1641</v>
      </c>
      <c r="C75" s="361">
        <v>1</v>
      </c>
      <c r="D75" s="364" t="s">
        <v>1641</v>
      </c>
      <c r="E75" s="361">
        <v>1</v>
      </c>
      <c r="F75" s="365" t="s">
        <v>1641</v>
      </c>
      <c r="G75" s="361">
        <v>1</v>
      </c>
      <c r="H75" s="365" t="s">
        <v>1641</v>
      </c>
      <c r="I75" s="366">
        <v>1</v>
      </c>
    </row>
    <row r="76" spans="1:9" ht="16.5" x14ac:dyDescent="0.3">
      <c r="A76" s="356"/>
      <c r="B76" s="369" t="s">
        <v>1694</v>
      </c>
      <c r="C76" s="368">
        <v>1</v>
      </c>
      <c r="D76" s="367" t="s">
        <v>1642</v>
      </c>
      <c r="E76" s="368">
        <v>1</v>
      </c>
      <c r="F76" s="369" t="s">
        <v>1643</v>
      </c>
      <c r="G76" s="368">
        <v>1</v>
      </c>
      <c r="H76" s="369" t="s">
        <v>1644</v>
      </c>
      <c r="I76" s="370">
        <v>1</v>
      </c>
    </row>
    <row r="77" spans="1:9" ht="16.5" x14ac:dyDescent="0.3">
      <c r="A77" s="356"/>
      <c r="B77" s="369" t="s">
        <v>1645</v>
      </c>
      <c r="C77" s="368">
        <v>1</v>
      </c>
      <c r="D77" s="367" t="s">
        <v>1645</v>
      </c>
      <c r="E77" s="368">
        <v>1</v>
      </c>
      <c r="F77" s="369"/>
      <c r="G77" s="368"/>
      <c r="H77" s="369" t="s">
        <v>1645</v>
      </c>
      <c r="I77" s="370">
        <v>1</v>
      </c>
    </row>
    <row r="78" spans="1:9" ht="16.5" x14ac:dyDescent="0.3">
      <c r="A78" s="356"/>
      <c r="B78" s="369" t="s">
        <v>1680</v>
      </c>
      <c r="C78" s="368">
        <v>3</v>
      </c>
      <c r="D78" s="367" t="s">
        <v>1646</v>
      </c>
      <c r="E78" s="368">
        <v>4</v>
      </c>
      <c r="F78" s="369" t="s">
        <v>1647</v>
      </c>
      <c r="G78" s="368">
        <v>3</v>
      </c>
      <c r="H78" s="369" t="s">
        <v>1679</v>
      </c>
      <c r="I78" s="370">
        <v>2</v>
      </c>
    </row>
    <row r="79" spans="1:9" ht="16.5" x14ac:dyDescent="0.3">
      <c r="A79" s="356"/>
      <c r="B79" s="369" t="s">
        <v>1648</v>
      </c>
      <c r="C79" s="368">
        <v>1</v>
      </c>
      <c r="D79" s="367" t="s">
        <v>1648</v>
      </c>
      <c r="E79" s="368">
        <v>1</v>
      </c>
      <c r="F79" s="369"/>
      <c r="G79" s="368"/>
      <c r="H79" s="369" t="s">
        <v>1648</v>
      </c>
      <c r="I79" s="370">
        <v>1</v>
      </c>
    </row>
    <row r="80" spans="1:9" ht="16.5" x14ac:dyDescent="0.3">
      <c r="A80" s="371" t="s">
        <v>1649</v>
      </c>
      <c r="B80" s="372"/>
      <c r="C80" s="358"/>
      <c r="D80" s="372"/>
      <c r="E80" s="358"/>
      <c r="F80" s="372"/>
      <c r="G80" s="358"/>
      <c r="H80" s="372"/>
      <c r="I80" s="359"/>
    </row>
    <row r="81" spans="1:9" ht="16.5" x14ac:dyDescent="0.3">
      <c r="A81" s="356"/>
      <c r="B81" s="372"/>
      <c r="C81" s="358"/>
      <c r="D81" s="372"/>
      <c r="E81" s="358"/>
      <c r="F81" s="372"/>
      <c r="G81" s="358"/>
      <c r="H81" s="372"/>
      <c r="I81" s="359"/>
    </row>
    <row r="82" spans="1:9" ht="99.75" customHeight="1" x14ac:dyDescent="0.3">
      <c r="A82" s="373" t="s">
        <v>1695</v>
      </c>
      <c r="B82" s="509">
        <f>8</f>
        <v>8</v>
      </c>
      <c r="C82" s="509"/>
      <c r="D82" s="508">
        <v>8</v>
      </c>
      <c r="E82" s="509"/>
      <c r="F82" s="509">
        <v>5</v>
      </c>
      <c r="G82" s="509"/>
      <c r="H82" s="509">
        <f>6</f>
        <v>6</v>
      </c>
      <c r="I82" s="510"/>
    </row>
    <row r="83" spans="1:9" ht="30.75" thickBot="1" x14ac:dyDescent="0.25">
      <c r="A83" s="374" t="s">
        <v>1650</v>
      </c>
      <c r="B83" s="485">
        <f>ROUND((B82+D82+F82+H82)/4,0)</f>
        <v>7</v>
      </c>
      <c r="C83" s="485"/>
      <c r="D83" s="486"/>
      <c r="E83" s="486"/>
      <c r="F83" s="486"/>
      <c r="G83" s="486"/>
      <c r="H83" s="486"/>
      <c r="I83" s="487"/>
    </row>
    <row r="84" spans="1:9" ht="15" x14ac:dyDescent="0.25">
      <c r="A84"/>
      <c r="B84"/>
      <c r="C84" s="322"/>
      <c r="D84"/>
      <c r="E84" s="322"/>
      <c r="F84"/>
      <c r="G84" s="322"/>
      <c r="H84"/>
      <c r="I84" s="322"/>
    </row>
    <row r="85" spans="1:9" ht="15" x14ac:dyDescent="0.25">
      <c r="A85"/>
      <c r="B85"/>
      <c r="C85" s="322"/>
      <c r="D85"/>
      <c r="E85" s="322"/>
      <c r="F85"/>
      <c r="G85" s="322"/>
      <c r="H85"/>
      <c r="I85" s="322"/>
    </row>
    <row r="86" spans="1:9" ht="15" x14ac:dyDescent="0.25">
      <c r="A86"/>
      <c r="B86"/>
      <c r="C86" s="322"/>
      <c r="D86"/>
      <c r="E86" s="322"/>
      <c r="F86"/>
      <c r="G86" s="322"/>
      <c r="H86"/>
      <c r="I86" s="322"/>
    </row>
    <row r="87" spans="1:9" ht="15" x14ac:dyDescent="0.25">
      <c r="A87"/>
      <c r="B87"/>
      <c r="C87" s="322"/>
      <c r="D87"/>
      <c r="E87" s="322"/>
      <c r="F87"/>
      <c r="G87" s="322"/>
      <c r="H87"/>
      <c r="I87" s="322"/>
    </row>
    <row r="88" spans="1:9" ht="20.25" x14ac:dyDescent="0.3">
      <c r="A88" s="375" t="s">
        <v>1651</v>
      </c>
      <c r="B88"/>
      <c r="C88" s="322"/>
      <c r="D88"/>
      <c r="E88" s="322"/>
      <c r="F88"/>
      <c r="G88" s="322"/>
      <c r="H88"/>
      <c r="I88" s="322"/>
    </row>
    <row r="89" spans="1:9" ht="15" x14ac:dyDescent="0.25">
      <c r="A89"/>
      <c r="B89"/>
      <c r="C89" s="322"/>
      <c r="D89"/>
      <c r="E89" s="322"/>
      <c r="F89"/>
      <c r="G89" s="322"/>
      <c r="H89"/>
      <c r="I89" s="322"/>
    </row>
    <row r="90" spans="1:9" ht="15.75" thickBot="1" x14ac:dyDescent="0.3">
      <c r="A90"/>
      <c r="B90"/>
      <c r="C90" s="322"/>
      <c r="D90"/>
      <c r="E90" s="322"/>
      <c r="F90"/>
      <c r="G90" s="322"/>
      <c r="H90"/>
      <c r="I90" s="322"/>
    </row>
    <row r="91" spans="1:9" ht="34.5" customHeight="1" x14ac:dyDescent="0.25">
      <c r="A91" s="488" t="s">
        <v>1652</v>
      </c>
      <c r="B91" s="482" t="s">
        <v>1682</v>
      </c>
      <c r="C91" s="482"/>
      <c r="D91" s="482"/>
      <c r="E91" s="482"/>
      <c r="F91" s="482"/>
      <c r="G91" s="482"/>
      <c r="H91" s="376">
        <f>B52</f>
        <v>252</v>
      </c>
      <c r="I91" s="322"/>
    </row>
    <row r="92" spans="1:9" ht="17.25" x14ac:dyDescent="0.25">
      <c r="A92" s="480"/>
      <c r="B92" s="483" t="s">
        <v>1654</v>
      </c>
      <c r="C92" s="483"/>
      <c r="D92" s="483"/>
      <c r="E92" s="483"/>
      <c r="F92" s="483"/>
      <c r="G92" s="483"/>
      <c r="H92" s="377">
        <f>-B66</f>
        <v>-60</v>
      </c>
      <c r="I92" s="322"/>
    </row>
    <row r="93" spans="1:9" ht="17.25" customHeight="1" x14ac:dyDescent="0.25">
      <c r="A93" s="480"/>
      <c r="B93" s="499" t="s">
        <v>1657</v>
      </c>
      <c r="C93" s="500"/>
      <c r="D93" s="500"/>
      <c r="E93" s="500"/>
      <c r="F93" s="500"/>
      <c r="G93" s="501"/>
      <c r="H93" s="377">
        <v>-1</v>
      </c>
      <c r="I93" s="322"/>
    </row>
    <row r="94" spans="1:9" ht="18" thickBot="1" x14ac:dyDescent="0.3">
      <c r="A94" s="480"/>
      <c r="B94" s="499" t="s">
        <v>1681</v>
      </c>
      <c r="C94" s="500"/>
      <c r="D94" s="500"/>
      <c r="E94" s="500"/>
      <c r="F94" s="500"/>
      <c r="G94" s="501"/>
      <c r="H94" s="378">
        <v>1</v>
      </c>
      <c r="I94" s="322"/>
    </row>
    <row r="95" spans="1:9" ht="15.75" thickBot="1" x14ac:dyDescent="0.3">
      <c r="A95" s="481"/>
      <c r="B95" s="502" t="s">
        <v>1655</v>
      </c>
      <c r="C95" s="503"/>
      <c r="D95" s="503"/>
      <c r="E95" s="503"/>
      <c r="F95" s="503"/>
      <c r="G95" s="504"/>
      <c r="H95" s="379">
        <f>SUM(H91:H94)</f>
        <v>192</v>
      </c>
      <c r="I95" s="322"/>
    </row>
    <row r="96" spans="1:9" ht="15" x14ac:dyDescent="0.25">
      <c r="A96"/>
      <c r="B96"/>
      <c r="C96" s="322"/>
      <c r="D96"/>
      <c r="E96" s="322"/>
      <c r="F96"/>
      <c r="G96" s="322"/>
      <c r="H96"/>
      <c r="I96" s="322"/>
    </row>
    <row r="97" spans="1:9" ht="15.75" thickBot="1" x14ac:dyDescent="0.3">
      <c r="A97"/>
      <c r="B97"/>
      <c r="C97" s="322"/>
      <c r="D97"/>
      <c r="E97" s="322"/>
      <c r="F97"/>
      <c r="G97" s="322"/>
      <c r="H97"/>
      <c r="I97" s="322"/>
    </row>
    <row r="98" spans="1:9" ht="34.5" customHeight="1" x14ac:dyDescent="0.25">
      <c r="A98" s="479" t="s">
        <v>1656</v>
      </c>
      <c r="B98" s="482" t="s">
        <v>1653</v>
      </c>
      <c r="C98" s="482"/>
      <c r="D98" s="482"/>
      <c r="E98" s="482"/>
      <c r="F98" s="482"/>
      <c r="G98" s="482"/>
      <c r="H98" s="376">
        <f>B52</f>
        <v>252</v>
      </c>
      <c r="I98" s="322"/>
    </row>
    <row r="99" spans="1:9" ht="17.25" x14ac:dyDescent="0.25">
      <c r="A99" s="480"/>
      <c r="B99" s="483" t="s">
        <v>1657</v>
      </c>
      <c r="C99" s="483"/>
      <c r="D99" s="483"/>
      <c r="E99" s="483"/>
      <c r="F99" s="483"/>
      <c r="G99" s="483"/>
      <c r="H99" s="377">
        <v>-1</v>
      </c>
      <c r="I99" s="322"/>
    </row>
    <row r="100" spans="1:9" ht="17.25" x14ac:dyDescent="0.25">
      <c r="A100" s="480"/>
      <c r="B100" s="483" t="s">
        <v>1658</v>
      </c>
      <c r="C100" s="483"/>
      <c r="D100" s="483"/>
      <c r="E100" s="483"/>
      <c r="F100" s="483"/>
      <c r="G100" s="483"/>
      <c r="H100" s="377">
        <v>-22</v>
      </c>
      <c r="I100" s="322"/>
    </row>
    <row r="101" spans="1:9" ht="18" thickBot="1" x14ac:dyDescent="0.3">
      <c r="A101" s="480"/>
      <c r="B101" s="484" t="s">
        <v>1659</v>
      </c>
      <c r="C101" s="484"/>
      <c r="D101" s="484"/>
      <c r="E101" s="484"/>
      <c r="F101" s="484"/>
      <c r="G101" s="484"/>
      <c r="H101" s="380">
        <f>-4</f>
        <v>-4</v>
      </c>
      <c r="I101" s="322"/>
    </row>
    <row r="102" spans="1:9" ht="15.75" thickBot="1" x14ac:dyDescent="0.3">
      <c r="A102" s="481"/>
      <c r="B102" s="478" t="s">
        <v>1655</v>
      </c>
      <c r="C102" s="478"/>
      <c r="D102" s="478"/>
      <c r="E102" s="478"/>
      <c r="F102" s="478"/>
      <c r="G102" s="478"/>
      <c r="H102" s="379">
        <f>SUM(H98:H101)</f>
        <v>225</v>
      </c>
      <c r="I102" s="322"/>
    </row>
    <row r="103" spans="1:9" ht="15" x14ac:dyDescent="0.25">
      <c r="A103"/>
      <c r="B103"/>
      <c r="C103" s="322"/>
      <c r="D103"/>
      <c r="E103" s="322"/>
      <c r="F103"/>
      <c r="G103" s="322"/>
      <c r="H103"/>
      <c r="I103" s="322"/>
    </row>
    <row r="104" spans="1:9" ht="15.75" thickBot="1" x14ac:dyDescent="0.3">
      <c r="A104"/>
      <c r="B104"/>
      <c r="C104" s="322"/>
      <c r="D104"/>
      <c r="E104" s="322"/>
      <c r="F104"/>
      <c r="G104" s="322"/>
      <c r="H104"/>
      <c r="I104" s="322"/>
    </row>
    <row r="105" spans="1:9" ht="35.25" customHeight="1" x14ac:dyDescent="0.25">
      <c r="A105" s="496" t="s">
        <v>1683</v>
      </c>
      <c r="B105" s="482" t="s">
        <v>1653</v>
      </c>
      <c r="C105" s="482"/>
      <c r="D105" s="482"/>
      <c r="E105" s="482"/>
      <c r="F105" s="482"/>
      <c r="G105" s="482"/>
      <c r="H105" s="376">
        <f>B52</f>
        <v>252</v>
      </c>
      <c r="I105" s="322"/>
    </row>
    <row r="106" spans="1:9" ht="18" thickBot="1" x14ac:dyDescent="0.3">
      <c r="A106" s="497"/>
      <c r="B106" s="484" t="s">
        <v>1660</v>
      </c>
      <c r="C106" s="484"/>
      <c r="D106" s="484"/>
      <c r="E106" s="484"/>
      <c r="F106" s="484"/>
      <c r="G106" s="484"/>
      <c r="H106" s="380">
        <f>-B83</f>
        <v>-7</v>
      </c>
      <c r="I106" s="322"/>
    </row>
    <row r="107" spans="1:9" ht="15.75" thickBot="1" x14ac:dyDescent="0.3">
      <c r="A107" s="498"/>
      <c r="B107" s="478" t="s">
        <v>1655</v>
      </c>
      <c r="C107" s="478"/>
      <c r="D107" s="478"/>
      <c r="E107" s="478"/>
      <c r="F107" s="478"/>
      <c r="G107" s="478"/>
      <c r="H107" s="379">
        <f>SUM(H105:H106)</f>
        <v>245</v>
      </c>
      <c r="I107" s="322"/>
    </row>
    <row r="108" spans="1:9" ht="15" x14ac:dyDescent="0.25">
      <c r="A108"/>
      <c r="B108"/>
      <c r="C108" s="322"/>
      <c r="D108"/>
      <c r="E108" s="322"/>
      <c r="F108"/>
      <c r="G108" s="322"/>
      <c r="H108"/>
      <c r="I108" s="322"/>
    </row>
    <row r="109" spans="1:9" ht="15.75" thickBot="1" x14ac:dyDescent="0.3">
      <c r="A109"/>
      <c r="B109"/>
      <c r="C109" s="322"/>
      <c r="D109"/>
      <c r="E109" s="322"/>
      <c r="F109"/>
      <c r="G109" s="322"/>
      <c r="H109"/>
      <c r="I109" s="322"/>
    </row>
    <row r="110" spans="1:9" ht="35.25" customHeight="1" thickBot="1" x14ac:dyDescent="0.3">
      <c r="A110" s="381" t="s">
        <v>1661</v>
      </c>
      <c r="B110" s="477" t="s">
        <v>1662</v>
      </c>
      <c r="C110" s="477"/>
      <c r="D110" s="477"/>
      <c r="E110" s="477"/>
      <c r="F110" s="477"/>
      <c r="G110" s="477"/>
      <c r="H110" s="382">
        <f>365-52</f>
        <v>313</v>
      </c>
      <c r="I110" s="322"/>
    </row>
    <row r="111" spans="1:9" ht="15" x14ac:dyDescent="0.25">
      <c r="A111"/>
      <c r="B111"/>
      <c r="C111" s="322"/>
      <c r="D111"/>
      <c r="E111" s="322"/>
      <c r="F111"/>
      <c r="G111" s="322"/>
      <c r="H111"/>
      <c r="I111" s="322"/>
    </row>
    <row r="112" spans="1:9" ht="15.75" thickBot="1" x14ac:dyDescent="0.3">
      <c r="A112"/>
      <c r="B112"/>
      <c r="C112" s="322"/>
      <c r="D112"/>
      <c r="E112" s="322"/>
      <c r="F112"/>
      <c r="G112" s="322"/>
      <c r="H112"/>
      <c r="I112" s="322"/>
    </row>
    <row r="113" spans="1:9" ht="34.5" customHeight="1" thickBot="1" x14ac:dyDescent="0.3">
      <c r="A113" s="381" t="s">
        <v>1663</v>
      </c>
      <c r="B113" s="477" t="s">
        <v>1685</v>
      </c>
      <c r="C113" s="477"/>
      <c r="D113" s="477"/>
      <c r="E113" s="477"/>
      <c r="F113" s="477"/>
      <c r="G113" s="477"/>
      <c r="H113" s="383">
        <f>365-52-3</f>
        <v>310</v>
      </c>
      <c r="I113" s="322"/>
    </row>
    <row r="114" spans="1:9" ht="15" x14ac:dyDescent="0.25">
      <c r="A114"/>
      <c r="B114"/>
      <c r="C114" s="322"/>
      <c r="D114"/>
      <c r="E114" s="322"/>
      <c r="F114"/>
      <c r="G114" s="322"/>
      <c r="H114"/>
      <c r="I114" s="322"/>
    </row>
    <row r="115" spans="1:9" ht="15.75" thickBot="1" x14ac:dyDescent="0.3">
      <c r="A115"/>
      <c r="B115"/>
      <c r="C115" s="322"/>
      <c r="D115"/>
      <c r="E115" s="322"/>
      <c r="F115"/>
      <c r="G115" s="322"/>
      <c r="H115"/>
      <c r="I115" s="322"/>
    </row>
    <row r="116" spans="1:9" ht="18.75" thickBot="1" x14ac:dyDescent="0.3">
      <c r="A116" s="381" t="s">
        <v>1664</v>
      </c>
      <c r="B116" s="489" t="s">
        <v>1665</v>
      </c>
      <c r="C116" s="489"/>
      <c r="D116" s="489"/>
      <c r="E116" s="489"/>
      <c r="F116" s="489"/>
      <c r="G116" s="489"/>
      <c r="H116" s="384">
        <f>365-104</f>
        <v>261</v>
      </c>
      <c r="I116" s="322"/>
    </row>
    <row r="117" spans="1:9" ht="15" x14ac:dyDescent="0.25">
      <c r="A117"/>
      <c r="B117"/>
      <c r="C117" s="322"/>
      <c r="D117"/>
      <c r="E117" s="322"/>
      <c r="F117"/>
      <c r="G117" s="322"/>
      <c r="H117"/>
      <c r="I117" s="322"/>
    </row>
    <row r="118" spans="1:9" ht="15.75" thickBot="1" x14ac:dyDescent="0.3">
      <c r="A118"/>
      <c r="B118"/>
      <c r="C118" s="322"/>
      <c r="D118"/>
      <c r="E118" s="322"/>
      <c r="F118"/>
      <c r="G118" s="322"/>
      <c r="H118"/>
      <c r="I118" s="322"/>
    </row>
    <row r="119" spans="1:9" ht="33" customHeight="1" thickBot="1" x14ac:dyDescent="0.3">
      <c r="A119" s="381" t="s">
        <v>1666</v>
      </c>
      <c r="B119" s="489" t="s">
        <v>1667</v>
      </c>
      <c r="C119" s="489"/>
      <c r="D119" s="489"/>
      <c r="E119" s="489"/>
      <c r="F119" s="489"/>
      <c r="G119" s="489"/>
      <c r="H119" s="384">
        <f>365-104-2</f>
        <v>259</v>
      </c>
      <c r="I119" s="322"/>
    </row>
  </sheetData>
  <sheetProtection algorithmName="SHA-512" hashValue="pfDVY83vc+g9fpiFNLjcVZz22s78p2p6Xwvpur9OU9ASavIYsQiOvqf6FLtx/6+HLJNwcCKVjvZGbTQS6cEkXw==" saltValue="cmAz5ktDnVhWVRaPxKrVpA==" spinCount="100000" sheet="1" objects="1" scenarios="1" selectLockedCells="1" selectUnlockedCells="1"/>
  <mergeCells count="80">
    <mergeCell ref="B3:C3"/>
    <mergeCell ref="A12:I12"/>
    <mergeCell ref="A14:I14"/>
    <mergeCell ref="A10:I10"/>
    <mergeCell ref="A8:I8"/>
    <mergeCell ref="A6:I6"/>
    <mergeCell ref="A4:I4"/>
    <mergeCell ref="E3:I3"/>
    <mergeCell ref="A13:I13"/>
    <mergeCell ref="D50:E50"/>
    <mergeCell ref="F50:G50"/>
    <mergeCell ref="H50:I50"/>
    <mergeCell ref="A22:I22"/>
    <mergeCell ref="A20:I20"/>
    <mergeCell ref="B52:I52"/>
    <mergeCell ref="D56:E56"/>
    <mergeCell ref="F56:G56"/>
    <mergeCell ref="H56:I56"/>
    <mergeCell ref="D32:E32"/>
    <mergeCell ref="F32:G32"/>
    <mergeCell ref="H32:I32"/>
    <mergeCell ref="D47:E47"/>
    <mergeCell ref="F47:G47"/>
    <mergeCell ref="H47:I47"/>
    <mergeCell ref="D48:E48"/>
    <mergeCell ref="F48:G48"/>
    <mergeCell ref="H48:I48"/>
    <mergeCell ref="D49:E49"/>
    <mergeCell ref="F49:G49"/>
    <mergeCell ref="H49:I49"/>
    <mergeCell ref="B94:G94"/>
    <mergeCell ref="B95:G95"/>
    <mergeCell ref="B66:I66"/>
    <mergeCell ref="D71:E71"/>
    <mergeCell ref="F71:G71"/>
    <mergeCell ref="H71:I71"/>
    <mergeCell ref="D82:E82"/>
    <mergeCell ref="F82:G82"/>
    <mergeCell ref="H82:I82"/>
    <mergeCell ref="B82:C82"/>
    <mergeCell ref="B93:G93"/>
    <mergeCell ref="B116:G116"/>
    <mergeCell ref="B119:G119"/>
    <mergeCell ref="A26:I26"/>
    <mergeCell ref="A24:I24"/>
    <mergeCell ref="A25:I25"/>
    <mergeCell ref="B32:C32"/>
    <mergeCell ref="B47:C47"/>
    <mergeCell ref="B48:C48"/>
    <mergeCell ref="B49:C49"/>
    <mergeCell ref="B50:C50"/>
    <mergeCell ref="B56:C56"/>
    <mergeCell ref="B71:C71"/>
    <mergeCell ref="A105:A107"/>
    <mergeCell ref="B105:G105"/>
    <mergeCell ref="B106:G106"/>
    <mergeCell ref="B92:G92"/>
    <mergeCell ref="E1:I2"/>
    <mergeCell ref="B5:I5"/>
    <mergeCell ref="A7:I7"/>
    <mergeCell ref="A9:I9"/>
    <mergeCell ref="B113:G113"/>
    <mergeCell ref="B107:G107"/>
    <mergeCell ref="B110:G110"/>
    <mergeCell ref="A98:A102"/>
    <mergeCell ref="B98:G98"/>
    <mergeCell ref="B99:G99"/>
    <mergeCell ref="B100:G100"/>
    <mergeCell ref="B101:G101"/>
    <mergeCell ref="B102:G102"/>
    <mergeCell ref="B83:I83"/>
    <mergeCell ref="A91:A95"/>
    <mergeCell ref="B91:G91"/>
    <mergeCell ref="A15:I15"/>
    <mergeCell ref="A17:I17"/>
    <mergeCell ref="A19:I19"/>
    <mergeCell ref="A21:I21"/>
    <mergeCell ref="A23:I23"/>
    <mergeCell ref="A16:I16"/>
    <mergeCell ref="A18:I18"/>
  </mergeCells>
  <printOptions horizontalCentered="1"/>
  <pageMargins left="0.59055118110236227" right="0.19685039370078741" top="0.59055118110236227" bottom="0.39370078740157483" header="0" footer="0.19685039370078741"/>
  <pageSetup paperSize="9" scale="75" firstPageNumber="0" orientation="portrait" r:id="rId1"/>
  <headerFooter alignWithMargins="0">
    <oddFooter>&amp;R&amp;"Arial,Standard"&amp;9Seite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F19"/>
  <sheetViews>
    <sheetView zoomScaleNormal="100" workbookViewId="0">
      <selection activeCell="C15" sqref="C15"/>
    </sheetView>
  </sheetViews>
  <sheetFormatPr baseColWidth="10" defaultColWidth="11.42578125" defaultRowHeight="15" x14ac:dyDescent="0.25"/>
  <cols>
    <col min="1" max="1" width="31.5703125" style="80" customWidth="1"/>
    <col min="2" max="2" width="23.42578125" style="80" customWidth="1"/>
    <col min="3" max="3" width="28" style="80" customWidth="1"/>
    <col min="4" max="4" width="41.85546875" style="80" customWidth="1"/>
    <col min="5" max="5" width="20.5703125" style="80" customWidth="1"/>
    <col min="6" max="6" width="21.42578125" style="80" customWidth="1"/>
    <col min="7" max="16384" width="11.42578125" style="80"/>
  </cols>
  <sheetData>
    <row r="1" spans="1:6" s="73" customFormat="1" ht="27" customHeight="1" x14ac:dyDescent="0.2">
      <c r="A1" s="21" t="str">
        <f>'Inhaltsverz. u allg Hin.Los 12'!A1</f>
        <v>Vergabe Unterhaltsreinigung</v>
      </c>
      <c r="B1" s="22"/>
      <c r="C1" s="22"/>
      <c r="D1" s="22"/>
      <c r="E1" s="23"/>
      <c r="F1" s="23"/>
    </row>
    <row r="2" spans="1:6" s="73" customFormat="1" ht="14.25" x14ac:dyDescent="0.2">
      <c r="A2" s="163" t="str">
        <f>'Inhaltsverz. u allg Hin.Los 12'!A2</f>
        <v>Anhang Los 12 (EXCEL-Teil)</v>
      </c>
      <c r="B2" s="23"/>
      <c r="C2" s="23"/>
      <c r="D2" s="23"/>
      <c r="E2" s="23"/>
      <c r="F2" s="23"/>
    </row>
    <row r="3" spans="1:6" s="73" customFormat="1" ht="25.5" x14ac:dyDescent="0.25">
      <c r="A3" s="213" t="s">
        <v>115</v>
      </c>
      <c r="B3" s="528" t="str">
        <f>'Inhaltsverz. u allg Hin.Los 12'!B3</f>
        <v>Stadt Krefeld</v>
      </c>
      <c r="C3" s="529"/>
      <c r="D3" s="530"/>
      <c r="E3" s="218" t="str">
        <f>'Inhaltsverz. u allg Hin.Los 12'!D3</f>
        <v>Vergabenummer/   Aktenzeichen:</v>
      </c>
      <c r="F3" s="171" t="str">
        <f>'Inhaltsverz. u allg Hin.Los 12'!E3</f>
        <v>2025-ZGM-6011-Kaz-0001</v>
      </c>
    </row>
    <row r="4" spans="1:6" ht="15" customHeight="1" x14ac:dyDescent="0.25">
      <c r="A4" s="447" t="s">
        <v>650</v>
      </c>
      <c r="B4" s="447"/>
      <c r="C4" s="447"/>
      <c r="D4" s="447"/>
      <c r="E4" s="447"/>
      <c r="F4" s="447"/>
    </row>
    <row r="5" spans="1:6" x14ac:dyDescent="0.25">
      <c r="A5" s="83"/>
      <c r="B5" s="83"/>
      <c r="C5" s="83"/>
      <c r="D5" s="83"/>
      <c r="E5" s="83"/>
      <c r="F5" s="107"/>
    </row>
    <row r="6" spans="1:6" ht="97.5" customHeight="1" x14ac:dyDescent="0.25">
      <c r="A6" s="133" t="s">
        <v>21</v>
      </c>
      <c r="B6" s="133" t="s">
        <v>150</v>
      </c>
      <c r="C6" s="134" t="s">
        <v>522</v>
      </c>
      <c r="D6" s="134" t="s">
        <v>151</v>
      </c>
      <c r="E6" s="464"/>
      <c r="F6" s="465"/>
    </row>
    <row r="7" spans="1:6" ht="35.450000000000003" customHeight="1" x14ac:dyDescent="0.25">
      <c r="A7" s="222" t="s">
        <v>1548</v>
      </c>
      <c r="B7" s="225" t="s">
        <v>1551</v>
      </c>
      <c r="C7" s="260" t="s">
        <v>1562</v>
      </c>
      <c r="D7" s="260"/>
      <c r="E7" s="531"/>
      <c r="F7" s="532"/>
    </row>
    <row r="8" spans="1:6" ht="35.450000000000003" customHeight="1" x14ac:dyDescent="0.25">
      <c r="A8" s="225" t="s">
        <v>1526</v>
      </c>
      <c r="B8" s="225" t="s">
        <v>1552</v>
      </c>
      <c r="C8" s="260" t="s">
        <v>1562</v>
      </c>
      <c r="D8" s="260" t="s">
        <v>1563</v>
      </c>
      <c r="E8" s="533"/>
      <c r="F8" s="534"/>
    </row>
    <row r="9" spans="1:6" ht="35.450000000000003" customHeight="1" x14ac:dyDescent="0.25">
      <c r="A9" s="222" t="s">
        <v>1528</v>
      </c>
      <c r="B9" s="225" t="s">
        <v>1553</v>
      </c>
      <c r="C9" s="260" t="s">
        <v>1562</v>
      </c>
      <c r="D9" s="260"/>
      <c r="E9" s="533"/>
      <c r="F9" s="534"/>
    </row>
    <row r="10" spans="1:6" ht="35.450000000000003" customHeight="1" x14ac:dyDescent="0.25">
      <c r="A10" s="225" t="s">
        <v>1546</v>
      </c>
      <c r="B10" s="225" t="s">
        <v>1554</v>
      </c>
      <c r="C10" s="260" t="s">
        <v>1562</v>
      </c>
      <c r="D10" s="260" t="s">
        <v>1563</v>
      </c>
      <c r="E10" s="533"/>
      <c r="F10" s="534"/>
    </row>
    <row r="11" spans="1:6" ht="35.450000000000003" customHeight="1" x14ac:dyDescent="0.25">
      <c r="A11" s="222" t="s">
        <v>1536</v>
      </c>
      <c r="B11" s="225" t="s">
        <v>1555</v>
      </c>
      <c r="C11" s="260" t="s">
        <v>1562</v>
      </c>
      <c r="D11" s="260"/>
      <c r="E11" s="533"/>
      <c r="F11" s="534"/>
    </row>
    <row r="12" spans="1:6" ht="35.450000000000003" customHeight="1" x14ac:dyDescent="0.25">
      <c r="A12" s="222" t="s">
        <v>1540</v>
      </c>
      <c r="B12" s="225" t="s">
        <v>1556</v>
      </c>
      <c r="C12" s="260" t="s">
        <v>1562</v>
      </c>
      <c r="D12" s="260"/>
      <c r="E12" s="533"/>
      <c r="F12" s="534"/>
    </row>
    <row r="13" spans="1:6" ht="35.450000000000003" customHeight="1" x14ac:dyDescent="0.25">
      <c r="A13" s="222" t="s">
        <v>1542</v>
      </c>
      <c r="B13" s="225" t="s">
        <v>1556</v>
      </c>
      <c r="C13" s="260" t="s">
        <v>1562</v>
      </c>
      <c r="D13" s="260"/>
      <c r="E13" s="533"/>
      <c r="F13" s="534"/>
    </row>
    <row r="14" spans="1:6" ht="35.450000000000003" customHeight="1" x14ac:dyDescent="0.25">
      <c r="A14" s="222" t="s">
        <v>1543</v>
      </c>
      <c r="B14" s="225" t="s">
        <v>1557</v>
      </c>
      <c r="C14" s="260" t="s">
        <v>1562</v>
      </c>
      <c r="D14" s="260"/>
      <c r="E14" s="533"/>
      <c r="F14" s="534"/>
    </row>
    <row r="15" spans="1:6" ht="35.450000000000003" customHeight="1" x14ac:dyDescent="0.25">
      <c r="A15" s="222" t="s">
        <v>1545</v>
      </c>
      <c r="B15" s="225" t="s">
        <v>1557</v>
      </c>
      <c r="C15" s="260" t="s">
        <v>1562</v>
      </c>
      <c r="D15" s="260" t="s">
        <v>1563</v>
      </c>
      <c r="E15" s="533"/>
      <c r="F15" s="534"/>
    </row>
    <row r="16" spans="1:6" ht="35.450000000000003" customHeight="1" x14ac:dyDescent="0.25">
      <c r="A16" s="222" t="s">
        <v>1534</v>
      </c>
      <c r="B16" s="225" t="s">
        <v>1558</v>
      </c>
      <c r="C16" s="260" t="s">
        <v>1562</v>
      </c>
      <c r="D16" s="260"/>
      <c r="E16" s="533"/>
      <c r="F16" s="534"/>
    </row>
    <row r="17" spans="1:6" ht="35.450000000000003" customHeight="1" x14ac:dyDescent="0.25">
      <c r="A17" s="222" t="s">
        <v>1538</v>
      </c>
      <c r="B17" s="225" t="s">
        <v>1559</v>
      </c>
      <c r="C17" s="260" t="s">
        <v>1562</v>
      </c>
      <c r="D17" s="260"/>
      <c r="E17" s="533"/>
      <c r="F17" s="534"/>
    </row>
    <row r="18" spans="1:6" ht="35.450000000000003" customHeight="1" x14ac:dyDescent="0.25">
      <c r="A18" s="222" t="s">
        <v>1530</v>
      </c>
      <c r="B18" s="225" t="s">
        <v>1560</v>
      </c>
      <c r="C18" s="260" t="s">
        <v>1562</v>
      </c>
      <c r="D18" s="260"/>
      <c r="E18" s="533"/>
      <c r="F18" s="534"/>
    </row>
    <row r="19" spans="1:6" ht="39.6" customHeight="1" x14ac:dyDescent="0.25">
      <c r="A19" s="222" t="s">
        <v>1532</v>
      </c>
      <c r="B19" s="225" t="s">
        <v>1561</v>
      </c>
      <c r="C19" s="260" t="s">
        <v>1562</v>
      </c>
      <c r="D19" s="260"/>
      <c r="E19" s="535"/>
      <c r="F19" s="536"/>
    </row>
  </sheetData>
  <sheetProtection algorithmName="SHA-512" hashValue="TFoXZyY2UnoL+JfnMi5SoZElKgr+DQMOhUVlcusA60LFCCHdrksRpFhSUbzPvMdmnq0uWf62kBdkxt2BAtH0Iw==" saltValue="FJ6iKmVRcR5eMKCgz15UKg==" spinCount="100000" sheet="1" objects="1" scenarios="1" selectLockedCells="1" selectUnlockedCells="1"/>
  <mergeCells count="4">
    <mergeCell ref="A4:F4"/>
    <mergeCell ref="E6:F6"/>
    <mergeCell ref="B3:D3"/>
    <mergeCell ref="E7:F19"/>
  </mergeCells>
  <pageMargins left="0.70866141732283472" right="0.70866141732283472" top="0.78740157480314965" bottom="0.78740157480314965" header="0.31496062992125984" footer="0.31496062992125984"/>
  <pageSetup paperSize="9" scale="75" orientation="landscape" r:id="rId1"/>
  <headerFooter>
    <oddFooter>&amp;R&amp;"Arial,Standard"&amp;9Seite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76BB2"/>
  </sheetPr>
  <dimension ref="A1:S80"/>
  <sheetViews>
    <sheetView showGridLines="0" zoomScaleNormal="100" zoomScaleSheetLayoutView="75" workbookViewId="0">
      <pane ySplit="8" topLeftCell="A9" activePane="bottomLeft" state="frozen"/>
      <selection activeCell="J214" sqref="J214"/>
      <selection pane="bottomLeft" activeCell="H63" sqref="H63"/>
    </sheetView>
  </sheetViews>
  <sheetFormatPr baseColWidth="10" defaultColWidth="11.42578125" defaultRowHeight="14.25" x14ac:dyDescent="0.2"/>
  <cols>
    <col min="1" max="1" width="48.5703125" style="132" customWidth="1"/>
    <col min="2" max="2" width="73.5703125" style="132" customWidth="1"/>
    <col min="3" max="3" width="8.140625" style="132" customWidth="1"/>
    <col min="4" max="5" width="10.140625" style="132" customWidth="1"/>
    <col min="6" max="7" width="10.140625" style="125" customWidth="1"/>
    <col min="8" max="8" width="11.85546875" style="125" customWidth="1"/>
    <col min="9" max="19" width="10.140625" style="125" customWidth="1"/>
    <col min="20" max="16384" width="11.42578125" style="77"/>
  </cols>
  <sheetData>
    <row r="1" spans="1:19" ht="28.5" customHeight="1" x14ac:dyDescent="0.2">
      <c r="A1" s="15" t="str">
        <f>'Inhaltsverz. u allg Hin.Los 12'!A1</f>
        <v>Vergabe Unterhaltsreinigung</v>
      </c>
      <c r="B1" s="16"/>
      <c r="C1" s="16"/>
      <c r="D1" s="16"/>
      <c r="E1" s="16"/>
      <c r="F1" s="16"/>
      <c r="G1" s="16"/>
      <c r="H1" s="16"/>
      <c r="I1" s="17"/>
      <c r="J1" s="17"/>
      <c r="K1" s="17"/>
      <c r="L1" s="17"/>
      <c r="M1" s="17"/>
      <c r="N1" s="18"/>
      <c r="O1" s="18"/>
      <c r="P1" s="18"/>
      <c r="Q1" s="18"/>
      <c r="R1" s="18"/>
      <c r="S1" s="18"/>
    </row>
    <row r="2" spans="1:19" x14ac:dyDescent="0.2">
      <c r="A2" s="164" t="str">
        <f>'Inhaltsverz. u allg Hin.Los 12'!A2</f>
        <v>Anhang Los 12 (EXCEL-Teil)</v>
      </c>
      <c r="B2" s="17"/>
      <c r="C2" s="17"/>
      <c r="D2" s="17"/>
      <c r="E2" s="17"/>
      <c r="F2" s="17"/>
      <c r="G2" s="17"/>
      <c r="H2" s="17"/>
      <c r="I2" s="17"/>
      <c r="J2" s="17"/>
      <c r="K2" s="17"/>
      <c r="L2" s="17"/>
      <c r="M2" s="17"/>
      <c r="N2" s="17"/>
      <c r="O2" s="17"/>
      <c r="P2" s="18"/>
      <c r="Q2" s="18"/>
      <c r="R2" s="18"/>
      <c r="S2" s="18"/>
    </row>
    <row r="3" spans="1:19" x14ac:dyDescent="0.2">
      <c r="A3" s="141" t="s">
        <v>115</v>
      </c>
      <c r="B3" s="33" t="str">
        <f>'Inhaltsverz. u allg Hin.Los 12'!B3</f>
        <v>Stadt Krefeld</v>
      </c>
      <c r="C3" s="563" t="str">
        <f>'Inhaltsverz. u allg Hin.Los 12'!D3</f>
        <v>Vergabenummer/   Aktenzeichen:</v>
      </c>
      <c r="D3" s="564"/>
      <c r="E3" s="564"/>
      <c r="F3" s="564"/>
      <c r="G3" s="564"/>
      <c r="H3" s="564"/>
      <c r="I3" s="564"/>
      <c r="J3" s="564"/>
      <c r="K3" s="564"/>
      <c r="L3" s="564"/>
      <c r="M3" s="564"/>
      <c r="N3" s="564"/>
      <c r="O3" s="557" t="str">
        <f>'Inhaltsverz. u allg Hin.Los 12'!E3</f>
        <v>2025-ZGM-6011-Kaz-0001</v>
      </c>
      <c r="P3" s="558"/>
      <c r="Q3" s="558"/>
      <c r="R3" s="558"/>
      <c r="S3" s="445"/>
    </row>
    <row r="4" spans="1:19" ht="15" customHeight="1" x14ac:dyDescent="0.2">
      <c r="A4" s="559" t="s">
        <v>651</v>
      </c>
      <c r="B4" s="559"/>
      <c r="C4" s="559"/>
      <c r="D4" s="559"/>
      <c r="E4" s="559"/>
      <c r="F4" s="559"/>
      <c r="G4" s="559"/>
      <c r="H4" s="559"/>
      <c r="I4" s="559"/>
      <c r="J4" s="559"/>
      <c r="K4" s="559"/>
      <c r="L4" s="559"/>
      <c r="M4" s="559"/>
      <c r="N4" s="559"/>
      <c r="O4" s="559"/>
      <c r="P4" s="559"/>
      <c r="Q4" s="559"/>
      <c r="R4" s="559"/>
      <c r="S4" s="559"/>
    </row>
    <row r="5" spans="1:19" ht="6.6" customHeight="1" thickBot="1" x14ac:dyDescent="0.25">
      <c r="A5" s="126"/>
      <c r="B5" s="126"/>
      <c r="C5" s="126"/>
      <c r="D5" s="126"/>
      <c r="E5" s="126"/>
      <c r="F5" s="126"/>
      <c r="G5" s="126"/>
      <c r="H5" s="126"/>
      <c r="I5" s="126"/>
      <c r="J5" s="126"/>
      <c r="K5" s="126"/>
      <c r="L5" s="126"/>
      <c r="M5" s="126"/>
      <c r="N5" s="126"/>
      <c r="O5" s="126"/>
      <c r="P5" s="89"/>
      <c r="Q5" s="89"/>
      <c r="R5" s="89"/>
      <c r="S5" s="89"/>
    </row>
    <row r="6" spans="1:19" s="129" customFormat="1" ht="15.75" customHeight="1" thickBot="1" x14ac:dyDescent="0.3">
      <c r="A6" s="127" t="s">
        <v>21</v>
      </c>
      <c r="B6" s="127" t="s">
        <v>22</v>
      </c>
      <c r="C6" s="128"/>
      <c r="D6" s="221"/>
      <c r="E6" s="221"/>
      <c r="F6" s="560" t="s">
        <v>55</v>
      </c>
      <c r="G6" s="561"/>
      <c r="H6" s="561"/>
      <c r="I6" s="561"/>
      <c r="J6" s="561"/>
      <c r="K6" s="561"/>
      <c r="L6" s="561"/>
      <c r="M6" s="561"/>
      <c r="N6" s="561"/>
      <c r="O6" s="561"/>
      <c r="P6" s="561"/>
      <c r="Q6" s="561"/>
      <c r="R6" s="561"/>
      <c r="S6" s="562"/>
    </row>
    <row r="7" spans="1:19" ht="16.350000000000001" customHeight="1" thickBot="1" x14ac:dyDescent="0.25">
      <c r="A7" s="541"/>
      <c r="B7" s="542"/>
      <c r="C7" s="549" t="s">
        <v>158</v>
      </c>
      <c r="D7" s="545" t="s">
        <v>527</v>
      </c>
      <c r="E7" s="545" t="s">
        <v>528</v>
      </c>
      <c r="F7" s="547" t="s">
        <v>529</v>
      </c>
      <c r="G7" s="545" t="s">
        <v>530</v>
      </c>
      <c r="H7" s="545" t="s">
        <v>531</v>
      </c>
      <c r="I7" s="545" t="s">
        <v>532</v>
      </c>
      <c r="J7" s="545" t="s">
        <v>533</v>
      </c>
      <c r="K7" s="545" t="s">
        <v>534</v>
      </c>
      <c r="L7" s="555" t="s">
        <v>535</v>
      </c>
      <c r="M7" s="545" t="s">
        <v>536</v>
      </c>
      <c r="N7" s="545" t="s">
        <v>538</v>
      </c>
      <c r="O7" s="545" t="s">
        <v>537</v>
      </c>
      <c r="P7" s="545" t="s">
        <v>539</v>
      </c>
      <c r="Q7" s="553" t="s">
        <v>540</v>
      </c>
      <c r="R7" s="551" t="s">
        <v>541</v>
      </c>
      <c r="S7" s="539" t="s">
        <v>542</v>
      </c>
    </row>
    <row r="8" spans="1:19" ht="147.94999999999999" customHeight="1" thickBot="1" x14ac:dyDescent="0.25">
      <c r="A8" s="543"/>
      <c r="B8" s="544"/>
      <c r="C8" s="550"/>
      <c r="D8" s="546"/>
      <c r="E8" s="546"/>
      <c r="F8" s="548"/>
      <c r="G8" s="546"/>
      <c r="H8" s="546"/>
      <c r="I8" s="546"/>
      <c r="J8" s="546"/>
      <c r="K8" s="546"/>
      <c r="L8" s="556"/>
      <c r="M8" s="546"/>
      <c r="N8" s="546"/>
      <c r="O8" s="546"/>
      <c r="P8" s="546"/>
      <c r="Q8" s="554"/>
      <c r="R8" s="552"/>
      <c r="S8" s="540"/>
    </row>
    <row r="9" spans="1:19" ht="15" thickBot="1" x14ac:dyDescent="0.25">
      <c r="A9" s="153" t="s">
        <v>23</v>
      </c>
      <c r="B9" s="162"/>
      <c r="C9" s="158"/>
      <c r="D9" s="154"/>
      <c r="E9" s="154"/>
      <c r="F9" s="154"/>
      <c r="G9" s="154"/>
      <c r="H9" s="154"/>
      <c r="I9" s="154"/>
      <c r="J9" s="154"/>
      <c r="K9" s="154"/>
      <c r="L9" s="154"/>
      <c r="M9" s="154"/>
      <c r="N9" s="154"/>
      <c r="O9" s="154"/>
      <c r="P9" s="130"/>
      <c r="Q9" s="130"/>
      <c r="R9" s="130"/>
      <c r="S9" s="131"/>
    </row>
    <row r="10" spans="1:19" ht="120" x14ac:dyDescent="0.2">
      <c r="A10" s="179" t="s">
        <v>199</v>
      </c>
      <c r="B10" s="180" t="s">
        <v>1594</v>
      </c>
      <c r="C10" s="202">
        <v>8</v>
      </c>
      <c r="D10" s="181" t="s">
        <v>24</v>
      </c>
      <c r="E10" s="181" t="s">
        <v>24</v>
      </c>
      <c r="F10" s="181" t="s">
        <v>24</v>
      </c>
      <c r="G10" s="181" t="s">
        <v>24</v>
      </c>
      <c r="H10" s="181" t="s">
        <v>24</v>
      </c>
      <c r="I10" s="181" t="s">
        <v>24</v>
      </c>
      <c r="J10" s="181" t="s">
        <v>24</v>
      </c>
      <c r="K10" s="181" t="s">
        <v>24</v>
      </c>
      <c r="L10" s="181" t="s">
        <v>24</v>
      </c>
      <c r="M10" s="181" t="s">
        <v>24</v>
      </c>
      <c r="N10" s="182" t="s">
        <v>24</v>
      </c>
      <c r="O10" s="181" t="s">
        <v>24</v>
      </c>
      <c r="P10" s="181" t="s">
        <v>24</v>
      </c>
      <c r="Q10" s="182" t="s">
        <v>24</v>
      </c>
      <c r="R10" s="182" t="s">
        <v>24</v>
      </c>
      <c r="S10" s="205" t="s">
        <v>24</v>
      </c>
    </row>
    <row r="11" spans="1:19" x14ac:dyDescent="0.2">
      <c r="A11" s="183" t="s">
        <v>97</v>
      </c>
      <c r="B11" s="184" t="s">
        <v>82</v>
      </c>
      <c r="C11" s="202">
        <v>8</v>
      </c>
      <c r="D11" s="173" t="s">
        <v>25</v>
      </c>
      <c r="E11" s="173" t="s">
        <v>24</v>
      </c>
      <c r="F11" s="173" t="s">
        <v>25</v>
      </c>
      <c r="G11" s="173" t="s">
        <v>25</v>
      </c>
      <c r="H11" s="173" t="s">
        <v>24</v>
      </c>
      <c r="I11" s="173" t="s">
        <v>25</v>
      </c>
      <c r="J11" s="173" t="s">
        <v>25</v>
      </c>
      <c r="K11" s="173" t="s">
        <v>25</v>
      </c>
      <c r="L11" s="173" t="s">
        <v>25</v>
      </c>
      <c r="M11" s="173" t="s">
        <v>25</v>
      </c>
      <c r="N11" s="173" t="s">
        <v>25</v>
      </c>
      <c r="O11" s="173" t="s">
        <v>25</v>
      </c>
      <c r="P11" s="173" t="s">
        <v>25</v>
      </c>
      <c r="Q11" s="173" t="s">
        <v>25</v>
      </c>
      <c r="R11" s="173" t="s">
        <v>25</v>
      </c>
      <c r="S11" s="199" t="s">
        <v>25</v>
      </c>
    </row>
    <row r="12" spans="1:19" x14ac:dyDescent="0.2">
      <c r="A12" s="183" t="s">
        <v>97</v>
      </c>
      <c r="B12" s="184" t="s">
        <v>56</v>
      </c>
      <c r="C12" s="202">
        <v>8</v>
      </c>
      <c r="D12" s="173" t="s">
        <v>25</v>
      </c>
      <c r="E12" s="185" t="s">
        <v>228</v>
      </c>
      <c r="F12" s="173" t="s">
        <v>25</v>
      </c>
      <c r="G12" s="173" t="s">
        <v>25</v>
      </c>
      <c r="H12" s="185" t="s">
        <v>228</v>
      </c>
      <c r="I12" s="173" t="s">
        <v>25</v>
      </c>
      <c r="J12" s="173" t="s">
        <v>25</v>
      </c>
      <c r="K12" s="173" t="s">
        <v>25</v>
      </c>
      <c r="L12" s="173" t="s">
        <v>25</v>
      </c>
      <c r="M12" s="173" t="s">
        <v>25</v>
      </c>
      <c r="N12" s="173" t="s">
        <v>25</v>
      </c>
      <c r="O12" s="173" t="s">
        <v>25</v>
      </c>
      <c r="P12" s="173" t="s">
        <v>25</v>
      </c>
      <c r="Q12" s="173" t="s">
        <v>25</v>
      </c>
      <c r="R12" s="173" t="s">
        <v>25</v>
      </c>
      <c r="S12" s="199" t="s">
        <v>25</v>
      </c>
    </row>
    <row r="13" spans="1:19" x14ac:dyDescent="0.2">
      <c r="A13" s="186" t="s">
        <v>57</v>
      </c>
      <c r="B13" s="184" t="s">
        <v>58</v>
      </c>
      <c r="C13" s="202">
        <v>8</v>
      </c>
      <c r="D13" s="173" t="s">
        <v>227</v>
      </c>
      <c r="E13" s="173" t="s">
        <v>227</v>
      </c>
      <c r="F13" s="173" t="s">
        <v>227</v>
      </c>
      <c r="G13" s="173" t="s">
        <v>227</v>
      </c>
      <c r="H13" s="173" t="s">
        <v>227</v>
      </c>
      <c r="I13" s="173" t="s">
        <v>227</v>
      </c>
      <c r="J13" s="173" t="s">
        <v>227</v>
      </c>
      <c r="K13" s="173" t="s">
        <v>227</v>
      </c>
      <c r="L13" s="173" t="s">
        <v>227</v>
      </c>
      <c r="M13" s="173" t="s">
        <v>227</v>
      </c>
      <c r="N13" s="173" t="s">
        <v>24</v>
      </c>
      <c r="O13" s="173" t="s">
        <v>227</v>
      </c>
      <c r="P13" s="173" t="s">
        <v>227</v>
      </c>
      <c r="Q13" s="173" t="s">
        <v>24</v>
      </c>
      <c r="R13" s="173" t="s">
        <v>24</v>
      </c>
      <c r="S13" s="199" t="s">
        <v>24</v>
      </c>
    </row>
    <row r="14" spans="1:19" x14ac:dyDescent="0.2">
      <c r="A14" s="186" t="s">
        <v>96</v>
      </c>
      <c r="B14" s="184" t="s">
        <v>58</v>
      </c>
      <c r="C14" s="202">
        <v>8</v>
      </c>
      <c r="D14" s="173" t="s">
        <v>227</v>
      </c>
      <c r="E14" s="173" t="s">
        <v>227</v>
      </c>
      <c r="F14" s="173" t="s">
        <v>227</v>
      </c>
      <c r="G14" s="173" t="s">
        <v>227</v>
      </c>
      <c r="H14" s="173" t="s">
        <v>227</v>
      </c>
      <c r="I14" s="173" t="s">
        <v>227</v>
      </c>
      <c r="J14" s="173" t="s">
        <v>25</v>
      </c>
      <c r="K14" s="173" t="s">
        <v>227</v>
      </c>
      <c r="L14" s="173" t="s">
        <v>227</v>
      </c>
      <c r="M14" s="173" t="s">
        <v>227</v>
      </c>
      <c r="N14" s="173" t="s">
        <v>25</v>
      </c>
      <c r="O14" s="173" t="s">
        <v>227</v>
      </c>
      <c r="P14" s="173" t="s">
        <v>227</v>
      </c>
      <c r="Q14" s="173" t="s">
        <v>25</v>
      </c>
      <c r="R14" s="173" t="s">
        <v>25</v>
      </c>
      <c r="S14" s="173" t="s">
        <v>227</v>
      </c>
    </row>
    <row r="15" spans="1:19" x14ac:dyDescent="0.2">
      <c r="A15" s="183" t="s">
        <v>88</v>
      </c>
      <c r="B15" s="187" t="s">
        <v>200</v>
      </c>
      <c r="C15" s="202">
        <v>8</v>
      </c>
      <c r="D15" s="173" t="s">
        <v>228</v>
      </c>
      <c r="E15" s="173" t="s">
        <v>228</v>
      </c>
      <c r="F15" s="173" t="s">
        <v>228</v>
      </c>
      <c r="G15" s="173" t="s">
        <v>228</v>
      </c>
      <c r="H15" s="173" t="s">
        <v>228</v>
      </c>
      <c r="I15" s="173" t="s">
        <v>228</v>
      </c>
      <c r="J15" s="173" t="s">
        <v>228</v>
      </c>
      <c r="K15" s="173" t="s">
        <v>228</v>
      </c>
      <c r="L15" s="173" t="s">
        <v>228</v>
      </c>
      <c r="M15" s="173" t="s">
        <v>228</v>
      </c>
      <c r="N15" s="185" t="s">
        <v>231</v>
      </c>
      <c r="O15" s="173" t="s">
        <v>228</v>
      </c>
      <c r="P15" s="173" t="s">
        <v>228</v>
      </c>
      <c r="Q15" s="173" t="s">
        <v>228</v>
      </c>
      <c r="R15" s="185" t="s">
        <v>231</v>
      </c>
      <c r="S15" s="173" t="s">
        <v>228</v>
      </c>
    </row>
    <row r="16" spans="1:19" ht="24" x14ac:dyDescent="0.2">
      <c r="A16" s="183" t="s">
        <v>83</v>
      </c>
      <c r="B16" s="184" t="s">
        <v>201</v>
      </c>
      <c r="C16" s="202">
        <v>8</v>
      </c>
      <c r="D16" s="181" t="s">
        <v>229</v>
      </c>
      <c r="E16" s="173" t="s">
        <v>228</v>
      </c>
      <c r="F16" s="181" t="s">
        <v>229</v>
      </c>
      <c r="G16" s="181" t="s">
        <v>229</v>
      </c>
      <c r="H16" s="173" t="s">
        <v>228</v>
      </c>
      <c r="I16" s="173" t="s">
        <v>228</v>
      </c>
      <c r="J16" s="173" t="s">
        <v>228</v>
      </c>
      <c r="K16" s="173" t="s">
        <v>228</v>
      </c>
      <c r="L16" s="173" t="s">
        <v>228</v>
      </c>
      <c r="M16" s="173" t="s">
        <v>228</v>
      </c>
      <c r="N16" s="185" t="s">
        <v>231</v>
      </c>
      <c r="O16" s="173" t="s">
        <v>228</v>
      </c>
      <c r="P16" s="185" t="s">
        <v>231</v>
      </c>
      <c r="Q16" s="185" t="s">
        <v>231</v>
      </c>
      <c r="R16" s="185" t="s">
        <v>231</v>
      </c>
      <c r="S16" s="181" t="s">
        <v>229</v>
      </c>
    </row>
    <row r="17" spans="1:19" ht="24" x14ac:dyDescent="0.2">
      <c r="A17" s="183" t="s">
        <v>202</v>
      </c>
      <c r="B17" s="187" t="s">
        <v>58</v>
      </c>
      <c r="C17" s="202">
        <v>8</v>
      </c>
      <c r="D17" s="173" t="s">
        <v>228</v>
      </c>
      <c r="E17" s="173" t="s">
        <v>228</v>
      </c>
      <c r="F17" s="173" t="s">
        <v>228</v>
      </c>
      <c r="G17" s="173" t="s">
        <v>228</v>
      </c>
      <c r="H17" s="173" t="s">
        <v>228</v>
      </c>
      <c r="I17" s="173" t="s">
        <v>228</v>
      </c>
      <c r="J17" s="173" t="s">
        <v>228</v>
      </c>
      <c r="K17" s="173" t="s">
        <v>228</v>
      </c>
      <c r="L17" s="173" t="s">
        <v>228</v>
      </c>
      <c r="M17" s="173" t="s">
        <v>228</v>
      </c>
      <c r="N17" s="185" t="s">
        <v>231</v>
      </c>
      <c r="O17" s="173" t="s">
        <v>228</v>
      </c>
      <c r="P17" s="173" t="s">
        <v>228</v>
      </c>
      <c r="Q17" s="173" t="s">
        <v>228</v>
      </c>
      <c r="R17" s="185" t="s">
        <v>231</v>
      </c>
      <c r="S17" s="173" t="s">
        <v>228</v>
      </c>
    </row>
    <row r="18" spans="1:19" x14ac:dyDescent="0.2">
      <c r="A18" s="183" t="s">
        <v>203</v>
      </c>
      <c r="B18" s="184" t="s">
        <v>59</v>
      </c>
      <c r="C18" s="202">
        <v>8</v>
      </c>
      <c r="D18" s="173" t="s">
        <v>24</v>
      </c>
      <c r="E18" s="173" t="s">
        <v>24</v>
      </c>
      <c r="F18" s="173" t="s">
        <v>24</v>
      </c>
      <c r="G18" s="173" t="s">
        <v>24</v>
      </c>
      <c r="H18" s="173" t="s">
        <v>24</v>
      </c>
      <c r="I18" s="173" t="s">
        <v>24</v>
      </c>
      <c r="J18" s="173" t="s">
        <v>24</v>
      </c>
      <c r="K18" s="173" t="s">
        <v>24</v>
      </c>
      <c r="L18" s="173" t="s">
        <v>24</v>
      </c>
      <c r="M18" s="173" t="s">
        <v>24</v>
      </c>
      <c r="N18" s="173" t="s">
        <v>24</v>
      </c>
      <c r="O18" s="173" t="s">
        <v>24</v>
      </c>
      <c r="P18" s="173" t="s">
        <v>24</v>
      </c>
      <c r="Q18" s="173" t="s">
        <v>24</v>
      </c>
      <c r="R18" s="173" t="s">
        <v>24</v>
      </c>
      <c r="S18" s="199" t="s">
        <v>24</v>
      </c>
    </row>
    <row r="19" spans="1:19" x14ac:dyDescent="0.2">
      <c r="A19" s="186" t="s">
        <v>204</v>
      </c>
      <c r="B19" s="184" t="s">
        <v>103</v>
      </c>
      <c r="C19" s="202">
        <v>8</v>
      </c>
      <c r="D19" s="173" t="s">
        <v>228</v>
      </c>
      <c r="E19" s="173" t="s">
        <v>228</v>
      </c>
      <c r="F19" s="173" t="s">
        <v>228</v>
      </c>
      <c r="G19" s="173" t="s">
        <v>228</v>
      </c>
      <c r="H19" s="173" t="s">
        <v>228</v>
      </c>
      <c r="I19" s="173" t="s">
        <v>228</v>
      </c>
      <c r="J19" s="173" t="s">
        <v>228</v>
      </c>
      <c r="K19" s="173" t="s">
        <v>228</v>
      </c>
      <c r="L19" s="173" t="s">
        <v>228</v>
      </c>
      <c r="M19" s="173" t="s">
        <v>228</v>
      </c>
      <c r="N19" s="173" t="s">
        <v>231</v>
      </c>
      <c r="O19" s="173" t="s">
        <v>228</v>
      </c>
      <c r="P19" s="173" t="s">
        <v>228</v>
      </c>
      <c r="Q19" s="173" t="s">
        <v>228</v>
      </c>
      <c r="R19" s="173" t="s">
        <v>228</v>
      </c>
      <c r="S19" s="173" t="s">
        <v>228</v>
      </c>
    </row>
    <row r="20" spans="1:19" x14ac:dyDescent="0.2">
      <c r="A20" s="183" t="s">
        <v>60</v>
      </c>
      <c r="B20" s="184" t="s">
        <v>205</v>
      </c>
      <c r="C20" s="203">
        <v>12</v>
      </c>
      <c r="D20" s="173" t="s">
        <v>25</v>
      </c>
      <c r="E20" s="173" t="s">
        <v>24</v>
      </c>
      <c r="F20" s="173" t="s">
        <v>24</v>
      </c>
      <c r="G20" s="173" t="s">
        <v>25</v>
      </c>
      <c r="H20" s="173" t="s">
        <v>25</v>
      </c>
      <c r="I20" s="173" t="s">
        <v>24</v>
      </c>
      <c r="J20" s="173" t="s">
        <v>25</v>
      </c>
      <c r="K20" s="173" t="s">
        <v>25</v>
      </c>
      <c r="L20" s="173" t="s">
        <v>24</v>
      </c>
      <c r="M20" s="173" t="s">
        <v>24</v>
      </c>
      <c r="N20" s="173" t="s">
        <v>25</v>
      </c>
      <c r="O20" s="173" t="s">
        <v>25</v>
      </c>
      <c r="P20" s="173" t="s">
        <v>25</v>
      </c>
      <c r="Q20" s="173" t="s">
        <v>25</v>
      </c>
      <c r="R20" s="173" t="s">
        <v>25</v>
      </c>
      <c r="S20" s="199" t="s">
        <v>24</v>
      </c>
    </row>
    <row r="21" spans="1:19" x14ac:dyDescent="0.2">
      <c r="A21" s="183" t="s">
        <v>206</v>
      </c>
      <c r="B21" s="184" t="s">
        <v>207</v>
      </c>
      <c r="C21" s="203">
        <v>8</v>
      </c>
      <c r="D21" s="173" t="s">
        <v>25</v>
      </c>
      <c r="E21" s="173" t="s">
        <v>25</v>
      </c>
      <c r="F21" s="173" t="s">
        <v>25</v>
      </c>
      <c r="G21" s="173" t="s">
        <v>25</v>
      </c>
      <c r="H21" s="173" t="s">
        <v>25</v>
      </c>
      <c r="I21" s="173" t="s">
        <v>25</v>
      </c>
      <c r="J21" s="173" t="s">
        <v>25</v>
      </c>
      <c r="K21" s="173" t="s">
        <v>25</v>
      </c>
      <c r="L21" s="173" t="s">
        <v>25</v>
      </c>
      <c r="M21" s="173" t="s">
        <v>25</v>
      </c>
      <c r="N21" s="173" t="s">
        <v>25</v>
      </c>
      <c r="O21" s="173" t="s">
        <v>25</v>
      </c>
      <c r="P21" s="173" t="s">
        <v>25</v>
      </c>
      <c r="Q21" s="173" t="s">
        <v>25</v>
      </c>
      <c r="R21" s="173" t="s">
        <v>25</v>
      </c>
      <c r="S21" s="199" t="s">
        <v>24</v>
      </c>
    </row>
    <row r="22" spans="1:19" ht="36" x14ac:dyDescent="0.2">
      <c r="A22" s="183" t="s">
        <v>93</v>
      </c>
      <c r="B22" s="188" t="s">
        <v>94</v>
      </c>
      <c r="C22" s="203">
        <v>8</v>
      </c>
      <c r="D22" s="173" t="s">
        <v>25</v>
      </c>
      <c r="E22" s="173" t="s">
        <v>24</v>
      </c>
      <c r="F22" s="173" t="s">
        <v>24</v>
      </c>
      <c r="G22" s="173" t="s">
        <v>24</v>
      </c>
      <c r="H22" s="173" t="s">
        <v>25</v>
      </c>
      <c r="I22" s="173" t="s">
        <v>25</v>
      </c>
      <c r="J22" s="173" t="s">
        <v>25</v>
      </c>
      <c r="K22" s="173" t="s">
        <v>24</v>
      </c>
      <c r="L22" s="173" t="s">
        <v>25</v>
      </c>
      <c r="M22" s="173" t="s">
        <v>25</v>
      </c>
      <c r="N22" s="173" t="s">
        <v>25</v>
      </c>
      <c r="O22" s="173" t="s">
        <v>25</v>
      </c>
      <c r="P22" s="185" t="s">
        <v>25</v>
      </c>
      <c r="Q22" s="173" t="s">
        <v>25</v>
      </c>
      <c r="R22" s="173" t="s">
        <v>25</v>
      </c>
      <c r="S22" s="173" t="s">
        <v>24</v>
      </c>
    </row>
    <row r="23" spans="1:19" ht="24" x14ac:dyDescent="0.2">
      <c r="A23" s="189" t="s">
        <v>208</v>
      </c>
      <c r="B23" s="184" t="s">
        <v>61</v>
      </c>
      <c r="C23" s="203">
        <v>8</v>
      </c>
      <c r="D23" s="173" t="s">
        <v>26</v>
      </c>
      <c r="E23" s="173" t="s">
        <v>24</v>
      </c>
      <c r="F23" s="173" t="s">
        <v>26</v>
      </c>
      <c r="G23" s="173" t="s">
        <v>26</v>
      </c>
      <c r="H23" s="173" t="s">
        <v>26</v>
      </c>
      <c r="I23" s="173" t="s">
        <v>26</v>
      </c>
      <c r="J23" s="173" t="s">
        <v>24</v>
      </c>
      <c r="K23" s="173" t="s">
        <v>26</v>
      </c>
      <c r="L23" s="173" t="s">
        <v>24</v>
      </c>
      <c r="M23" s="173" t="s">
        <v>26</v>
      </c>
      <c r="N23" s="173" t="s">
        <v>25</v>
      </c>
      <c r="O23" s="173" t="s">
        <v>24</v>
      </c>
      <c r="P23" s="173" t="s">
        <v>26</v>
      </c>
      <c r="Q23" s="173" t="s">
        <v>26</v>
      </c>
      <c r="R23" s="173" t="s">
        <v>25</v>
      </c>
      <c r="S23" s="173" t="s">
        <v>26</v>
      </c>
    </row>
    <row r="24" spans="1:19" ht="24" x14ac:dyDescent="0.2">
      <c r="A24" s="189" t="s">
        <v>208</v>
      </c>
      <c r="B24" s="184" t="s">
        <v>571</v>
      </c>
      <c r="C24" s="203">
        <v>8</v>
      </c>
      <c r="D24" s="181" t="s">
        <v>229</v>
      </c>
      <c r="E24" s="181" t="s">
        <v>229</v>
      </c>
      <c r="F24" s="181" t="s">
        <v>229</v>
      </c>
      <c r="G24" s="181" t="s">
        <v>229</v>
      </c>
      <c r="H24" s="181" t="s">
        <v>229</v>
      </c>
      <c r="I24" s="181" t="s">
        <v>229</v>
      </c>
      <c r="J24" s="181" t="s">
        <v>229</v>
      </c>
      <c r="K24" s="181" t="s">
        <v>229</v>
      </c>
      <c r="L24" s="181" t="s">
        <v>229</v>
      </c>
      <c r="M24" s="181" t="s">
        <v>229</v>
      </c>
      <c r="N24" s="185" t="s">
        <v>231</v>
      </c>
      <c r="O24" s="181" t="s">
        <v>229</v>
      </c>
      <c r="P24" s="181" t="s">
        <v>229</v>
      </c>
      <c r="Q24" s="181" t="s">
        <v>229</v>
      </c>
      <c r="R24" s="185" t="s">
        <v>231</v>
      </c>
      <c r="S24" s="181" t="s">
        <v>229</v>
      </c>
    </row>
    <row r="25" spans="1:19" x14ac:dyDescent="0.2">
      <c r="A25" s="189" t="s">
        <v>574</v>
      </c>
      <c r="B25" s="190" t="s">
        <v>575</v>
      </c>
      <c r="C25" s="203">
        <v>8</v>
      </c>
      <c r="D25" s="173" t="s">
        <v>26</v>
      </c>
      <c r="E25" s="173" t="s">
        <v>26</v>
      </c>
      <c r="F25" s="173" t="s">
        <v>26</v>
      </c>
      <c r="G25" s="173" t="s">
        <v>26</v>
      </c>
      <c r="H25" s="173" t="s">
        <v>26</v>
      </c>
      <c r="I25" s="173" t="s">
        <v>26</v>
      </c>
      <c r="J25" s="181" t="s">
        <v>25</v>
      </c>
      <c r="K25" s="173" t="s">
        <v>26</v>
      </c>
      <c r="L25" s="173" t="s">
        <v>26</v>
      </c>
      <c r="M25" s="173" t="s">
        <v>26</v>
      </c>
      <c r="N25" s="173" t="s">
        <v>25</v>
      </c>
      <c r="O25" s="173" t="s">
        <v>25</v>
      </c>
      <c r="P25" s="173" t="s">
        <v>26</v>
      </c>
      <c r="Q25" s="173" t="s">
        <v>26</v>
      </c>
      <c r="R25" s="173" t="s">
        <v>26</v>
      </c>
      <c r="S25" s="173" t="s">
        <v>26</v>
      </c>
    </row>
    <row r="26" spans="1:19" x14ac:dyDescent="0.2">
      <c r="A26" s="183" t="s">
        <v>209</v>
      </c>
      <c r="B26" s="190" t="s">
        <v>84</v>
      </c>
      <c r="C26" s="203">
        <v>8</v>
      </c>
      <c r="D26" s="173" t="s">
        <v>26</v>
      </c>
      <c r="E26" s="173" t="s">
        <v>24</v>
      </c>
      <c r="F26" s="173" t="s">
        <v>26</v>
      </c>
      <c r="G26" s="173" t="s">
        <v>26</v>
      </c>
      <c r="H26" s="173" t="s">
        <v>26</v>
      </c>
      <c r="I26" s="173" t="s">
        <v>26</v>
      </c>
      <c r="J26" s="173" t="s">
        <v>24</v>
      </c>
      <c r="K26" s="173" t="s">
        <v>26</v>
      </c>
      <c r="L26" s="173" t="s">
        <v>24</v>
      </c>
      <c r="M26" s="173" t="s">
        <v>26</v>
      </c>
      <c r="N26" s="173" t="s">
        <v>25</v>
      </c>
      <c r="O26" s="173" t="s">
        <v>24</v>
      </c>
      <c r="P26" s="173" t="s">
        <v>26</v>
      </c>
      <c r="Q26" s="173" t="s">
        <v>26</v>
      </c>
      <c r="R26" s="173" t="s">
        <v>25</v>
      </c>
      <c r="S26" s="173" t="s">
        <v>26</v>
      </c>
    </row>
    <row r="27" spans="1:19" ht="24" x14ac:dyDescent="0.2">
      <c r="A27" s="183" t="s">
        <v>209</v>
      </c>
      <c r="B27" s="184" t="s">
        <v>210</v>
      </c>
      <c r="C27" s="203">
        <v>8</v>
      </c>
      <c r="D27" s="181" t="s">
        <v>229</v>
      </c>
      <c r="E27" s="181" t="s">
        <v>229</v>
      </c>
      <c r="F27" s="181" t="s">
        <v>229</v>
      </c>
      <c r="G27" s="181" t="s">
        <v>229</v>
      </c>
      <c r="H27" s="181" t="s">
        <v>229</v>
      </c>
      <c r="I27" s="181" t="s">
        <v>229</v>
      </c>
      <c r="J27" s="181" t="s">
        <v>229</v>
      </c>
      <c r="K27" s="181" t="s">
        <v>229</v>
      </c>
      <c r="L27" s="181" t="s">
        <v>229</v>
      </c>
      <c r="M27" s="181" t="s">
        <v>229</v>
      </c>
      <c r="N27" s="185" t="s">
        <v>231</v>
      </c>
      <c r="O27" s="181" t="s">
        <v>229</v>
      </c>
      <c r="P27" s="181" t="s">
        <v>229</v>
      </c>
      <c r="Q27" s="181" t="s">
        <v>229</v>
      </c>
      <c r="R27" s="185" t="s">
        <v>231</v>
      </c>
      <c r="S27" s="181" t="s">
        <v>229</v>
      </c>
    </row>
    <row r="28" spans="1:19" ht="24" x14ac:dyDescent="0.2">
      <c r="A28" s="189" t="s">
        <v>211</v>
      </c>
      <c r="B28" s="190" t="s">
        <v>84</v>
      </c>
      <c r="C28" s="203">
        <v>8</v>
      </c>
      <c r="D28" s="173" t="s">
        <v>26</v>
      </c>
      <c r="E28" s="173" t="s">
        <v>24</v>
      </c>
      <c r="F28" s="173" t="s">
        <v>26</v>
      </c>
      <c r="G28" s="173" t="s">
        <v>26</v>
      </c>
      <c r="H28" s="173" t="s">
        <v>26</v>
      </c>
      <c r="I28" s="173" t="s">
        <v>26</v>
      </c>
      <c r="J28" s="173" t="s">
        <v>24</v>
      </c>
      <c r="K28" s="173" t="s">
        <v>26</v>
      </c>
      <c r="L28" s="173" t="s">
        <v>24</v>
      </c>
      <c r="M28" s="173" t="s">
        <v>26</v>
      </c>
      <c r="N28" s="173" t="s">
        <v>25</v>
      </c>
      <c r="O28" s="173" t="s">
        <v>24</v>
      </c>
      <c r="P28" s="173" t="s">
        <v>26</v>
      </c>
      <c r="Q28" s="173" t="s">
        <v>26</v>
      </c>
      <c r="R28" s="173" t="s">
        <v>25</v>
      </c>
      <c r="S28" s="173" t="s">
        <v>26</v>
      </c>
    </row>
    <row r="29" spans="1:19" ht="24" x14ac:dyDescent="0.2">
      <c r="A29" s="189" t="s">
        <v>211</v>
      </c>
      <c r="B29" s="184" t="s">
        <v>91</v>
      </c>
      <c r="C29" s="203">
        <v>8</v>
      </c>
      <c r="D29" s="181" t="s">
        <v>229</v>
      </c>
      <c r="E29" s="181" t="s">
        <v>229</v>
      </c>
      <c r="F29" s="181" t="s">
        <v>229</v>
      </c>
      <c r="G29" s="181" t="s">
        <v>229</v>
      </c>
      <c r="H29" s="181" t="s">
        <v>229</v>
      </c>
      <c r="I29" s="181" t="s">
        <v>229</v>
      </c>
      <c r="J29" s="181" t="s">
        <v>229</v>
      </c>
      <c r="K29" s="181" t="s">
        <v>229</v>
      </c>
      <c r="L29" s="181" t="s">
        <v>229</v>
      </c>
      <c r="M29" s="181" t="s">
        <v>229</v>
      </c>
      <c r="N29" s="185" t="s">
        <v>231</v>
      </c>
      <c r="O29" s="181" t="s">
        <v>229</v>
      </c>
      <c r="P29" s="181" t="s">
        <v>229</v>
      </c>
      <c r="Q29" s="181" t="s">
        <v>229</v>
      </c>
      <c r="R29" s="185" t="s">
        <v>231</v>
      </c>
      <c r="S29" s="181" t="s">
        <v>229</v>
      </c>
    </row>
    <row r="30" spans="1:19" x14ac:dyDescent="0.2">
      <c r="A30" s="186" t="s">
        <v>118</v>
      </c>
      <c r="B30" s="190" t="s">
        <v>63</v>
      </c>
      <c r="C30" s="203">
        <v>8</v>
      </c>
      <c r="D30" s="173" t="s">
        <v>26</v>
      </c>
      <c r="E30" s="173" t="s">
        <v>24</v>
      </c>
      <c r="F30" s="173" t="s">
        <v>26</v>
      </c>
      <c r="G30" s="173" t="s">
        <v>26</v>
      </c>
      <c r="H30" s="173" t="s">
        <v>25</v>
      </c>
      <c r="I30" s="173" t="s">
        <v>26</v>
      </c>
      <c r="J30" s="173" t="s">
        <v>25</v>
      </c>
      <c r="K30" s="173" t="s">
        <v>26</v>
      </c>
      <c r="L30" s="173" t="s">
        <v>24</v>
      </c>
      <c r="M30" s="173" t="s">
        <v>26</v>
      </c>
      <c r="N30" s="173" t="s">
        <v>25</v>
      </c>
      <c r="O30" s="173" t="s">
        <v>25</v>
      </c>
      <c r="P30" s="173" t="s">
        <v>25</v>
      </c>
      <c r="Q30" s="173" t="s">
        <v>25</v>
      </c>
      <c r="R30" s="173" t="s">
        <v>25</v>
      </c>
      <c r="S30" s="173" t="s">
        <v>26</v>
      </c>
    </row>
    <row r="31" spans="1:19" ht="24" x14ac:dyDescent="0.2">
      <c r="A31" s="186" t="s">
        <v>118</v>
      </c>
      <c r="B31" s="184" t="s">
        <v>179</v>
      </c>
      <c r="C31" s="203">
        <v>8</v>
      </c>
      <c r="D31" s="181" t="s">
        <v>229</v>
      </c>
      <c r="E31" s="181" t="s">
        <v>229</v>
      </c>
      <c r="F31" s="181" t="s">
        <v>229</v>
      </c>
      <c r="G31" s="181" t="s">
        <v>229</v>
      </c>
      <c r="H31" s="181" t="s">
        <v>25</v>
      </c>
      <c r="I31" s="181" t="s">
        <v>229</v>
      </c>
      <c r="J31" s="181" t="s">
        <v>25</v>
      </c>
      <c r="K31" s="181" t="s">
        <v>229</v>
      </c>
      <c r="L31" s="181" t="s">
        <v>229</v>
      </c>
      <c r="M31" s="181" t="s">
        <v>229</v>
      </c>
      <c r="N31" s="185" t="s">
        <v>25</v>
      </c>
      <c r="O31" s="181" t="s">
        <v>25</v>
      </c>
      <c r="P31" s="181" t="s">
        <v>229</v>
      </c>
      <c r="Q31" s="181" t="s">
        <v>25</v>
      </c>
      <c r="R31" s="185" t="s">
        <v>25</v>
      </c>
      <c r="S31" s="181" t="s">
        <v>229</v>
      </c>
    </row>
    <row r="32" spans="1:19" x14ac:dyDescent="0.2">
      <c r="A32" s="188" t="s">
        <v>180</v>
      </c>
      <c r="B32" s="190" t="s">
        <v>63</v>
      </c>
      <c r="C32" s="203">
        <v>8</v>
      </c>
      <c r="D32" s="173" t="s">
        <v>26</v>
      </c>
      <c r="E32" s="173" t="s">
        <v>24</v>
      </c>
      <c r="F32" s="173" t="s">
        <v>26</v>
      </c>
      <c r="G32" s="173" t="s">
        <v>26</v>
      </c>
      <c r="H32" s="173" t="s">
        <v>25</v>
      </c>
      <c r="I32" s="173" t="s">
        <v>26</v>
      </c>
      <c r="J32" s="173" t="s">
        <v>25</v>
      </c>
      <c r="K32" s="173" t="s">
        <v>26</v>
      </c>
      <c r="L32" s="173" t="s">
        <v>24</v>
      </c>
      <c r="M32" s="173" t="s">
        <v>26</v>
      </c>
      <c r="N32" s="173" t="s">
        <v>25</v>
      </c>
      <c r="O32" s="173" t="s">
        <v>25</v>
      </c>
      <c r="P32" s="173" t="s">
        <v>25</v>
      </c>
      <c r="Q32" s="173" t="s">
        <v>25</v>
      </c>
      <c r="R32" s="173" t="s">
        <v>25</v>
      </c>
      <c r="S32" s="173" t="s">
        <v>26</v>
      </c>
    </row>
    <row r="33" spans="1:19" ht="24" x14ac:dyDescent="0.2">
      <c r="A33" s="188" t="s">
        <v>180</v>
      </c>
      <c r="B33" s="184" t="s">
        <v>27</v>
      </c>
      <c r="C33" s="203">
        <v>8</v>
      </c>
      <c r="D33" s="181" t="s">
        <v>229</v>
      </c>
      <c r="E33" s="181" t="s">
        <v>229</v>
      </c>
      <c r="F33" s="181" t="s">
        <v>229</v>
      </c>
      <c r="G33" s="181" t="s">
        <v>229</v>
      </c>
      <c r="H33" s="181" t="s">
        <v>25</v>
      </c>
      <c r="I33" s="181" t="s">
        <v>229</v>
      </c>
      <c r="J33" s="181" t="s">
        <v>25</v>
      </c>
      <c r="K33" s="181" t="s">
        <v>229</v>
      </c>
      <c r="L33" s="181" t="s">
        <v>229</v>
      </c>
      <c r="M33" s="181" t="s">
        <v>229</v>
      </c>
      <c r="N33" s="185" t="s">
        <v>25</v>
      </c>
      <c r="O33" s="181" t="s">
        <v>25</v>
      </c>
      <c r="P33" s="181" t="s">
        <v>229</v>
      </c>
      <c r="Q33" s="181" t="s">
        <v>25</v>
      </c>
      <c r="R33" s="185" t="s">
        <v>25</v>
      </c>
      <c r="S33" s="181" t="s">
        <v>229</v>
      </c>
    </row>
    <row r="34" spans="1:19" x14ac:dyDescent="0.2">
      <c r="A34" s="183" t="s">
        <v>64</v>
      </c>
      <c r="B34" s="184" t="s">
        <v>104</v>
      </c>
      <c r="C34" s="203">
        <v>8</v>
      </c>
      <c r="D34" s="173" t="s">
        <v>228</v>
      </c>
      <c r="E34" s="173" t="s">
        <v>228</v>
      </c>
      <c r="F34" s="173" t="s">
        <v>228</v>
      </c>
      <c r="G34" s="173" t="s">
        <v>228</v>
      </c>
      <c r="H34" s="173" t="s">
        <v>228</v>
      </c>
      <c r="I34" s="173" t="s">
        <v>228</v>
      </c>
      <c r="J34" s="173" t="s">
        <v>228</v>
      </c>
      <c r="K34" s="173" t="s">
        <v>228</v>
      </c>
      <c r="L34" s="173" t="s">
        <v>228</v>
      </c>
      <c r="M34" s="173" t="s">
        <v>228</v>
      </c>
      <c r="N34" s="173" t="s">
        <v>228</v>
      </c>
      <c r="O34" s="173" t="s">
        <v>228</v>
      </c>
      <c r="P34" s="173" t="s">
        <v>228</v>
      </c>
      <c r="Q34" s="173" t="s">
        <v>228</v>
      </c>
      <c r="R34" s="173" t="s">
        <v>228</v>
      </c>
      <c r="S34" s="173" t="s">
        <v>228</v>
      </c>
    </row>
    <row r="35" spans="1:19" x14ac:dyDescent="0.2">
      <c r="A35" s="183" t="s">
        <v>65</v>
      </c>
      <c r="B35" s="184" t="s">
        <v>66</v>
      </c>
      <c r="C35" s="203">
        <v>8</v>
      </c>
      <c r="D35" s="173" t="s">
        <v>24</v>
      </c>
      <c r="E35" s="173" t="s">
        <v>24</v>
      </c>
      <c r="F35" s="173" t="s">
        <v>24</v>
      </c>
      <c r="G35" s="173" t="s">
        <v>24</v>
      </c>
      <c r="H35" s="173" t="s">
        <v>24</v>
      </c>
      <c r="I35" s="173" t="s">
        <v>24</v>
      </c>
      <c r="J35" s="173" t="s">
        <v>24</v>
      </c>
      <c r="K35" s="173" t="s">
        <v>24</v>
      </c>
      <c r="L35" s="173" t="s">
        <v>24</v>
      </c>
      <c r="M35" s="173" t="s">
        <v>24</v>
      </c>
      <c r="N35" s="173" t="s">
        <v>24</v>
      </c>
      <c r="O35" s="173" t="s">
        <v>24</v>
      </c>
      <c r="P35" s="173" t="s">
        <v>24</v>
      </c>
      <c r="Q35" s="173" t="s">
        <v>24</v>
      </c>
      <c r="R35" s="173" t="s">
        <v>24</v>
      </c>
      <c r="S35" s="199" t="s">
        <v>24</v>
      </c>
    </row>
    <row r="36" spans="1:19" ht="15.75" customHeight="1" x14ac:dyDescent="0.2">
      <c r="A36" s="183" t="s">
        <v>67</v>
      </c>
      <c r="B36" s="184" t="s">
        <v>181</v>
      </c>
      <c r="C36" s="203">
        <v>8</v>
      </c>
      <c r="D36" s="173" t="s">
        <v>228</v>
      </c>
      <c r="E36" s="173" t="s">
        <v>228</v>
      </c>
      <c r="F36" s="173" t="s">
        <v>228</v>
      </c>
      <c r="G36" s="173" t="s">
        <v>228</v>
      </c>
      <c r="H36" s="173" t="s">
        <v>25</v>
      </c>
      <c r="I36" s="173" t="s">
        <v>228</v>
      </c>
      <c r="J36" s="173" t="s">
        <v>25</v>
      </c>
      <c r="K36" s="173" t="s">
        <v>228</v>
      </c>
      <c r="L36" s="173" t="s">
        <v>228</v>
      </c>
      <c r="M36" s="173" t="s">
        <v>228</v>
      </c>
      <c r="N36" s="173" t="s">
        <v>231</v>
      </c>
      <c r="O36" s="173" t="s">
        <v>25</v>
      </c>
      <c r="P36" s="173" t="s">
        <v>231</v>
      </c>
      <c r="Q36" s="173" t="s">
        <v>25</v>
      </c>
      <c r="R36" s="173" t="s">
        <v>25</v>
      </c>
      <c r="S36" s="173" t="s">
        <v>228</v>
      </c>
    </row>
    <row r="37" spans="1:19" x14ac:dyDescent="0.2">
      <c r="A37" s="183" t="s">
        <v>525</v>
      </c>
      <c r="B37" s="184" t="s">
        <v>27</v>
      </c>
      <c r="C37" s="203">
        <v>8</v>
      </c>
      <c r="D37" s="173" t="s">
        <v>24</v>
      </c>
      <c r="E37" s="173" t="s">
        <v>24</v>
      </c>
      <c r="F37" s="173" t="s">
        <v>24</v>
      </c>
      <c r="G37" s="173" t="s">
        <v>24</v>
      </c>
      <c r="H37" s="173" t="s">
        <v>24</v>
      </c>
      <c r="I37" s="173" t="s">
        <v>24</v>
      </c>
      <c r="J37" s="173" t="s">
        <v>24</v>
      </c>
      <c r="K37" s="173" t="s">
        <v>24</v>
      </c>
      <c r="L37" s="173" t="s">
        <v>24</v>
      </c>
      <c r="M37" s="173" t="s">
        <v>24</v>
      </c>
      <c r="N37" s="173" t="s">
        <v>24</v>
      </c>
      <c r="O37" s="173" t="s">
        <v>24</v>
      </c>
      <c r="P37" s="173" t="s">
        <v>24</v>
      </c>
      <c r="Q37" s="173" t="s">
        <v>24</v>
      </c>
      <c r="R37" s="173" t="s">
        <v>24</v>
      </c>
      <c r="S37" s="173" t="s">
        <v>24</v>
      </c>
    </row>
    <row r="38" spans="1:19" x14ac:dyDescent="0.2">
      <c r="A38" s="183" t="s">
        <v>68</v>
      </c>
      <c r="B38" s="187" t="s">
        <v>69</v>
      </c>
      <c r="C38" s="203">
        <v>10</v>
      </c>
      <c r="D38" s="173" t="s">
        <v>26</v>
      </c>
      <c r="E38" s="173" t="s">
        <v>26</v>
      </c>
      <c r="F38" s="173" t="s">
        <v>26</v>
      </c>
      <c r="G38" s="173" t="s">
        <v>26</v>
      </c>
      <c r="H38" s="173" t="s">
        <v>26</v>
      </c>
      <c r="I38" s="173" t="s">
        <v>26</v>
      </c>
      <c r="J38" s="173" t="s">
        <v>26</v>
      </c>
      <c r="K38" s="173" t="s">
        <v>26</v>
      </c>
      <c r="L38" s="173" t="s">
        <v>26</v>
      </c>
      <c r="M38" s="173" t="s">
        <v>26</v>
      </c>
      <c r="N38" s="173" t="s">
        <v>26</v>
      </c>
      <c r="O38" s="173" t="s">
        <v>26</v>
      </c>
      <c r="P38" s="173" t="s">
        <v>26</v>
      </c>
      <c r="Q38" s="173" t="s">
        <v>26</v>
      </c>
      <c r="R38" s="173" t="s">
        <v>26</v>
      </c>
      <c r="S38" s="173" t="s">
        <v>26</v>
      </c>
    </row>
    <row r="39" spans="1:19" x14ac:dyDescent="0.2">
      <c r="A39" s="191" t="s">
        <v>182</v>
      </c>
      <c r="B39" s="184" t="s">
        <v>119</v>
      </c>
      <c r="C39" s="203">
        <v>8</v>
      </c>
      <c r="D39" s="173" t="s">
        <v>26</v>
      </c>
      <c r="E39" s="173" t="s">
        <v>24</v>
      </c>
      <c r="F39" s="173" t="s">
        <v>26</v>
      </c>
      <c r="G39" s="173" t="s">
        <v>26</v>
      </c>
      <c r="H39" s="173" t="s">
        <v>25</v>
      </c>
      <c r="I39" s="173" t="s">
        <v>26</v>
      </c>
      <c r="J39" s="173" t="s">
        <v>25</v>
      </c>
      <c r="K39" s="173" t="s">
        <v>26</v>
      </c>
      <c r="L39" s="173" t="s">
        <v>24</v>
      </c>
      <c r="M39" s="173" t="s">
        <v>26</v>
      </c>
      <c r="N39" s="173" t="s">
        <v>25</v>
      </c>
      <c r="O39" s="173" t="s">
        <v>25</v>
      </c>
      <c r="P39" s="173" t="s">
        <v>25</v>
      </c>
      <c r="Q39" s="173" t="s">
        <v>25</v>
      </c>
      <c r="R39" s="173" t="s">
        <v>25</v>
      </c>
      <c r="S39" s="173" t="s">
        <v>26</v>
      </c>
    </row>
    <row r="40" spans="1:19" ht="24" x14ac:dyDescent="0.2">
      <c r="A40" s="191" t="s">
        <v>182</v>
      </c>
      <c r="B40" s="184" t="s">
        <v>183</v>
      </c>
      <c r="C40" s="203">
        <v>8</v>
      </c>
      <c r="D40" s="181" t="s">
        <v>229</v>
      </c>
      <c r="E40" s="181" t="s">
        <v>229</v>
      </c>
      <c r="F40" s="181" t="s">
        <v>229</v>
      </c>
      <c r="G40" s="181" t="s">
        <v>229</v>
      </c>
      <c r="H40" s="181" t="s">
        <v>25</v>
      </c>
      <c r="I40" s="181" t="s">
        <v>229</v>
      </c>
      <c r="J40" s="181" t="s">
        <v>25</v>
      </c>
      <c r="K40" s="181" t="s">
        <v>229</v>
      </c>
      <c r="L40" s="181" t="s">
        <v>229</v>
      </c>
      <c r="M40" s="181" t="s">
        <v>229</v>
      </c>
      <c r="N40" s="185" t="s">
        <v>25</v>
      </c>
      <c r="O40" s="181" t="s">
        <v>25</v>
      </c>
      <c r="P40" s="181" t="s">
        <v>229</v>
      </c>
      <c r="Q40" s="181" t="s">
        <v>25</v>
      </c>
      <c r="R40" s="185" t="s">
        <v>25</v>
      </c>
      <c r="S40" s="181" t="s">
        <v>229</v>
      </c>
    </row>
    <row r="41" spans="1:19" x14ac:dyDescent="0.2">
      <c r="A41" s="192" t="s">
        <v>188</v>
      </c>
      <c r="B41" s="190" t="s">
        <v>87</v>
      </c>
      <c r="C41" s="204">
        <v>8</v>
      </c>
      <c r="D41" s="173" t="s">
        <v>25</v>
      </c>
      <c r="E41" s="173" t="s">
        <v>24</v>
      </c>
      <c r="F41" s="173" t="s">
        <v>25</v>
      </c>
      <c r="G41" s="173" t="s">
        <v>25</v>
      </c>
      <c r="H41" s="173" t="s">
        <v>24</v>
      </c>
      <c r="I41" s="173" t="s">
        <v>25</v>
      </c>
      <c r="J41" s="173" t="s">
        <v>25</v>
      </c>
      <c r="K41" s="173" t="s">
        <v>24</v>
      </c>
      <c r="L41" s="173" t="s">
        <v>25</v>
      </c>
      <c r="M41" s="173" t="s">
        <v>25</v>
      </c>
      <c r="N41" s="173" t="s">
        <v>25</v>
      </c>
      <c r="O41" s="173" t="s">
        <v>25</v>
      </c>
      <c r="P41" s="173" t="s">
        <v>25</v>
      </c>
      <c r="Q41" s="173" t="s">
        <v>25</v>
      </c>
      <c r="R41" s="173" t="s">
        <v>25</v>
      </c>
      <c r="S41" s="173" t="s">
        <v>24</v>
      </c>
    </row>
    <row r="42" spans="1:19" ht="24" x14ac:dyDescent="0.2">
      <c r="A42" s="192" t="s">
        <v>188</v>
      </c>
      <c r="B42" s="187" t="s">
        <v>27</v>
      </c>
      <c r="C42" s="203">
        <v>8</v>
      </c>
      <c r="D42" s="173" t="s">
        <v>25</v>
      </c>
      <c r="E42" s="173" t="s">
        <v>229</v>
      </c>
      <c r="F42" s="173" t="s">
        <v>25</v>
      </c>
      <c r="G42" s="173" t="s">
        <v>25</v>
      </c>
      <c r="H42" s="173" t="s">
        <v>229</v>
      </c>
      <c r="I42" s="173" t="s">
        <v>25</v>
      </c>
      <c r="J42" s="173" t="s">
        <v>25</v>
      </c>
      <c r="K42" s="181" t="s">
        <v>229</v>
      </c>
      <c r="L42" s="181" t="s">
        <v>25</v>
      </c>
      <c r="M42" s="181" t="s">
        <v>25</v>
      </c>
      <c r="N42" s="173" t="s">
        <v>25</v>
      </c>
      <c r="O42" s="173" t="s">
        <v>25</v>
      </c>
      <c r="P42" s="173" t="s">
        <v>25</v>
      </c>
      <c r="Q42" s="173" t="s">
        <v>25</v>
      </c>
      <c r="R42" s="173" t="s">
        <v>25</v>
      </c>
      <c r="S42" s="181" t="s">
        <v>229</v>
      </c>
    </row>
    <row r="43" spans="1:19" ht="24" x14ac:dyDescent="0.2">
      <c r="A43" s="191" t="s">
        <v>212</v>
      </c>
      <c r="B43" s="190" t="s">
        <v>62</v>
      </c>
      <c r="C43" s="204">
        <v>8</v>
      </c>
      <c r="D43" s="173" t="s">
        <v>24</v>
      </c>
      <c r="E43" s="173" t="s">
        <v>24</v>
      </c>
      <c r="F43" s="173" t="s">
        <v>24</v>
      </c>
      <c r="G43" s="173" t="s">
        <v>24</v>
      </c>
      <c r="H43" s="173" t="s">
        <v>24</v>
      </c>
      <c r="I43" s="173" t="s">
        <v>24</v>
      </c>
      <c r="J43" s="173" t="s">
        <v>24</v>
      </c>
      <c r="K43" s="173" t="s">
        <v>24</v>
      </c>
      <c r="L43" s="173" t="s">
        <v>24</v>
      </c>
      <c r="M43" s="173" t="s">
        <v>24</v>
      </c>
      <c r="N43" s="173" t="s">
        <v>24</v>
      </c>
      <c r="O43" s="173" t="s">
        <v>24</v>
      </c>
      <c r="P43" s="173" t="s">
        <v>24</v>
      </c>
      <c r="Q43" s="173" t="s">
        <v>24</v>
      </c>
      <c r="R43" s="173" t="s">
        <v>24</v>
      </c>
      <c r="S43" s="173" t="s">
        <v>24</v>
      </c>
    </row>
    <row r="44" spans="1:19" ht="24" x14ac:dyDescent="0.2">
      <c r="A44" s="191" t="s">
        <v>212</v>
      </c>
      <c r="B44" s="184" t="s">
        <v>213</v>
      </c>
      <c r="C44" s="203">
        <v>8</v>
      </c>
      <c r="D44" s="181" t="s">
        <v>229</v>
      </c>
      <c r="E44" s="181" t="s">
        <v>229</v>
      </c>
      <c r="F44" s="181" t="s">
        <v>229</v>
      </c>
      <c r="G44" s="181" t="s">
        <v>229</v>
      </c>
      <c r="H44" s="181" t="s">
        <v>229</v>
      </c>
      <c r="I44" s="181" t="s">
        <v>229</v>
      </c>
      <c r="J44" s="181" t="s">
        <v>229</v>
      </c>
      <c r="K44" s="181" t="s">
        <v>229</v>
      </c>
      <c r="L44" s="181" t="s">
        <v>229</v>
      </c>
      <c r="M44" s="181" t="s">
        <v>229</v>
      </c>
      <c r="N44" s="181" t="s">
        <v>229</v>
      </c>
      <c r="O44" s="181" t="s">
        <v>229</v>
      </c>
      <c r="P44" s="181" t="s">
        <v>229</v>
      </c>
      <c r="Q44" s="181" t="s">
        <v>229</v>
      </c>
      <c r="R44" s="181" t="s">
        <v>229</v>
      </c>
      <c r="S44" s="181" t="s">
        <v>229</v>
      </c>
    </row>
    <row r="45" spans="1:19" s="161" customFormat="1" x14ac:dyDescent="0.2">
      <c r="A45" s="183" t="s">
        <v>89</v>
      </c>
      <c r="B45" s="184" t="s">
        <v>201</v>
      </c>
      <c r="C45" s="203">
        <v>8</v>
      </c>
      <c r="D45" s="173" t="s">
        <v>228</v>
      </c>
      <c r="E45" s="173" t="s">
        <v>228</v>
      </c>
      <c r="F45" s="173" t="s">
        <v>228</v>
      </c>
      <c r="G45" s="173" t="s">
        <v>228</v>
      </c>
      <c r="H45" s="173" t="s">
        <v>228</v>
      </c>
      <c r="I45" s="173" t="s">
        <v>228</v>
      </c>
      <c r="J45" s="173" t="s">
        <v>228</v>
      </c>
      <c r="K45" s="173" t="s">
        <v>228</v>
      </c>
      <c r="L45" s="173" t="s">
        <v>228</v>
      </c>
      <c r="M45" s="173" t="s">
        <v>228</v>
      </c>
      <c r="N45" s="173" t="s">
        <v>231</v>
      </c>
      <c r="O45" s="173" t="s">
        <v>228</v>
      </c>
      <c r="P45" s="173" t="s">
        <v>231</v>
      </c>
      <c r="Q45" s="173" t="s">
        <v>25</v>
      </c>
      <c r="R45" s="173" t="s">
        <v>231</v>
      </c>
      <c r="S45" s="173" t="s">
        <v>228</v>
      </c>
    </row>
    <row r="46" spans="1:19" ht="15" thickBot="1" x14ac:dyDescent="0.25">
      <c r="A46" s="193" t="s">
        <v>184</v>
      </c>
      <c r="B46" s="190" t="s">
        <v>181</v>
      </c>
      <c r="C46" s="204">
        <v>8</v>
      </c>
      <c r="D46" s="194" t="s">
        <v>24</v>
      </c>
      <c r="E46" s="194" t="s">
        <v>24</v>
      </c>
      <c r="F46" s="194" t="s">
        <v>24</v>
      </c>
      <c r="G46" s="194" t="s">
        <v>24</v>
      </c>
      <c r="H46" s="194" t="s">
        <v>24</v>
      </c>
      <c r="I46" s="194" t="s">
        <v>24</v>
      </c>
      <c r="J46" s="194" t="s">
        <v>24</v>
      </c>
      <c r="K46" s="194" t="s">
        <v>24</v>
      </c>
      <c r="L46" s="194" t="s">
        <v>24</v>
      </c>
      <c r="M46" s="194" t="s">
        <v>24</v>
      </c>
      <c r="N46" s="206" t="s">
        <v>24</v>
      </c>
      <c r="O46" s="194" t="s">
        <v>24</v>
      </c>
      <c r="P46" s="194" t="s">
        <v>24</v>
      </c>
      <c r="Q46" s="194" t="s">
        <v>24</v>
      </c>
      <c r="R46" s="206" t="s">
        <v>24</v>
      </c>
      <c r="S46" s="199" t="s">
        <v>24</v>
      </c>
    </row>
    <row r="47" spans="1:19" ht="15" thickBot="1" x14ac:dyDescent="0.25">
      <c r="A47" s="153" t="s">
        <v>70</v>
      </c>
      <c r="B47" s="155"/>
      <c r="C47" s="156"/>
      <c r="D47" s="157"/>
      <c r="E47" s="157"/>
      <c r="F47" s="157"/>
      <c r="G47" s="157"/>
      <c r="H47" s="157"/>
      <c r="I47" s="157"/>
      <c r="J47" s="157"/>
      <c r="K47" s="157"/>
      <c r="L47" s="157"/>
      <c r="M47" s="157"/>
      <c r="N47" s="157"/>
      <c r="O47" s="157"/>
      <c r="P47" s="157"/>
      <c r="Q47" s="157"/>
      <c r="R47" s="157"/>
      <c r="S47" s="157"/>
    </row>
    <row r="48" spans="1:19" ht="14.25" customHeight="1" x14ac:dyDescent="0.2">
      <c r="A48" s="179" t="s">
        <v>71</v>
      </c>
      <c r="B48" s="195" t="s">
        <v>72</v>
      </c>
      <c r="C48" s="202">
        <v>12</v>
      </c>
      <c r="D48" s="181" t="s">
        <v>24</v>
      </c>
      <c r="E48" s="181" t="s">
        <v>24</v>
      </c>
      <c r="F48" s="181" t="s">
        <v>24</v>
      </c>
      <c r="G48" s="181" t="s">
        <v>24</v>
      </c>
      <c r="H48" s="181" t="s">
        <v>25</v>
      </c>
      <c r="I48" s="181" t="s">
        <v>24</v>
      </c>
      <c r="J48" s="181" t="s">
        <v>24</v>
      </c>
      <c r="K48" s="181" t="s">
        <v>25</v>
      </c>
      <c r="L48" s="181" t="s">
        <v>24</v>
      </c>
      <c r="M48" s="181" t="s">
        <v>24</v>
      </c>
      <c r="N48" s="207" t="s">
        <v>25</v>
      </c>
      <c r="O48" s="181" t="s">
        <v>24</v>
      </c>
      <c r="P48" s="181" t="s">
        <v>24</v>
      </c>
      <c r="Q48" s="181" t="s">
        <v>25</v>
      </c>
      <c r="R48" s="207" t="s">
        <v>25</v>
      </c>
      <c r="S48" s="181" t="s">
        <v>24</v>
      </c>
    </row>
    <row r="49" spans="1:19" x14ac:dyDescent="0.2">
      <c r="A49" s="183" t="s">
        <v>214</v>
      </c>
      <c r="B49" s="187" t="s">
        <v>215</v>
      </c>
      <c r="C49" s="203">
        <v>12</v>
      </c>
      <c r="D49" s="185" t="s">
        <v>25</v>
      </c>
      <c r="E49" s="173" t="s">
        <v>24</v>
      </c>
      <c r="F49" s="185" t="s">
        <v>25</v>
      </c>
      <c r="G49" s="185" t="s">
        <v>25</v>
      </c>
      <c r="H49" s="173" t="s">
        <v>25</v>
      </c>
      <c r="I49" s="185" t="s">
        <v>25</v>
      </c>
      <c r="J49" s="173" t="s">
        <v>24</v>
      </c>
      <c r="K49" s="173" t="s">
        <v>25</v>
      </c>
      <c r="L49" s="185" t="s">
        <v>25</v>
      </c>
      <c r="M49" s="173" t="s">
        <v>25</v>
      </c>
      <c r="N49" s="185" t="s">
        <v>25</v>
      </c>
      <c r="O49" s="173" t="s">
        <v>24</v>
      </c>
      <c r="P49" s="185" t="s">
        <v>25</v>
      </c>
      <c r="Q49" s="185" t="s">
        <v>25</v>
      </c>
      <c r="R49" s="185" t="s">
        <v>25</v>
      </c>
      <c r="S49" s="173" t="s">
        <v>24</v>
      </c>
    </row>
    <row r="50" spans="1:19" ht="24" x14ac:dyDescent="0.2">
      <c r="A50" s="183" t="s">
        <v>216</v>
      </c>
      <c r="B50" s="184" t="s">
        <v>238</v>
      </c>
      <c r="C50" s="203">
        <v>12</v>
      </c>
      <c r="D50" s="185" t="s">
        <v>25</v>
      </c>
      <c r="E50" s="173" t="s">
        <v>24</v>
      </c>
      <c r="F50" s="185" t="s">
        <v>25</v>
      </c>
      <c r="G50" s="185" t="s">
        <v>25</v>
      </c>
      <c r="H50" s="173" t="s">
        <v>25</v>
      </c>
      <c r="I50" s="185" t="s">
        <v>25</v>
      </c>
      <c r="J50" s="173" t="s">
        <v>24</v>
      </c>
      <c r="K50" s="173" t="s">
        <v>25</v>
      </c>
      <c r="L50" s="185" t="s">
        <v>25</v>
      </c>
      <c r="M50" s="173" t="s">
        <v>25</v>
      </c>
      <c r="N50" s="185" t="s">
        <v>25</v>
      </c>
      <c r="O50" s="173" t="s">
        <v>24</v>
      </c>
      <c r="P50" s="185" t="s">
        <v>25</v>
      </c>
      <c r="Q50" s="185" t="s">
        <v>25</v>
      </c>
      <c r="R50" s="185" t="s">
        <v>25</v>
      </c>
      <c r="S50" s="173" t="s">
        <v>24</v>
      </c>
    </row>
    <row r="51" spans="1:19" x14ac:dyDescent="0.2">
      <c r="A51" s="183" t="s">
        <v>73</v>
      </c>
      <c r="B51" s="187" t="s">
        <v>215</v>
      </c>
      <c r="C51" s="203">
        <v>12</v>
      </c>
      <c r="D51" s="173" t="s">
        <v>230</v>
      </c>
      <c r="E51" s="173" t="s">
        <v>230</v>
      </c>
      <c r="F51" s="173" t="s">
        <v>230</v>
      </c>
      <c r="G51" s="173" t="s">
        <v>230</v>
      </c>
      <c r="H51" s="173" t="s">
        <v>25</v>
      </c>
      <c r="I51" s="173" t="s">
        <v>230</v>
      </c>
      <c r="J51" s="173" t="s">
        <v>230</v>
      </c>
      <c r="K51" s="173" t="s">
        <v>25</v>
      </c>
      <c r="L51" s="173" t="s">
        <v>230</v>
      </c>
      <c r="M51" s="173" t="s">
        <v>230</v>
      </c>
      <c r="N51" s="185" t="s">
        <v>25</v>
      </c>
      <c r="O51" s="173" t="s">
        <v>230</v>
      </c>
      <c r="P51" s="173" t="s">
        <v>230</v>
      </c>
      <c r="Q51" s="185" t="s">
        <v>25</v>
      </c>
      <c r="R51" s="185" t="s">
        <v>25</v>
      </c>
      <c r="S51" s="173" t="s">
        <v>230</v>
      </c>
    </row>
    <row r="52" spans="1:19" x14ac:dyDescent="0.2">
      <c r="A52" s="183" t="s">
        <v>86</v>
      </c>
      <c r="B52" s="187" t="s">
        <v>74</v>
      </c>
      <c r="C52" s="203">
        <v>12</v>
      </c>
      <c r="D52" s="173" t="s">
        <v>24</v>
      </c>
      <c r="E52" s="173" t="s">
        <v>24</v>
      </c>
      <c r="F52" s="173" t="s">
        <v>24</v>
      </c>
      <c r="G52" s="173" t="s">
        <v>24</v>
      </c>
      <c r="H52" s="173" t="s">
        <v>25</v>
      </c>
      <c r="I52" s="173" t="s">
        <v>24</v>
      </c>
      <c r="J52" s="173" t="s">
        <v>24</v>
      </c>
      <c r="K52" s="173" t="s">
        <v>25</v>
      </c>
      <c r="L52" s="173" t="s">
        <v>24</v>
      </c>
      <c r="M52" s="173" t="s">
        <v>24</v>
      </c>
      <c r="N52" s="173" t="s">
        <v>25</v>
      </c>
      <c r="O52" s="173" t="s">
        <v>24</v>
      </c>
      <c r="P52" s="173" t="s">
        <v>24</v>
      </c>
      <c r="Q52" s="173" t="s">
        <v>25</v>
      </c>
      <c r="R52" s="173" t="s">
        <v>25</v>
      </c>
      <c r="S52" s="173" t="s">
        <v>24</v>
      </c>
    </row>
    <row r="53" spans="1:19" x14ac:dyDescent="0.2">
      <c r="A53" s="183" t="s">
        <v>185</v>
      </c>
      <c r="B53" s="187" t="s">
        <v>74</v>
      </c>
      <c r="C53" s="203">
        <v>12</v>
      </c>
      <c r="D53" s="173" t="s">
        <v>25</v>
      </c>
      <c r="E53" s="173" t="s">
        <v>24</v>
      </c>
      <c r="F53" s="173" t="s">
        <v>25</v>
      </c>
      <c r="G53" s="173" t="s">
        <v>25</v>
      </c>
      <c r="H53" s="173" t="s">
        <v>25</v>
      </c>
      <c r="I53" s="173" t="s">
        <v>25</v>
      </c>
      <c r="J53" s="173" t="s">
        <v>24</v>
      </c>
      <c r="K53" s="173" t="s">
        <v>25</v>
      </c>
      <c r="L53" s="173" t="s">
        <v>25</v>
      </c>
      <c r="M53" s="173" t="s">
        <v>25</v>
      </c>
      <c r="N53" s="173" t="s">
        <v>25</v>
      </c>
      <c r="O53" s="173" t="s">
        <v>24</v>
      </c>
      <c r="P53" s="173" t="s">
        <v>25</v>
      </c>
      <c r="Q53" s="173" t="s">
        <v>25</v>
      </c>
      <c r="R53" s="173" t="s">
        <v>25</v>
      </c>
      <c r="S53" s="173" t="s">
        <v>24</v>
      </c>
    </row>
    <row r="54" spans="1:19" x14ac:dyDescent="0.2">
      <c r="A54" s="183" t="s">
        <v>217</v>
      </c>
      <c r="B54" s="187" t="s">
        <v>74</v>
      </c>
      <c r="C54" s="203">
        <v>12</v>
      </c>
      <c r="D54" s="173" t="s">
        <v>24</v>
      </c>
      <c r="E54" s="173" t="s">
        <v>24</v>
      </c>
      <c r="F54" s="173" t="s">
        <v>24</v>
      </c>
      <c r="G54" s="173" t="s">
        <v>24</v>
      </c>
      <c r="H54" s="173" t="s">
        <v>25</v>
      </c>
      <c r="I54" s="173" t="s">
        <v>24</v>
      </c>
      <c r="J54" s="173" t="s">
        <v>24</v>
      </c>
      <c r="K54" s="173" t="s">
        <v>25</v>
      </c>
      <c r="L54" s="173" t="s">
        <v>24</v>
      </c>
      <c r="M54" s="173" t="s">
        <v>24</v>
      </c>
      <c r="N54" s="173" t="s">
        <v>25</v>
      </c>
      <c r="O54" s="173" t="s">
        <v>24</v>
      </c>
      <c r="P54" s="173" t="s">
        <v>24</v>
      </c>
      <c r="Q54" s="173" t="s">
        <v>25</v>
      </c>
      <c r="R54" s="173" t="s">
        <v>25</v>
      </c>
      <c r="S54" s="173" t="s">
        <v>24</v>
      </c>
    </row>
    <row r="55" spans="1:19" ht="24" x14ac:dyDescent="0.2">
      <c r="A55" s="183" t="s">
        <v>218</v>
      </c>
      <c r="B55" s="187" t="s">
        <v>219</v>
      </c>
      <c r="C55" s="203">
        <v>12</v>
      </c>
      <c r="D55" s="173" t="s">
        <v>24</v>
      </c>
      <c r="E55" s="173" t="s">
        <v>24</v>
      </c>
      <c r="F55" s="173" t="s">
        <v>24</v>
      </c>
      <c r="G55" s="173" t="s">
        <v>24</v>
      </c>
      <c r="H55" s="173" t="s">
        <v>25</v>
      </c>
      <c r="I55" s="173" t="s">
        <v>24</v>
      </c>
      <c r="J55" s="173" t="s">
        <v>24</v>
      </c>
      <c r="K55" s="173" t="s">
        <v>25</v>
      </c>
      <c r="L55" s="173" t="s">
        <v>24</v>
      </c>
      <c r="M55" s="173" t="s">
        <v>24</v>
      </c>
      <c r="N55" s="173" t="s">
        <v>25</v>
      </c>
      <c r="O55" s="173" t="s">
        <v>24</v>
      </c>
      <c r="P55" s="173" t="s">
        <v>24</v>
      </c>
      <c r="Q55" s="173" t="s">
        <v>25</v>
      </c>
      <c r="R55" s="173" t="s">
        <v>25</v>
      </c>
      <c r="S55" s="173" t="s">
        <v>24</v>
      </c>
    </row>
    <row r="56" spans="1:19" x14ac:dyDescent="0.2">
      <c r="A56" s="183" t="s">
        <v>28</v>
      </c>
      <c r="B56" s="187" t="s">
        <v>98</v>
      </c>
      <c r="C56" s="203">
        <v>12</v>
      </c>
      <c r="D56" s="173" t="s">
        <v>24</v>
      </c>
      <c r="E56" s="173" t="s">
        <v>24</v>
      </c>
      <c r="F56" s="173" t="s">
        <v>24</v>
      </c>
      <c r="G56" s="173" t="s">
        <v>24</v>
      </c>
      <c r="H56" s="173" t="s">
        <v>25</v>
      </c>
      <c r="I56" s="173" t="s">
        <v>24</v>
      </c>
      <c r="J56" s="173" t="s">
        <v>24</v>
      </c>
      <c r="K56" s="173" t="s">
        <v>25</v>
      </c>
      <c r="L56" s="173" t="s">
        <v>24</v>
      </c>
      <c r="M56" s="173" t="s">
        <v>24</v>
      </c>
      <c r="N56" s="173" t="s">
        <v>25</v>
      </c>
      <c r="O56" s="173" t="s">
        <v>24</v>
      </c>
      <c r="P56" s="173" t="s">
        <v>24</v>
      </c>
      <c r="Q56" s="173" t="s">
        <v>25</v>
      </c>
      <c r="R56" s="173" t="s">
        <v>25</v>
      </c>
      <c r="S56" s="173" t="s">
        <v>24</v>
      </c>
    </row>
    <row r="57" spans="1:19" x14ac:dyDescent="0.2">
      <c r="A57" s="183" t="s">
        <v>220</v>
      </c>
      <c r="B57" s="187" t="s">
        <v>99</v>
      </c>
      <c r="C57" s="203">
        <v>12</v>
      </c>
      <c r="D57" s="173" t="s">
        <v>24</v>
      </c>
      <c r="E57" s="173" t="s">
        <v>24</v>
      </c>
      <c r="F57" s="173" t="s">
        <v>24</v>
      </c>
      <c r="G57" s="173" t="s">
        <v>24</v>
      </c>
      <c r="H57" s="173" t="s">
        <v>25</v>
      </c>
      <c r="I57" s="173" t="s">
        <v>24</v>
      </c>
      <c r="J57" s="173" t="s">
        <v>24</v>
      </c>
      <c r="K57" s="173" t="s">
        <v>25</v>
      </c>
      <c r="L57" s="173" t="s">
        <v>24</v>
      </c>
      <c r="M57" s="173" t="s">
        <v>24</v>
      </c>
      <c r="N57" s="173" t="s">
        <v>25</v>
      </c>
      <c r="O57" s="173" t="s">
        <v>24</v>
      </c>
      <c r="P57" s="173" t="s">
        <v>24</v>
      </c>
      <c r="Q57" s="173" t="s">
        <v>25</v>
      </c>
      <c r="R57" s="173" t="s">
        <v>25</v>
      </c>
      <c r="S57" s="173" t="s">
        <v>24</v>
      </c>
    </row>
    <row r="58" spans="1:19" x14ac:dyDescent="0.2">
      <c r="A58" s="183" t="s">
        <v>75</v>
      </c>
      <c r="B58" s="187" t="s">
        <v>74</v>
      </c>
      <c r="C58" s="203">
        <v>12</v>
      </c>
      <c r="D58" s="173" t="s">
        <v>25</v>
      </c>
      <c r="E58" s="173" t="s">
        <v>24</v>
      </c>
      <c r="F58" s="173" t="s">
        <v>25</v>
      </c>
      <c r="G58" s="173" t="s">
        <v>25</v>
      </c>
      <c r="H58" s="173" t="s">
        <v>25</v>
      </c>
      <c r="I58" s="173" t="s">
        <v>25</v>
      </c>
      <c r="J58" s="173" t="s">
        <v>24</v>
      </c>
      <c r="K58" s="173" t="s">
        <v>25</v>
      </c>
      <c r="L58" s="173" t="s">
        <v>25</v>
      </c>
      <c r="M58" s="173" t="s">
        <v>25</v>
      </c>
      <c r="N58" s="173" t="s">
        <v>25</v>
      </c>
      <c r="O58" s="173" t="s">
        <v>24</v>
      </c>
      <c r="P58" s="173" t="s">
        <v>25</v>
      </c>
      <c r="Q58" s="173" t="s">
        <v>25</v>
      </c>
      <c r="R58" s="173" t="s">
        <v>25</v>
      </c>
      <c r="S58" s="173" t="s">
        <v>24</v>
      </c>
    </row>
    <row r="59" spans="1:19" x14ac:dyDescent="0.2">
      <c r="A59" s="183" t="s">
        <v>186</v>
      </c>
      <c r="B59" s="187" t="s">
        <v>189</v>
      </c>
      <c r="C59" s="203">
        <v>12</v>
      </c>
      <c r="D59" s="173" t="s">
        <v>25</v>
      </c>
      <c r="E59" s="173" t="s">
        <v>24</v>
      </c>
      <c r="F59" s="173" t="s">
        <v>25</v>
      </c>
      <c r="G59" s="173" t="s">
        <v>25</v>
      </c>
      <c r="H59" s="173" t="s">
        <v>25</v>
      </c>
      <c r="I59" s="173" t="s">
        <v>25</v>
      </c>
      <c r="J59" s="173" t="s">
        <v>24</v>
      </c>
      <c r="K59" s="173" t="s">
        <v>25</v>
      </c>
      <c r="L59" s="173" t="s">
        <v>25</v>
      </c>
      <c r="M59" s="173" t="s">
        <v>25</v>
      </c>
      <c r="N59" s="173" t="s">
        <v>25</v>
      </c>
      <c r="O59" s="173" t="s">
        <v>24</v>
      </c>
      <c r="P59" s="173" t="s">
        <v>25</v>
      </c>
      <c r="Q59" s="173" t="s">
        <v>25</v>
      </c>
      <c r="R59" s="173" t="s">
        <v>25</v>
      </c>
      <c r="S59" s="173" t="s">
        <v>24</v>
      </c>
    </row>
    <row r="60" spans="1:19" ht="15" thickBot="1" x14ac:dyDescent="0.25">
      <c r="A60" s="193" t="s">
        <v>85</v>
      </c>
      <c r="B60" s="196" t="s">
        <v>100</v>
      </c>
      <c r="C60" s="204">
        <v>12</v>
      </c>
      <c r="D60" s="197" t="s">
        <v>25</v>
      </c>
      <c r="E60" s="197" t="s">
        <v>24</v>
      </c>
      <c r="F60" s="197" t="s">
        <v>25</v>
      </c>
      <c r="G60" s="197" t="s">
        <v>25</v>
      </c>
      <c r="H60" s="197" t="s">
        <v>25</v>
      </c>
      <c r="I60" s="197" t="s">
        <v>25</v>
      </c>
      <c r="J60" s="197" t="s">
        <v>24</v>
      </c>
      <c r="K60" s="197" t="s">
        <v>25</v>
      </c>
      <c r="L60" s="197" t="s">
        <v>25</v>
      </c>
      <c r="M60" s="197" t="s">
        <v>25</v>
      </c>
      <c r="N60" s="208" t="s">
        <v>25</v>
      </c>
      <c r="O60" s="197" t="s">
        <v>24</v>
      </c>
      <c r="P60" s="197" t="s">
        <v>25</v>
      </c>
      <c r="Q60" s="197" t="s">
        <v>25</v>
      </c>
      <c r="R60" s="208" t="s">
        <v>25</v>
      </c>
      <c r="S60" s="197" t="s">
        <v>24</v>
      </c>
    </row>
    <row r="61" spans="1:19" ht="15" thickBot="1" x14ac:dyDescent="0.25">
      <c r="A61" s="153" t="s">
        <v>29</v>
      </c>
      <c r="B61" s="155"/>
      <c r="C61" s="156"/>
      <c r="D61" s="157"/>
      <c r="E61" s="157"/>
      <c r="F61" s="157"/>
      <c r="G61" s="157"/>
      <c r="H61" s="157"/>
      <c r="I61" s="157"/>
      <c r="J61" s="157"/>
      <c r="K61" s="157"/>
      <c r="L61" s="157"/>
      <c r="M61" s="157"/>
      <c r="N61" s="157"/>
      <c r="O61" s="157"/>
      <c r="P61" s="157"/>
      <c r="Q61" s="157"/>
      <c r="R61" s="157"/>
      <c r="S61" s="157"/>
    </row>
    <row r="62" spans="1:19" ht="36" x14ac:dyDescent="0.2">
      <c r="A62" s="179" t="s">
        <v>221</v>
      </c>
      <c r="B62" s="198" t="s">
        <v>239</v>
      </c>
      <c r="C62" s="210">
        <v>14</v>
      </c>
      <c r="D62" s="181" t="s">
        <v>24</v>
      </c>
      <c r="E62" s="181" t="s">
        <v>24</v>
      </c>
      <c r="F62" s="181" t="s">
        <v>24</v>
      </c>
      <c r="G62" s="181" t="s">
        <v>24</v>
      </c>
      <c r="H62" s="181" t="s">
        <v>24</v>
      </c>
      <c r="I62" s="181" t="s">
        <v>24</v>
      </c>
      <c r="J62" s="181" t="s">
        <v>24</v>
      </c>
      <c r="K62" s="181" t="s">
        <v>24</v>
      </c>
      <c r="L62" s="181" t="s">
        <v>24</v>
      </c>
      <c r="M62" s="181" t="s">
        <v>24</v>
      </c>
      <c r="N62" s="207" t="s">
        <v>24</v>
      </c>
      <c r="O62" s="181" t="s">
        <v>24</v>
      </c>
      <c r="P62" s="181" t="s">
        <v>24</v>
      </c>
      <c r="Q62" s="181" t="s">
        <v>24</v>
      </c>
      <c r="R62" s="207" t="s">
        <v>24</v>
      </c>
      <c r="S62" s="181" t="s">
        <v>24</v>
      </c>
    </row>
    <row r="63" spans="1:19" ht="36" x14ac:dyDescent="0.2">
      <c r="A63" s="261" t="s">
        <v>187</v>
      </c>
      <c r="B63" s="187" t="s">
        <v>108</v>
      </c>
      <c r="C63" s="203">
        <v>14</v>
      </c>
      <c r="D63" s="173" t="s">
        <v>230</v>
      </c>
      <c r="E63" s="173" t="s">
        <v>230</v>
      </c>
      <c r="F63" s="173" t="s">
        <v>230</v>
      </c>
      <c r="G63" s="173" t="s">
        <v>24</v>
      </c>
      <c r="H63" s="173" t="s">
        <v>1686</v>
      </c>
      <c r="I63" s="173" t="s">
        <v>230</v>
      </c>
      <c r="J63" s="173" t="s">
        <v>230</v>
      </c>
      <c r="K63" s="173" t="s">
        <v>1687</v>
      </c>
      <c r="L63" s="173" t="s">
        <v>24</v>
      </c>
      <c r="M63" s="173" t="s">
        <v>1688</v>
      </c>
      <c r="N63" s="173" t="s">
        <v>1689</v>
      </c>
      <c r="O63" s="173" t="s">
        <v>1690</v>
      </c>
      <c r="P63" s="173" t="s">
        <v>24</v>
      </c>
      <c r="Q63" s="173" t="s">
        <v>24</v>
      </c>
      <c r="R63" s="173" t="s">
        <v>24</v>
      </c>
      <c r="S63" s="173" t="s">
        <v>230</v>
      </c>
    </row>
    <row r="64" spans="1:19" x14ac:dyDescent="0.2">
      <c r="A64" s="183" t="s">
        <v>153</v>
      </c>
      <c r="B64" s="187" t="s">
        <v>222</v>
      </c>
      <c r="C64" s="203">
        <v>14</v>
      </c>
      <c r="D64" s="173" t="s">
        <v>25</v>
      </c>
      <c r="E64" s="173" t="s">
        <v>25</v>
      </c>
      <c r="F64" s="173" t="s">
        <v>25</v>
      </c>
      <c r="G64" s="173" t="s">
        <v>25</v>
      </c>
      <c r="H64" s="173" t="s">
        <v>25</v>
      </c>
      <c r="I64" s="173" t="s">
        <v>25</v>
      </c>
      <c r="J64" s="173" t="s">
        <v>24</v>
      </c>
      <c r="K64" s="173" t="s">
        <v>25</v>
      </c>
      <c r="L64" s="173" t="s">
        <v>25</v>
      </c>
      <c r="M64" s="173" t="s">
        <v>24</v>
      </c>
      <c r="N64" s="173" t="s">
        <v>25</v>
      </c>
      <c r="O64" s="173" t="s">
        <v>25</v>
      </c>
      <c r="P64" s="173" t="s">
        <v>25</v>
      </c>
      <c r="Q64" s="173" t="s">
        <v>25</v>
      </c>
      <c r="R64" s="173" t="s">
        <v>25</v>
      </c>
      <c r="S64" s="173" t="s">
        <v>24</v>
      </c>
    </row>
    <row r="65" spans="1:19" ht="24" x14ac:dyDescent="0.2">
      <c r="A65" s="183" t="s">
        <v>120</v>
      </c>
      <c r="B65" s="184" t="s">
        <v>121</v>
      </c>
      <c r="C65" s="203">
        <v>14</v>
      </c>
      <c r="D65" s="173" t="s">
        <v>24</v>
      </c>
      <c r="E65" s="173" t="s">
        <v>24</v>
      </c>
      <c r="F65" s="173" t="s">
        <v>24</v>
      </c>
      <c r="G65" s="173" t="s">
        <v>24</v>
      </c>
      <c r="H65" s="173" t="s">
        <v>25</v>
      </c>
      <c r="I65" s="173" t="s">
        <v>24</v>
      </c>
      <c r="J65" s="173" t="s">
        <v>25</v>
      </c>
      <c r="K65" s="173" t="s">
        <v>24</v>
      </c>
      <c r="L65" s="173" t="s">
        <v>24</v>
      </c>
      <c r="M65" s="173" t="s">
        <v>25</v>
      </c>
      <c r="N65" s="173" t="s">
        <v>24</v>
      </c>
      <c r="O65" s="173" t="s">
        <v>24</v>
      </c>
      <c r="P65" s="173" t="s">
        <v>24</v>
      </c>
      <c r="Q65" s="173" t="s">
        <v>25</v>
      </c>
      <c r="R65" s="173" t="s">
        <v>24</v>
      </c>
      <c r="S65" s="173" t="s">
        <v>25</v>
      </c>
    </row>
    <row r="66" spans="1:19" ht="24" x14ac:dyDescent="0.2">
      <c r="A66" s="183" t="s">
        <v>223</v>
      </c>
      <c r="B66" s="187" t="s">
        <v>224</v>
      </c>
      <c r="C66" s="203">
        <v>14</v>
      </c>
      <c r="D66" s="173" t="s">
        <v>25</v>
      </c>
      <c r="E66" s="173" t="s">
        <v>25</v>
      </c>
      <c r="F66" s="173" t="s">
        <v>25</v>
      </c>
      <c r="G66" s="173" t="s">
        <v>25</v>
      </c>
      <c r="H66" s="173" t="s">
        <v>24</v>
      </c>
      <c r="I66" s="173" t="s">
        <v>25</v>
      </c>
      <c r="J66" s="173" t="s">
        <v>25</v>
      </c>
      <c r="K66" s="173" t="s">
        <v>25</v>
      </c>
      <c r="L66" s="173" t="s">
        <v>25</v>
      </c>
      <c r="M66" s="173" t="s">
        <v>25</v>
      </c>
      <c r="N66" s="173" t="s">
        <v>25</v>
      </c>
      <c r="O66" s="173" t="s">
        <v>25</v>
      </c>
      <c r="P66" s="173" t="s">
        <v>25</v>
      </c>
      <c r="Q66" s="173" t="s">
        <v>25</v>
      </c>
      <c r="R66" s="173" t="s">
        <v>25</v>
      </c>
      <c r="S66" s="173" t="s">
        <v>25</v>
      </c>
    </row>
    <row r="67" spans="1:19" ht="36" x14ac:dyDescent="0.2">
      <c r="A67" s="183" t="s">
        <v>570</v>
      </c>
      <c r="B67" s="187" t="s">
        <v>225</v>
      </c>
      <c r="C67" s="203">
        <v>14</v>
      </c>
      <c r="D67" s="173" t="s">
        <v>25</v>
      </c>
      <c r="E67" s="173" t="s">
        <v>25</v>
      </c>
      <c r="F67" s="173" t="s">
        <v>25</v>
      </c>
      <c r="G67" s="173" t="s">
        <v>25</v>
      </c>
      <c r="H67" s="173" t="s">
        <v>237</v>
      </c>
      <c r="I67" s="173" t="s">
        <v>25</v>
      </c>
      <c r="J67" s="173" t="s">
        <v>25</v>
      </c>
      <c r="K67" s="173" t="s">
        <v>25</v>
      </c>
      <c r="L67" s="173" t="s">
        <v>25</v>
      </c>
      <c r="M67" s="173" t="s">
        <v>25</v>
      </c>
      <c r="N67" s="173" t="s">
        <v>25</v>
      </c>
      <c r="O67" s="173" t="s">
        <v>25</v>
      </c>
      <c r="P67" s="173" t="s">
        <v>25</v>
      </c>
      <c r="Q67" s="173" t="s">
        <v>25</v>
      </c>
      <c r="R67" s="173" t="s">
        <v>25</v>
      </c>
      <c r="S67" s="173" t="s">
        <v>25</v>
      </c>
    </row>
    <row r="68" spans="1:19" ht="24" x14ac:dyDescent="0.2">
      <c r="A68" s="183" t="s">
        <v>101</v>
      </c>
      <c r="B68" s="187" t="s">
        <v>102</v>
      </c>
      <c r="C68" s="203">
        <v>14</v>
      </c>
      <c r="D68" s="181" t="s">
        <v>232</v>
      </c>
      <c r="E68" s="181" t="s">
        <v>232</v>
      </c>
      <c r="F68" s="181" t="s">
        <v>232</v>
      </c>
      <c r="G68" s="181" t="s">
        <v>232</v>
      </c>
      <c r="H68" s="181" t="s">
        <v>232</v>
      </c>
      <c r="I68" s="181" t="s">
        <v>232</v>
      </c>
      <c r="J68" s="181" t="s">
        <v>232</v>
      </c>
      <c r="K68" s="181" t="s">
        <v>232</v>
      </c>
      <c r="L68" s="181" t="s">
        <v>232</v>
      </c>
      <c r="M68" s="181" t="s">
        <v>232</v>
      </c>
      <c r="N68" s="181" t="s">
        <v>232</v>
      </c>
      <c r="O68" s="181" t="s">
        <v>232</v>
      </c>
      <c r="P68" s="181" t="s">
        <v>232</v>
      </c>
      <c r="Q68" s="181" t="s">
        <v>232</v>
      </c>
      <c r="R68" s="181" t="s">
        <v>232</v>
      </c>
      <c r="S68" s="181" t="s">
        <v>232</v>
      </c>
    </row>
    <row r="69" spans="1:19" ht="36" x14ac:dyDescent="0.2">
      <c r="A69" s="183" t="s">
        <v>190</v>
      </c>
      <c r="B69" s="187" t="s">
        <v>524</v>
      </c>
      <c r="C69" s="203">
        <v>14</v>
      </c>
      <c r="D69" s="173" t="s">
        <v>24</v>
      </c>
      <c r="E69" s="173" t="s">
        <v>24</v>
      </c>
      <c r="F69" s="173" t="s">
        <v>24</v>
      </c>
      <c r="G69" s="173" t="s">
        <v>24</v>
      </c>
      <c r="H69" s="173" t="s">
        <v>24</v>
      </c>
      <c r="I69" s="173" t="s">
        <v>24</v>
      </c>
      <c r="J69" s="173" t="s">
        <v>25</v>
      </c>
      <c r="K69" s="173" t="s">
        <v>24</v>
      </c>
      <c r="L69" s="173" t="s">
        <v>24</v>
      </c>
      <c r="M69" s="173" t="s">
        <v>25</v>
      </c>
      <c r="N69" s="173" t="s">
        <v>25</v>
      </c>
      <c r="O69" s="173" t="s">
        <v>24</v>
      </c>
      <c r="P69" s="173" t="s">
        <v>24</v>
      </c>
      <c r="Q69" s="173" t="s">
        <v>25</v>
      </c>
      <c r="R69" s="173" t="s">
        <v>25</v>
      </c>
      <c r="S69" s="173" t="s">
        <v>25</v>
      </c>
    </row>
    <row r="70" spans="1:19" ht="15" thickBot="1" x14ac:dyDescent="0.25">
      <c r="A70" s="193" t="s">
        <v>154</v>
      </c>
      <c r="B70" s="196" t="s">
        <v>95</v>
      </c>
      <c r="C70" s="204">
        <v>14</v>
      </c>
      <c r="D70" s="197" t="s">
        <v>25</v>
      </c>
      <c r="E70" s="197" t="s">
        <v>25</v>
      </c>
      <c r="F70" s="197" t="s">
        <v>25</v>
      </c>
      <c r="G70" s="197" t="s">
        <v>25</v>
      </c>
      <c r="H70" s="197" t="s">
        <v>26</v>
      </c>
      <c r="I70" s="197" t="s">
        <v>25</v>
      </c>
      <c r="J70" s="197" t="s">
        <v>26</v>
      </c>
      <c r="K70" s="197" t="s">
        <v>26</v>
      </c>
      <c r="L70" s="197" t="s">
        <v>25</v>
      </c>
      <c r="M70" s="197" t="s">
        <v>26</v>
      </c>
      <c r="N70" s="209" t="s">
        <v>25</v>
      </c>
      <c r="O70" s="197" t="s">
        <v>25</v>
      </c>
      <c r="P70" s="197" t="s">
        <v>25</v>
      </c>
      <c r="Q70" s="197" t="s">
        <v>25</v>
      </c>
      <c r="R70" s="209" t="s">
        <v>25</v>
      </c>
      <c r="S70" s="197" t="s">
        <v>26</v>
      </c>
    </row>
    <row r="71" spans="1:19" ht="15" thickBot="1" x14ac:dyDescent="0.25">
      <c r="A71" s="565" t="s">
        <v>243</v>
      </c>
      <c r="B71" s="566"/>
      <c r="C71" s="158"/>
      <c r="D71" s="159"/>
      <c r="E71" s="159"/>
      <c r="F71" s="159"/>
      <c r="G71" s="159"/>
      <c r="H71" s="159"/>
      <c r="I71" s="159"/>
      <c r="J71" s="159"/>
      <c r="K71" s="159"/>
      <c r="L71" s="159"/>
      <c r="M71" s="159"/>
      <c r="N71" s="159"/>
      <c r="O71" s="159"/>
      <c r="P71" s="159"/>
      <c r="Q71" s="159"/>
      <c r="R71" s="159"/>
      <c r="S71" s="159"/>
    </row>
    <row r="72" spans="1:19" ht="38.1" customHeight="1" x14ac:dyDescent="0.2">
      <c r="A72" s="200" t="s">
        <v>76</v>
      </c>
      <c r="B72" s="198" t="s">
        <v>572</v>
      </c>
      <c r="C72" s="210">
        <v>8</v>
      </c>
      <c r="D72" s="201" t="s">
        <v>231</v>
      </c>
      <c r="E72" s="201" t="s">
        <v>231</v>
      </c>
      <c r="F72" s="201" t="s">
        <v>231</v>
      </c>
      <c r="G72" s="201" t="s">
        <v>231</v>
      </c>
      <c r="H72" s="201" t="s">
        <v>231</v>
      </c>
      <c r="I72" s="201" t="s">
        <v>231</v>
      </c>
      <c r="J72" s="201" t="s">
        <v>231</v>
      </c>
      <c r="K72" s="201" t="s">
        <v>231</v>
      </c>
      <c r="L72" s="201" t="s">
        <v>231</v>
      </c>
      <c r="M72" s="201" t="s">
        <v>231</v>
      </c>
      <c r="N72" s="201" t="s">
        <v>231</v>
      </c>
      <c r="O72" s="201" t="s">
        <v>231</v>
      </c>
      <c r="P72" s="201" t="s">
        <v>231</v>
      </c>
      <c r="Q72" s="201" t="s">
        <v>231</v>
      </c>
      <c r="R72" s="201" t="s">
        <v>231</v>
      </c>
      <c r="S72" s="201" t="s">
        <v>231</v>
      </c>
    </row>
    <row r="73" spans="1:19" ht="29.45" customHeight="1" x14ac:dyDescent="0.2">
      <c r="A73" s="200" t="s">
        <v>76</v>
      </c>
      <c r="B73" s="184" t="s">
        <v>573</v>
      </c>
      <c r="C73" s="203">
        <v>8</v>
      </c>
      <c r="D73" s="219" t="s">
        <v>231</v>
      </c>
      <c r="E73" s="219" t="s">
        <v>231</v>
      </c>
      <c r="F73" s="219" t="s">
        <v>231</v>
      </c>
      <c r="G73" s="219" t="s">
        <v>231</v>
      </c>
      <c r="H73" s="181" t="s">
        <v>232</v>
      </c>
      <c r="I73" s="219" t="s">
        <v>231</v>
      </c>
      <c r="J73" s="181" t="s">
        <v>232</v>
      </c>
      <c r="K73" s="219" t="s">
        <v>231</v>
      </c>
      <c r="L73" s="181" t="s">
        <v>231</v>
      </c>
      <c r="M73" s="181" t="s">
        <v>232</v>
      </c>
      <c r="N73" s="219" t="s">
        <v>231</v>
      </c>
      <c r="O73" s="219" t="s">
        <v>231</v>
      </c>
      <c r="P73" s="219" t="s">
        <v>231</v>
      </c>
      <c r="Q73" s="219" t="s">
        <v>231</v>
      </c>
      <c r="R73" s="219" t="s">
        <v>231</v>
      </c>
      <c r="S73" s="181" t="s">
        <v>232</v>
      </c>
    </row>
    <row r="74" spans="1:19" ht="29.45" customHeight="1" x14ac:dyDescent="0.2">
      <c r="A74" s="200" t="s">
        <v>1568</v>
      </c>
      <c r="B74" s="184" t="s">
        <v>1569</v>
      </c>
      <c r="C74" s="203">
        <v>8</v>
      </c>
      <c r="D74" s="219" t="s">
        <v>24</v>
      </c>
      <c r="E74" s="219" t="s">
        <v>24</v>
      </c>
      <c r="F74" s="219"/>
      <c r="G74" s="219" t="s">
        <v>24</v>
      </c>
      <c r="H74" s="181"/>
      <c r="I74" s="219" t="s">
        <v>24</v>
      </c>
      <c r="J74" s="181"/>
      <c r="K74" s="219" t="s">
        <v>24</v>
      </c>
      <c r="L74" s="181"/>
      <c r="M74" s="181"/>
      <c r="N74" s="219"/>
      <c r="O74" s="219"/>
      <c r="P74" s="219"/>
      <c r="Q74" s="219"/>
      <c r="R74" s="219"/>
      <c r="S74" s="181"/>
    </row>
    <row r="75" spans="1:19" ht="29.45" customHeight="1" x14ac:dyDescent="0.2">
      <c r="A75" s="200" t="s">
        <v>1568</v>
      </c>
      <c r="B75" s="184" t="s">
        <v>1570</v>
      </c>
      <c r="C75" s="203">
        <v>8</v>
      </c>
      <c r="D75" s="219" t="s">
        <v>24</v>
      </c>
      <c r="E75" s="219" t="s">
        <v>24</v>
      </c>
      <c r="F75" s="219" t="s">
        <v>24</v>
      </c>
      <c r="G75" s="219" t="s">
        <v>24</v>
      </c>
      <c r="H75" s="219" t="s">
        <v>24</v>
      </c>
      <c r="I75" s="219" t="s">
        <v>24</v>
      </c>
      <c r="J75" s="219" t="s">
        <v>24</v>
      </c>
      <c r="K75" s="219" t="s">
        <v>24</v>
      </c>
      <c r="L75" s="219" t="s">
        <v>24</v>
      </c>
      <c r="M75" s="219" t="s">
        <v>24</v>
      </c>
      <c r="N75" s="219" t="s">
        <v>24</v>
      </c>
      <c r="O75" s="219" t="s">
        <v>24</v>
      </c>
      <c r="P75" s="219" t="s">
        <v>24</v>
      </c>
      <c r="Q75" s="219" t="s">
        <v>24</v>
      </c>
      <c r="R75" s="219" t="s">
        <v>24</v>
      </c>
      <c r="S75" s="219" t="s">
        <v>24</v>
      </c>
    </row>
    <row r="76" spans="1:19" ht="36" x14ac:dyDescent="0.2">
      <c r="A76" s="183" t="s">
        <v>155</v>
      </c>
      <c r="B76" s="184" t="s">
        <v>226</v>
      </c>
      <c r="C76" s="203">
        <v>8</v>
      </c>
      <c r="D76" s="173" t="s">
        <v>25</v>
      </c>
      <c r="E76" s="173" t="s">
        <v>25</v>
      </c>
      <c r="F76" s="173" t="s">
        <v>25</v>
      </c>
      <c r="G76" s="173" t="s">
        <v>25</v>
      </c>
      <c r="H76" s="173" t="s">
        <v>25</v>
      </c>
      <c r="I76" s="173" t="s">
        <v>237</v>
      </c>
      <c r="J76" s="173" t="s">
        <v>237</v>
      </c>
      <c r="K76" s="173" t="s">
        <v>25</v>
      </c>
      <c r="L76" s="173" t="s">
        <v>237</v>
      </c>
      <c r="M76" s="173" t="s">
        <v>237</v>
      </c>
      <c r="N76" s="173" t="s">
        <v>25</v>
      </c>
      <c r="O76" s="173" t="s">
        <v>25</v>
      </c>
      <c r="P76" s="173" t="s">
        <v>25</v>
      </c>
      <c r="Q76" s="173" t="s">
        <v>25</v>
      </c>
      <c r="R76" s="173" t="s">
        <v>25</v>
      </c>
      <c r="S76" s="173" t="s">
        <v>237</v>
      </c>
    </row>
    <row r="77" spans="1:19" x14ac:dyDescent="0.2">
      <c r="A77" s="75"/>
      <c r="B77" s="75"/>
      <c r="C77" s="83"/>
      <c r="D77" s="83"/>
      <c r="E77" s="83"/>
      <c r="F77" s="89"/>
      <c r="G77" s="89"/>
      <c r="H77" s="89"/>
      <c r="I77" s="89"/>
      <c r="J77" s="89"/>
      <c r="K77" s="89"/>
      <c r="L77" s="89"/>
      <c r="M77" s="89"/>
      <c r="N77" s="89"/>
      <c r="O77" s="89"/>
      <c r="P77" s="89"/>
      <c r="Q77" s="89"/>
      <c r="R77" s="89"/>
      <c r="S77" s="89"/>
    </row>
    <row r="78" spans="1:19" ht="33.6" customHeight="1" x14ac:dyDescent="0.2">
      <c r="A78" s="537" t="s">
        <v>244</v>
      </c>
      <c r="B78" s="537"/>
      <c r="C78" s="537"/>
      <c r="D78" s="537"/>
      <c r="E78" s="537"/>
      <c r="F78" s="537"/>
      <c r="G78" s="537"/>
      <c r="H78" s="537"/>
      <c r="I78" s="537"/>
      <c r="J78" s="537"/>
      <c r="K78" s="537"/>
      <c r="L78" s="537"/>
      <c r="M78" s="537"/>
      <c r="N78" s="537"/>
      <c r="O78" s="537"/>
      <c r="P78" s="537"/>
      <c r="Q78" s="537"/>
      <c r="R78" s="537"/>
      <c r="S78" s="537"/>
    </row>
    <row r="80" spans="1:19" ht="16.350000000000001" customHeight="1" x14ac:dyDescent="0.2">
      <c r="A80" s="538" t="s">
        <v>191</v>
      </c>
      <c r="B80" s="538"/>
      <c r="C80" s="538"/>
      <c r="D80" s="538"/>
      <c r="E80" s="538"/>
      <c r="F80" s="538"/>
      <c r="G80" s="538"/>
      <c r="H80" s="538"/>
      <c r="I80" s="538"/>
      <c r="J80" s="538"/>
      <c r="K80" s="538"/>
      <c r="L80" s="538"/>
      <c r="M80" s="538"/>
      <c r="N80" s="538"/>
      <c r="O80" s="538"/>
      <c r="P80" s="538"/>
      <c r="Q80" s="538"/>
      <c r="R80" s="538"/>
      <c r="S80" s="538"/>
    </row>
  </sheetData>
  <sheetProtection algorithmName="SHA-512" hashValue="mU8rCElc78oIs/XXMV18izfRa14fjzxSsgnmlZLW/hombNO1Wom+NJ5RoOMPBMISec87D7/1Qwb+XFbUttFpKA==" saltValue="D++qY2wwaj/loPYj8uiJRw==" spinCount="100000" sheet="1" objects="1" scenarios="1" selectLockedCells="1" selectUnlockedCells="1"/>
  <mergeCells count="25">
    <mergeCell ref="O3:S3"/>
    <mergeCell ref="A4:S4"/>
    <mergeCell ref="F6:S6"/>
    <mergeCell ref="C3:N3"/>
    <mergeCell ref="A71:B71"/>
    <mergeCell ref="K7:K8"/>
    <mergeCell ref="M7:M8"/>
    <mergeCell ref="D7:D8"/>
    <mergeCell ref="E7:E8"/>
    <mergeCell ref="G7:G8"/>
    <mergeCell ref="H7:H8"/>
    <mergeCell ref="A78:S78"/>
    <mergeCell ref="A80:S80"/>
    <mergeCell ref="S7:S8"/>
    <mergeCell ref="A7:B8"/>
    <mergeCell ref="O7:O8"/>
    <mergeCell ref="F7:F8"/>
    <mergeCell ref="I7:I8"/>
    <mergeCell ref="C7:C8"/>
    <mergeCell ref="J7:J8"/>
    <mergeCell ref="N7:N8"/>
    <mergeCell ref="P7:P8"/>
    <mergeCell ref="R7:R8"/>
    <mergeCell ref="Q7:Q8"/>
    <mergeCell ref="L7:L8"/>
  </mergeCells>
  <phoneticPr fontId="0" type="noConversion"/>
  <printOptions horizontalCentered="1"/>
  <pageMargins left="0.59055118110236227" right="0.19685039370078741" top="0.59055118110236227" bottom="0.39370078740157483" header="0" footer="0.19685039370078741"/>
  <pageSetup paperSize="9" scale="50" firstPageNumber="0" orientation="portrait" horizontalDpi="300" verticalDpi="300" r:id="rId1"/>
  <headerFooter alignWithMargins="0">
    <oddFooter>&amp;R&amp;"Arial,Standard"&amp;9Seite &amp;P von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L70"/>
  <sheetViews>
    <sheetView showGridLines="0" zoomScaleNormal="100" zoomScaleSheetLayoutView="100" workbookViewId="0">
      <selection activeCell="D8" sqref="D8"/>
    </sheetView>
  </sheetViews>
  <sheetFormatPr baseColWidth="10" defaultColWidth="11.42578125" defaultRowHeight="15" x14ac:dyDescent="0.25"/>
  <cols>
    <col min="1" max="1" width="29.140625" style="80" customWidth="1"/>
    <col min="2" max="2" width="40" style="80" customWidth="1"/>
    <col min="3" max="3" width="31.85546875" style="80" customWidth="1"/>
    <col min="4" max="5" width="13.42578125" style="80" customWidth="1"/>
    <col min="6" max="16384" width="11.42578125" style="80"/>
  </cols>
  <sheetData>
    <row r="1" spans="1:12" ht="30" customHeight="1" x14ac:dyDescent="0.2">
      <c r="A1" s="15" t="str">
        <f>'Inhaltsverz. u allg Hin.Los 12'!A1</f>
        <v>Vergabe Unterhaltsreinigung</v>
      </c>
      <c r="B1" s="15"/>
      <c r="C1" s="16"/>
      <c r="D1" s="16"/>
      <c r="E1" s="16"/>
      <c r="F1" s="17"/>
      <c r="G1" s="18"/>
      <c r="H1" s="18"/>
      <c r="I1" s="18"/>
      <c r="J1" s="18"/>
      <c r="K1" s="18"/>
      <c r="L1" s="18"/>
    </row>
    <row r="2" spans="1:12" ht="15.75" customHeight="1" x14ac:dyDescent="0.2">
      <c r="A2" s="165" t="str">
        <f>'Inhaltsverz. u allg Hin.Los 12'!A2</f>
        <v>Anhang Los 12 (EXCEL-Teil)</v>
      </c>
      <c r="B2" s="16"/>
      <c r="C2" s="16"/>
      <c r="D2" s="16"/>
      <c r="E2" s="16"/>
      <c r="F2" s="20"/>
      <c r="G2" s="20"/>
      <c r="H2" s="20"/>
      <c r="I2" s="20"/>
      <c r="J2" s="20"/>
      <c r="K2" s="20"/>
      <c r="L2" s="20"/>
    </row>
    <row r="3" spans="1:12" ht="15" customHeight="1" x14ac:dyDescent="0.2">
      <c r="A3" s="214" t="s">
        <v>115</v>
      </c>
      <c r="B3" s="215" t="str">
        <f>'Inhaltsverz. u allg Hin.Los 12'!B3</f>
        <v>Stadt Krefeld</v>
      </c>
      <c r="C3" s="143" t="str">
        <f>'Inhaltsverz. u allg Hin.Los 12'!D3</f>
        <v>Vergabenummer/   Aktenzeichen:</v>
      </c>
      <c r="D3" s="593" t="str">
        <f>'Inhaltsverz. u allg Hin.Los 12'!E3</f>
        <v>2025-ZGM-6011-Kaz-0001</v>
      </c>
      <c r="E3" s="593"/>
      <c r="F3" s="124"/>
      <c r="H3" s="125"/>
      <c r="I3" s="125"/>
      <c r="J3" s="125"/>
      <c r="K3" s="125"/>
    </row>
    <row r="4" spans="1:12" s="81" customFormat="1" ht="32.25" customHeight="1" x14ac:dyDescent="0.25">
      <c r="A4" s="559" t="s">
        <v>652</v>
      </c>
      <c r="B4" s="559"/>
      <c r="C4" s="559"/>
      <c r="D4" s="559"/>
      <c r="E4" s="559"/>
    </row>
    <row r="5" spans="1:12" s="118" customFormat="1" ht="6.75" customHeight="1" x14ac:dyDescent="0.25">
      <c r="A5" s="604"/>
      <c r="B5" s="604"/>
      <c r="C5" s="604"/>
      <c r="D5" s="604"/>
      <c r="E5" s="604"/>
    </row>
    <row r="6" spans="1:12" x14ac:dyDescent="0.25">
      <c r="A6" s="2" t="s">
        <v>47</v>
      </c>
      <c r="B6" s="2"/>
      <c r="C6" s="58"/>
      <c r="D6" s="119"/>
      <c r="E6" s="120"/>
      <c r="F6" s="122"/>
      <c r="G6" s="121"/>
      <c r="H6" s="1"/>
      <c r="I6" s="1"/>
      <c r="J6" s="1"/>
    </row>
    <row r="7" spans="1:12" s="81" customFormat="1" ht="6" customHeight="1" x14ac:dyDescent="0.25">
      <c r="A7" s="2"/>
      <c r="B7" s="2"/>
      <c r="C7" s="2"/>
      <c r="D7" s="2"/>
      <c r="E7" s="2"/>
    </row>
    <row r="8" spans="1:12" s="81" customFormat="1" ht="15.75" x14ac:dyDescent="0.25">
      <c r="A8" s="567" t="s">
        <v>30</v>
      </c>
      <c r="B8" s="568"/>
      <c r="C8" s="569"/>
      <c r="D8" s="135"/>
      <c r="E8" s="123" t="s">
        <v>31</v>
      </c>
    </row>
    <row r="9" spans="1:12" s="81" customFormat="1" ht="15.75" x14ac:dyDescent="0.25">
      <c r="A9" s="567" t="s">
        <v>32</v>
      </c>
      <c r="B9" s="568"/>
      <c r="C9" s="569"/>
      <c r="D9" s="135"/>
      <c r="E9" s="123" t="s">
        <v>31</v>
      </c>
    </row>
    <row r="10" spans="1:12" s="81" customFormat="1" ht="15.75" x14ac:dyDescent="0.25">
      <c r="A10" s="567" t="s">
        <v>33</v>
      </c>
      <c r="B10" s="568"/>
      <c r="C10" s="569"/>
      <c r="D10" s="135"/>
      <c r="E10" s="123" t="s">
        <v>31</v>
      </c>
    </row>
    <row r="11" spans="1:12" s="81" customFormat="1" ht="6" customHeight="1" x14ac:dyDescent="0.25">
      <c r="A11" s="2"/>
      <c r="B11" s="2"/>
      <c r="C11" s="2"/>
      <c r="D11" s="2"/>
      <c r="E11" s="2"/>
    </row>
    <row r="12" spans="1:12" x14ac:dyDescent="0.25">
      <c r="A12" s="56"/>
      <c r="B12" s="56"/>
      <c r="C12" s="56"/>
      <c r="D12" s="416" t="s">
        <v>34</v>
      </c>
      <c r="E12" s="403"/>
    </row>
    <row r="13" spans="1:12" ht="15" customHeight="1" x14ac:dyDescent="0.25">
      <c r="A13" s="148" t="s">
        <v>20</v>
      </c>
      <c r="B13" s="149"/>
      <c r="C13" s="394"/>
      <c r="D13" s="417">
        <v>100</v>
      </c>
      <c r="E13" s="404"/>
    </row>
    <row r="14" spans="1:12" ht="15" customHeight="1" x14ac:dyDescent="0.25">
      <c r="A14" s="147" t="s">
        <v>152</v>
      </c>
      <c r="B14" s="62"/>
      <c r="C14" s="62"/>
      <c r="D14" s="418"/>
      <c r="E14" s="405"/>
    </row>
    <row r="15" spans="1:12" x14ac:dyDescent="0.25">
      <c r="A15" s="147" t="s">
        <v>10</v>
      </c>
      <c r="B15" s="62"/>
      <c r="C15" s="62"/>
      <c r="D15" s="419"/>
      <c r="E15" s="406"/>
    </row>
    <row r="16" spans="1:12" x14ac:dyDescent="0.25">
      <c r="A16" s="147" t="s">
        <v>11</v>
      </c>
      <c r="B16" s="62"/>
      <c r="C16" s="62"/>
      <c r="D16" s="419"/>
      <c r="E16" s="406"/>
    </row>
    <row r="17" spans="1:5" x14ac:dyDescent="0.25">
      <c r="A17" s="147" t="s">
        <v>12</v>
      </c>
      <c r="B17" s="62"/>
      <c r="C17" s="62"/>
      <c r="D17" s="419"/>
      <c r="E17" s="407"/>
    </row>
    <row r="18" spans="1:5" x14ac:dyDescent="0.25">
      <c r="A18" s="147" t="s">
        <v>13</v>
      </c>
      <c r="B18" s="62"/>
      <c r="C18" s="62"/>
      <c r="D18" s="420"/>
      <c r="E18" s="407"/>
    </row>
    <row r="19" spans="1:5" x14ac:dyDescent="0.25">
      <c r="A19" s="147" t="s">
        <v>14</v>
      </c>
      <c r="B19" s="62"/>
      <c r="C19" s="62"/>
      <c r="D19" s="419"/>
      <c r="E19" s="406"/>
    </row>
    <row r="20" spans="1:5" ht="15" customHeight="1" x14ac:dyDescent="0.25">
      <c r="A20" s="147" t="s">
        <v>15</v>
      </c>
      <c r="B20" s="62"/>
      <c r="C20" s="62"/>
      <c r="D20" s="419"/>
      <c r="E20" s="406"/>
    </row>
    <row r="21" spans="1:5" x14ac:dyDescent="0.25">
      <c r="A21" s="147" t="s">
        <v>81</v>
      </c>
      <c r="B21" s="62"/>
      <c r="C21" s="62"/>
      <c r="D21" s="419"/>
      <c r="E21" s="406"/>
    </row>
    <row r="22" spans="1:5" ht="15" customHeight="1" x14ac:dyDescent="0.25">
      <c r="A22" s="147" t="s">
        <v>80</v>
      </c>
      <c r="B22" s="62"/>
      <c r="C22" s="62"/>
      <c r="D22" s="421"/>
      <c r="E22" s="406"/>
    </row>
    <row r="23" spans="1:5" x14ac:dyDescent="0.25">
      <c r="A23" s="596" t="s">
        <v>35</v>
      </c>
      <c r="B23" s="597"/>
      <c r="C23" s="597"/>
      <c r="D23" s="422">
        <f>SUM(D15:D21)</f>
        <v>0</v>
      </c>
      <c r="E23" s="408"/>
    </row>
    <row r="24" spans="1:5" x14ac:dyDescent="0.25">
      <c r="A24" s="571" t="s">
        <v>16</v>
      </c>
      <c r="B24" s="572"/>
      <c r="C24" s="395"/>
      <c r="D24" s="423"/>
      <c r="E24" s="409"/>
    </row>
    <row r="25" spans="1:5" x14ac:dyDescent="0.25">
      <c r="A25" s="573" t="s">
        <v>36</v>
      </c>
      <c r="B25" s="574"/>
      <c r="C25" s="414"/>
      <c r="D25" s="419"/>
      <c r="E25" s="406"/>
    </row>
    <row r="26" spans="1:5" x14ac:dyDescent="0.25">
      <c r="A26" s="575" t="s">
        <v>1</v>
      </c>
      <c r="B26" s="576"/>
      <c r="C26" s="62"/>
      <c r="D26" s="419"/>
      <c r="E26" s="406"/>
    </row>
    <row r="27" spans="1:5" x14ac:dyDescent="0.25">
      <c r="A27" s="575" t="s">
        <v>2</v>
      </c>
      <c r="B27" s="576"/>
      <c r="C27" s="62"/>
      <c r="D27" s="419"/>
      <c r="E27" s="406"/>
    </row>
    <row r="28" spans="1:5" x14ac:dyDescent="0.25">
      <c r="A28" s="575" t="s">
        <v>3</v>
      </c>
      <c r="B28" s="576"/>
      <c r="C28" s="62"/>
      <c r="D28" s="419"/>
      <c r="E28" s="406"/>
    </row>
    <row r="29" spans="1:5" x14ac:dyDescent="0.25">
      <c r="A29" s="575" t="s">
        <v>4</v>
      </c>
      <c r="B29" s="576"/>
      <c r="C29" s="62"/>
      <c r="D29" s="419"/>
      <c r="E29" s="406"/>
    </row>
    <row r="30" spans="1:5" x14ac:dyDescent="0.25">
      <c r="A30" s="573" t="s">
        <v>106</v>
      </c>
      <c r="B30" s="574"/>
      <c r="C30" s="62"/>
      <c r="D30" s="419"/>
      <c r="E30" s="406"/>
    </row>
    <row r="31" spans="1:5" x14ac:dyDescent="0.25">
      <c r="A31" s="575" t="s">
        <v>5</v>
      </c>
      <c r="B31" s="576"/>
      <c r="C31" s="62"/>
      <c r="D31" s="419"/>
      <c r="E31" s="406"/>
    </row>
    <row r="32" spans="1:5" x14ac:dyDescent="0.25">
      <c r="A32" s="575" t="s">
        <v>105</v>
      </c>
      <c r="B32" s="576"/>
      <c r="C32" s="62"/>
      <c r="D32" s="419"/>
      <c r="E32" s="406"/>
    </row>
    <row r="33" spans="1:5" x14ac:dyDescent="0.25">
      <c r="A33" s="575" t="s">
        <v>6</v>
      </c>
      <c r="B33" s="576"/>
      <c r="C33" s="62"/>
      <c r="D33" s="419"/>
      <c r="E33" s="406"/>
    </row>
    <row r="34" spans="1:5" x14ac:dyDescent="0.25">
      <c r="A34" s="577" t="s">
        <v>107</v>
      </c>
      <c r="B34" s="578"/>
      <c r="C34" s="62"/>
      <c r="D34" s="419"/>
      <c r="E34" s="406"/>
    </row>
    <row r="35" spans="1:5" ht="15" customHeight="1" x14ac:dyDescent="0.25">
      <c r="A35" s="598" t="s">
        <v>157</v>
      </c>
      <c r="B35" s="599"/>
      <c r="C35" s="599"/>
      <c r="D35" s="419"/>
      <c r="E35" s="406"/>
    </row>
    <row r="36" spans="1:5" ht="15" customHeight="1" x14ac:dyDescent="0.25">
      <c r="A36" s="577" t="s">
        <v>52</v>
      </c>
      <c r="B36" s="578"/>
      <c r="C36" s="396"/>
      <c r="D36" s="419"/>
      <c r="E36" s="406"/>
    </row>
    <row r="37" spans="1:5" x14ac:dyDescent="0.25">
      <c r="A37" s="579" t="s">
        <v>37</v>
      </c>
      <c r="B37" s="580"/>
      <c r="C37" s="580"/>
      <c r="D37" s="424">
        <f>SUM(D23:D36)</f>
        <v>0</v>
      </c>
      <c r="E37" s="408"/>
    </row>
    <row r="38" spans="1:5" x14ac:dyDescent="0.25">
      <c r="A38" s="581" t="s">
        <v>38</v>
      </c>
      <c r="B38" s="582"/>
      <c r="C38" s="582"/>
      <c r="D38" s="424">
        <f>D13+D37</f>
        <v>100</v>
      </c>
      <c r="E38" s="408"/>
    </row>
    <row r="39" spans="1:5" ht="15" customHeight="1" x14ac:dyDescent="0.25">
      <c r="A39" s="600" t="s">
        <v>17</v>
      </c>
      <c r="B39" s="601"/>
      <c r="C39" s="394"/>
      <c r="D39" s="63"/>
      <c r="E39" s="410"/>
    </row>
    <row r="40" spans="1:5" ht="24.75" customHeight="1" x14ac:dyDescent="0.25">
      <c r="A40" s="598" t="s">
        <v>1572</v>
      </c>
      <c r="B40" s="599"/>
      <c r="C40" s="599"/>
      <c r="D40" s="64"/>
      <c r="E40" s="406"/>
    </row>
    <row r="41" spans="1:5" ht="15.75" customHeight="1" x14ac:dyDescent="0.25">
      <c r="A41" s="602" t="s">
        <v>51</v>
      </c>
      <c r="B41" s="603"/>
      <c r="C41" s="62"/>
      <c r="D41" s="425"/>
      <c r="E41" s="406"/>
    </row>
    <row r="42" spans="1:5" x14ac:dyDescent="0.25">
      <c r="A42" s="575" t="s">
        <v>53</v>
      </c>
      <c r="B42" s="576"/>
      <c r="C42" s="62"/>
      <c r="D42" s="426"/>
      <c r="E42" s="411"/>
    </row>
    <row r="43" spans="1:5" x14ac:dyDescent="0.25">
      <c r="A43" s="600" t="s">
        <v>18</v>
      </c>
      <c r="B43" s="601"/>
      <c r="C43" s="394"/>
      <c r="D43" s="421"/>
      <c r="E43" s="412"/>
    </row>
    <row r="44" spans="1:5" x14ac:dyDescent="0.25">
      <c r="A44" s="575" t="s">
        <v>39</v>
      </c>
      <c r="B44" s="576"/>
      <c r="C44" s="62"/>
      <c r="D44" s="427"/>
      <c r="E44" s="411"/>
    </row>
    <row r="45" spans="1:5" x14ac:dyDescent="0.25">
      <c r="A45" s="577" t="s">
        <v>92</v>
      </c>
      <c r="B45" s="578"/>
      <c r="C45" s="578"/>
      <c r="D45" s="426"/>
      <c r="E45" s="411"/>
    </row>
    <row r="46" spans="1:5" x14ac:dyDescent="0.25">
      <c r="A46" s="577" t="s">
        <v>79</v>
      </c>
      <c r="B46" s="578"/>
      <c r="C46" s="578"/>
      <c r="D46" s="426"/>
      <c r="E46" s="411"/>
    </row>
    <row r="47" spans="1:5" x14ac:dyDescent="0.25">
      <c r="A47" s="575" t="s">
        <v>7</v>
      </c>
      <c r="B47" s="576"/>
      <c r="C47" s="62"/>
      <c r="D47" s="426"/>
      <c r="E47" s="411"/>
    </row>
    <row r="48" spans="1:5" x14ac:dyDescent="0.25">
      <c r="A48" s="575" t="s">
        <v>8</v>
      </c>
      <c r="B48" s="576"/>
      <c r="C48" s="62"/>
      <c r="D48" s="426"/>
      <c r="E48" s="411"/>
    </row>
    <row r="49" spans="1:5" x14ac:dyDescent="0.25">
      <c r="A49" s="575" t="s">
        <v>54</v>
      </c>
      <c r="B49" s="576"/>
      <c r="C49" s="62"/>
      <c r="D49" s="426"/>
      <c r="E49" s="411"/>
    </row>
    <row r="50" spans="1:5" x14ac:dyDescent="0.25">
      <c r="A50" s="579" t="s">
        <v>50</v>
      </c>
      <c r="B50" s="580"/>
      <c r="C50" s="580"/>
      <c r="D50" s="422">
        <f>SUM(D40,D41,D42,D44,D45,D46,D47,D48,D49)</f>
        <v>0</v>
      </c>
      <c r="E50" s="408"/>
    </row>
    <row r="51" spans="1:5" x14ac:dyDescent="0.25">
      <c r="A51" s="594" t="s">
        <v>19</v>
      </c>
      <c r="B51" s="595"/>
      <c r="C51" s="595"/>
      <c r="D51" s="422">
        <f>D50+D38</f>
        <v>100</v>
      </c>
      <c r="E51" s="408"/>
    </row>
    <row r="52" spans="1:5" x14ac:dyDescent="0.25">
      <c r="A52" s="146" t="s">
        <v>9</v>
      </c>
      <c r="B52" s="146"/>
      <c r="C52" s="415"/>
      <c r="D52" s="428">
        <f>D51*C52%</f>
        <v>0</v>
      </c>
      <c r="E52" s="410"/>
    </row>
    <row r="53" spans="1:5" x14ac:dyDescent="0.25">
      <c r="A53" s="581" t="s">
        <v>40</v>
      </c>
      <c r="B53" s="582"/>
      <c r="C53" s="582"/>
      <c r="D53" s="422">
        <f>SUM(D51:D52)</f>
        <v>100</v>
      </c>
      <c r="E53" s="408"/>
    </row>
    <row r="54" spans="1:5" x14ac:dyDescent="0.25">
      <c r="A54" s="581" t="s">
        <v>41</v>
      </c>
      <c r="B54" s="582"/>
      <c r="C54" s="582"/>
      <c r="D54" s="429">
        <f>$D$14*D53%</f>
        <v>0</v>
      </c>
      <c r="E54" s="413"/>
    </row>
    <row r="55" spans="1:5" x14ac:dyDescent="0.25">
      <c r="A55" s="581" t="s">
        <v>42</v>
      </c>
      <c r="B55" s="582"/>
      <c r="C55" s="582"/>
      <c r="D55" s="430">
        <f>D38/D53*100</f>
        <v>100</v>
      </c>
      <c r="E55" s="404"/>
    </row>
    <row r="56" spans="1:5" x14ac:dyDescent="0.25">
      <c r="A56" s="58"/>
      <c r="B56" s="58"/>
      <c r="C56" s="58"/>
      <c r="D56" s="58"/>
      <c r="E56" s="58"/>
    </row>
    <row r="57" spans="1:5" x14ac:dyDescent="0.25">
      <c r="A57" s="59"/>
      <c r="B57" s="59"/>
      <c r="C57" s="59"/>
      <c r="D57" s="65" t="s">
        <v>34</v>
      </c>
      <c r="E57" s="408"/>
    </row>
    <row r="58" spans="1:5" x14ac:dyDescent="0.25">
      <c r="A58" s="59"/>
      <c r="B58" s="59"/>
      <c r="C58" s="59" t="s">
        <v>1699</v>
      </c>
      <c r="D58" s="66">
        <v>100</v>
      </c>
      <c r="E58" s="413"/>
    </row>
    <row r="59" spans="1:5" x14ac:dyDescent="0.25">
      <c r="A59" s="59"/>
      <c r="B59" s="59"/>
      <c r="C59" s="59" t="s">
        <v>43</v>
      </c>
      <c r="D59" s="588">
        <f>D58</f>
        <v>100</v>
      </c>
      <c r="E59" s="588"/>
    </row>
    <row r="60" spans="1:5" x14ac:dyDescent="0.25">
      <c r="A60" s="60"/>
      <c r="B60" s="60"/>
      <c r="C60" s="60" t="s">
        <v>44</v>
      </c>
      <c r="D60" s="589">
        <f>(D54*D58)/100</f>
        <v>0</v>
      </c>
      <c r="E60" s="589"/>
    </row>
    <row r="61" spans="1:5" x14ac:dyDescent="0.25">
      <c r="A61" s="60"/>
      <c r="B61" s="60"/>
      <c r="C61" s="60"/>
      <c r="D61" s="151"/>
      <c r="E61" s="152"/>
    </row>
    <row r="62" spans="1:5" ht="25.5" customHeight="1" x14ac:dyDescent="0.25">
      <c r="A62" s="583" t="s">
        <v>1573</v>
      </c>
      <c r="B62" s="584"/>
      <c r="C62" s="590"/>
      <c r="D62" s="585"/>
      <c r="E62" s="585"/>
    </row>
    <row r="63" spans="1:5" ht="31.7" customHeight="1" x14ac:dyDescent="0.25">
      <c r="A63" s="583" t="s">
        <v>1574</v>
      </c>
      <c r="B63" s="584"/>
      <c r="C63" s="590"/>
      <c r="D63" s="591"/>
      <c r="E63" s="592"/>
    </row>
    <row r="64" spans="1:5" x14ac:dyDescent="0.25">
      <c r="A64" s="60"/>
      <c r="B64" s="60"/>
      <c r="C64" s="60"/>
      <c r="D64" s="151"/>
      <c r="E64" s="152"/>
    </row>
    <row r="65" spans="1:5" x14ac:dyDescent="0.25">
      <c r="A65" s="583" t="s">
        <v>143</v>
      </c>
      <c r="B65" s="584"/>
      <c r="C65" s="67"/>
      <c r="D65" s="585"/>
      <c r="E65" s="585"/>
    </row>
    <row r="66" spans="1:5" x14ac:dyDescent="0.25">
      <c r="A66" s="583" t="s">
        <v>144</v>
      </c>
      <c r="B66" s="584"/>
      <c r="C66" s="67"/>
      <c r="D66" s="586"/>
      <c r="E66" s="587"/>
    </row>
    <row r="67" spans="1:5" x14ac:dyDescent="0.25">
      <c r="A67" s="56"/>
      <c r="B67" s="56"/>
      <c r="C67" s="56"/>
      <c r="D67" s="61"/>
      <c r="E67" s="61"/>
    </row>
    <row r="68" spans="1:5" x14ac:dyDescent="0.25">
      <c r="A68" s="59"/>
      <c r="B68" s="59"/>
      <c r="C68" s="59" t="s">
        <v>45</v>
      </c>
      <c r="D68" s="68"/>
      <c r="E68" s="61"/>
    </row>
    <row r="69" spans="1:5" x14ac:dyDescent="0.25">
      <c r="A69" s="59"/>
      <c r="B69" s="59"/>
      <c r="C69" s="59" t="s">
        <v>46</v>
      </c>
      <c r="D69" s="68"/>
      <c r="E69" s="61"/>
    </row>
    <row r="70" spans="1:5" ht="66" customHeight="1" x14ac:dyDescent="0.25">
      <c r="A70" s="570" t="s">
        <v>1700</v>
      </c>
      <c r="B70" s="570"/>
      <c r="C70" s="570"/>
      <c r="D70" s="570"/>
      <c r="E70" s="570"/>
    </row>
  </sheetData>
  <sheetProtection algorithmName="SHA-512" hashValue="J1gpRvd1IrXA/S9OFhCBVqxghd6awWSIgqn7CkR3xODaIXyPkoINOp/NcUSYbCHwvqke6YZGrnGDqvi8NV0KLQ==" saltValue="9MQbn5fQD7SgdmzlXVxM2A==" spinCount="100000" sheet="1" objects="1" scenarios="1" selectLockedCells="1"/>
  <mergeCells count="49">
    <mergeCell ref="A54:C54"/>
    <mergeCell ref="A43:B43"/>
    <mergeCell ref="A44:B44"/>
    <mergeCell ref="A47:B47"/>
    <mergeCell ref="A33:B33"/>
    <mergeCell ref="A45:C45"/>
    <mergeCell ref="A46:C46"/>
    <mergeCell ref="A36:B36"/>
    <mergeCell ref="D3:E3"/>
    <mergeCell ref="A49:B49"/>
    <mergeCell ref="A50:C50"/>
    <mergeCell ref="A51:C51"/>
    <mergeCell ref="A53:C53"/>
    <mergeCell ref="A28:B28"/>
    <mergeCell ref="A23:C23"/>
    <mergeCell ref="A35:C35"/>
    <mergeCell ref="A39:B39"/>
    <mergeCell ref="A40:C40"/>
    <mergeCell ref="A41:B41"/>
    <mergeCell ref="A42:B42"/>
    <mergeCell ref="A4:E4"/>
    <mergeCell ref="A5:E5"/>
    <mergeCell ref="A8:C8"/>
    <mergeCell ref="A9:C9"/>
    <mergeCell ref="A66:B66"/>
    <mergeCell ref="D66:E66"/>
    <mergeCell ref="A55:C55"/>
    <mergeCell ref="D59:E59"/>
    <mergeCell ref="D60:E60"/>
    <mergeCell ref="A62:C62"/>
    <mergeCell ref="D62:E62"/>
    <mergeCell ref="A63:C63"/>
    <mergeCell ref="D63:E63"/>
    <mergeCell ref="A10:C10"/>
    <mergeCell ref="A70:E70"/>
    <mergeCell ref="A24:B24"/>
    <mergeCell ref="A25:B25"/>
    <mergeCell ref="A26:B26"/>
    <mergeCell ref="A27:B27"/>
    <mergeCell ref="A34:B34"/>
    <mergeCell ref="A37:C37"/>
    <mergeCell ref="A38:C38"/>
    <mergeCell ref="A29:B29"/>
    <mergeCell ref="A30:B30"/>
    <mergeCell ref="A31:B31"/>
    <mergeCell ref="A32:B32"/>
    <mergeCell ref="A48:B48"/>
    <mergeCell ref="A65:B65"/>
    <mergeCell ref="D65:E65"/>
  </mergeCells>
  <phoneticPr fontId="0" type="noConversion"/>
  <conditionalFormatting sqref="D59">
    <cfRule type="cellIs" dxfId="64" priority="1" stopIfTrue="1" operator="lessThan">
      <formula>100</formula>
    </cfRule>
    <cfRule type="cellIs" dxfId="63" priority="2" stopIfTrue="1" operator="greaterThan">
      <formula>100</formula>
    </cfRule>
    <cfRule type="cellIs" dxfId="62" priority="3" stopIfTrue="1" operator="equal">
      <formula>100</formula>
    </cfRule>
  </conditionalFormatting>
  <printOptions horizontalCentered="1"/>
  <pageMargins left="0.59055118110236227" right="0.19685039370078741" top="0.59055118110236227" bottom="0.39370078740157483" header="0" footer="0.19685039370078741"/>
  <pageSetup paperSize="9" scale="66" firstPageNumber="0" orientation="portrait" horizontalDpi="300" verticalDpi="300" r:id="rId1"/>
  <headerFooter alignWithMargins="0">
    <oddFooter>&amp;R&amp;"Arial,Standard"&amp;9Seite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L71"/>
  <sheetViews>
    <sheetView showGridLines="0" zoomScaleNormal="100" zoomScaleSheetLayoutView="100" workbookViewId="0">
      <selection activeCell="D8" sqref="D8"/>
    </sheetView>
  </sheetViews>
  <sheetFormatPr baseColWidth="10" defaultColWidth="11.42578125" defaultRowHeight="15" x14ac:dyDescent="0.25"/>
  <cols>
    <col min="1" max="1" width="29.140625" style="80" customWidth="1"/>
    <col min="2" max="2" width="40" style="80" customWidth="1"/>
    <col min="3" max="3" width="31.85546875" style="80" customWidth="1"/>
    <col min="4" max="5" width="13.42578125" style="80" customWidth="1"/>
    <col min="6" max="16384" width="11.42578125" style="80"/>
  </cols>
  <sheetData>
    <row r="1" spans="1:12" ht="30" customHeight="1" x14ac:dyDescent="0.2">
      <c r="A1" s="15" t="str">
        <f>'Inhaltsverz. u allg Hin.Los 12'!A1</f>
        <v>Vergabe Unterhaltsreinigung</v>
      </c>
      <c r="B1" s="15"/>
      <c r="C1" s="16"/>
      <c r="D1" s="16"/>
      <c r="E1" s="16"/>
      <c r="F1" s="17"/>
      <c r="G1" s="18"/>
      <c r="H1" s="18"/>
      <c r="I1" s="18"/>
      <c r="J1" s="18"/>
      <c r="K1" s="18"/>
      <c r="L1" s="18"/>
    </row>
    <row r="2" spans="1:12" ht="15.75" customHeight="1" x14ac:dyDescent="0.2">
      <c r="A2" s="165" t="str">
        <f>'Inhaltsverz. u allg Hin.Los 12'!A2</f>
        <v>Anhang Los 12 (EXCEL-Teil)</v>
      </c>
      <c r="B2" s="16"/>
      <c r="C2" s="16"/>
      <c r="D2" s="16"/>
      <c r="E2" s="16"/>
      <c r="F2" s="20"/>
      <c r="G2" s="20"/>
      <c r="H2" s="20"/>
      <c r="I2" s="20"/>
      <c r="J2" s="20"/>
      <c r="K2" s="20"/>
      <c r="L2" s="20"/>
    </row>
    <row r="3" spans="1:12" ht="15" customHeight="1" x14ac:dyDescent="0.2">
      <c r="A3" s="214" t="s">
        <v>115</v>
      </c>
      <c r="B3" s="215" t="str">
        <f>'Inhaltsverz. u allg Hin.Los 12'!B3</f>
        <v>Stadt Krefeld</v>
      </c>
      <c r="C3" s="143" t="str">
        <f>'Inhaltsverz. u allg Hin.Los 12'!D3</f>
        <v>Vergabenummer/   Aktenzeichen:</v>
      </c>
      <c r="D3" s="593" t="str">
        <f>'Inhaltsverz. u allg Hin.Los 12'!E3</f>
        <v>2025-ZGM-6011-Kaz-0001</v>
      </c>
      <c r="E3" s="593"/>
      <c r="F3" s="124"/>
      <c r="H3" s="125"/>
      <c r="I3" s="125"/>
      <c r="J3" s="125"/>
      <c r="K3" s="125"/>
    </row>
    <row r="4" spans="1:12" s="81" customFormat="1" ht="32.25" customHeight="1" x14ac:dyDescent="0.25">
      <c r="A4" s="559" t="s">
        <v>653</v>
      </c>
      <c r="B4" s="559"/>
      <c r="C4" s="559"/>
      <c r="D4" s="559"/>
      <c r="E4" s="559"/>
    </row>
    <row r="5" spans="1:12" s="118" customFormat="1" ht="6.75" customHeight="1" x14ac:dyDescent="0.25">
      <c r="A5" s="604"/>
      <c r="B5" s="604"/>
      <c r="C5" s="604"/>
      <c r="D5" s="604"/>
      <c r="E5" s="604"/>
    </row>
    <row r="6" spans="1:12" x14ac:dyDescent="0.25">
      <c r="A6" s="2" t="s">
        <v>47</v>
      </c>
      <c r="B6" s="2"/>
      <c r="C6" s="58"/>
      <c r="D6" s="119"/>
      <c r="E6" s="120"/>
      <c r="F6" s="122"/>
      <c r="G6" s="121"/>
      <c r="H6" s="1"/>
      <c r="I6" s="1"/>
      <c r="J6" s="1"/>
    </row>
    <row r="7" spans="1:12" s="81" customFormat="1" ht="6" customHeight="1" x14ac:dyDescent="0.25">
      <c r="A7" s="2"/>
      <c r="B7" s="2"/>
      <c r="C7" s="2"/>
      <c r="D7" s="2"/>
      <c r="E7" s="2"/>
    </row>
    <row r="8" spans="1:12" s="81" customFormat="1" ht="15.75" x14ac:dyDescent="0.25">
      <c r="A8" s="567" t="s">
        <v>30</v>
      </c>
      <c r="B8" s="568"/>
      <c r="C8" s="569"/>
      <c r="D8" s="135"/>
      <c r="E8" s="123" t="s">
        <v>31</v>
      </c>
    </row>
    <row r="9" spans="1:12" s="81" customFormat="1" ht="15.75" x14ac:dyDescent="0.25">
      <c r="A9" s="567" t="s">
        <v>32</v>
      </c>
      <c r="B9" s="568"/>
      <c r="C9" s="569"/>
      <c r="D9" s="135"/>
      <c r="E9" s="123" t="s">
        <v>31</v>
      </c>
    </row>
    <row r="10" spans="1:12" s="81" customFormat="1" ht="15.75" x14ac:dyDescent="0.25">
      <c r="A10" s="567" t="s">
        <v>33</v>
      </c>
      <c r="B10" s="568"/>
      <c r="C10" s="569"/>
      <c r="D10" s="135"/>
      <c r="E10" s="123" t="s">
        <v>31</v>
      </c>
    </row>
    <row r="11" spans="1:12" s="81" customFormat="1" ht="6" customHeight="1" x14ac:dyDescent="0.25">
      <c r="A11" s="2"/>
      <c r="B11" s="2"/>
      <c r="C11" s="2"/>
      <c r="D11" s="2"/>
      <c r="E11" s="2"/>
    </row>
    <row r="12" spans="1:12" x14ac:dyDescent="0.25">
      <c r="A12" s="56"/>
      <c r="B12" s="56"/>
      <c r="C12" s="56"/>
      <c r="D12" s="416" t="s">
        <v>34</v>
      </c>
      <c r="E12" s="403"/>
    </row>
    <row r="13" spans="1:12" ht="15" customHeight="1" x14ac:dyDescent="0.25">
      <c r="A13" s="148" t="s">
        <v>20</v>
      </c>
      <c r="B13" s="149"/>
      <c r="C13" s="398"/>
      <c r="D13" s="417">
        <v>100</v>
      </c>
      <c r="E13" s="404"/>
    </row>
    <row r="14" spans="1:12" ht="15" customHeight="1" x14ac:dyDescent="0.25">
      <c r="A14" s="147" t="s">
        <v>152</v>
      </c>
      <c r="B14" s="62"/>
      <c r="C14" s="62"/>
      <c r="D14" s="418"/>
      <c r="E14" s="405"/>
    </row>
    <row r="15" spans="1:12" x14ac:dyDescent="0.25">
      <c r="A15" s="147" t="s">
        <v>10</v>
      </c>
      <c r="B15" s="62"/>
      <c r="C15" s="62"/>
      <c r="D15" s="419"/>
      <c r="E15" s="406"/>
    </row>
    <row r="16" spans="1:12" x14ac:dyDescent="0.25">
      <c r="A16" s="147" t="s">
        <v>11</v>
      </c>
      <c r="B16" s="62"/>
      <c r="C16" s="62"/>
      <c r="D16" s="419"/>
      <c r="E16" s="406"/>
    </row>
    <row r="17" spans="1:5" x14ac:dyDescent="0.25">
      <c r="A17" s="147" t="s">
        <v>12</v>
      </c>
      <c r="B17" s="62"/>
      <c r="C17" s="62"/>
      <c r="D17" s="419"/>
      <c r="E17" s="407"/>
    </row>
    <row r="18" spans="1:5" x14ac:dyDescent="0.25">
      <c r="A18" s="147" t="s">
        <v>13</v>
      </c>
      <c r="B18" s="62"/>
      <c r="C18" s="62"/>
      <c r="D18" s="420"/>
      <c r="E18" s="407"/>
    </row>
    <row r="19" spans="1:5" x14ac:dyDescent="0.25">
      <c r="A19" s="147" t="s">
        <v>14</v>
      </c>
      <c r="B19" s="62"/>
      <c r="C19" s="62"/>
      <c r="D19" s="419"/>
      <c r="E19" s="406"/>
    </row>
    <row r="20" spans="1:5" ht="15" customHeight="1" x14ac:dyDescent="0.25">
      <c r="A20" s="147" t="s">
        <v>15</v>
      </c>
      <c r="B20" s="62"/>
      <c r="C20" s="62"/>
      <c r="D20" s="419"/>
      <c r="E20" s="406"/>
    </row>
    <row r="21" spans="1:5" x14ac:dyDescent="0.25">
      <c r="A21" s="147" t="s">
        <v>81</v>
      </c>
      <c r="B21" s="62"/>
      <c r="C21" s="62"/>
      <c r="D21" s="419"/>
      <c r="E21" s="406"/>
    </row>
    <row r="22" spans="1:5" ht="15" customHeight="1" x14ac:dyDescent="0.25">
      <c r="A22" s="147" t="s">
        <v>80</v>
      </c>
      <c r="B22" s="62"/>
      <c r="C22" s="62"/>
      <c r="D22" s="421"/>
      <c r="E22" s="406"/>
    </row>
    <row r="23" spans="1:5" x14ac:dyDescent="0.25">
      <c r="A23" s="596" t="s">
        <v>35</v>
      </c>
      <c r="B23" s="597"/>
      <c r="C23" s="597"/>
      <c r="D23" s="422">
        <f>SUM(D15:D21)</f>
        <v>0</v>
      </c>
      <c r="E23" s="408"/>
    </row>
    <row r="24" spans="1:5" x14ac:dyDescent="0.25">
      <c r="A24" s="571" t="s">
        <v>16</v>
      </c>
      <c r="B24" s="572"/>
      <c r="C24" s="399"/>
      <c r="D24" s="423"/>
      <c r="E24" s="57"/>
    </row>
    <row r="25" spans="1:5" x14ac:dyDescent="0.25">
      <c r="A25" s="573" t="s">
        <v>36</v>
      </c>
      <c r="B25" s="574"/>
      <c r="C25" s="414"/>
      <c r="D25" s="419"/>
      <c r="E25" s="406"/>
    </row>
    <row r="26" spans="1:5" x14ac:dyDescent="0.25">
      <c r="A26" s="575" t="s">
        <v>1</v>
      </c>
      <c r="B26" s="576"/>
      <c r="C26" s="62"/>
      <c r="D26" s="419"/>
      <c r="E26" s="406"/>
    </row>
    <row r="27" spans="1:5" x14ac:dyDescent="0.25">
      <c r="A27" s="575" t="s">
        <v>2</v>
      </c>
      <c r="B27" s="576"/>
      <c r="C27" s="62"/>
      <c r="D27" s="419"/>
      <c r="E27" s="406"/>
    </row>
    <row r="28" spans="1:5" x14ac:dyDescent="0.25">
      <c r="A28" s="575" t="s">
        <v>3</v>
      </c>
      <c r="B28" s="576"/>
      <c r="C28" s="62"/>
      <c r="D28" s="419"/>
      <c r="E28" s="406"/>
    </row>
    <row r="29" spans="1:5" x14ac:dyDescent="0.25">
      <c r="A29" s="575" t="s">
        <v>4</v>
      </c>
      <c r="B29" s="576"/>
      <c r="C29" s="62"/>
      <c r="D29" s="419"/>
      <c r="E29" s="406"/>
    </row>
    <row r="30" spans="1:5" x14ac:dyDescent="0.25">
      <c r="A30" s="573" t="s">
        <v>106</v>
      </c>
      <c r="B30" s="574"/>
      <c r="C30" s="62"/>
      <c r="D30" s="419"/>
      <c r="E30" s="406"/>
    </row>
    <row r="31" spans="1:5" x14ac:dyDescent="0.25">
      <c r="A31" s="575" t="s">
        <v>5</v>
      </c>
      <c r="B31" s="576"/>
      <c r="C31" s="62"/>
      <c r="D31" s="419"/>
      <c r="E31" s="406"/>
    </row>
    <row r="32" spans="1:5" x14ac:dyDescent="0.25">
      <c r="A32" s="575" t="s">
        <v>105</v>
      </c>
      <c r="B32" s="576"/>
      <c r="C32" s="62"/>
      <c r="D32" s="419"/>
      <c r="E32" s="406"/>
    </row>
    <row r="33" spans="1:5" x14ac:dyDescent="0.25">
      <c r="A33" s="575" t="s">
        <v>6</v>
      </c>
      <c r="B33" s="576"/>
      <c r="C33" s="62"/>
      <c r="D33" s="419"/>
      <c r="E33" s="406"/>
    </row>
    <row r="34" spans="1:5" x14ac:dyDescent="0.25">
      <c r="A34" s="577" t="s">
        <v>107</v>
      </c>
      <c r="B34" s="578"/>
      <c r="C34" s="62"/>
      <c r="D34" s="419"/>
      <c r="E34" s="406"/>
    </row>
    <row r="35" spans="1:5" ht="15" customHeight="1" x14ac:dyDescent="0.25">
      <c r="A35" s="598" t="s">
        <v>157</v>
      </c>
      <c r="B35" s="599"/>
      <c r="C35" s="599"/>
      <c r="D35" s="419"/>
      <c r="E35" s="406"/>
    </row>
    <row r="36" spans="1:5" ht="15" customHeight="1" x14ac:dyDescent="0.25">
      <c r="A36" s="577" t="s">
        <v>52</v>
      </c>
      <c r="B36" s="578"/>
      <c r="C36" s="397"/>
      <c r="D36" s="419"/>
      <c r="E36" s="406"/>
    </row>
    <row r="37" spans="1:5" ht="15" customHeight="1" x14ac:dyDescent="0.25">
      <c r="A37" s="577" t="s">
        <v>240</v>
      </c>
      <c r="B37" s="578"/>
      <c r="C37" s="578"/>
      <c r="D37" s="419"/>
      <c r="E37" s="406"/>
    </row>
    <row r="38" spans="1:5" x14ac:dyDescent="0.25">
      <c r="A38" s="579" t="s">
        <v>37</v>
      </c>
      <c r="B38" s="580"/>
      <c r="C38" s="580"/>
      <c r="D38" s="424">
        <f>SUM(D23:D37)</f>
        <v>0</v>
      </c>
      <c r="E38" s="408"/>
    </row>
    <row r="39" spans="1:5" x14ac:dyDescent="0.25">
      <c r="A39" s="581" t="s">
        <v>38</v>
      </c>
      <c r="B39" s="582"/>
      <c r="C39" s="582"/>
      <c r="D39" s="424">
        <f>D13+D38</f>
        <v>100</v>
      </c>
      <c r="E39" s="408"/>
    </row>
    <row r="40" spans="1:5" ht="15" customHeight="1" x14ac:dyDescent="0.25">
      <c r="A40" s="600" t="s">
        <v>17</v>
      </c>
      <c r="B40" s="601"/>
      <c r="C40" s="398"/>
      <c r="D40" s="63"/>
      <c r="E40" s="410"/>
    </row>
    <row r="41" spans="1:5" ht="24.75" customHeight="1" x14ac:dyDescent="0.25">
      <c r="A41" s="598" t="s">
        <v>1572</v>
      </c>
      <c r="B41" s="599"/>
      <c r="C41" s="599"/>
      <c r="D41" s="64"/>
      <c r="E41" s="406"/>
    </row>
    <row r="42" spans="1:5" ht="15.75" customHeight="1" x14ac:dyDescent="0.25">
      <c r="A42" s="602" t="s">
        <v>51</v>
      </c>
      <c r="B42" s="603"/>
      <c r="C42" s="62"/>
      <c r="D42" s="425"/>
      <c r="E42" s="411"/>
    </row>
    <row r="43" spans="1:5" x14ac:dyDescent="0.25">
      <c r="A43" s="575" t="s">
        <v>53</v>
      </c>
      <c r="B43" s="576"/>
      <c r="C43" s="62"/>
      <c r="D43" s="426"/>
      <c r="E43" s="411"/>
    </row>
    <row r="44" spans="1:5" x14ac:dyDescent="0.25">
      <c r="A44" s="600" t="s">
        <v>18</v>
      </c>
      <c r="B44" s="601"/>
      <c r="C44" s="398"/>
      <c r="D44" s="421"/>
      <c r="E44" s="412"/>
    </row>
    <row r="45" spans="1:5" x14ac:dyDescent="0.25">
      <c r="A45" s="575" t="s">
        <v>39</v>
      </c>
      <c r="B45" s="576"/>
      <c r="C45" s="62"/>
      <c r="D45" s="427"/>
      <c r="E45" s="411"/>
    </row>
    <row r="46" spans="1:5" x14ac:dyDescent="0.25">
      <c r="A46" s="577" t="s">
        <v>92</v>
      </c>
      <c r="B46" s="578"/>
      <c r="C46" s="578"/>
      <c r="D46" s="426"/>
      <c r="E46" s="411"/>
    </row>
    <row r="47" spans="1:5" x14ac:dyDescent="0.25">
      <c r="A47" s="577" t="s">
        <v>79</v>
      </c>
      <c r="B47" s="578"/>
      <c r="C47" s="578"/>
      <c r="D47" s="426"/>
      <c r="E47" s="411"/>
    </row>
    <row r="48" spans="1:5" x14ac:dyDescent="0.25">
      <c r="A48" s="575" t="s">
        <v>7</v>
      </c>
      <c r="B48" s="576"/>
      <c r="C48" s="62"/>
      <c r="D48" s="426"/>
      <c r="E48" s="411"/>
    </row>
    <row r="49" spans="1:5" x14ac:dyDescent="0.25">
      <c r="A49" s="575" t="s">
        <v>8</v>
      </c>
      <c r="B49" s="576"/>
      <c r="C49" s="62"/>
      <c r="D49" s="426"/>
      <c r="E49" s="411"/>
    </row>
    <row r="50" spans="1:5" x14ac:dyDescent="0.25">
      <c r="A50" s="575" t="s">
        <v>54</v>
      </c>
      <c r="B50" s="576"/>
      <c r="C50" s="62"/>
      <c r="D50" s="426"/>
      <c r="E50" s="411"/>
    </row>
    <row r="51" spans="1:5" x14ac:dyDescent="0.25">
      <c r="A51" s="579" t="s">
        <v>50</v>
      </c>
      <c r="B51" s="580"/>
      <c r="C51" s="580"/>
      <c r="D51" s="422">
        <f>SUM(D41,D42,D43,D45,D46,D47,D48,D49,D50)</f>
        <v>0</v>
      </c>
      <c r="E51" s="408"/>
    </row>
    <row r="52" spans="1:5" x14ac:dyDescent="0.25">
      <c r="A52" s="594" t="s">
        <v>19</v>
      </c>
      <c r="B52" s="595"/>
      <c r="C52" s="595"/>
      <c r="D52" s="422">
        <f>D51+D39</f>
        <v>100</v>
      </c>
      <c r="E52" s="408"/>
    </row>
    <row r="53" spans="1:5" x14ac:dyDescent="0.25">
      <c r="A53" s="146" t="s">
        <v>9</v>
      </c>
      <c r="B53" s="146"/>
      <c r="C53" s="415"/>
      <c r="D53" s="428">
        <f>D52*C53%</f>
        <v>0</v>
      </c>
      <c r="E53" s="410"/>
    </row>
    <row r="54" spans="1:5" x14ac:dyDescent="0.25">
      <c r="A54" s="581" t="s">
        <v>40</v>
      </c>
      <c r="B54" s="582"/>
      <c r="C54" s="582"/>
      <c r="D54" s="422">
        <f>SUM(D52:D53)</f>
        <v>100</v>
      </c>
      <c r="E54" s="408"/>
    </row>
    <row r="55" spans="1:5" x14ac:dyDescent="0.25">
      <c r="A55" s="581" t="s">
        <v>41</v>
      </c>
      <c r="B55" s="582"/>
      <c r="C55" s="582"/>
      <c r="D55" s="429">
        <f>$D$14*D54%</f>
        <v>0</v>
      </c>
      <c r="E55" s="413"/>
    </row>
    <row r="56" spans="1:5" x14ac:dyDescent="0.25">
      <c r="A56" s="581" t="s">
        <v>42</v>
      </c>
      <c r="B56" s="582"/>
      <c r="C56" s="582"/>
      <c r="D56" s="430">
        <f>D39/D54*100</f>
        <v>100</v>
      </c>
      <c r="E56" s="404"/>
    </row>
    <row r="57" spans="1:5" x14ac:dyDescent="0.25">
      <c r="A57" s="58"/>
      <c r="B57" s="58"/>
      <c r="C57" s="58"/>
      <c r="D57" s="58"/>
      <c r="E57" s="431"/>
    </row>
    <row r="58" spans="1:5" x14ac:dyDescent="0.25">
      <c r="A58" s="59"/>
      <c r="B58" s="59"/>
      <c r="C58" s="59"/>
      <c r="D58" s="434" t="s">
        <v>34</v>
      </c>
      <c r="E58" s="432"/>
    </row>
    <row r="59" spans="1:5" x14ac:dyDescent="0.25">
      <c r="A59" s="59"/>
      <c r="B59" s="59"/>
      <c r="C59" s="59" t="s">
        <v>0</v>
      </c>
      <c r="D59" s="435">
        <v>100</v>
      </c>
      <c r="E59" s="433"/>
    </row>
    <row r="60" spans="1:5" x14ac:dyDescent="0.25">
      <c r="A60" s="59"/>
      <c r="B60" s="59"/>
      <c r="C60" s="59" t="s">
        <v>43</v>
      </c>
      <c r="D60" s="588">
        <f>D59+E59</f>
        <v>100</v>
      </c>
      <c r="E60" s="605"/>
    </row>
    <row r="61" spans="1:5" x14ac:dyDescent="0.25">
      <c r="A61" s="60"/>
      <c r="B61" s="60"/>
      <c r="C61" s="60" t="s">
        <v>44</v>
      </c>
      <c r="D61" s="589">
        <f>(D55*D59+E55*E59)/100</f>
        <v>0</v>
      </c>
      <c r="E61" s="589"/>
    </row>
    <row r="62" spans="1:5" x14ac:dyDescent="0.25">
      <c r="A62" s="60"/>
      <c r="B62" s="60"/>
      <c r="C62" s="60"/>
      <c r="D62" s="151"/>
      <c r="E62" s="152"/>
    </row>
    <row r="63" spans="1:5" ht="23.25" customHeight="1" x14ac:dyDescent="0.25">
      <c r="A63" s="583" t="s">
        <v>1573</v>
      </c>
      <c r="B63" s="584"/>
      <c r="C63" s="590"/>
      <c r="D63" s="585"/>
      <c r="E63" s="585"/>
    </row>
    <row r="64" spans="1:5" ht="31.7" customHeight="1" x14ac:dyDescent="0.25">
      <c r="A64" s="583" t="s">
        <v>1574</v>
      </c>
      <c r="B64" s="584"/>
      <c r="C64" s="590"/>
      <c r="D64" s="591"/>
      <c r="E64" s="592"/>
    </row>
    <row r="65" spans="1:5" x14ac:dyDescent="0.25">
      <c r="A65" s="60"/>
      <c r="B65" s="60"/>
      <c r="C65" s="60"/>
      <c r="D65" s="151"/>
      <c r="E65" s="152"/>
    </row>
    <row r="66" spans="1:5" x14ac:dyDescent="0.25">
      <c r="A66" s="583" t="s">
        <v>143</v>
      </c>
      <c r="B66" s="584"/>
      <c r="C66" s="67"/>
      <c r="D66" s="585"/>
      <c r="E66" s="585"/>
    </row>
    <row r="67" spans="1:5" x14ac:dyDescent="0.25">
      <c r="A67" s="583" t="s">
        <v>144</v>
      </c>
      <c r="B67" s="584"/>
      <c r="C67" s="67"/>
      <c r="D67" s="586"/>
      <c r="E67" s="587"/>
    </row>
    <row r="68" spans="1:5" x14ac:dyDescent="0.25">
      <c r="A68" s="56"/>
      <c r="B68" s="56"/>
      <c r="C68" s="56"/>
      <c r="D68" s="61"/>
      <c r="E68" s="61"/>
    </row>
    <row r="69" spans="1:5" x14ac:dyDescent="0.25">
      <c r="A69" s="59"/>
      <c r="B69" s="59"/>
      <c r="C69" s="59" t="s">
        <v>45</v>
      </c>
      <c r="D69" s="68"/>
      <c r="E69" s="61"/>
    </row>
    <row r="70" spans="1:5" x14ac:dyDescent="0.25">
      <c r="A70" s="59"/>
      <c r="B70" s="59"/>
      <c r="C70" s="59" t="s">
        <v>46</v>
      </c>
      <c r="D70" s="68"/>
      <c r="E70" s="61"/>
    </row>
    <row r="71" spans="1:5" ht="66" customHeight="1" x14ac:dyDescent="0.25">
      <c r="A71" s="570" t="s">
        <v>1700</v>
      </c>
      <c r="B71" s="570"/>
      <c r="C71" s="570"/>
      <c r="D71" s="570"/>
      <c r="E71" s="570"/>
    </row>
  </sheetData>
  <sheetProtection algorithmName="SHA-512" hashValue="xgc7sH3kyyJIVuGpKvDLLQcJRu2klgm8LScg+fcdS12e37bZaViZjOTzYSx9QeLAiQ/mGbuQ83TftffyIcPEUg==" saltValue="DSb8tkHmT5YRDXghI+du4w==" spinCount="100000" sheet="1" objects="1" scenarios="1" selectLockedCells="1"/>
  <mergeCells count="50">
    <mergeCell ref="A10:C10"/>
    <mergeCell ref="D3:E3"/>
    <mergeCell ref="A4:E4"/>
    <mergeCell ref="A5:E5"/>
    <mergeCell ref="A8:C8"/>
    <mergeCell ref="A9:C9"/>
    <mergeCell ref="A34:B34"/>
    <mergeCell ref="A23:C23"/>
    <mergeCell ref="A24:B24"/>
    <mergeCell ref="A25:B25"/>
    <mergeCell ref="A26:B26"/>
    <mergeCell ref="A27:B27"/>
    <mergeCell ref="A28:B28"/>
    <mergeCell ref="A29:B29"/>
    <mergeCell ref="A30:B30"/>
    <mergeCell ref="A31:B31"/>
    <mergeCell ref="A32:B32"/>
    <mergeCell ref="A33:B33"/>
    <mergeCell ref="A46:C46"/>
    <mergeCell ref="A35:C35"/>
    <mergeCell ref="A36:B36"/>
    <mergeCell ref="A37:C37"/>
    <mergeCell ref="A38:C38"/>
    <mergeCell ref="A39:C39"/>
    <mergeCell ref="A40:B40"/>
    <mergeCell ref="A41:C41"/>
    <mergeCell ref="A42:B42"/>
    <mergeCell ref="A43:B43"/>
    <mergeCell ref="A44:B44"/>
    <mergeCell ref="A45:B45"/>
    <mergeCell ref="A63:C63"/>
    <mergeCell ref="D63:E63"/>
    <mergeCell ref="A47:C47"/>
    <mergeCell ref="A48:B48"/>
    <mergeCell ref="A49:B49"/>
    <mergeCell ref="A50:B50"/>
    <mergeCell ref="A51:C51"/>
    <mergeCell ref="A52:C52"/>
    <mergeCell ref="A54:C54"/>
    <mergeCell ref="A55:C55"/>
    <mergeCell ref="A56:C56"/>
    <mergeCell ref="D60:E60"/>
    <mergeCell ref="D61:E61"/>
    <mergeCell ref="A71:E71"/>
    <mergeCell ref="A64:C64"/>
    <mergeCell ref="D64:E64"/>
    <mergeCell ref="A66:B66"/>
    <mergeCell ref="D66:E66"/>
    <mergeCell ref="A67:B67"/>
    <mergeCell ref="D67:E67"/>
  </mergeCells>
  <conditionalFormatting sqref="D60">
    <cfRule type="cellIs" dxfId="61" priority="1" stopIfTrue="1" operator="lessThan">
      <formula>100</formula>
    </cfRule>
    <cfRule type="cellIs" dxfId="60" priority="2" stopIfTrue="1" operator="greaterThan">
      <formula>100</formula>
    </cfRule>
    <cfRule type="cellIs" dxfId="59" priority="3" stopIfTrue="1" operator="equal">
      <formula>100</formula>
    </cfRule>
  </conditionalFormatting>
  <printOptions horizontalCentered="1"/>
  <pageMargins left="0.59055118110236227" right="0.19685039370078741" top="0.59055118110236227" bottom="0.39370078740157483" header="0" footer="0.19685039370078741"/>
  <pageSetup paperSize="9" scale="66" firstPageNumber="0" orientation="portrait" horizontalDpi="300" verticalDpi="300" r:id="rId1"/>
  <headerFooter alignWithMargins="0">
    <oddFooter>&amp;R&amp;"Arial,Standard"&amp;9Seite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104"/>
  <sheetViews>
    <sheetView showGridLines="0" zoomScale="83" zoomScaleNormal="83" zoomScaleSheetLayoutView="90" workbookViewId="0">
      <selection activeCell="G8" sqref="G8"/>
    </sheetView>
  </sheetViews>
  <sheetFormatPr baseColWidth="10" defaultColWidth="11.5703125" defaultRowHeight="14.25" x14ac:dyDescent="0.2"/>
  <cols>
    <col min="1" max="1" width="7.42578125" style="140" customWidth="1"/>
    <col min="2" max="2" width="11.5703125" style="77" customWidth="1"/>
    <col min="3" max="3" width="15.5703125" style="77" customWidth="1"/>
    <col min="4" max="4" width="47.5703125" style="77" customWidth="1"/>
    <col min="5" max="5" width="12.42578125" style="102" customWidth="1"/>
    <col min="6" max="6" width="42.42578125" style="115" customWidth="1"/>
    <col min="7" max="8" width="15.5703125" style="77" customWidth="1"/>
    <col min="9" max="9" width="21.140625" style="77" bestFit="1" customWidth="1"/>
    <col min="10" max="16384" width="11.5703125" style="77"/>
  </cols>
  <sheetData>
    <row r="1" spans="1:9" s="5" customFormat="1" ht="28.35" customHeight="1" x14ac:dyDescent="0.2">
      <c r="A1" s="609" t="str">
        <f>'Inhaltsverz. u allg Hin.Los 12'!A1</f>
        <v>Vergabe Unterhaltsreinigung</v>
      </c>
      <c r="B1" s="609"/>
      <c r="C1" s="609"/>
      <c r="D1" s="609"/>
      <c r="E1" s="32"/>
      <c r="F1" s="54"/>
      <c r="G1" s="17"/>
      <c r="H1" s="608"/>
      <c r="I1" s="608"/>
    </row>
    <row r="2" spans="1:9" s="5" customFormat="1" ht="12.75" x14ac:dyDescent="0.2">
      <c r="A2" s="612" t="str">
        <f>'Inhaltsverz. u allg Hin.Los 12'!A2</f>
        <v>Anhang Los 12 (EXCEL-Teil)</v>
      </c>
      <c r="B2" s="612"/>
      <c r="C2" s="612"/>
      <c r="D2" s="17"/>
      <c r="E2" s="17"/>
      <c r="F2" s="17"/>
      <c r="G2" s="17"/>
      <c r="H2" s="608"/>
      <c r="I2" s="608"/>
    </row>
    <row r="3" spans="1:9" s="9" customFormat="1" ht="15.75" customHeight="1" x14ac:dyDescent="0.25">
      <c r="A3" s="610" t="s">
        <v>115</v>
      </c>
      <c r="B3" s="611"/>
      <c r="C3" s="613" t="str">
        <f>'Inhaltsverz. u allg Hin.Los 12'!B3</f>
        <v>Stadt Krefeld</v>
      </c>
      <c r="D3" s="614"/>
      <c r="E3" s="615"/>
      <c r="F3" s="141" t="str">
        <f>'Inhaltsverz. u allg Hin.Los 12'!D3</f>
        <v>Vergabenummer/   Aktenzeichen:</v>
      </c>
      <c r="G3" s="593" t="str">
        <f>'Inhaltsverz. u allg Hin.Los 12'!E3</f>
        <v>2025-ZGM-6011-Kaz-0001</v>
      </c>
      <c r="H3" s="593"/>
      <c r="I3" s="593"/>
    </row>
    <row r="4" spans="1:9" s="5" customFormat="1" ht="17.100000000000001" customHeight="1" x14ac:dyDescent="0.2">
      <c r="A4" s="447" t="s">
        <v>654</v>
      </c>
      <c r="B4" s="447"/>
      <c r="C4" s="447"/>
      <c r="D4" s="447"/>
      <c r="E4" s="447"/>
      <c r="F4" s="447"/>
      <c r="G4" s="447"/>
      <c r="H4" s="447"/>
      <c r="I4" s="447"/>
    </row>
    <row r="5" spans="1:9" ht="15.75" customHeight="1" x14ac:dyDescent="0.2">
      <c r="A5" s="90"/>
      <c r="B5" s="5"/>
      <c r="C5" s="5"/>
      <c r="D5" s="5"/>
      <c r="E5" s="100"/>
      <c r="F5" s="104"/>
      <c r="G5" s="5"/>
      <c r="H5" s="5"/>
    </row>
    <row r="6" spans="1:9" s="101" customFormat="1" ht="41.45" customHeight="1" x14ac:dyDescent="0.25">
      <c r="A6" s="108" t="s">
        <v>162</v>
      </c>
      <c r="B6" s="109" t="s">
        <v>146</v>
      </c>
      <c r="C6" s="110" t="s">
        <v>165</v>
      </c>
      <c r="D6" s="111" t="s">
        <v>109</v>
      </c>
      <c r="E6" s="111" t="s">
        <v>48</v>
      </c>
      <c r="F6" s="111" t="s">
        <v>161</v>
      </c>
      <c r="G6" s="110" t="s">
        <v>145</v>
      </c>
      <c r="H6" s="112" t="s">
        <v>159</v>
      </c>
      <c r="I6" s="235" t="s">
        <v>1550</v>
      </c>
    </row>
    <row r="7" spans="1:9" ht="31.5" customHeight="1" x14ac:dyDescent="0.2">
      <c r="A7" s="150" t="str">
        <f>tbl_BasisLos1[[#This Row],[Reinigungs- 
gruppe]]&amp;tbl_BasisLos1[[#This Row],[Reinigungstage Jahr]]</f>
        <v>A196</v>
      </c>
      <c r="B7" s="113" t="s">
        <v>410</v>
      </c>
      <c r="C7" s="262">
        <v>96</v>
      </c>
      <c r="D7" s="263" t="s">
        <v>461</v>
      </c>
      <c r="E7" s="113" t="s">
        <v>433</v>
      </c>
      <c r="F7" s="263" t="s">
        <v>526</v>
      </c>
      <c r="G7" s="211"/>
      <c r="H7" s="648">
        <f>'SVS UR Los 12'!$D$60</f>
        <v>0</v>
      </c>
      <c r="I7" s="269" t="s">
        <v>547</v>
      </c>
    </row>
    <row r="8" spans="1:9" ht="25.35" customHeight="1" x14ac:dyDescent="0.2">
      <c r="A8" s="150" t="str">
        <f>tbl_BasisLos1[[#This Row],[Reinigungs- 
gruppe]]&amp;tbl_BasisLos1[[#This Row],[Reinigungstage Jahr]]</f>
        <v>A1.1192</v>
      </c>
      <c r="B8" s="113" t="s">
        <v>434</v>
      </c>
      <c r="C8" s="264">
        <v>192</v>
      </c>
      <c r="D8" s="263" t="s">
        <v>462</v>
      </c>
      <c r="E8" s="113" t="s">
        <v>430</v>
      </c>
      <c r="F8" s="114" t="s">
        <v>1565</v>
      </c>
      <c r="G8" s="211"/>
      <c r="H8" s="648">
        <f>'SVS UR Los 12'!$D$60</f>
        <v>0</v>
      </c>
      <c r="I8" s="269" t="s">
        <v>547</v>
      </c>
    </row>
    <row r="9" spans="1:9" ht="25.35" customHeight="1" x14ac:dyDescent="0.2">
      <c r="A9" s="150" t="str">
        <f>tbl_BasisLos1[[#This Row],[Reinigungs- 
gruppe]]&amp;tbl_BasisLos1[[#This Row],[Reinigungstage Jahr]]</f>
        <v>A1.20</v>
      </c>
      <c r="B9" s="113" t="s">
        <v>435</v>
      </c>
      <c r="C9" s="264">
        <v>0</v>
      </c>
      <c r="D9" s="263" t="s">
        <v>463</v>
      </c>
      <c r="E9" s="113">
        <v>0</v>
      </c>
      <c r="F9" s="114" t="s">
        <v>160</v>
      </c>
      <c r="G9" s="211"/>
      <c r="H9" s="648">
        <f>'SVS UR Los 12'!$D$60</f>
        <v>0</v>
      </c>
      <c r="I9" s="269" t="s">
        <v>547</v>
      </c>
    </row>
    <row r="10" spans="1:9" ht="25.35" customHeight="1" x14ac:dyDescent="0.2">
      <c r="A10" s="150" t="str">
        <f>tbl_BasisLos1[[#This Row],[Reinigungs- 
gruppe]]&amp;tbl_BasisLos1[[#This Row],[Reinigungstage Jahr]]</f>
        <v>A296</v>
      </c>
      <c r="B10" s="113" t="s">
        <v>411</v>
      </c>
      <c r="C10" s="262">
        <v>96</v>
      </c>
      <c r="D10" s="263" t="s">
        <v>464</v>
      </c>
      <c r="E10" s="113" t="s">
        <v>433</v>
      </c>
      <c r="F10" s="263" t="s">
        <v>526</v>
      </c>
      <c r="G10" s="211"/>
      <c r="H10" s="648">
        <f>'SVS UR Los 12'!$D$60</f>
        <v>0</v>
      </c>
      <c r="I10" s="269" t="s">
        <v>547</v>
      </c>
    </row>
    <row r="11" spans="1:9" ht="25.35" customHeight="1" x14ac:dyDescent="0.2">
      <c r="A11" s="150" t="str">
        <f>tbl_BasisLos1[[#This Row],[Reinigungs- 
gruppe]]&amp;tbl_BasisLos1[[#This Row],[Reinigungstage Jahr]]</f>
        <v>A396</v>
      </c>
      <c r="B11" s="113" t="s">
        <v>412</v>
      </c>
      <c r="C11" s="262">
        <v>96</v>
      </c>
      <c r="D11" s="263" t="s">
        <v>465</v>
      </c>
      <c r="E11" s="113" t="s">
        <v>433</v>
      </c>
      <c r="F11" s="263" t="s">
        <v>526</v>
      </c>
      <c r="G11" s="211"/>
      <c r="H11" s="648">
        <f>'SVS UR Los 12'!$D$60</f>
        <v>0</v>
      </c>
      <c r="I11" s="269" t="s">
        <v>548</v>
      </c>
    </row>
    <row r="12" spans="1:9" ht="25.35" customHeight="1" x14ac:dyDescent="0.2">
      <c r="A12" s="150" t="str">
        <f>tbl_BasisLos1[[#This Row],[Reinigungs- 
gruppe]]&amp;tbl_BasisLos1[[#This Row],[Reinigungstage Jahr]]</f>
        <v>A438,4</v>
      </c>
      <c r="B12" s="113" t="s">
        <v>413</v>
      </c>
      <c r="C12" s="262">
        <v>38.4</v>
      </c>
      <c r="D12" s="263" t="s">
        <v>466</v>
      </c>
      <c r="E12" s="113" t="s">
        <v>428</v>
      </c>
      <c r="F12" s="263" t="s">
        <v>196</v>
      </c>
      <c r="G12" s="211"/>
      <c r="H12" s="648">
        <f>'SVS UR Los 12'!$D$60</f>
        <v>0</v>
      </c>
      <c r="I12" s="269" t="s">
        <v>549</v>
      </c>
    </row>
    <row r="13" spans="1:9" ht="25.35" customHeight="1" x14ac:dyDescent="0.2">
      <c r="A13" s="150" t="str">
        <f>tbl_BasisLos1[[#This Row],[Reinigungs- 
gruppe]]&amp;tbl_BasisLos1[[#This Row],[Reinigungstage Jahr]]</f>
        <v>A496</v>
      </c>
      <c r="B13" s="113" t="s">
        <v>413</v>
      </c>
      <c r="C13" s="262">
        <v>96</v>
      </c>
      <c r="D13" s="263" t="s">
        <v>466</v>
      </c>
      <c r="E13" s="113" t="s">
        <v>433</v>
      </c>
      <c r="F13" s="263" t="s">
        <v>526</v>
      </c>
      <c r="G13" s="211"/>
      <c r="H13" s="648">
        <f>'SVS UR Los 12'!$D$60</f>
        <v>0</v>
      </c>
      <c r="I13" s="269" t="s">
        <v>549</v>
      </c>
    </row>
    <row r="14" spans="1:9" ht="25.35" customHeight="1" x14ac:dyDescent="0.2">
      <c r="A14" s="150" t="str">
        <f>tbl_BasisLos1[[#This Row],[Reinigungs- 
gruppe]]&amp;tbl_BasisLos1[[#This Row],[Reinigungstage Jahr]]</f>
        <v>B196</v>
      </c>
      <c r="B14" s="113" t="s">
        <v>236</v>
      </c>
      <c r="C14" s="262">
        <v>96</v>
      </c>
      <c r="D14" s="263" t="s">
        <v>467</v>
      </c>
      <c r="E14" s="113" t="s">
        <v>433</v>
      </c>
      <c r="F14" s="263" t="s">
        <v>526</v>
      </c>
      <c r="G14" s="211"/>
      <c r="H14" s="648">
        <f>'SVS UR Los 12'!$D$60</f>
        <v>0</v>
      </c>
      <c r="I14" s="270" t="s">
        <v>551</v>
      </c>
    </row>
    <row r="15" spans="1:9" ht="25.35" customHeight="1" x14ac:dyDescent="0.2">
      <c r="A15" s="150" t="str">
        <f>tbl_BasisLos1[[#This Row],[Reinigungs- 
gruppe]]&amp;tbl_BasisLos1[[#This Row],[Reinigungstage Jahr]]</f>
        <v>B1192</v>
      </c>
      <c r="B15" s="113" t="s">
        <v>236</v>
      </c>
      <c r="C15" s="264">
        <v>192</v>
      </c>
      <c r="D15" s="263" t="s">
        <v>467</v>
      </c>
      <c r="E15" s="113" t="s">
        <v>430</v>
      </c>
      <c r="F15" s="114" t="s">
        <v>1565</v>
      </c>
      <c r="G15" s="211"/>
      <c r="H15" s="648">
        <f>'SVS UR Los 12'!$D$60</f>
        <v>0</v>
      </c>
      <c r="I15" s="270" t="s">
        <v>551</v>
      </c>
    </row>
    <row r="16" spans="1:9" ht="25.35" customHeight="1" x14ac:dyDescent="0.2">
      <c r="A16" s="150" t="str">
        <f>tbl_BasisLos1[[#This Row],[Reinigungs- 
gruppe]]&amp;tbl_BasisLos1[[#This Row],[Reinigungstage Jahr]]</f>
        <v>B1225</v>
      </c>
      <c r="B16" s="113" t="s">
        <v>236</v>
      </c>
      <c r="C16" s="264">
        <v>225</v>
      </c>
      <c r="D16" s="263" t="s">
        <v>467</v>
      </c>
      <c r="E16" s="113" t="s">
        <v>430</v>
      </c>
      <c r="F16" s="114" t="s">
        <v>1565</v>
      </c>
      <c r="G16" s="211"/>
      <c r="H16" s="648">
        <f>'SVS UR Los 12'!$D$60</f>
        <v>0</v>
      </c>
      <c r="I16" s="270" t="s">
        <v>551</v>
      </c>
    </row>
    <row r="17" spans="1:9" ht="25.35" customHeight="1" x14ac:dyDescent="0.2">
      <c r="A17" s="150" t="str">
        <f>tbl_BasisLos1[[#This Row],[Reinigungs- 
gruppe]]&amp;tbl_BasisLos1[[#This Row],[Reinigungstage Jahr]]</f>
        <v>B2225</v>
      </c>
      <c r="B17" s="113" t="s">
        <v>398</v>
      </c>
      <c r="C17" s="264">
        <v>225</v>
      </c>
      <c r="D17" s="263" t="s">
        <v>468</v>
      </c>
      <c r="E17" s="113" t="s">
        <v>430</v>
      </c>
      <c r="F17" s="114" t="s">
        <v>1565</v>
      </c>
      <c r="G17" s="211"/>
      <c r="H17" s="648">
        <f>'SVS UR Los 12'!$D$60</f>
        <v>0</v>
      </c>
      <c r="I17" s="270" t="s">
        <v>550</v>
      </c>
    </row>
    <row r="18" spans="1:9" ht="25.35" customHeight="1" x14ac:dyDescent="0.2">
      <c r="A18" s="150" t="str">
        <f>tbl_BasisLos1[[#This Row],[Reinigungs- 
gruppe]]&amp;tbl_BasisLos1[[#This Row],[Reinigungstage Jahr]]</f>
        <v>B3112,5</v>
      </c>
      <c r="B18" s="113" t="s">
        <v>436</v>
      </c>
      <c r="C18" s="262">
        <v>112.5</v>
      </c>
      <c r="D18" s="263" t="s">
        <v>469</v>
      </c>
      <c r="E18" s="113" t="s">
        <v>433</v>
      </c>
      <c r="F18" s="263" t="s">
        <v>526</v>
      </c>
      <c r="G18" s="211"/>
      <c r="H18" s="648">
        <f>'SVS UR Los 12'!$D$60</f>
        <v>0</v>
      </c>
      <c r="I18" s="270" t="s">
        <v>550</v>
      </c>
    </row>
    <row r="19" spans="1:9" ht="25.35" customHeight="1" x14ac:dyDescent="0.2">
      <c r="A19" s="150" t="str">
        <f>tbl_BasisLos1[[#This Row],[Reinigungs- 
gruppe]]&amp;tbl_BasisLos1[[#This Row],[Reinigungstage Jahr]]</f>
        <v>B40</v>
      </c>
      <c r="B19" s="113" t="s">
        <v>437</v>
      </c>
      <c r="C19" s="264">
        <v>0</v>
      </c>
      <c r="D19" s="263" t="s">
        <v>468</v>
      </c>
      <c r="E19" s="113">
        <v>0</v>
      </c>
      <c r="F19" s="114" t="s">
        <v>160</v>
      </c>
      <c r="G19" s="211"/>
      <c r="H19" s="648">
        <f>'SVS UR Los 12'!$D$60</f>
        <v>0</v>
      </c>
      <c r="I19" s="270" t="s">
        <v>550</v>
      </c>
    </row>
    <row r="20" spans="1:9" ht="25.35" customHeight="1" x14ac:dyDescent="0.2">
      <c r="A20" s="150" t="str">
        <f>tbl_BasisLos1[[#This Row],[Reinigungs- 
gruppe]]&amp;tbl_BasisLos1[[#This Row],[Reinigungstage Jahr]]</f>
        <v>C138,4</v>
      </c>
      <c r="B20" s="113" t="s">
        <v>233</v>
      </c>
      <c r="C20" s="262">
        <v>38.4</v>
      </c>
      <c r="D20" s="263" t="s">
        <v>470</v>
      </c>
      <c r="E20" s="113" t="s">
        <v>428</v>
      </c>
      <c r="F20" s="263" t="s">
        <v>196</v>
      </c>
      <c r="G20" s="211"/>
      <c r="H20" s="648">
        <f>'SVS UR Los 12'!$D$60</f>
        <v>0</v>
      </c>
      <c r="I20" s="269" t="s">
        <v>552</v>
      </c>
    </row>
    <row r="21" spans="1:9" ht="25.35" customHeight="1" x14ac:dyDescent="0.2">
      <c r="A21" s="150" t="str">
        <f>tbl_BasisLos1[[#This Row],[Reinigungs- 
gruppe]]&amp;tbl_BasisLos1[[#This Row],[Reinigungstage Jahr]]</f>
        <v>C145</v>
      </c>
      <c r="B21" s="113" t="s">
        <v>233</v>
      </c>
      <c r="C21" s="264">
        <v>45</v>
      </c>
      <c r="D21" s="263" t="s">
        <v>470</v>
      </c>
      <c r="E21" s="113" t="s">
        <v>428</v>
      </c>
      <c r="F21" s="263" t="s">
        <v>196</v>
      </c>
      <c r="G21" s="211"/>
      <c r="H21" s="648">
        <f>'SVS UR Los 12'!$D$60</f>
        <v>0</v>
      </c>
      <c r="I21" s="269" t="s">
        <v>552</v>
      </c>
    </row>
    <row r="22" spans="1:9" ht="25.35" customHeight="1" x14ac:dyDescent="0.2">
      <c r="A22" s="150" t="str">
        <f>tbl_BasisLos1[[#This Row],[Reinigungs- 
gruppe]]&amp;tbl_BasisLos1[[#This Row],[Reinigungstage Jahr]]</f>
        <v>C149</v>
      </c>
      <c r="B22" s="113" t="s">
        <v>233</v>
      </c>
      <c r="C22" s="264">
        <v>49</v>
      </c>
      <c r="D22" s="263" t="s">
        <v>470</v>
      </c>
      <c r="E22" s="113" t="s">
        <v>428</v>
      </c>
      <c r="F22" s="263" t="s">
        <v>196</v>
      </c>
      <c r="G22" s="211"/>
      <c r="H22" s="648">
        <f>'SVS UR Los 12'!$D$60</f>
        <v>0</v>
      </c>
      <c r="I22" s="269" t="s">
        <v>552</v>
      </c>
    </row>
    <row r="23" spans="1:9" ht="25.35" customHeight="1" x14ac:dyDescent="0.2">
      <c r="A23" s="178" t="str">
        <f>tbl_BasisLos1[[#This Row],[Reinigungs- 
gruppe]]&amp;tbl_BasisLos1[[#This Row],[Reinigungstage Jahr]]</f>
        <v>C296</v>
      </c>
      <c r="B23" s="113" t="s">
        <v>399</v>
      </c>
      <c r="C23" s="262">
        <v>96</v>
      </c>
      <c r="D23" s="263" t="s">
        <v>471</v>
      </c>
      <c r="E23" s="113" t="s">
        <v>433</v>
      </c>
      <c r="F23" s="263" t="s">
        <v>526</v>
      </c>
      <c r="G23" s="220"/>
      <c r="H23" s="648">
        <f>'SVS UR Los 12'!$D$60</f>
        <v>0</v>
      </c>
      <c r="I23" s="269" t="s">
        <v>552</v>
      </c>
    </row>
    <row r="24" spans="1:9" ht="25.35" customHeight="1" x14ac:dyDescent="0.2">
      <c r="A24" s="178" t="str">
        <f>tbl_BasisLos1[[#This Row],[Reinigungs- 
gruppe]]&amp;tbl_BasisLos1[[#This Row],[Reinigungstage Jahr]]</f>
        <v>C2112,5</v>
      </c>
      <c r="B24" s="113" t="s">
        <v>399</v>
      </c>
      <c r="C24" s="262">
        <v>112.5</v>
      </c>
      <c r="D24" s="263" t="s">
        <v>471</v>
      </c>
      <c r="E24" s="113" t="s">
        <v>433</v>
      </c>
      <c r="F24" s="263" t="s">
        <v>526</v>
      </c>
      <c r="G24" s="211"/>
      <c r="H24" s="648">
        <f>'SVS UR Los 12'!$D$60</f>
        <v>0</v>
      </c>
      <c r="I24" s="269" t="s">
        <v>552</v>
      </c>
    </row>
    <row r="25" spans="1:9" ht="25.35" customHeight="1" x14ac:dyDescent="0.2">
      <c r="A25" s="150" t="str">
        <f>tbl_BasisLos1[[#This Row],[Reinigungs- 
gruppe]]&amp;tbl_BasisLos1[[#This Row],[Reinigungstage Jahr]]</f>
        <v>D138,4</v>
      </c>
      <c r="B25" s="113" t="s">
        <v>407</v>
      </c>
      <c r="C25" s="262">
        <v>38.4</v>
      </c>
      <c r="D25" s="263" t="s">
        <v>472</v>
      </c>
      <c r="E25" s="113" t="s">
        <v>428</v>
      </c>
      <c r="F25" s="263" t="s">
        <v>196</v>
      </c>
      <c r="G25" s="211"/>
      <c r="H25" s="648">
        <f>'SVS UR Los 12'!$D$60</f>
        <v>0</v>
      </c>
      <c r="I25" s="269" t="s">
        <v>553</v>
      </c>
    </row>
    <row r="26" spans="1:9" ht="25.35" customHeight="1" x14ac:dyDescent="0.2">
      <c r="A26" s="150" t="str">
        <f>tbl_BasisLos1[[#This Row],[Reinigungs- 
gruppe]]&amp;tbl_BasisLos1[[#This Row],[Reinigungstage Jahr]]</f>
        <v>D296</v>
      </c>
      <c r="B26" s="113" t="s">
        <v>427</v>
      </c>
      <c r="C26" s="262">
        <v>96</v>
      </c>
      <c r="D26" s="114" t="s">
        <v>473</v>
      </c>
      <c r="E26" s="113" t="s">
        <v>433</v>
      </c>
      <c r="F26" s="263" t="s">
        <v>526</v>
      </c>
      <c r="G26" s="211"/>
      <c r="H26" s="648">
        <f>'SVS UR Los 12'!$D$60</f>
        <v>0</v>
      </c>
      <c r="I26" s="269" t="s">
        <v>553</v>
      </c>
    </row>
    <row r="27" spans="1:9" ht="25.35" customHeight="1" x14ac:dyDescent="0.2">
      <c r="A27" s="150" t="str">
        <f>tbl_BasisLos1[[#This Row],[Reinigungs- 
gruppe]]&amp;tbl_BasisLos1[[#This Row],[Reinigungstage Jahr]]</f>
        <v>D2122,5</v>
      </c>
      <c r="B27" s="113" t="s">
        <v>427</v>
      </c>
      <c r="C27" s="262">
        <v>122.5</v>
      </c>
      <c r="D27" s="114" t="s">
        <v>473</v>
      </c>
      <c r="E27" s="113" t="s">
        <v>433</v>
      </c>
      <c r="F27" s="263" t="s">
        <v>526</v>
      </c>
      <c r="G27" s="211"/>
      <c r="H27" s="648">
        <f>'SVS UR Los 12'!$D$60</f>
        <v>0</v>
      </c>
      <c r="I27" s="269" t="s">
        <v>553</v>
      </c>
    </row>
    <row r="28" spans="1:9" ht="25.35" customHeight="1" x14ac:dyDescent="0.2">
      <c r="A28" s="178" t="str">
        <f>tbl_BasisLos1[[#This Row],[Reinigungs- 
gruppe]]&amp;tbl_BasisLos1[[#This Row],[Reinigungstage Jahr]]</f>
        <v>E1192</v>
      </c>
      <c r="B28" s="113" t="s">
        <v>235</v>
      </c>
      <c r="C28" s="265">
        <v>192</v>
      </c>
      <c r="D28" s="263" t="s">
        <v>474</v>
      </c>
      <c r="E28" s="113" t="s">
        <v>430</v>
      </c>
      <c r="F28" s="114" t="s">
        <v>1565</v>
      </c>
      <c r="G28" s="220"/>
      <c r="H28" s="648">
        <f>'SVS UR Los 12'!$D$60</f>
        <v>0</v>
      </c>
      <c r="I28" s="271" t="s">
        <v>554</v>
      </c>
    </row>
    <row r="29" spans="1:9" ht="25.35" customHeight="1" x14ac:dyDescent="0.2">
      <c r="A29" s="178" t="str">
        <f>tbl_BasisLos1[[#This Row],[Reinigungs- 
gruppe]]&amp;tbl_BasisLos1[[#This Row],[Reinigungstage Jahr]]</f>
        <v>E1225</v>
      </c>
      <c r="B29" s="113" t="s">
        <v>235</v>
      </c>
      <c r="C29" s="265">
        <v>225</v>
      </c>
      <c r="D29" s="263" t="s">
        <v>474</v>
      </c>
      <c r="E29" s="113" t="s">
        <v>430</v>
      </c>
      <c r="F29" s="114" t="s">
        <v>1565</v>
      </c>
      <c r="G29" s="220"/>
      <c r="H29" s="648">
        <f>'SVS UR Los 12'!$D$60</f>
        <v>0</v>
      </c>
      <c r="I29" s="271" t="s">
        <v>554</v>
      </c>
    </row>
    <row r="30" spans="1:9" ht="25.35" customHeight="1" x14ac:dyDescent="0.2">
      <c r="A30" s="178" t="str">
        <f>tbl_BasisLos1[[#This Row],[Reinigungs- 
gruppe]]&amp;tbl_BasisLos1[[#This Row],[Reinigungstage Jahr]]</f>
        <v>E1245</v>
      </c>
      <c r="B30" s="113" t="s">
        <v>235</v>
      </c>
      <c r="C30" s="265">
        <v>245</v>
      </c>
      <c r="D30" s="263" t="s">
        <v>474</v>
      </c>
      <c r="E30" s="113" t="s">
        <v>430</v>
      </c>
      <c r="F30" s="114" t="s">
        <v>1565</v>
      </c>
      <c r="G30" s="220"/>
      <c r="H30" s="648">
        <f>'SVS UR Los 12'!$D$60</f>
        <v>0</v>
      </c>
      <c r="I30" s="271" t="s">
        <v>554</v>
      </c>
    </row>
    <row r="31" spans="1:9" ht="25.35" customHeight="1" x14ac:dyDescent="0.2">
      <c r="A31" s="178" t="str">
        <f>tbl_BasisLos1[[#This Row],[Reinigungs- 
gruppe]]&amp;tbl_BasisLos1[[#This Row],[Reinigungstage Jahr]]</f>
        <v>E1245</v>
      </c>
      <c r="B31" s="113" t="s">
        <v>235</v>
      </c>
      <c r="C31" s="265">
        <v>245</v>
      </c>
      <c r="D31" s="263" t="s">
        <v>474</v>
      </c>
      <c r="E31" s="113" t="s">
        <v>430</v>
      </c>
      <c r="F31" s="114" t="s">
        <v>1565</v>
      </c>
      <c r="G31" s="220"/>
      <c r="H31" s="648">
        <f>'SVS UR Los 12'!$D$60</f>
        <v>0</v>
      </c>
      <c r="I31" s="271" t="s">
        <v>554</v>
      </c>
    </row>
    <row r="32" spans="1:9" ht="25.35" customHeight="1" x14ac:dyDescent="0.2">
      <c r="A32" s="150" t="str">
        <f>tbl_BasisLos1[[#This Row],[Reinigungs- 
gruppe]]&amp;tbl_BasisLos1[[#This Row],[Reinigungstage Jahr]]</f>
        <v>E1.1230,4</v>
      </c>
      <c r="B32" s="113" t="s">
        <v>419</v>
      </c>
      <c r="C32" s="262">
        <v>230.4</v>
      </c>
      <c r="D32" s="263" t="s">
        <v>475</v>
      </c>
      <c r="E32" s="266" t="s">
        <v>431</v>
      </c>
      <c r="F32" s="114" t="s">
        <v>1566</v>
      </c>
      <c r="G32" s="220"/>
      <c r="H32" s="648">
        <f>'SVS UR Los 12'!$D$60</f>
        <v>0</v>
      </c>
      <c r="I32" s="271" t="s">
        <v>554</v>
      </c>
    </row>
    <row r="33" spans="1:9" ht="25.35" customHeight="1" x14ac:dyDescent="0.2">
      <c r="A33" s="150" t="str">
        <f>tbl_BasisLos1[[#This Row],[Reinigungs- 
gruppe]]&amp;tbl_BasisLos1[[#This Row],[Reinigungstage Jahr]]</f>
        <v>E2192</v>
      </c>
      <c r="B33" s="113" t="s">
        <v>262</v>
      </c>
      <c r="C33" s="265">
        <v>192</v>
      </c>
      <c r="D33" s="263" t="s">
        <v>476</v>
      </c>
      <c r="E33" s="113" t="s">
        <v>430</v>
      </c>
      <c r="F33" s="114" t="s">
        <v>1565</v>
      </c>
      <c r="G33" s="220"/>
      <c r="H33" s="648">
        <f>'SVS UR Los 12'!$D$60</f>
        <v>0</v>
      </c>
      <c r="I33" s="271" t="s">
        <v>555</v>
      </c>
    </row>
    <row r="34" spans="1:9" ht="25.35" customHeight="1" x14ac:dyDescent="0.2">
      <c r="A34" s="150" t="str">
        <f>tbl_BasisLos1[[#This Row],[Reinigungs- 
gruppe]]&amp;tbl_BasisLos1[[#This Row],[Reinigungstage Jahr]]</f>
        <v>E2225</v>
      </c>
      <c r="B34" s="113" t="s">
        <v>262</v>
      </c>
      <c r="C34" s="265">
        <v>225</v>
      </c>
      <c r="D34" s="263" t="s">
        <v>476</v>
      </c>
      <c r="E34" s="113" t="s">
        <v>430</v>
      </c>
      <c r="F34" s="114" t="s">
        <v>1565</v>
      </c>
      <c r="G34" s="211"/>
      <c r="H34" s="648">
        <f>'SVS UR Los 12'!$D$60</f>
        <v>0</v>
      </c>
      <c r="I34" s="271" t="s">
        <v>555</v>
      </c>
    </row>
    <row r="35" spans="1:9" ht="25.35" customHeight="1" x14ac:dyDescent="0.2">
      <c r="A35" s="150" t="str">
        <f>tbl_BasisLos1[[#This Row],[Reinigungs- 
gruppe]]&amp;tbl_BasisLos1[[#This Row],[Reinigungstage Jahr]]</f>
        <v>E2245</v>
      </c>
      <c r="B35" s="113" t="s">
        <v>262</v>
      </c>
      <c r="C35" s="265">
        <v>245</v>
      </c>
      <c r="D35" s="263" t="s">
        <v>476</v>
      </c>
      <c r="E35" s="113" t="s">
        <v>430</v>
      </c>
      <c r="F35" s="114" t="s">
        <v>1565</v>
      </c>
      <c r="G35" s="211"/>
      <c r="H35" s="648">
        <f>'SVS UR Los 12'!$D$60</f>
        <v>0</v>
      </c>
      <c r="I35" s="271" t="s">
        <v>555</v>
      </c>
    </row>
    <row r="36" spans="1:9" ht="25.35" customHeight="1" x14ac:dyDescent="0.2">
      <c r="A36" s="150" t="str">
        <f>tbl_BasisLos1[[#This Row],[Reinigungs- 
gruppe]]&amp;tbl_BasisLos1[[#This Row],[Reinigungstage Jahr]]</f>
        <v>E2.196</v>
      </c>
      <c r="B36" s="113" t="s">
        <v>401</v>
      </c>
      <c r="C36" s="262">
        <v>96</v>
      </c>
      <c r="D36" s="263" t="s">
        <v>477</v>
      </c>
      <c r="E36" s="113" t="s">
        <v>433</v>
      </c>
      <c r="F36" s="263" t="s">
        <v>526</v>
      </c>
      <c r="G36" s="211"/>
      <c r="H36" s="648">
        <f>'SVS UR Los 12'!$D$60</f>
        <v>0</v>
      </c>
      <c r="I36" s="270" t="s">
        <v>556</v>
      </c>
    </row>
    <row r="37" spans="1:9" ht="25.35" customHeight="1" x14ac:dyDescent="0.2">
      <c r="A37" s="150" t="str">
        <f>tbl_BasisLos1[[#This Row],[Reinigungs- 
gruppe]]&amp;tbl_BasisLos1[[#This Row],[Reinigungstage Jahr]]</f>
        <v>E2.20</v>
      </c>
      <c r="B37" s="113" t="s">
        <v>425</v>
      </c>
      <c r="C37" s="264">
        <v>0</v>
      </c>
      <c r="D37" s="263" t="s">
        <v>478</v>
      </c>
      <c r="E37" s="266">
        <v>0</v>
      </c>
      <c r="F37" s="114" t="s">
        <v>160</v>
      </c>
      <c r="G37" s="211"/>
      <c r="H37" s="648">
        <f>'SVS UR Los 12'!$D$60</f>
        <v>0</v>
      </c>
      <c r="I37" s="270" t="s">
        <v>556</v>
      </c>
    </row>
    <row r="38" spans="1:9" ht="25.35" customHeight="1" x14ac:dyDescent="0.2">
      <c r="A38" s="150" t="str">
        <f>tbl_BasisLos1[[#This Row],[Reinigungs- 
gruppe]]&amp;tbl_BasisLos1[[#This Row],[Reinigungstage Jahr]]</f>
        <v>E2.338,4</v>
      </c>
      <c r="B38" s="113" t="s">
        <v>408</v>
      </c>
      <c r="C38" s="262">
        <v>38.4</v>
      </c>
      <c r="D38" s="263" t="s">
        <v>479</v>
      </c>
      <c r="E38" s="113" t="s">
        <v>428</v>
      </c>
      <c r="F38" s="263" t="s">
        <v>196</v>
      </c>
      <c r="G38" s="211"/>
      <c r="H38" s="648">
        <f>'SVS UR Los 12'!$D$60</f>
        <v>0</v>
      </c>
      <c r="I38" s="270" t="s">
        <v>556</v>
      </c>
    </row>
    <row r="39" spans="1:9" ht="25.35" customHeight="1" x14ac:dyDescent="0.2">
      <c r="A39" s="150" t="str">
        <f>tbl_BasisLos1[[#This Row],[Reinigungs- 
gruppe]]&amp;tbl_BasisLos1[[#This Row],[Reinigungstage Jahr]]</f>
        <v>E2.345</v>
      </c>
      <c r="B39" s="113" t="s">
        <v>408</v>
      </c>
      <c r="C39" s="264">
        <v>45</v>
      </c>
      <c r="D39" s="263" t="s">
        <v>479</v>
      </c>
      <c r="E39" s="113" t="s">
        <v>428</v>
      </c>
      <c r="F39" s="263" t="s">
        <v>196</v>
      </c>
      <c r="G39" s="211"/>
      <c r="H39" s="648">
        <f>'SVS UR Los 12'!$D$60</f>
        <v>0</v>
      </c>
      <c r="I39" s="270" t="s">
        <v>556</v>
      </c>
    </row>
    <row r="40" spans="1:9" ht="25.35" customHeight="1" x14ac:dyDescent="0.2">
      <c r="A40" s="150" t="str">
        <f>tbl_BasisLos1[[#This Row],[Reinigungs- 
gruppe]]&amp;tbl_BasisLos1[[#This Row],[Reinigungstage Jahr]]</f>
        <v>E2.349</v>
      </c>
      <c r="B40" s="113" t="s">
        <v>408</v>
      </c>
      <c r="C40" s="264">
        <v>49</v>
      </c>
      <c r="D40" s="263" t="s">
        <v>479</v>
      </c>
      <c r="E40" s="113" t="s">
        <v>428</v>
      </c>
      <c r="F40" s="263" t="s">
        <v>196</v>
      </c>
      <c r="G40" s="211"/>
      <c r="H40" s="648">
        <f>'SVS UR Los 12'!$D$60</f>
        <v>0</v>
      </c>
      <c r="I40" s="270" t="s">
        <v>556</v>
      </c>
    </row>
    <row r="41" spans="1:9" ht="25.35" customHeight="1" x14ac:dyDescent="0.2">
      <c r="A41" s="150" t="str">
        <f>tbl_BasisLos1[[#This Row],[Reinigungs- 
gruppe]]&amp;tbl_BasisLos1[[#This Row],[Reinigungstage Jahr]]</f>
        <v>E2.40</v>
      </c>
      <c r="B41" s="113" t="s">
        <v>438</v>
      </c>
      <c r="C41" s="264">
        <v>0</v>
      </c>
      <c r="D41" s="263" t="s">
        <v>479</v>
      </c>
      <c r="E41" s="113">
        <v>0</v>
      </c>
      <c r="F41" s="114" t="s">
        <v>160</v>
      </c>
      <c r="G41" s="211"/>
      <c r="H41" s="648">
        <f>'SVS UR Los 12'!$D$60</f>
        <v>0</v>
      </c>
      <c r="I41" s="270" t="s">
        <v>556</v>
      </c>
    </row>
    <row r="42" spans="1:9" ht="25.35" customHeight="1" x14ac:dyDescent="0.2">
      <c r="A42" s="150" t="str">
        <f>tbl_BasisLos1[[#This Row],[Reinigungs- 
gruppe]]&amp;tbl_BasisLos1[[#This Row],[Reinigungstage Jahr]]</f>
        <v>E396</v>
      </c>
      <c r="B42" s="113" t="s">
        <v>261</v>
      </c>
      <c r="C42" s="262">
        <v>96</v>
      </c>
      <c r="D42" s="263" t="s">
        <v>480</v>
      </c>
      <c r="E42" s="113" t="s">
        <v>433</v>
      </c>
      <c r="F42" s="263" t="s">
        <v>526</v>
      </c>
      <c r="G42" s="220"/>
      <c r="H42" s="648">
        <f>'SVS UR Los 12'!$D$60</f>
        <v>0</v>
      </c>
      <c r="I42" s="271" t="s">
        <v>557</v>
      </c>
    </row>
    <row r="43" spans="1:9" ht="25.35" customHeight="1" x14ac:dyDescent="0.2">
      <c r="A43" s="150" t="str">
        <f>tbl_BasisLos1[[#This Row],[Reinigungs- 
gruppe]]&amp;tbl_BasisLos1[[#This Row],[Reinigungstage Jahr]]</f>
        <v>E4192</v>
      </c>
      <c r="B43" s="113" t="s">
        <v>264</v>
      </c>
      <c r="C43" s="265">
        <v>192</v>
      </c>
      <c r="D43" s="263" t="s">
        <v>481</v>
      </c>
      <c r="E43" s="113" t="s">
        <v>430</v>
      </c>
      <c r="F43" s="114" t="s">
        <v>1565</v>
      </c>
      <c r="G43" s="220"/>
      <c r="H43" s="648">
        <f>'SVS UR Los 12'!$D$60</f>
        <v>0</v>
      </c>
      <c r="I43" s="271" t="s">
        <v>558</v>
      </c>
    </row>
    <row r="44" spans="1:9" ht="25.35" customHeight="1" x14ac:dyDescent="0.2">
      <c r="A44" s="150" t="str">
        <f>tbl_BasisLos1[[#This Row],[Reinigungs- 
gruppe]]&amp;tbl_BasisLos1[[#This Row],[Reinigungstage Jahr]]</f>
        <v>E4225</v>
      </c>
      <c r="B44" s="113" t="s">
        <v>264</v>
      </c>
      <c r="C44" s="265">
        <v>225</v>
      </c>
      <c r="D44" s="263" t="s">
        <v>481</v>
      </c>
      <c r="E44" s="113" t="s">
        <v>430</v>
      </c>
      <c r="F44" s="114" t="s">
        <v>1565</v>
      </c>
      <c r="G44" s="211"/>
      <c r="H44" s="648">
        <f>'SVS UR Los 12'!$D$60</f>
        <v>0</v>
      </c>
      <c r="I44" s="271" t="s">
        <v>558</v>
      </c>
    </row>
    <row r="45" spans="1:9" ht="25.35" customHeight="1" x14ac:dyDescent="0.2">
      <c r="A45" s="150" t="str">
        <f>tbl_BasisLos1[[#This Row],[Reinigungs- 
gruppe]]&amp;tbl_BasisLos1[[#This Row],[Reinigungstage Jahr]]</f>
        <v>E4245</v>
      </c>
      <c r="B45" s="113" t="s">
        <v>264</v>
      </c>
      <c r="C45" s="265">
        <v>245</v>
      </c>
      <c r="D45" s="263" t="s">
        <v>481</v>
      </c>
      <c r="E45" s="113" t="s">
        <v>430</v>
      </c>
      <c r="F45" s="114" t="s">
        <v>1565</v>
      </c>
      <c r="G45" s="211"/>
      <c r="H45" s="648">
        <f>'SVS UR Los 12'!$D$60</f>
        <v>0</v>
      </c>
      <c r="I45" s="271" t="s">
        <v>558</v>
      </c>
    </row>
    <row r="46" spans="1:9" ht="25.35" customHeight="1" x14ac:dyDescent="0.2">
      <c r="A46" s="150" t="str">
        <f>tbl_BasisLos1[[#This Row],[Reinigungs- 
gruppe]]&amp;tbl_BasisLos1[[#This Row],[Reinigungstage Jahr]]</f>
        <v>E4.196</v>
      </c>
      <c r="B46" s="113" t="s">
        <v>415</v>
      </c>
      <c r="C46" s="262">
        <v>96</v>
      </c>
      <c r="D46" s="263" t="s">
        <v>482</v>
      </c>
      <c r="E46" s="113" t="s">
        <v>433</v>
      </c>
      <c r="F46" s="263" t="s">
        <v>526</v>
      </c>
      <c r="G46" s="211"/>
      <c r="H46" s="648">
        <f>'SVS UR Los 12'!$D$60</f>
        <v>0</v>
      </c>
      <c r="I46" s="270" t="s">
        <v>558</v>
      </c>
    </row>
    <row r="47" spans="1:9" ht="25.35" customHeight="1" x14ac:dyDescent="0.2">
      <c r="A47" s="150" t="str">
        <f>tbl_BasisLos1[[#This Row],[Reinigungs- 
gruppe]]&amp;tbl_BasisLos1[[#This Row],[Reinigungstage Jahr]]</f>
        <v>E4.1122,5</v>
      </c>
      <c r="B47" s="113" t="s">
        <v>415</v>
      </c>
      <c r="C47" s="262">
        <v>122.5</v>
      </c>
      <c r="D47" s="263" t="s">
        <v>482</v>
      </c>
      <c r="E47" s="113" t="s">
        <v>433</v>
      </c>
      <c r="F47" s="263" t="s">
        <v>526</v>
      </c>
      <c r="G47" s="211"/>
      <c r="H47" s="648">
        <f>'SVS UR Los 12'!$D$60</f>
        <v>0</v>
      </c>
      <c r="I47" s="270" t="s">
        <v>558</v>
      </c>
    </row>
    <row r="48" spans="1:9" ht="25.35" customHeight="1" x14ac:dyDescent="0.2">
      <c r="A48" s="150" t="str">
        <f>tbl_BasisLos1[[#This Row],[Reinigungs- 
gruppe]]&amp;tbl_BasisLos1[[#This Row],[Reinigungstage Jahr]]</f>
        <v>E596</v>
      </c>
      <c r="B48" s="113" t="s">
        <v>263</v>
      </c>
      <c r="C48" s="262">
        <v>96</v>
      </c>
      <c r="D48" s="263" t="s">
        <v>483</v>
      </c>
      <c r="E48" s="113" t="s">
        <v>433</v>
      </c>
      <c r="F48" s="263" t="s">
        <v>526</v>
      </c>
      <c r="G48" s="211"/>
      <c r="H48" s="648">
        <f>'SVS UR Los 12'!$D$60</f>
        <v>0</v>
      </c>
      <c r="I48" s="270" t="s">
        <v>552</v>
      </c>
    </row>
    <row r="49" spans="1:9" ht="25.35" customHeight="1" x14ac:dyDescent="0.2">
      <c r="A49" s="150" t="str">
        <f>tbl_BasisLos1[[#This Row],[Reinigungs- 
gruppe]]&amp;tbl_BasisLos1[[#This Row],[Reinigungstage Jahr]]</f>
        <v>E5112,5</v>
      </c>
      <c r="B49" s="113" t="s">
        <v>263</v>
      </c>
      <c r="C49" s="262">
        <v>112.5</v>
      </c>
      <c r="D49" s="263" t="s">
        <v>483</v>
      </c>
      <c r="E49" s="113" t="s">
        <v>433</v>
      </c>
      <c r="F49" s="263" t="s">
        <v>526</v>
      </c>
      <c r="G49" s="211"/>
      <c r="H49" s="648">
        <f>'SVS UR Los 12'!$D$60</f>
        <v>0</v>
      </c>
      <c r="I49" s="270" t="s">
        <v>552</v>
      </c>
    </row>
    <row r="50" spans="1:9" ht="25.35" customHeight="1" x14ac:dyDescent="0.2">
      <c r="A50" s="150" t="str">
        <f>tbl_BasisLos1[[#This Row],[Reinigungs- 
gruppe]]&amp;tbl_BasisLos1[[#This Row],[Reinigungstage Jahr]]</f>
        <v>F196</v>
      </c>
      <c r="B50" s="113" t="s">
        <v>234</v>
      </c>
      <c r="C50" s="401">
        <v>96</v>
      </c>
      <c r="D50" s="263" t="s">
        <v>484</v>
      </c>
      <c r="E50" s="113" t="s">
        <v>433</v>
      </c>
      <c r="F50" s="263" t="s">
        <v>526</v>
      </c>
      <c r="G50" s="220"/>
      <c r="H50" s="648">
        <f>'SVS UR Los 12'!$D$60</f>
        <v>0</v>
      </c>
      <c r="I50" s="271" t="s">
        <v>559</v>
      </c>
    </row>
    <row r="51" spans="1:9" ht="25.35" customHeight="1" x14ac:dyDescent="0.2">
      <c r="A51" s="150" t="str">
        <f>tbl_BasisLos1[[#This Row],[Reinigungs- 
gruppe]]&amp;tbl_BasisLos1[[#This Row],[Reinigungstage Jahr]]</f>
        <v>G1192</v>
      </c>
      <c r="B51" s="113" t="s">
        <v>400</v>
      </c>
      <c r="C51" s="265">
        <v>192</v>
      </c>
      <c r="D51" s="263" t="s">
        <v>485</v>
      </c>
      <c r="E51" s="113" t="s">
        <v>430</v>
      </c>
      <c r="F51" s="114" t="s">
        <v>1565</v>
      </c>
      <c r="G51" s="211"/>
      <c r="H51" s="648">
        <f>'SVS UR Los 12'!$D$60</f>
        <v>0</v>
      </c>
      <c r="I51" s="270" t="s">
        <v>560</v>
      </c>
    </row>
    <row r="52" spans="1:9" ht="25.35" customHeight="1" x14ac:dyDescent="0.2">
      <c r="A52" s="150" t="str">
        <f>tbl_BasisLos1[[#This Row],[Reinigungs- 
gruppe]]&amp;tbl_BasisLos1[[#This Row],[Reinigungstage Jahr]]</f>
        <v>G1225</v>
      </c>
      <c r="B52" s="113" t="s">
        <v>400</v>
      </c>
      <c r="C52" s="265">
        <v>225</v>
      </c>
      <c r="D52" s="263" t="s">
        <v>485</v>
      </c>
      <c r="E52" s="113" t="s">
        <v>430</v>
      </c>
      <c r="F52" s="114" t="s">
        <v>1565</v>
      </c>
      <c r="G52" s="211"/>
      <c r="H52" s="648">
        <f>'SVS UR Los 12'!$D$60</f>
        <v>0</v>
      </c>
      <c r="I52" s="270" t="s">
        <v>560</v>
      </c>
    </row>
    <row r="53" spans="1:9" ht="25.35" customHeight="1" x14ac:dyDescent="0.2">
      <c r="A53" s="150" t="str">
        <f>tbl_BasisLos1[[#This Row],[Reinigungs- 
gruppe]]&amp;tbl_BasisLos1[[#This Row],[Reinigungstage Jahr]]</f>
        <v>G1245</v>
      </c>
      <c r="B53" s="113" t="s">
        <v>400</v>
      </c>
      <c r="C53" s="265">
        <v>245</v>
      </c>
      <c r="D53" s="263" t="s">
        <v>485</v>
      </c>
      <c r="E53" s="113" t="s">
        <v>430</v>
      </c>
      <c r="F53" s="114" t="s">
        <v>1565</v>
      </c>
      <c r="G53" s="211"/>
      <c r="H53" s="648">
        <f>'SVS UR Los 12'!$D$60</f>
        <v>0</v>
      </c>
      <c r="I53" s="270" t="s">
        <v>560</v>
      </c>
    </row>
    <row r="54" spans="1:9" ht="25.35" customHeight="1" x14ac:dyDescent="0.2">
      <c r="A54" s="150" t="str">
        <f>tbl_BasisLos1[[#This Row],[Reinigungs- 
gruppe]]&amp;tbl_BasisLos1[[#This Row],[Reinigungstage Jahr]]</f>
        <v>G1.1230,4</v>
      </c>
      <c r="B54" s="113" t="s">
        <v>420</v>
      </c>
      <c r="C54" s="262">
        <v>230.4</v>
      </c>
      <c r="D54" s="267" t="s">
        <v>486</v>
      </c>
      <c r="E54" s="266" t="s">
        <v>431</v>
      </c>
      <c r="F54" s="114" t="s">
        <v>1566</v>
      </c>
      <c r="G54" s="211"/>
      <c r="H54" s="648">
        <f>'SVS UR Los 12'!$D$60</f>
        <v>0</v>
      </c>
      <c r="I54" s="270" t="s">
        <v>560</v>
      </c>
    </row>
    <row r="55" spans="1:9" s="115" customFormat="1" ht="25.35" customHeight="1" x14ac:dyDescent="0.2">
      <c r="A55" s="150" t="str">
        <f>tbl_BasisLos1[[#This Row],[Reinigungs- 
gruppe]]&amp;tbl_BasisLos1[[#This Row],[Reinigungstage Jahr]]</f>
        <v>G1.2384</v>
      </c>
      <c r="B55" s="113" t="s">
        <v>439</v>
      </c>
      <c r="C55" s="113">
        <v>384</v>
      </c>
      <c r="D55" s="267" t="s">
        <v>487</v>
      </c>
      <c r="E55" s="113" t="s">
        <v>520</v>
      </c>
      <c r="F55" s="114" t="s">
        <v>1564</v>
      </c>
      <c r="G55" s="211"/>
      <c r="H55" s="648">
        <f>'SVS UR Los 12'!$D$60</f>
        <v>0</v>
      </c>
      <c r="I55" s="270" t="s">
        <v>560</v>
      </c>
    </row>
    <row r="56" spans="1:9" s="115" customFormat="1" ht="25.35" customHeight="1" x14ac:dyDescent="0.2">
      <c r="A56" s="150" t="str">
        <f>tbl_BasisLos1[[#This Row],[Reinigungs- 
gruppe]]&amp;tbl_BasisLos1[[#This Row],[Reinigungstage Jahr]]</f>
        <v>G1.30</v>
      </c>
      <c r="B56" s="113" t="s">
        <v>440</v>
      </c>
      <c r="C56" s="265">
        <v>0</v>
      </c>
      <c r="D56" s="267" t="s">
        <v>488</v>
      </c>
      <c r="E56" s="266">
        <v>0</v>
      </c>
      <c r="F56" s="114" t="s">
        <v>160</v>
      </c>
      <c r="G56" s="220"/>
      <c r="H56" s="648">
        <f>'SVS UR öffWC Los 12'!$D$61</f>
        <v>0</v>
      </c>
      <c r="I56" s="270" t="s">
        <v>560</v>
      </c>
    </row>
    <row r="57" spans="1:9" s="115" customFormat="1" ht="25.35" customHeight="1" x14ac:dyDescent="0.2">
      <c r="A57" s="150" t="str">
        <f>tbl_BasisLos1[[#This Row],[Reinigungs- 
gruppe]]&amp;tbl_BasisLos1[[#This Row],[Reinigungstage Jahr]]</f>
        <v>G1.40</v>
      </c>
      <c r="B57" s="113" t="s">
        <v>441</v>
      </c>
      <c r="C57" s="113">
        <v>0</v>
      </c>
      <c r="D57" s="267" t="s">
        <v>488</v>
      </c>
      <c r="E57" s="113">
        <v>0</v>
      </c>
      <c r="F57" s="114" t="s">
        <v>160</v>
      </c>
      <c r="G57" s="211"/>
      <c r="H57" s="648">
        <f>'SVS UR öffWC Los 12'!$D$61</f>
        <v>0</v>
      </c>
      <c r="I57" s="270" t="s">
        <v>560</v>
      </c>
    </row>
    <row r="58" spans="1:9" ht="25.35" customHeight="1" x14ac:dyDescent="0.2">
      <c r="A58" s="150" t="str">
        <f>tbl_BasisLos1[[#This Row],[Reinigungs- 
gruppe]]&amp;tbl_BasisLos1[[#This Row],[Reinigungstage Jahr]]</f>
        <v>G1.50</v>
      </c>
      <c r="B58" s="113" t="s">
        <v>442</v>
      </c>
      <c r="C58" s="113">
        <v>0</v>
      </c>
      <c r="D58" s="267" t="s">
        <v>488</v>
      </c>
      <c r="E58" s="113">
        <v>0</v>
      </c>
      <c r="F58" s="114" t="s">
        <v>160</v>
      </c>
      <c r="G58" s="211"/>
      <c r="H58" s="648">
        <f>'SVS UR öffWC Los 12'!$D$61</f>
        <v>0</v>
      </c>
      <c r="I58" s="270" t="s">
        <v>560</v>
      </c>
    </row>
    <row r="59" spans="1:9" ht="25.35" customHeight="1" x14ac:dyDescent="0.2">
      <c r="A59" s="150" t="str">
        <f>tbl_BasisLos1[[#This Row],[Reinigungs- 
gruppe]]&amp;tbl_BasisLos1[[#This Row],[Reinigungstage Jahr]]</f>
        <v>G1.649</v>
      </c>
      <c r="B59" s="113" t="s">
        <v>443</v>
      </c>
      <c r="C59" s="264">
        <v>49</v>
      </c>
      <c r="D59" s="263" t="s">
        <v>488</v>
      </c>
      <c r="E59" s="113" t="s">
        <v>428</v>
      </c>
      <c r="F59" s="263" t="s">
        <v>196</v>
      </c>
      <c r="G59" s="211"/>
      <c r="H59" s="648">
        <f>'SVS UR öffWC Los 12'!$D$61</f>
        <v>0</v>
      </c>
      <c r="I59" s="270" t="s">
        <v>560</v>
      </c>
    </row>
    <row r="60" spans="1:9" ht="25.35" customHeight="1" x14ac:dyDescent="0.2">
      <c r="A60" s="150" t="str">
        <f>tbl_BasisLos1[[#This Row],[Reinigungs- 
gruppe]]&amp;tbl_BasisLos1[[#This Row],[Reinigungstage Jahr]]</f>
        <v>G1.70</v>
      </c>
      <c r="B60" s="113" t="s">
        <v>444</v>
      </c>
      <c r="C60" s="264">
        <v>0</v>
      </c>
      <c r="D60" s="263" t="s">
        <v>488</v>
      </c>
      <c r="E60" s="113">
        <v>0</v>
      </c>
      <c r="F60" s="114" t="s">
        <v>160</v>
      </c>
      <c r="G60" s="211"/>
      <c r="H60" s="648">
        <f>'SVS UR öffWC Los 12'!$D$64</f>
        <v>0</v>
      </c>
      <c r="I60" s="270" t="s">
        <v>560</v>
      </c>
    </row>
    <row r="61" spans="1:9" ht="25.35" customHeight="1" x14ac:dyDescent="0.2">
      <c r="A61" s="150" t="str">
        <f>tbl_BasisLos1[[#This Row],[Reinigungs- 
gruppe]]&amp;tbl_BasisLos1[[#This Row],[Reinigungstage Jahr]]</f>
        <v>G296</v>
      </c>
      <c r="B61" s="113" t="s">
        <v>402</v>
      </c>
      <c r="C61" s="262">
        <v>96</v>
      </c>
      <c r="D61" s="263" t="s">
        <v>489</v>
      </c>
      <c r="E61" s="113" t="s">
        <v>433</v>
      </c>
      <c r="F61" s="263" t="s">
        <v>526</v>
      </c>
      <c r="G61" s="211"/>
      <c r="H61" s="648">
        <f>'SVS UR Los 12'!$D$60</f>
        <v>0</v>
      </c>
      <c r="I61" s="270" t="s">
        <v>554</v>
      </c>
    </row>
    <row r="62" spans="1:9" ht="25.35" customHeight="1" x14ac:dyDescent="0.2">
      <c r="A62" s="150" t="str">
        <f>tbl_BasisLos1[[#This Row],[Reinigungs- 
gruppe]]&amp;tbl_BasisLos1[[#This Row],[Reinigungstage Jahr]]</f>
        <v>G2.1115,2</v>
      </c>
      <c r="B62" s="113" t="s">
        <v>421</v>
      </c>
      <c r="C62" s="262">
        <v>115.2</v>
      </c>
      <c r="D62" s="263" t="s">
        <v>490</v>
      </c>
      <c r="E62" s="266" t="s">
        <v>432</v>
      </c>
      <c r="F62" s="114" t="s">
        <v>198</v>
      </c>
      <c r="G62" s="211"/>
      <c r="H62" s="648">
        <f>'SVS UR Los 12'!$D$60</f>
        <v>0</v>
      </c>
      <c r="I62" s="270" t="s">
        <v>554</v>
      </c>
    </row>
    <row r="63" spans="1:9" ht="25.35" customHeight="1" x14ac:dyDescent="0.2">
      <c r="A63" s="178" t="str">
        <f>tbl_BasisLos1[[#This Row],[Reinigungs- 
gruppe]]&amp;tbl_BasisLos1[[#This Row],[Reinigungstage Jahr]]</f>
        <v>G2.20</v>
      </c>
      <c r="B63" s="113" t="s">
        <v>445</v>
      </c>
      <c r="C63" s="265">
        <v>0</v>
      </c>
      <c r="D63" s="263" t="s">
        <v>491</v>
      </c>
      <c r="E63" s="113">
        <v>0</v>
      </c>
      <c r="F63" s="114" t="s">
        <v>160</v>
      </c>
      <c r="G63" s="220"/>
      <c r="H63" s="648">
        <f>'SVS UR Los 12'!$D$60</f>
        <v>0</v>
      </c>
      <c r="I63" s="270" t="s">
        <v>554</v>
      </c>
    </row>
    <row r="64" spans="1:9" ht="25.35" customHeight="1" x14ac:dyDescent="0.2">
      <c r="A64" s="178" t="str">
        <f>tbl_BasisLos1[[#This Row],[Reinigungs- 
gruppe]]&amp;tbl_BasisLos1[[#This Row],[Reinigungstage Jahr]]</f>
        <v>G2.30</v>
      </c>
      <c r="B64" s="113" t="s">
        <v>446</v>
      </c>
      <c r="C64" s="265">
        <v>0</v>
      </c>
      <c r="D64" s="263" t="s">
        <v>492</v>
      </c>
      <c r="E64" s="113">
        <v>0</v>
      </c>
      <c r="F64" s="114" t="s">
        <v>160</v>
      </c>
      <c r="G64" s="220"/>
      <c r="H64" s="648">
        <f>'SVS UR Los 12'!$D$60</f>
        <v>0</v>
      </c>
      <c r="I64" s="270" t="s">
        <v>554</v>
      </c>
    </row>
    <row r="65" spans="1:9" ht="25.35" customHeight="1" x14ac:dyDescent="0.2">
      <c r="A65" s="178" t="str">
        <f>tbl_BasisLos1[[#This Row],[Reinigungs- 
gruppe]]&amp;tbl_BasisLos1[[#This Row],[Reinigungstage Jahr]]</f>
        <v>G2.40</v>
      </c>
      <c r="B65" s="113" t="s">
        <v>447</v>
      </c>
      <c r="C65" s="265">
        <v>0</v>
      </c>
      <c r="D65" s="114" t="s">
        <v>492</v>
      </c>
      <c r="E65" s="113">
        <v>0</v>
      </c>
      <c r="F65" s="114" t="s">
        <v>160</v>
      </c>
      <c r="G65" s="220"/>
      <c r="H65" s="648">
        <f>'SVS UR Los 12'!$D$60</f>
        <v>0</v>
      </c>
      <c r="I65" s="270" t="s">
        <v>554</v>
      </c>
    </row>
    <row r="66" spans="1:9" ht="25.35" customHeight="1" x14ac:dyDescent="0.2">
      <c r="A66" s="178" t="str">
        <f>tbl_BasisLos1[[#This Row],[Reinigungs- 
gruppe]]&amp;tbl_BasisLos1[[#This Row],[Reinigungstage Jahr]]</f>
        <v>H196</v>
      </c>
      <c r="B66" s="113" t="s">
        <v>448</v>
      </c>
      <c r="C66" s="262">
        <v>96</v>
      </c>
      <c r="D66" s="114" t="s">
        <v>493</v>
      </c>
      <c r="E66" s="113" t="s">
        <v>433</v>
      </c>
      <c r="F66" s="263" t="s">
        <v>526</v>
      </c>
      <c r="G66" s="220"/>
      <c r="H66" s="648">
        <f>'SVS UR Los 12'!$D$60</f>
        <v>0</v>
      </c>
      <c r="I66" s="271" t="s">
        <v>561</v>
      </c>
    </row>
    <row r="67" spans="1:9" ht="25.35" customHeight="1" x14ac:dyDescent="0.2">
      <c r="A67" s="178" t="str">
        <f>tbl_BasisLos1[[#This Row],[Reinigungs- 
gruppe]]&amp;tbl_BasisLos1[[#This Row],[Reinigungstage Jahr]]</f>
        <v>I1192</v>
      </c>
      <c r="B67" s="113" t="s">
        <v>403</v>
      </c>
      <c r="C67" s="265">
        <v>192</v>
      </c>
      <c r="D67" s="114" t="s">
        <v>494</v>
      </c>
      <c r="E67" s="113" t="s">
        <v>430</v>
      </c>
      <c r="F67" s="114" t="s">
        <v>1565</v>
      </c>
      <c r="G67" s="220"/>
      <c r="H67" s="648">
        <f>'SVS UR Los 12'!$D$60</f>
        <v>0</v>
      </c>
      <c r="I67" s="271" t="s">
        <v>562</v>
      </c>
    </row>
    <row r="68" spans="1:9" ht="25.35" customHeight="1" x14ac:dyDescent="0.2">
      <c r="A68" s="178" t="str">
        <f>tbl_BasisLos1[[#This Row],[Reinigungs- 
gruppe]]&amp;tbl_BasisLos1[[#This Row],[Reinigungstage Jahr]]</f>
        <v>I1245</v>
      </c>
      <c r="B68" s="113" t="s">
        <v>403</v>
      </c>
      <c r="C68" s="265">
        <v>245</v>
      </c>
      <c r="D68" s="114" t="s">
        <v>494</v>
      </c>
      <c r="E68" s="113" t="s">
        <v>430</v>
      </c>
      <c r="F68" s="114" t="s">
        <v>1565</v>
      </c>
      <c r="G68" s="220"/>
      <c r="H68" s="648">
        <f>'SVS UR Los 12'!$D$60</f>
        <v>0</v>
      </c>
      <c r="I68" s="271" t="s">
        <v>562</v>
      </c>
    </row>
    <row r="69" spans="1:9" ht="25.35" customHeight="1" x14ac:dyDescent="0.2">
      <c r="A69" s="178" t="str">
        <f>tbl_BasisLos1[[#This Row],[Reinigungs- 
gruppe]]&amp;tbl_BasisLos1[[#This Row],[Reinigungstage Jahr]]</f>
        <v>I238,4</v>
      </c>
      <c r="B69" s="113" t="s">
        <v>409</v>
      </c>
      <c r="C69" s="262">
        <v>38.4</v>
      </c>
      <c r="D69" s="114" t="s">
        <v>495</v>
      </c>
      <c r="E69" s="113" t="s">
        <v>428</v>
      </c>
      <c r="F69" s="263" t="s">
        <v>196</v>
      </c>
      <c r="G69" s="220"/>
      <c r="H69" s="648">
        <f>'SVS UR Los 12'!$D$60</f>
        <v>0</v>
      </c>
      <c r="I69" s="271" t="s">
        <v>562</v>
      </c>
    </row>
    <row r="70" spans="1:9" ht="25.35" customHeight="1" x14ac:dyDescent="0.2">
      <c r="A70" s="178" t="str">
        <f>tbl_BasisLos1[[#This Row],[Reinigungs- 
gruppe]]&amp;tbl_BasisLos1[[#This Row],[Reinigungstage Jahr]]</f>
        <v>I249</v>
      </c>
      <c r="B70" s="113" t="s">
        <v>409</v>
      </c>
      <c r="C70" s="265">
        <v>49</v>
      </c>
      <c r="D70" s="114" t="s">
        <v>495</v>
      </c>
      <c r="E70" s="113" t="s">
        <v>428</v>
      </c>
      <c r="F70" s="263" t="s">
        <v>196</v>
      </c>
      <c r="G70" s="220"/>
      <c r="H70" s="648">
        <f>'SVS UR Los 12'!$D$60</f>
        <v>0</v>
      </c>
      <c r="I70" s="271" t="s">
        <v>562</v>
      </c>
    </row>
    <row r="71" spans="1:9" ht="25.35" customHeight="1" x14ac:dyDescent="0.2">
      <c r="A71" s="178" t="str">
        <f>tbl_BasisLos1[[#This Row],[Reinigungs- 
gruppe]]&amp;tbl_BasisLos1[[#This Row],[Reinigungstage Jahr]]</f>
        <v>I3192</v>
      </c>
      <c r="B71" s="113" t="s">
        <v>404</v>
      </c>
      <c r="C71" s="265">
        <v>192</v>
      </c>
      <c r="D71" s="263" t="s">
        <v>496</v>
      </c>
      <c r="E71" s="113" t="s">
        <v>430</v>
      </c>
      <c r="F71" s="114" t="s">
        <v>1565</v>
      </c>
      <c r="G71" s="220"/>
      <c r="H71" s="648">
        <f>'SVS UR Los 12'!$D$60</f>
        <v>0</v>
      </c>
      <c r="I71" s="271" t="s">
        <v>563</v>
      </c>
    </row>
    <row r="72" spans="1:9" ht="25.35" customHeight="1" x14ac:dyDescent="0.2">
      <c r="A72" s="178" t="str">
        <f>tbl_BasisLos1[[#This Row],[Reinigungs- 
gruppe]]&amp;tbl_BasisLos1[[#This Row],[Reinigungstage Jahr]]</f>
        <v>J1192</v>
      </c>
      <c r="B72" s="113" t="s">
        <v>405</v>
      </c>
      <c r="C72" s="265">
        <v>192</v>
      </c>
      <c r="D72" s="114" t="s">
        <v>497</v>
      </c>
      <c r="E72" s="113" t="s">
        <v>430</v>
      </c>
      <c r="F72" s="114" t="s">
        <v>1565</v>
      </c>
      <c r="G72" s="220"/>
      <c r="H72" s="648">
        <f>'SVS UR Los 12'!$D$60</f>
        <v>0</v>
      </c>
      <c r="I72" s="271" t="s">
        <v>564</v>
      </c>
    </row>
    <row r="73" spans="1:9" ht="25.35" customHeight="1" x14ac:dyDescent="0.2">
      <c r="A73" s="178" t="str">
        <f>tbl_BasisLos1[[#This Row],[Reinigungs- 
gruppe]]&amp;tbl_BasisLos1[[#This Row],[Reinigungstage Jahr]]</f>
        <v>J1225</v>
      </c>
      <c r="B73" s="113" t="s">
        <v>405</v>
      </c>
      <c r="C73" s="265">
        <v>225</v>
      </c>
      <c r="D73" s="114" t="s">
        <v>497</v>
      </c>
      <c r="E73" s="113" t="s">
        <v>430</v>
      </c>
      <c r="F73" s="114" t="s">
        <v>1565</v>
      </c>
      <c r="G73" s="220"/>
      <c r="H73" s="648">
        <f>'SVS UR Los 12'!$D$60</f>
        <v>0</v>
      </c>
      <c r="I73" s="271" t="s">
        <v>564</v>
      </c>
    </row>
    <row r="74" spans="1:9" ht="25.35" customHeight="1" x14ac:dyDescent="0.2">
      <c r="A74" s="178" t="str">
        <f>tbl_BasisLos1[[#This Row],[Reinigungs- 
gruppe]]&amp;tbl_BasisLos1[[#This Row],[Reinigungstage Jahr]]</f>
        <v>J2192</v>
      </c>
      <c r="B74" s="113" t="s">
        <v>197</v>
      </c>
      <c r="C74" s="265">
        <v>192</v>
      </c>
      <c r="D74" s="263" t="s">
        <v>498</v>
      </c>
      <c r="E74" s="113" t="s">
        <v>430</v>
      </c>
      <c r="F74" s="114" t="s">
        <v>1565</v>
      </c>
      <c r="G74" s="220"/>
      <c r="H74" s="648">
        <f>'SVS UR Los 12'!$D$60</f>
        <v>0</v>
      </c>
      <c r="I74" s="271" t="s">
        <v>562</v>
      </c>
    </row>
    <row r="75" spans="1:9" ht="25.35" customHeight="1" x14ac:dyDescent="0.2">
      <c r="A75" s="178" t="str">
        <f>tbl_BasisLos1[[#This Row],[Reinigungs- 
gruppe]]&amp;tbl_BasisLos1[[#This Row],[Reinigungstage Jahr]]</f>
        <v>J2225</v>
      </c>
      <c r="B75" s="113" t="s">
        <v>197</v>
      </c>
      <c r="C75" s="265">
        <v>225</v>
      </c>
      <c r="D75" s="263" t="s">
        <v>498</v>
      </c>
      <c r="E75" s="113" t="s">
        <v>430</v>
      </c>
      <c r="F75" s="114" t="s">
        <v>1565</v>
      </c>
      <c r="G75" s="220"/>
      <c r="H75" s="648">
        <f>'SVS UR Los 12'!$D$60</f>
        <v>0</v>
      </c>
      <c r="I75" s="271" t="s">
        <v>562</v>
      </c>
    </row>
    <row r="76" spans="1:9" ht="25.35" customHeight="1" x14ac:dyDescent="0.2">
      <c r="A76" s="178" t="str">
        <f>tbl_BasisLos1[[#This Row],[Reinigungs- 
gruppe]]&amp;tbl_BasisLos1[[#This Row],[Reinigungstage Jahr]]</f>
        <v>J3192</v>
      </c>
      <c r="B76" s="113" t="s">
        <v>449</v>
      </c>
      <c r="C76" s="265">
        <v>192</v>
      </c>
      <c r="D76" s="114" t="s">
        <v>499</v>
      </c>
      <c r="E76" s="113" t="s">
        <v>430</v>
      </c>
      <c r="F76" s="114" t="s">
        <v>1565</v>
      </c>
      <c r="G76" s="220"/>
      <c r="H76" s="648">
        <f>'SVS UR Los 12'!$D$60</f>
        <v>0</v>
      </c>
      <c r="I76" s="271" t="s">
        <v>565</v>
      </c>
    </row>
    <row r="77" spans="1:9" ht="25.35" customHeight="1" x14ac:dyDescent="0.2">
      <c r="A77" s="178" t="str">
        <f>tbl_BasisLos1[[#This Row],[Reinigungs- 
gruppe]]&amp;tbl_BasisLos1[[#This Row],[Reinigungstage Jahr]]</f>
        <v>J40</v>
      </c>
      <c r="B77" s="113" t="s">
        <v>416</v>
      </c>
      <c r="C77" s="265">
        <v>0</v>
      </c>
      <c r="D77" s="263" t="s">
        <v>500</v>
      </c>
      <c r="E77" s="113">
        <v>0</v>
      </c>
      <c r="F77" s="114" t="s">
        <v>160</v>
      </c>
      <c r="G77" s="220"/>
      <c r="H77" s="648">
        <f>'SVS UR Los 12'!$D$60</f>
        <v>0</v>
      </c>
      <c r="I77" s="271" t="s">
        <v>565</v>
      </c>
    </row>
    <row r="78" spans="1:9" ht="25.35" customHeight="1" x14ac:dyDescent="0.2">
      <c r="A78" s="178" t="str">
        <f>tbl_BasisLos1[[#This Row],[Reinigungs- 
gruppe]]&amp;tbl_BasisLos1[[#This Row],[Reinigungstage Jahr]]</f>
        <v>J50</v>
      </c>
      <c r="B78" s="113" t="s">
        <v>450</v>
      </c>
      <c r="C78" s="265">
        <v>0</v>
      </c>
      <c r="D78" s="263" t="s">
        <v>500</v>
      </c>
      <c r="E78" s="113">
        <v>0</v>
      </c>
      <c r="F78" s="114" t="s">
        <v>160</v>
      </c>
      <c r="G78" s="220"/>
      <c r="H78" s="648">
        <f>'SVS UR Los 12'!$D$60</f>
        <v>0</v>
      </c>
      <c r="I78" s="271" t="s">
        <v>565</v>
      </c>
    </row>
    <row r="79" spans="1:9" ht="25.35" customHeight="1" x14ac:dyDescent="0.2">
      <c r="A79" s="178" t="str">
        <f>tbl_BasisLos1[[#This Row],[Reinigungs- 
gruppe]]&amp;tbl_BasisLos1[[#This Row],[Reinigungstage Jahr]]</f>
        <v>J60</v>
      </c>
      <c r="B79" s="113" t="s">
        <v>546</v>
      </c>
      <c r="C79" s="265">
        <v>0</v>
      </c>
      <c r="D79" s="263" t="s">
        <v>500</v>
      </c>
      <c r="E79" s="113">
        <v>0</v>
      </c>
      <c r="F79" s="114" t="s">
        <v>160</v>
      </c>
      <c r="G79" s="220"/>
      <c r="H79" s="648">
        <f>'SVS UR Los 12'!$D$60</f>
        <v>0</v>
      </c>
      <c r="I79" s="271" t="s">
        <v>565</v>
      </c>
    </row>
    <row r="80" spans="1:9" ht="39" customHeight="1" x14ac:dyDescent="0.2">
      <c r="A80" s="178" t="str">
        <f>tbl_BasisLos1[[#This Row],[Reinigungs- 
gruppe]]&amp;tbl_BasisLos1[[#This Row],[Reinigungstage Jahr]]</f>
        <v>K138,4</v>
      </c>
      <c r="B80" s="113" t="s">
        <v>406</v>
      </c>
      <c r="C80" s="262">
        <v>38.4</v>
      </c>
      <c r="D80" s="263" t="s">
        <v>501</v>
      </c>
      <c r="E80" s="113" t="s">
        <v>428</v>
      </c>
      <c r="F80" s="263" t="s">
        <v>196</v>
      </c>
      <c r="G80" s="220"/>
      <c r="H80" s="648">
        <f>'SVS UR Los 12'!$D$60</f>
        <v>0</v>
      </c>
      <c r="I80" s="271" t="s">
        <v>553</v>
      </c>
    </row>
    <row r="81" spans="1:9" ht="51" x14ac:dyDescent="0.2">
      <c r="A81" s="178" t="str">
        <f>tbl_BasisLos1[[#This Row],[Reinigungs- 
gruppe]]&amp;tbl_BasisLos1[[#This Row],[Reinigungstage Jahr]]</f>
        <v>K112</v>
      </c>
      <c r="B81" s="113" t="s">
        <v>406</v>
      </c>
      <c r="C81" s="265">
        <v>12</v>
      </c>
      <c r="D81" s="263" t="s">
        <v>501</v>
      </c>
      <c r="E81" s="113" t="s">
        <v>429</v>
      </c>
      <c r="F81" s="263" t="s">
        <v>195</v>
      </c>
      <c r="G81" s="220"/>
      <c r="H81" s="648">
        <f>'SVS UR Los 12'!$D$60</f>
        <v>0</v>
      </c>
      <c r="I81" s="271" t="s">
        <v>553</v>
      </c>
    </row>
    <row r="82" spans="1:9" ht="51" x14ac:dyDescent="0.2">
      <c r="A82" s="178" t="str">
        <f>tbl_BasisLos1[[#This Row],[Reinigungs- 
gruppe]]&amp;tbl_BasisLos1[[#This Row],[Reinigungstage Jahr]]</f>
        <v>K112</v>
      </c>
      <c r="B82" s="113" t="s">
        <v>406</v>
      </c>
      <c r="C82" s="265">
        <v>12</v>
      </c>
      <c r="D82" s="263" t="s">
        <v>501</v>
      </c>
      <c r="E82" s="113" t="s">
        <v>429</v>
      </c>
      <c r="F82" s="263" t="s">
        <v>195</v>
      </c>
      <c r="G82" s="220"/>
      <c r="H82" s="648">
        <f>'SVS UR Los 12'!$D$60</f>
        <v>0</v>
      </c>
      <c r="I82" s="271" t="s">
        <v>553</v>
      </c>
    </row>
    <row r="83" spans="1:9" ht="25.35" customHeight="1" x14ac:dyDescent="0.2">
      <c r="A83" s="178" t="str">
        <f>tbl_BasisLos1[[#This Row],[Reinigungs- 
gruppe]]&amp;tbl_BasisLos1[[#This Row],[Reinigungstage Jahr]]</f>
        <v>L196</v>
      </c>
      <c r="B83" s="113" t="s">
        <v>417</v>
      </c>
      <c r="C83" s="262">
        <v>96</v>
      </c>
      <c r="D83" s="263" t="s">
        <v>502</v>
      </c>
      <c r="E83" s="113" t="s">
        <v>433</v>
      </c>
      <c r="F83" s="263" t="s">
        <v>526</v>
      </c>
      <c r="G83" s="220"/>
      <c r="H83" s="648">
        <f>'SVS UR Los 12'!$D$60</f>
        <v>0</v>
      </c>
      <c r="I83" s="271" t="s">
        <v>566</v>
      </c>
    </row>
    <row r="84" spans="1:9" ht="25.35" customHeight="1" x14ac:dyDescent="0.2">
      <c r="A84" s="178" t="str">
        <f>tbl_BasisLos1[[#This Row],[Reinigungs- 
gruppe]]&amp;tbl_BasisLos1[[#This Row],[Reinigungstage Jahr]]</f>
        <v>L1.1115,2</v>
      </c>
      <c r="B84" s="113" t="s">
        <v>422</v>
      </c>
      <c r="C84" s="401">
        <v>115.2</v>
      </c>
      <c r="D84" s="263" t="s">
        <v>503</v>
      </c>
      <c r="E84" s="266" t="s">
        <v>432</v>
      </c>
      <c r="F84" s="114" t="s">
        <v>198</v>
      </c>
      <c r="G84" s="220"/>
      <c r="H84" s="648">
        <f>'SVS UR Los 12'!$D$60</f>
        <v>0</v>
      </c>
      <c r="I84" s="271" t="s">
        <v>566</v>
      </c>
    </row>
    <row r="85" spans="1:9" ht="25.35" customHeight="1" x14ac:dyDescent="0.2">
      <c r="A85" s="178" t="str">
        <f>tbl_BasisLos1[[#This Row],[Reinigungs- 
gruppe]]&amp;tbl_BasisLos1[[#This Row],[Reinigungstage Jahr]]</f>
        <v>L20</v>
      </c>
      <c r="B85" s="113" t="s">
        <v>451</v>
      </c>
      <c r="C85" s="265">
        <v>0</v>
      </c>
      <c r="D85" s="114" t="s">
        <v>504</v>
      </c>
      <c r="E85" s="113">
        <v>0</v>
      </c>
      <c r="F85" s="114" t="s">
        <v>160</v>
      </c>
      <c r="G85" s="220"/>
      <c r="H85" s="648">
        <f>'SVS UR Los 12'!$D$60</f>
        <v>0</v>
      </c>
      <c r="I85" s="271" t="s">
        <v>557</v>
      </c>
    </row>
    <row r="86" spans="1:9" ht="25.35" customHeight="1" x14ac:dyDescent="0.2">
      <c r="A86" s="178" t="str">
        <f>tbl_BasisLos1[[#This Row],[Reinigungs- 
gruppe]]&amp;tbl_BasisLos1[[#This Row],[Reinigungstage Jahr]]</f>
        <v>L30</v>
      </c>
      <c r="B86" s="113" t="s">
        <v>452</v>
      </c>
      <c r="C86" s="265">
        <v>0</v>
      </c>
      <c r="D86" s="263" t="s">
        <v>505</v>
      </c>
      <c r="E86" s="113">
        <v>0</v>
      </c>
      <c r="F86" s="114" t="s">
        <v>160</v>
      </c>
      <c r="G86" s="220"/>
      <c r="H86" s="648">
        <f>'SVS UR Los 12'!$D$60</f>
        <v>0</v>
      </c>
      <c r="I86" s="271" t="s">
        <v>561</v>
      </c>
    </row>
    <row r="87" spans="1:9" ht="25.35" customHeight="1" x14ac:dyDescent="0.2">
      <c r="A87" s="178" t="str">
        <f>tbl_BasisLos1[[#This Row],[Reinigungs- 
gruppe]]&amp;tbl_BasisLos1[[#This Row],[Reinigungstage Jahr]]</f>
        <v>L3.10</v>
      </c>
      <c r="B87" s="113" t="s">
        <v>423</v>
      </c>
      <c r="C87" s="265">
        <v>0</v>
      </c>
      <c r="D87" s="263" t="s">
        <v>506</v>
      </c>
      <c r="E87" s="113">
        <v>0</v>
      </c>
      <c r="F87" s="114" t="s">
        <v>160</v>
      </c>
      <c r="G87" s="220"/>
      <c r="H87" s="648">
        <f>'SVS UR Los 12'!$D$60</f>
        <v>0</v>
      </c>
      <c r="I87" s="271" t="s">
        <v>561</v>
      </c>
    </row>
    <row r="88" spans="1:9" ht="25.35" customHeight="1" x14ac:dyDescent="0.2">
      <c r="A88" s="178" t="str">
        <f>tbl_BasisLos1[[#This Row],[Reinigungs- 
gruppe]]&amp;tbl_BasisLos1[[#This Row],[Reinigungstage Jahr]]</f>
        <v>L3.20</v>
      </c>
      <c r="B88" s="113" t="s">
        <v>453</v>
      </c>
      <c r="C88" s="265">
        <v>0</v>
      </c>
      <c r="D88" s="114" t="s">
        <v>507</v>
      </c>
      <c r="E88" s="113">
        <v>0</v>
      </c>
      <c r="F88" s="114" t="s">
        <v>160</v>
      </c>
      <c r="G88" s="220"/>
      <c r="H88" s="648">
        <f>'SVS UR Los 12'!$D$60</f>
        <v>0</v>
      </c>
      <c r="I88" s="271" t="s">
        <v>561</v>
      </c>
    </row>
    <row r="89" spans="1:9" ht="25.35" customHeight="1" x14ac:dyDescent="0.2">
      <c r="A89" s="178" t="str">
        <f>tbl_BasisLos1[[#This Row],[Reinigungs- 
gruppe]]&amp;tbl_BasisLos1[[#This Row],[Reinigungstage Jahr]]</f>
        <v>L40</v>
      </c>
      <c r="B89" s="113" t="s">
        <v>424</v>
      </c>
      <c r="C89" s="265">
        <v>0</v>
      </c>
      <c r="D89" s="114" t="s">
        <v>508</v>
      </c>
      <c r="E89" s="113">
        <v>0</v>
      </c>
      <c r="F89" s="114" t="s">
        <v>160</v>
      </c>
      <c r="G89" s="220"/>
      <c r="H89" s="648">
        <f>'SVS UR Los 12'!$D$60</f>
        <v>0</v>
      </c>
      <c r="I89" s="271" t="s">
        <v>561</v>
      </c>
    </row>
    <row r="90" spans="1:9" ht="25.35" customHeight="1" x14ac:dyDescent="0.2">
      <c r="A90" s="178" t="str">
        <f>tbl_BasisLos1[[#This Row],[Reinigungs- 
gruppe]]&amp;tbl_BasisLos1[[#This Row],[Reinigungstage Jahr]]</f>
        <v>M10</v>
      </c>
      <c r="B90" s="113" t="s">
        <v>49</v>
      </c>
      <c r="C90" s="265">
        <v>0</v>
      </c>
      <c r="D90" s="263" t="s">
        <v>509</v>
      </c>
      <c r="E90" s="113">
        <v>0</v>
      </c>
      <c r="F90" s="114" t="s">
        <v>160</v>
      </c>
      <c r="G90" s="220"/>
      <c r="H90" s="648">
        <f>'SVS UR Los 12'!$D$60</f>
        <v>0</v>
      </c>
      <c r="I90" s="271" t="s">
        <v>567</v>
      </c>
    </row>
    <row r="91" spans="1:9" ht="25.35" customHeight="1" x14ac:dyDescent="0.2">
      <c r="A91" s="178" t="str">
        <f>tbl_BasisLos1[[#This Row],[Reinigungs- 
gruppe]]&amp;tbl_BasisLos1[[#This Row],[Reinigungstage Jahr]]</f>
        <v>M20</v>
      </c>
      <c r="B91" s="113" t="s">
        <v>454</v>
      </c>
      <c r="C91" s="265">
        <v>0</v>
      </c>
      <c r="D91" s="263" t="s">
        <v>510</v>
      </c>
      <c r="E91" s="113">
        <v>0</v>
      </c>
      <c r="F91" s="114" t="s">
        <v>160</v>
      </c>
      <c r="G91" s="220"/>
      <c r="H91" s="648">
        <f>'SVS UR Los 12'!$D$60</f>
        <v>0</v>
      </c>
      <c r="I91" s="271" t="s">
        <v>561</v>
      </c>
    </row>
    <row r="92" spans="1:9" ht="25.35" customHeight="1" x14ac:dyDescent="0.2">
      <c r="A92" s="178" t="str">
        <f>tbl_BasisLos1[[#This Row],[Reinigungs- 
gruppe]]&amp;tbl_BasisLos1[[#This Row],[Reinigungstage Jahr]]</f>
        <v>N10</v>
      </c>
      <c r="B92" s="113" t="s">
        <v>426</v>
      </c>
      <c r="C92" s="265">
        <v>0</v>
      </c>
      <c r="D92" s="114" t="s">
        <v>511</v>
      </c>
      <c r="E92" s="113">
        <v>0</v>
      </c>
      <c r="F92" s="114" t="s">
        <v>160</v>
      </c>
      <c r="G92" s="220"/>
      <c r="H92" s="648">
        <f>'SVS UR Los 12'!$D$60</f>
        <v>0</v>
      </c>
      <c r="I92" s="271" t="s">
        <v>566</v>
      </c>
    </row>
    <row r="93" spans="1:9" ht="25.35" customHeight="1" x14ac:dyDescent="0.2">
      <c r="A93" s="178" t="str">
        <f>tbl_BasisLos1[[#This Row],[Reinigungs- 
gruppe]]&amp;tbl_BasisLos1[[#This Row],[Reinigungstage Jahr]]</f>
        <v>N20</v>
      </c>
      <c r="B93" s="113" t="s">
        <v>418</v>
      </c>
      <c r="C93" s="265">
        <v>0</v>
      </c>
      <c r="D93" s="263" t="s">
        <v>512</v>
      </c>
      <c r="E93" s="113">
        <v>0</v>
      </c>
      <c r="F93" s="114" t="s">
        <v>160</v>
      </c>
      <c r="G93" s="220"/>
      <c r="H93" s="648">
        <f>'SVS UR Los 12'!$D$60</f>
        <v>0</v>
      </c>
      <c r="I93" s="271" t="s">
        <v>566</v>
      </c>
    </row>
    <row r="94" spans="1:9" ht="25.35" customHeight="1" x14ac:dyDescent="0.2">
      <c r="A94" s="178" t="str">
        <f>tbl_BasisLos1[[#This Row],[Reinigungs- 
gruppe]]&amp;tbl_BasisLos1[[#This Row],[Reinigungstage Jahr]]</f>
        <v>N30</v>
      </c>
      <c r="B94" s="113" t="s">
        <v>414</v>
      </c>
      <c r="C94" s="265">
        <v>0</v>
      </c>
      <c r="D94" s="263" t="s">
        <v>513</v>
      </c>
      <c r="E94" s="113">
        <v>0</v>
      </c>
      <c r="F94" s="114" t="s">
        <v>160</v>
      </c>
      <c r="G94" s="220"/>
      <c r="H94" s="648">
        <f>'SVS UR Los 12'!$D$60</f>
        <v>0</v>
      </c>
      <c r="I94" s="271" t="s">
        <v>566</v>
      </c>
    </row>
    <row r="95" spans="1:9" ht="25.35" customHeight="1" x14ac:dyDescent="0.2">
      <c r="A95" s="113" t="str">
        <f>tbl_BasisLos1[[#This Row],[Reinigungs- 
gruppe]]&amp;tbl_BasisLos1[[#This Row],[Reinigungstage Jahr]]</f>
        <v>N40</v>
      </c>
      <c r="B95" s="268" t="s">
        <v>455</v>
      </c>
      <c r="C95" s="265">
        <v>0</v>
      </c>
      <c r="D95" s="263" t="s">
        <v>514</v>
      </c>
      <c r="E95" s="113">
        <v>0</v>
      </c>
      <c r="F95" s="114" t="s">
        <v>160</v>
      </c>
      <c r="G95" s="220"/>
      <c r="H95" s="648">
        <f>'SVS UR Los 12'!$D$60</f>
        <v>0</v>
      </c>
      <c r="I95" s="271" t="s">
        <v>566</v>
      </c>
    </row>
    <row r="96" spans="1:9" ht="25.35" customHeight="1" x14ac:dyDescent="0.2">
      <c r="A96" s="113" t="str">
        <f>tbl_BasisLos1[[#This Row],[Reinigungs- 
gruppe]]&amp;tbl_BasisLos1[[#This Row],[Reinigungstage Jahr]]</f>
        <v>O10</v>
      </c>
      <c r="B96" s="268" t="s">
        <v>456</v>
      </c>
      <c r="C96" s="265">
        <v>0</v>
      </c>
      <c r="D96" s="263" t="s">
        <v>515</v>
      </c>
      <c r="E96" s="113">
        <v>0</v>
      </c>
      <c r="F96" s="114" t="s">
        <v>160</v>
      </c>
      <c r="G96" s="220"/>
      <c r="H96" s="648">
        <f>'SVS UR Los 12'!$D$60</f>
        <v>0</v>
      </c>
      <c r="I96" s="271" t="s">
        <v>568</v>
      </c>
    </row>
    <row r="97" spans="1:9" ht="25.35" customHeight="1" x14ac:dyDescent="0.2">
      <c r="A97" s="113" t="str">
        <f>tbl_BasisLos1[[#This Row],[Reinigungs- 
gruppe]]&amp;tbl_BasisLos1[[#This Row],[Reinigungstage Jahr]]</f>
        <v>P10</v>
      </c>
      <c r="B97" s="268" t="s">
        <v>457</v>
      </c>
      <c r="C97" s="265">
        <v>0</v>
      </c>
      <c r="D97" s="114" t="s">
        <v>516</v>
      </c>
      <c r="E97" s="113">
        <v>0</v>
      </c>
      <c r="F97" s="114" t="s">
        <v>160</v>
      </c>
      <c r="G97" s="220"/>
      <c r="H97" s="648">
        <f>'SVS UR Los 12'!$D$60</f>
        <v>0</v>
      </c>
      <c r="I97" s="271" t="s">
        <v>569</v>
      </c>
    </row>
    <row r="98" spans="1:9" ht="25.35" customHeight="1" x14ac:dyDescent="0.2">
      <c r="A98" s="113" t="str">
        <f>tbl_BasisLos1[[#This Row],[Reinigungs- 
gruppe]]&amp;tbl_BasisLos1[[#This Row],[Reinigungstage Jahr]]</f>
        <v>P1.10</v>
      </c>
      <c r="B98" s="268" t="s">
        <v>458</v>
      </c>
      <c r="C98" s="265">
        <v>0</v>
      </c>
      <c r="D98" s="263" t="s">
        <v>517</v>
      </c>
      <c r="E98" s="113">
        <v>0</v>
      </c>
      <c r="F98" s="114" t="s">
        <v>160</v>
      </c>
      <c r="G98" s="220"/>
      <c r="H98" s="648">
        <f>'SVS UR Los 12'!$D$60</f>
        <v>0</v>
      </c>
      <c r="I98" s="271" t="s">
        <v>569</v>
      </c>
    </row>
    <row r="99" spans="1:9" ht="25.35" customHeight="1" x14ac:dyDescent="0.2">
      <c r="A99" s="113" t="str">
        <f>tbl_BasisLos1[[#This Row],[Reinigungs- 
gruppe]]&amp;tbl_BasisLos1[[#This Row],[Reinigungstage Jahr]]</f>
        <v>P20</v>
      </c>
      <c r="B99" s="268" t="s">
        <v>459</v>
      </c>
      <c r="C99" s="265">
        <v>0</v>
      </c>
      <c r="D99" s="263" t="s">
        <v>518</v>
      </c>
      <c r="E99" s="113">
        <v>0</v>
      </c>
      <c r="F99" s="114" t="s">
        <v>160</v>
      </c>
      <c r="G99" s="220"/>
      <c r="H99" s="648">
        <f>'SVS UR Los 12'!$D$60</f>
        <v>0</v>
      </c>
      <c r="I99" s="271" t="s">
        <v>553</v>
      </c>
    </row>
    <row r="100" spans="1:9" ht="25.35" customHeight="1" x14ac:dyDescent="0.2">
      <c r="A100" s="113" t="str">
        <f>tbl_BasisLos1[[#This Row],[Reinigungs- 
gruppe]]&amp;tbl_BasisLos1[[#This Row],[Reinigungstage Jahr]]</f>
        <v>P30</v>
      </c>
      <c r="B100" s="268" t="s">
        <v>460</v>
      </c>
      <c r="C100" s="265">
        <v>0</v>
      </c>
      <c r="D100" s="263" t="s">
        <v>519</v>
      </c>
      <c r="E100" s="113">
        <v>0</v>
      </c>
      <c r="F100" s="114" t="s">
        <v>160</v>
      </c>
      <c r="G100" s="220"/>
      <c r="H100" s="648">
        <f>'SVS UR Los 12'!$D$60</f>
        <v>0</v>
      </c>
      <c r="I100" s="271" t="s">
        <v>566</v>
      </c>
    </row>
    <row r="101" spans="1:9" ht="25.35" customHeight="1" x14ac:dyDescent="0.2">
      <c r="A101" s="117" t="str">
        <f>tbl_BasisLos1[[#This Row],[Reinigungs- 
gruppe]]&amp;tbl_BasisLos1[[#This Row],[Reinigungstage Jahr]]</f>
        <v>0</v>
      </c>
      <c r="B101" s="113" t="s">
        <v>164</v>
      </c>
      <c r="C101" s="116">
        <v>0</v>
      </c>
      <c r="D101" s="114" t="s">
        <v>156</v>
      </c>
      <c r="E101" s="113">
        <v>0</v>
      </c>
      <c r="F101" s="114" t="s">
        <v>160</v>
      </c>
      <c r="G101" s="212"/>
      <c r="H101" s="172"/>
      <c r="I101" s="234"/>
    </row>
    <row r="103" spans="1:9" ht="14.45" customHeight="1" x14ac:dyDescent="0.2">
      <c r="A103" s="538" t="s">
        <v>191</v>
      </c>
      <c r="B103" s="538"/>
      <c r="C103" s="538"/>
      <c r="D103" s="538"/>
      <c r="E103" s="538"/>
      <c r="F103" s="538"/>
      <c r="G103" s="538"/>
    </row>
    <row r="104" spans="1:9" ht="18" x14ac:dyDescent="0.2">
      <c r="A104" s="606" t="s">
        <v>1571</v>
      </c>
      <c r="B104" s="607"/>
      <c r="C104" s="607"/>
      <c r="D104" s="607"/>
      <c r="E104" s="607"/>
      <c r="F104" s="607"/>
      <c r="G104" s="607"/>
      <c r="H104" s="607"/>
    </row>
  </sheetData>
  <sheetProtection algorithmName="SHA-512" hashValue="Cv6a9K63rT2rOgI5ntXV6SUCtxEi6bifCIHMHxX2rjp5XKN/0JZXoxhzLDoVtwwOJEJV8bfmB4Tn6yusXvXeOA==" saltValue="wsOH9Jfs6Xd1CJBr9RIxJg==" spinCount="100000" sheet="1" objects="1" scenarios="1" selectLockedCells="1" autoFilter="0"/>
  <mergeCells count="9">
    <mergeCell ref="A104:H104"/>
    <mergeCell ref="H1:I2"/>
    <mergeCell ref="A4:I4"/>
    <mergeCell ref="G3:I3"/>
    <mergeCell ref="A103:G103"/>
    <mergeCell ref="A1:D1"/>
    <mergeCell ref="A3:B3"/>
    <mergeCell ref="A2:C2"/>
    <mergeCell ref="C3:E3"/>
  </mergeCells>
  <phoneticPr fontId="29" type="noConversion"/>
  <pageMargins left="0.70866141732283472" right="0.70866141732283472" top="0.78740157480314965" bottom="0.78740157480314965" header="0.31496062992125984" footer="0.31496062992125984"/>
  <pageSetup paperSize="9" scale="44" orientation="portrait" r:id="rId1"/>
  <headerFooter>
    <oddFooter>&amp;R&amp;"Arial,Standard"&amp;9Seite &amp;P von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24A029512E4314C8107E1648F6723AB" ma:contentTypeVersion="16" ma:contentTypeDescription="Ein neues Dokument erstellen." ma:contentTypeScope="" ma:versionID="04d08da29e806cc6f8c0a1c04d03345b">
  <xsd:schema xmlns:xsd="http://www.w3.org/2001/XMLSchema" xmlns:xs="http://www.w3.org/2001/XMLSchema" xmlns:p="http://schemas.microsoft.com/office/2006/metadata/properties" xmlns:ns2="0753f78e-8288-45a6-b0fd-b424a45e075a" xmlns:ns3="3cf6de26-0b4b-4e05-834f-b64e9d142eb0" targetNamespace="http://schemas.microsoft.com/office/2006/metadata/properties" ma:root="true" ma:fieldsID="8bc598a3a380f4a9d0b29c71bfc79c91" ns2:_="" ns3:_="">
    <xsd:import namespace="0753f78e-8288-45a6-b0fd-b424a45e075a"/>
    <xsd:import namespace="3cf6de26-0b4b-4e05-834f-b64e9d142eb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2:SharedWithUsers" minOccurs="0"/>
                <xsd:element ref="ns2:SharedWithDetails" minOccurs="0"/>
                <xsd:element ref="ns3:MediaServiceDateTaken" minOccurs="0"/>
                <xsd:element ref="ns3:MediaServiceLocation"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3f78e-8288-45a6-b0fd-b424a45e075a"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0d8d7422-a8a2-4f76-bf05-381997659216}" ma:internalName="TaxCatchAll" ma:showField="CatchAllData" ma:web="0753f78e-8288-45a6-b0fd-b424a45e075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f6de26-0b4b-4e05-834f-b64e9d142eb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dabf702a-a282-4b48-82cc-9d26ff6b34a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0753f78e-8288-45a6-b0fd-b424a45e075a">4ZAZK5PC63HH-1595827385-18217</_dlc_DocId>
    <_dlc_DocIdUrl xmlns="0753f78e-8288-45a6-b0fd-b424a45e075a">
      <Url>https://neumannneumann.sharepoint.com/sites/DMS/_layouts/15/DocIdRedir.aspx?ID=4ZAZK5PC63HH-1595827385-18217</Url>
      <Description>4ZAZK5PC63HH-1595827385-18217</Description>
    </_dlc_DocIdUrl>
    <TaxCatchAll xmlns="0753f78e-8288-45a6-b0fd-b424a45e075a" xsi:nil="true"/>
    <lcf76f155ced4ddcb4097134ff3c332f xmlns="3cf6de26-0b4b-4e05-834f-b64e9d142e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C4B072D-AFB3-49DC-B0E8-E6FE6D87F4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53f78e-8288-45a6-b0fd-b424a45e075a"/>
    <ds:schemaRef ds:uri="3cf6de26-0b4b-4e05-834f-b64e9d142e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C1AA85-48ED-4073-ADCC-E27F3C34BE52}">
  <ds:schemaRefs>
    <ds:schemaRef ds:uri="http://schemas.microsoft.com/sharepoint/v3/contenttype/forms"/>
  </ds:schemaRefs>
</ds:datastoreItem>
</file>

<file path=customXml/itemProps3.xml><?xml version="1.0" encoding="utf-8"?>
<ds:datastoreItem xmlns:ds="http://schemas.openxmlformats.org/officeDocument/2006/customXml" ds:itemID="{7B4056AB-2762-4E03-A1DE-7C5949EE676A}">
  <ds:schemaRefs>
    <ds:schemaRef ds:uri="http://schemas.microsoft.com/sharepoint/events"/>
  </ds:schemaRefs>
</ds:datastoreItem>
</file>

<file path=customXml/itemProps4.xml><?xml version="1.0" encoding="utf-8"?>
<ds:datastoreItem xmlns:ds="http://schemas.openxmlformats.org/officeDocument/2006/customXml" ds:itemID="{7852B5CE-CCAE-43D5-B4A7-833FEF399DC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753f78e-8288-45a6-b0fd-b424a45e075a"/>
    <ds:schemaRef ds:uri="3cf6de26-0b4b-4e05-834f-b64e9d142eb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13</vt:i4>
      </vt:variant>
    </vt:vector>
  </HeadingPairs>
  <TitlesOfParts>
    <vt:vector size="25" baseType="lpstr">
      <vt:lpstr>Inhaltsverz. u allg Hin.Los 12</vt:lpstr>
      <vt:lpstr>AEP Los 12</vt:lpstr>
      <vt:lpstr>AMG Los 12</vt:lpstr>
      <vt:lpstr>AE Los 12</vt:lpstr>
      <vt:lpstr>Obl Los 12</vt:lpstr>
      <vt:lpstr>LV UR Los 12</vt:lpstr>
      <vt:lpstr>SVS UR Los 12</vt:lpstr>
      <vt:lpstr>SVS UR öffWC Los 12</vt:lpstr>
      <vt:lpstr>KB UR Los 12</vt:lpstr>
      <vt:lpstr>PB SdArb Los 12</vt:lpstr>
      <vt:lpstr>PB EAF UR Los 12</vt:lpstr>
      <vt:lpstr>GÜ UR Los 12</vt:lpstr>
      <vt:lpstr>'AE Los 12'!Druckbereich</vt:lpstr>
      <vt:lpstr>'AEP Los 12'!Druckbereich</vt:lpstr>
      <vt:lpstr>'AMG Los 12'!Druckbereich</vt:lpstr>
      <vt:lpstr>'GÜ UR Los 12'!Druckbereich</vt:lpstr>
      <vt:lpstr>'Inhaltsverz. u allg Hin.Los 12'!Druckbereich</vt:lpstr>
      <vt:lpstr>'KB UR Los 12'!Druckbereich</vt:lpstr>
      <vt:lpstr>'LV UR Los 12'!Druckbereich</vt:lpstr>
      <vt:lpstr>'PB EAF UR Los 12'!Druckbereich</vt:lpstr>
      <vt:lpstr>'PB SdArb Los 12'!Druckbereich</vt:lpstr>
      <vt:lpstr>'SVS UR Los 12'!Druckbereich</vt:lpstr>
      <vt:lpstr>'SVS UR öffWC Los 12'!Druckbereich</vt:lpstr>
      <vt:lpstr>'LV UR Los 12'!Drucktitel</vt:lpstr>
      <vt:lpstr>'PB EAF UR Los 12'!Drucktitel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Pia Guggemos</dc:creator>
  <cp:lastModifiedBy>Kazkondu, Nicole</cp:lastModifiedBy>
  <cp:lastPrinted>2022-04-11T06:40:29Z</cp:lastPrinted>
  <dcterms:created xsi:type="dcterms:W3CDTF">2009-07-27T14:21:12Z</dcterms:created>
  <dcterms:modified xsi:type="dcterms:W3CDTF">2026-01-07T23:10:18Z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0x010100A24A029512E4314C8107E1648F6723AB</vt:lpwstr>
  </property>
  <property fmtid="{D5CDD505-2E9C-101B-9397-08002B2CF9AE}" pid="3" name="_dlc_DocIdItemGuid">
    <vt:lpwstr>38cc5625-59e2-447e-a962-3e6ad6c629e2</vt:lpwstr>
  </property>
  <property fmtid="{D5CDD505-2E9C-101B-9397-08002B2CF9AE}" pid="4" name="MediaServiceImageTags">
    <vt:lpwstr/>
  </property>
</Properties>
</file>