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Projekte\Hövelhof (2026)\4. ENDVERSION der Ausschreibung\"/>
    </mc:Choice>
  </mc:AlternateContent>
  <xr:revisionPtr revIDLastSave="0" documentId="13_ncr:1_{FEF13384-DE20-47C1-8FA0-978387EF922F}" xr6:coauthVersionLast="47" xr6:coauthVersionMax="47" xr10:uidLastSave="{00000000-0000-0000-0000-000000000000}"/>
  <bookViews>
    <workbookView xWindow="552" yWindow="84" windowWidth="18852" windowHeight="12108" tabRatio="921" xr2:uid="{27248626-C5E2-4486-95C7-4CE1FD72D24A}"/>
  </bookViews>
  <sheets>
    <sheet name="Zusammenfassung" sheetId="500" r:id="rId1"/>
    <sheet name="Los 1.1 UR" sheetId="518" r:id="rId2"/>
    <sheet name="Los 1.1 GrR" sheetId="517" r:id="rId3"/>
    <sheet name="Los 1.2 UR" sheetId="516" r:id="rId4"/>
    <sheet name="Los 1.2 GrR" sheetId="515" r:id="rId5"/>
    <sheet name="Los 1.3 UR" sheetId="514" r:id="rId6"/>
    <sheet name="Los 1.3 GrR" sheetId="513" r:id="rId7"/>
    <sheet name="Los 1.4 UR" sheetId="512" r:id="rId8"/>
    <sheet name="Los 1.4 GrR" sheetId="511" r:id="rId9"/>
    <sheet name="Los 1.5 UR" sheetId="510" r:id="rId10"/>
    <sheet name="Los 1.5 GrR" sheetId="509" r:id="rId11"/>
    <sheet name="Los 2.1 UR" sheetId="494" r:id="rId12"/>
    <sheet name="Los 2.1 GrR" sheetId="426" r:id="rId13"/>
    <sheet name="Los 2.2 UR" sheetId="520" r:id="rId14"/>
    <sheet name="Los 2.2 GrR" sheetId="519" r:id="rId15"/>
  </sheets>
  <externalReferences>
    <externalReference r:id="rId16"/>
  </externalReferences>
  <definedNames>
    <definedName name="_xlnm._FilterDatabase" localSheetId="2" hidden="1">'Los 1.1 GrR'!$A$10:$O$47</definedName>
    <definedName name="_xlnm._FilterDatabase" localSheetId="1" hidden="1">'Los 1.1 UR'!$A$10:$O$47</definedName>
    <definedName name="_xlnm._FilterDatabase" localSheetId="4" hidden="1">'Los 1.2 GrR'!$A$10:$O$65</definedName>
    <definedName name="_xlnm._FilterDatabase" localSheetId="3" hidden="1">'Los 1.2 UR'!$A$10:$O$65</definedName>
    <definedName name="_xlnm._FilterDatabase" localSheetId="6" hidden="1">'Los 1.3 GrR'!$A$10:$O$44</definedName>
    <definedName name="_xlnm._FilterDatabase" localSheetId="5" hidden="1">'Los 1.3 UR'!$A$10:$O$44</definedName>
    <definedName name="_xlnm._FilterDatabase" localSheetId="8" hidden="1">'Los 1.4 GrR'!$A$10:$O$59</definedName>
    <definedName name="_xlnm._FilterDatabase" localSheetId="7" hidden="1">'Los 1.4 UR'!$A$10:$O$59</definedName>
    <definedName name="_xlnm._FilterDatabase" localSheetId="10" hidden="1">'Los 1.5 GrR'!$A$10:$O$36</definedName>
    <definedName name="_xlnm._FilterDatabase" localSheetId="9" hidden="1">'Los 1.5 UR'!$A$10:$O$36</definedName>
    <definedName name="_xlnm._FilterDatabase" localSheetId="12" hidden="1">'Los 2.1 GrR'!$A$10:$O$147</definedName>
    <definedName name="_xlnm._FilterDatabase" localSheetId="11" hidden="1">'Los 2.1 UR'!$A$10:$O$147</definedName>
    <definedName name="_xlnm._FilterDatabase" localSheetId="14" hidden="1">'Los 2.2 GrR'!$A$10:$O$96</definedName>
    <definedName name="_xlnm._FilterDatabase" localSheetId="13" hidden="1">'Los 2.2 UR'!$A$10:$O$96</definedName>
    <definedName name="_xlnm._FilterDatabase" localSheetId="0" hidden="1">Zusammenfassung!$A$8:$L$24</definedName>
    <definedName name="_xleta.INDIRECT" hidden="1">#NAME?</definedName>
    <definedName name="Aufschlag">#REF!</definedName>
    <definedName name="Datum">Zusammenfassung!$L$1</definedName>
    <definedName name="_xlnm.Print_Area" localSheetId="2">'Los 1.1 GrR'!$A$1:$O$56</definedName>
    <definedName name="_xlnm.Print_Area" localSheetId="1">'Los 1.1 UR'!$A$1:$O$56</definedName>
    <definedName name="_xlnm.Print_Area" localSheetId="4">'Los 1.2 GrR'!$A$1:$O$74</definedName>
    <definedName name="_xlnm.Print_Area" localSheetId="3">'Los 1.2 UR'!$A$1:$O$74</definedName>
    <definedName name="_xlnm.Print_Area" localSheetId="6">'Los 1.3 GrR'!$A$1:$O$53</definedName>
    <definedName name="_xlnm.Print_Area" localSheetId="5">'Los 1.3 UR'!$A$1:$O$53</definedName>
    <definedName name="_xlnm.Print_Area" localSheetId="8">'Los 1.4 GrR'!$A$1:$O$68</definedName>
    <definedName name="_xlnm.Print_Area" localSheetId="7">'Los 1.4 UR'!$A$1:$O$68</definedName>
    <definedName name="_xlnm.Print_Area" localSheetId="10">'Los 1.5 GrR'!$A$1:$O$45</definedName>
    <definedName name="_xlnm.Print_Area" localSheetId="9">'Los 1.5 UR'!$A$1:$O$45</definedName>
    <definedName name="_xlnm.Print_Area" localSheetId="12">'Los 2.1 GrR'!$A$1:$O$156</definedName>
    <definedName name="_xlnm.Print_Area" localSheetId="11">'Los 2.1 UR'!$A$1:$O$156</definedName>
    <definedName name="_xlnm.Print_Area" localSheetId="14">'Los 2.2 GrR'!$A$1:$O$105</definedName>
    <definedName name="_xlnm.Print_Area" localSheetId="13">'Los 2.2 UR'!$A$1:$O$105</definedName>
    <definedName name="_xlnm.Print_Area" localSheetId="0">Zusammenfassung!$A$1:$L$29</definedName>
    <definedName name="_xlnm.Print_Titles" localSheetId="0">Zusammenfassung!$8:$8</definedName>
    <definedName name="kunde">Zusammenfassung!$J$1</definedName>
    <definedName name="Stundenleistungen" hidden="1">#REF!</definedName>
    <definedName name="SVS_GrR_L_Wert" localSheetId="2">'Los 1.1 GrR'!$K$7</definedName>
    <definedName name="SVS_GrR_L_Wert" localSheetId="4">'Los 1.2 GrR'!$K$7</definedName>
    <definedName name="SVS_GrR_L_Wert" localSheetId="6">'Los 1.3 GrR'!$K$7</definedName>
    <definedName name="SVS_GrR_L_Wert" localSheetId="8">'Los 1.4 GrR'!$K$7</definedName>
    <definedName name="SVS_GrR_L_Wert" localSheetId="10">'Los 1.5 GrR'!$K$7</definedName>
    <definedName name="SVS_GrR_L_Wert" localSheetId="12">'Los 2.1 GrR'!$K$7</definedName>
    <definedName name="SVS_GrR_L_Wert" localSheetId="14">'Los 2.2 GrR'!$K$7</definedName>
    <definedName name="SVS_UR" localSheetId="1">'Los 1.1 UR'!$K$7</definedName>
    <definedName name="SVS_UR" localSheetId="3">'Los 1.2 UR'!$K$7</definedName>
    <definedName name="SVS_UR" localSheetId="5">'Los 1.3 UR'!$K$7</definedName>
    <definedName name="SVS_UR" localSheetId="7">'Los 1.4 UR'!$K$7</definedName>
    <definedName name="SVS_UR" localSheetId="9">'Los 1.5 UR'!$K$7</definedName>
    <definedName name="SVS_UR" localSheetId="11">'Los 2.1 UR'!$K$7</definedName>
    <definedName name="SVS_UR" localSheetId="13">'Los 2.2 UR'!$K$7</definedName>
    <definedName name="X" hidden="1">[1]Hilfstabelle!$J$24:$J$25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1" i="519" l="1"/>
  <c r="L72" i="519"/>
  <c r="L46" i="511"/>
  <c r="E33" i="500"/>
  <c r="E32" i="500"/>
  <c r="A31" i="500"/>
  <c r="E29" i="500"/>
  <c r="E28" i="500"/>
  <c r="A27" i="500"/>
  <c r="L13" i="509"/>
  <c r="M13" i="509" s="1"/>
  <c r="L13" i="510"/>
  <c r="L13" i="511"/>
  <c r="M13" i="511" s="1"/>
  <c r="L13" i="512"/>
  <c r="L13" i="513"/>
  <c r="M13" i="513" s="1"/>
  <c r="L13" i="515"/>
  <c r="M13" i="515" s="1"/>
  <c r="D33" i="500" a="1"/>
  <c r="D28" i="500" a="1"/>
  <c r="D29" i="500" a="1"/>
  <c r="D32" i="500" a="1"/>
  <c r="M13" i="512" l="1"/>
  <c r="M13" i="510"/>
  <c r="M71" i="519"/>
  <c r="M72" i="519"/>
  <c r="L71" i="520"/>
  <c r="M71" i="520" s="1"/>
  <c r="L72" i="520"/>
  <c r="M72" i="520" s="1"/>
  <c r="M46" i="511"/>
  <c r="L46" i="512"/>
  <c r="M46" i="512" s="1"/>
  <c r="L13" i="517"/>
  <c r="M13" i="517" s="1"/>
  <c r="L13" i="518"/>
  <c r="M13" i="518" s="1"/>
  <c r="L13" i="519" l="1"/>
  <c r="M13" i="519" s="1"/>
  <c r="L13" i="520"/>
  <c r="L13" i="426"/>
  <c r="M13" i="426" s="1"/>
  <c r="L13" i="494"/>
  <c r="M13" i="520" l="1"/>
  <c r="M13" i="494"/>
  <c r="D98" i="520" l="1"/>
  <c r="A13" i="520"/>
  <c r="O71" i="520"/>
  <c r="N71" i="520" s="1"/>
  <c r="F5" i="520" a="1"/>
  <c r="F4" i="520" a="1"/>
  <c r="F3" i="520"/>
  <c r="B2" i="520"/>
  <c r="B1" i="520"/>
  <c r="G98" i="519"/>
  <c r="D98" i="519"/>
  <c r="L94" i="519"/>
  <c r="M94" i="519" s="1"/>
  <c r="L93" i="519"/>
  <c r="M93" i="519" s="1"/>
  <c r="L92" i="519"/>
  <c r="L91" i="519"/>
  <c r="M91" i="519" s="1"/>
  <c r="L89" i="519"/>
  <c r="M89" i="519" s="1"/>
  <c r="L88" i="519"/>
  <c r="M88" i="519" s="1"/>
  <c r="L87" i="519"/>
  <c r="L86" i="519"/>
  <c r="M86" i="519" s="1"/>
  <c r="L85" i="519"/>
  <c r="M85" i="519" s="1"/>
  <c r="L84" i="519"/>
  <c r="M84" i="519" s="1"/>
  <c r="L83" i="519"/>
  <c r="M83" i="519" s="1"/>
  <c r="L82" i="519"/>
  <c r="M82" i="519" s="1"/>
  <c r="L81" i="519"/>
  <c r="M81" i="519" s="1"/>
  <c r="L80" i="519"/>
  <c r="M80" i="519" s="1"/>
  <c r="L79" i="519"/>
  <c r="M79" i="519" s="1"/>
  <c r="L78" i="519"/>
  <c r="M78" i="519" s="1"/>
  <c r="L77" i="519"/>
  <c r="M77" i="519" s="1"/>
  <c r="L76" i="519"/>
  <c r="M76" i="519" s="1"/>
  <c r="L75" i="519"/>
  <c r="M75" i="519" s="1"/>
  <c r="L74" i="519"/>
  <c r="M74" i="519" s="1"/>
  <c r="L73" i="519"/>
  <c r="M73" i="519" s="1"/>
  <c r="L70" i="519"/>
  <c r="M70" i="519" s="1"/>
  <c r="L69" i="519"/>
  <c r="M69" i="519" s="1"/>
  <c r="L68" i="519"/>
  <c r="M68" i="519" s="1"/>
  <c r="L67" i="519"/>
  <c r="M67" i="519" s="1"/>
  <c r="L66" i="519"/>
  <c r="M66" i="519" s="1"/>
  <c r="L65" i="519"/>
  <c r="M65" i="519" s="1"/>
  <c r="L64" i="519"/>
  <c r="M64" i="519" s="1"/>
  <c r="L63" i="519"/>
  <c r="M63" i="519" s="1"/>
  <c r="L62" i="519"/>
  <c r="M62" i="519" s="1"/>
  <c r="L61" i="519"/>
  <c r="M61" i="519" s="1"/>
  <c r="L60" i="519"/>
  <c r="M60" i="519" s="1"/>
  <c r="L59" i="519"/>
  <c r="M59" i="519" s="1"/>
  <c r="L58" i="519"/>
  <c r="M58" i="519" s="1"/>
  <c r="L57" i="519"/>
  <c r="M57" i="519" s="1"/>
  <c r="L56" i="519"/>
  <c r="M56" i="519" s="1"/>
  <c r="L55" i="519"/>
  <c r="M55" i="519" s="1"/>
  <c r="L54" i="519"/>
  <c r="M54" i="519" s="1"/>
  <c r="L53" i="519"/>
  <c r="M53" i="519" s="1"/>
  <c r="L52" i="519"/>
  <c r="M52" i="519" s="1"/>
  <c r="L51" i="519"/>
  <c r="M51" i="519" s="1"/>
  <c r="L50" i="519"/>
  <c r="M50" i="519" s="1"/>
  <c r="L49" i="519"/>
  <c r="M49" i="519" s="1"/>
  <c r="L48" i="519"/>
  <c r="M48" i="519" s="1"/>
  <c r="L47" i="519"/>
  <c r="M47" i="519" s="1"/>
  <c r="L46" i="519"/>
  <c r="M46" i="519" s="1"/>
  <c r="L45" i="519"/>
  <c r="M45" i="519" s="1"/>
  <c r="L44" i="519"/>
  <c r="M44" i="519" s="1"/>
  <c r="L43" i="519"/>
  <c r="M43" i="519" s="1"/>
  <c r="L42" i="519"/>
  <c r="M42" i="519" s="1"/>
  <c r="L41" i="519"/>
  <c r="M41" i="519" s="1"/>
  <c r="L40" i="519"/>
  <c r="M40" i="519" s="1"/>
  <c r="L39" i="519"/>
  <c r="M39" i="519" s="1"/>
  <c r="L38" i="519"/>
  <c r="M38" i="519" s="1"/>
  <c r="L37" i="519"/>
  <c r="L36" i="519"/>
  <c r="M36" i="519" s="1"/>
  <c r="L35" i="519"/>
  <c r="M35" i="519" s="1"/>
  <c r="L34" i="519"/>
  <c r="M34" i="519" s="1"/>
  <c r="L33" i="519"/>
  <c r="L32" i="519"/>
  <c r="M32" i="519" s="1"/>
  <c r="L31" i="519"/>
  <c r="M31" i="519" s="1"/>
  <c r="L30" i="519"/>
  <c r="M30" i="519" s="1"/>
  <c r="L29" i="519"/>
  <c r="M29" i="519" s="1"/>
  <c r="L28" i="519"/>
  <c r="M28" i="519" s="1"/>
  <c r="L27" i="519"/>
  <c r="M27" i="519" s="1"/>
  <c r="L26" i="519"/>
  <c r="M26" i="519" s="1"/>
  <c r="L25" i="519"/>
  <c r="M25" i="519" s="1"/>
  <c r="L24" i="519"/>
  <c r="M24" i="519" s="1"/>
  <c r="L23" i="519"/>
  <c r="M23" i="519" s="1"/>
  <c r="L22" i="519"/>
  <c r="M22" i="519" s="1"/>
  <c r="L21" i="519"/>
  <c r="M21" i="519" s="1"/>
  <c r="L20" i="519"/>
  <c r="M20" i="519" s="1"/>
  <c r="L19" i="519"/>
  <c r="M19" i="519" s="1"/>
  <c r="L18" i="519"/>
  <c r="M18" i="519" s="1"/>
  <c r="L17" i="519"/>
  <c r="M17" i="519" s="1"/>
  <c r="L16" i="519"/>
  <c r="M16" i="519" s="1"/>
  <c r="L15" i="519"/>
  <c r="M15" i="519" s="1"/>
  <c r="L14" i="519"/>
  <c r="M14" i="519" s="1"/>
  <c r="A13" i="519"/>
  <c r="L12" i="519"/>
  <c r="O8" i="519"/>
  <c r="O71" i="519"/>
  <c r="N71" i="519" s="1"/>
  <c r="F6" i="519" a="1"/>
  <c r="F5" i="519" a="1"/>
  <c r="F4" i="519" a="1"/>
  <c r="F3" i="519"/>
  <c r="B2" i="519"/>
  <c r="B1" i="519"/>
  <c r="D49" i="518"/>
  <c r="A13" i="518"/>
  <c r="O13" i="518"/>
  <c r="N13" i="518" s="1"/>
  <c r="F5" i="518" a="1"/>
  <c r="F4" i="518" a="1"/>
  <c r="F3" i="518"/>
  <c r="B2" i="518"/>
  <c r="B1" i="518"/>
  <c r="G49" i="517"/>
  <c r="D49" i="517"/>
  <c r="L45" i="517"/>
  <c r="M45" i="517" s="1"/>
  <c r="L44" i="517"/>
  <c r="M44" i="517" s="1"/>
  <c r="L43" i="517"/>
  <c r="M43" i="517" s="1"/>
  <c r="L42" i="517"/>
  <c r="M42" i="517" s="1"/>
  <c r="L41" i="517"/>
  <c r="M41" i="517" s="1"/>
  <c r="L40" i="517"/>
  <c r="M40" i="517" s="1"/>
  <c r="L39" i="517"/>
  <c r="M39" i="517" s="1"/>
  <c r="L38" i="517"/>
  <c r="M38" i="517" s="1"/>
  <c r="L37" i="517"/>
  <c r="M37" i="517" s="1"/>
  <c r="L36" i="517"/>
  <c r="M36" i="517" s="1"/>
  <c r="L35" i="517"/>
  <c r="M35" i="517" s="1"/>
  <c r="L34" i="517"/>
  <c r="M34" i="517" s="1"/>
  <c r="L33" i="517"/>
  <c r="M33" i="517" s="1"/>
  <c r="L32" i="517"/>
  <c r="M32" i="517" s="1"/>
  <c r="L31" i="517"/>
  <c r="M31" i="517" s="1"/>
  <c r="L30" i="517"/>
  <c r="M30" i="517" s="1"/>
  <c r="L29" i="517"/>
  <c r="M29" i="517" s="1"/>
  <c r="L28" i="517"/>
  <c r="M28" i="517" s="1"/>
  <c r="L27" i="517"/>
  <c r="M27" i="517" s="1"/>
  <c r="L26" i="517"/>
  <c r="M26" i="517" s="1"/>
  <c r="L25" i="517"/>
  <c r="M25" i="517" s="1"/>
  <c r="L24" i="517"/>
  <c r="M24" i="517" s="1"/>
  <c r="L23" i="517"/>
  <c r="M23" i="517" s="1"/>
  <c r="L22" i="517"/>
  <c r="M22" i="517" s="1"/>
  <c r="L21" i="517"/>
  <c r="M21" i="517" s="1"/>
  <c r="L20" i="517"/>
  <c r="M20" i="517" s="1"/>
  <c r="L19" i="517"/>
  <c r="M19" i="517" s="1"/>
  <c r="L18" i="517"/>
  <c r="M18" i="517" s="1"/>
  <c r="L17" i="517"/>
  <c r="M17" i="517" s="1"/>
  <c r="L16" i="517"/>
  <c r="M16" i="517" s="1"/>
  <c r="L15" i="517"/>
  <c r="M15" i="517" s="1"/>
  <c r="L14" i="517"/>
  <c r="M14" i="517" s="1"/>
  <c r="A13" i="517"/>
  <c r="L12" i="517"/>
  <c r="O8" i="517"/>
  <c r="O13" i="517"/>
  <c r="N13" i="517" s="1"/>
  <c r="F6" i="517" a="1"/>
  <c r="F5" i="517" a="1"/>
  <c r="F4" i="517" a="1"/>
  <c r="F3" i="517"/>
  <c r="B2" i="517"/>
  <c r="B1" i="517"/>
  <c r="D67" i="516"/>
  <c r="A13" i="516"/>
  <c r="A14" i="516" s="1"/>
  <c r="L12" i="516"/>
  <c r="F5" i="516" a="1"/>
  <c r="F4" i="516" a="1"/>
  <c r="F3" i="516"/>
  <c r="B2" i="516"/>
  <c r="B1" i="516"/>
  <c r="G67" i="515"/>
  <c r="D67" i="515"/>
  <c r="L63" i="515"/>
  <c r="M63" i="515" s="1"/>
  <c r="L62" i="515"/>
  <c r="M62" i="515" s="1"/>
  <c r="L61" i="515"/>
  <c r="M61" i="515" s="1"/>
  <c r="L60" i="515"/>
  <c r="M60" i="515" s="1"/>
  <c r="L59" i="515"/>
  <c r="M59" i="515" s="1"/>
  <c r="L58" i="515"/>
  <c r="M58" i="515" s="1"/>
  <c r="L57" i="515"/>
  <c r="M57" i="515" s="1"/>
  <c r="L56" i="515"/>
  <c r="M56" i="515" s="1"/>
  <c r="L55" i="515"/>
  <c r="M55" i="515" s="1"/>
  <c r="L54" i="515"/>
  <c r="M54" i="515" s="1"/>
  <c r="L53" i="515"/>
  <c r="M53" i="515" s="1"/>
  <c r="L52" i="515"/>
  <c r="M52" i="515" s="1"/>
  <c r="L51" i="515"/>
  <c r="M51" i="515" s="1"/>
  <c r="L50" i="515"/>
  <c r="M50" i="515" s="1"/>
  <c r="L49" i="515"/>
  <c r="M49" i="515" s="1"/>
  <c r="L48" i="515"/>
  <c r="M48" i="515" s="1"/>
  <c r="L47" i="515"/>
  <c r="M47" i="515" s="1"/>
  <c r="L46" i="515"/>
  <c r="M46" i="515" s="1"/>
  <c r="L45" i="515"/>
  <c r="M45" i="515" s="1"/>
  <c r="L44" i="515"/>
  <c r="M44" i="515" s="1"/>
  <c r="L43" i="515"/>
  <c r="M43" i="515" s="1"/>
  <c r="L42" i="515"/>
  <c r="M42" i="515" s="1"/>
  <c r="L41" i="515"/>
  <c r="M41" i="515" s="1"/>
  <c r="L40" i="515"/>
  <c r="M40" i="515" s="1"/>
  <c r="L39" i="515"/>
  <c r="M39" i="515" s="1"/>
  <c r="L38" i="515"/>
  <c r="M38" i="515" s="1"/>
  <c r="L37" i="515"/>
  <c r="M37" i="515" s="1"/>
  <c r="L36" i="515"/>
  <c r="M36" i="515" s="1"/>
  <c r="L35" i="515"/>
  <c r="M35" i="515" s="1"/>
  <c r="L34" i="515"/>
  <c r="M34" i="515" s="1"/>
  <c r="L33" i="515"/>
  <c r="M33" i="515" s="1"/>
  <c r="L32" i="515"/>
  <c r="M32" i="515" s="1"/>
  <c r="L31" i="515"/>
  <c r="M31" i="515" s="1"/>
  <c r="L30" i="515"/>
  <c r="M30" i="515" s="1"/>
  <c r="L29" i="515"/>
  <c r="M29" i="515" s="1"/>
  <c r="L28" i="515"/>
  <c r="M28" i="515" s="1"/>
  <c r="L27" i="515"/>
  <c r="M27" i="515" s="1"/>
  <c r="L25" i="515"/>
  <c r="M25" i="515" s="1"/>
  <c r="L24" i="515"/>
  <c r="M24" i="515" s="1"/>
  <c r="L23" i="515"/>
  <c r="M23" i="515" s="1"/>
  <c r="L22" i="515"/>
  <c r="M22" i="515" s="1"/>
  <c r="L21" i="515"/>
  <c r="M21" i="515" s="1"/>
  <c r="L20" i="515"/>
  <c r="M20" i="515" s="1"/>
  <c r="L19" i="515"/>
  <c r="M19" i="515" s="1"/>
  <c r="L18" i="515"/>
  <c r="M18" i="515" s="1"/>
  <c r="L17" i="515"/>
  <c r="M17" i="515" s="1"/>
  <c r="L16" i="515"/>
  <c r="M16" i="515" s="1"/>
  <c r="L15" i="515"/>
  <c r="M15" i="515" s="1"/>
  <c r="L14" i="515"/>
  <c r="M14" i="515" s="1"/>
  <c r="A13" i="515"/>
  <c r="A14" i="515" s="1"/>
  <c r="L12" i="515"/>
  <c r="M12" i="515" s="1"/>
  <c r="O8" i="515"/>
  <c r="O13" i="515"/>
  <c r="N13" i="515" s="1"/>
  <c r="F6" i="515" a="1"/>
  <c r="F5" i="515" a="1"/>
  <c r="F4" i="515" a="1"/>
  <c r="F3" i="515"/>
  <c r="B2" i="515"/>
  <c r="B1" i="515"/>
  <c r="D46" i="514"/>
  <c r="A13" i="514"/>
  <c r="A14" i="514" s="1"/>
  <c r="F5" i="514" a="1"/>
  <c r="F4" i="514" a="1"/>
  <c r="F3" i="514"/>
  <c r="B2" i="514"/>
  <c r="B1" i="514"/>
  <c r="G46" i="513"/>
  <c r="D46" i="513"/>
  <c r="L42" i="513"/>
  <c r="M42" i="513" s="1"/>
  <c r="L41" i="513"/>
  <c r="M41" i="513" s="1"/>
  <c r="L40" i="513"/>
  <c r="M40" i="513" s="1"/>
  <c r="L39" i="513"/>
  <c r="M39" i="513" s="1"/>
  <c r="L38" i="513"/>
  <c r="M38" i="513" s="1"/>
  <c r="L37" i="513"/>
  <c r="M37" i="513" s="1"/>
  <c r="L36" i="513"/>
  <c r="M36" i="513" s="1"/>
  <c r="L35" i="513"/>
  <c r="M35" i="513" s="1"/>
  <c r="L34" i="513"/>
  <c r="M34" i="513" s="1"/>
  <c r="L33" i="513"/>
  <c r="M33" i="513" s="1"/>
  <c r="L32" i="513"/>
  <c r="M32" i="513" s="1"/>
  <c r="L31" i="513"/>
  <c r="M31" i="513" s="1"/>
  <c r="L30" i="513"/>
  <c r="M30" i="513" s="1"/>
  <c r="L29" i="513"/>
  <c r="M29" i="513" s="1"/>
  <c r="L28" i="513"/>
  <c r="M28" i="513" s="1"/>
  <c r="L27" i="513"/>
  <c r="M27" i="513" s="1"/>
  <c r="L26" i="513"/>
  <c r="M26" i="513" s="1"/>
  <c r="L25" i="513"/>
  <c r="M25" i="513" s="1"/>
  <c r="L24" i="513"/>
  <c r="M24" i="513" s="1"/>
  <c r="L23" i="513"/>
  <c r="M23" i="513" s="1"/>
  <c r="L22" i="513"/>
  <c r="M22" i="513" s="1"/>
  <c r="L21" i="513"/>
  <c r="M21" i="513" s="1"/>
  <c r="L20" i="513"/>
  <c r="M20" i="513" s="1"/>
  <c r="L19" i="513"/>
  <c r="M19" i="513" s="1"/>
  <c r="L18" i="513"/>
  <c r="M18" i="513" s="1"/>
  <c r="L17" i="513"/>
  <c r="M17" i="513" s="1"/>
  <c r="L16" i="513"/>
  <c r="M16" i="513" s="1"/>
  <c r="L15" i="513"/>
  <c r="M15" i="513" s="1"/>
  <c r="L14" i="513"/>
  <c r="M14" i="513" s="1"/>
  <c r="A13" i="513"/>
  <c r="L12" i="513"/>
  <c r="O8" i="513"/>
  <c r="O13" i="513"/>
  <c r="N13" i="513" s="1"/>
  <c r="F6" i="513" a="1"/>
  <c r="F5" i="513" a="1"/>
  <c r="F4" i="513" a="1"/>
  <c r="F3" i="513"/>
  <c r="B2" i="513"/>
  <c r="B1" i="513"/>
  <c r="D61" i="512"/>
  <c r="A13" i="512"/>
  <c r="F5" i="512" a="1"/>
  <c r="F4" i="512" a="1"/>
  <c r="F3" i="512"/>
  <c r="B2" i="512"/>
  <c r="B1" i="512"/>
  <c r="G61" i="511"/>
  <c r="D61" i="511"/>
  <c r="L57" i="511"/>
  <c r="L56" i="511"/>
  <c r="M56" i="511" s="1"/>
  <c r="L55" i="511"/>
  <c r="M55" i="511" s="1"/>
  <c r="L54" i="511"/>
  <c r="M54" i="511" s="1"/>
  <c r="L53" i="511"/>
  <c r="M53" i="511" s="1"/>
  <c r="L52" i="511"/>
  <c r="M52" i="511" s="1"/>
  <c r="L50" i="511"/>
  <c r="M50" i="511" s="1"/>
  <c r="L49" i="511"/>
  <c r="L48" i="511"/>
  <c r="M48" i="511" s="1"/>
  <c r="L47" i="511"/>
  <c r="M47" i="511" s="1"/>
  <c r="L45" i="511"/>
  <c r="M45" i="511" s="1"/>
  <c r="L44" i="511"/>
  <c r="M44" i="511" s="1"/>
  <c r="L43" i="511"/>
  <c r="M43" i="511" s="1"/>
  <c r="L42" i="511"/>
  <c r="M42" i="511" s="1"/>
  <c r="L41" i="511"/>
  <c r="M41" i="511" s="1"/>
  <c r="L40" i="511"/>
  <c r="M40" i="511" s="1"/>
  <c r="L39" i="511"/>
  <c r="M39" i="511" s="1"/>
  <c r="L38" i="511"/>
  <c r="M38" i="511" s="1"/>
  <c r="L37" i="511"/>
  <c r="M37" i="511" s="1"/>
  <c r="L36" i="511"/>
  <c r="M36" i="511" s="1"/>
  <c r="L35" i="511"/>
  <c r="M35" i="511" s="1"/>
  <c r="L34" i="511"/>
  <c r="M34" i="511" s="1"/>
  <c r="L33" i="511"/>
  <c r="M33" i="511" s="1"/>
  <c r="L32" i="511"/>
  <c r="L31" i="511"/>
  <c r="M31" i="511" s="1"/>
  <c r="L30" i="511"/>
  <c r="M30" i="511" s="1"/>
  <c r="L29" i="511"/>
  <c r="M29" i="511" s="1"/>
  <c r="L28" i="511"/>
  <c r="M28" i="511" s="1"/>
  <c r="L27" i="511"/>
  <c r="M27" i="511" s="1"/>
  <c r="L26" i="511"/>
  <c r="M26" i="511" s="1"/>
  <c r="L25" i="511"/>
  <c r="M25" i="511" s="1"/>
  <c r="L24" i="511"/>
  <c r="M24" i="511" s="1"/>
  <c r="L23" i="511"/>
  <c r="M23" i="511" s="1"/>
  <c r="L22" i="511"/>
  <c r="M22" i="511" s="1"/>
  <c r="L21" i="511"/>
  <c r="M21" i="511" s="1"/>
  <c r="L20" i="511"/>
  <c r="M20" i="511" s="1"/>
  <c r="L19" i="511"/>
  <c r="M19" i="511" s="1"/>
  <c r="L18" i="511"/>
  <c r="M18" i="511" s="1"/>
  <c r="L17" i="511"/>
  <c r="M17" i="511" s="1"/>
  <c r="L16" i="511"/>
  <c r="L15" i="511"/>
  <c r="M15" i="511" s="1"/>
  <c r="L14" i="511"/>
  <c r="M14" i="511" s="1"/>
  <c r="A13" i="511"/>
  <c r="L12" i="511"/>
  <c r="M12" i="511" s="1"/>
  <c r="O8" i="511"/>
  <c r="F6" i="511" a="1"/>
  <c r="F5" i="511" a="1"/>
  <c r="F4" i="511" a="1"/>
  <c r="F3" i="511"/>
  <c r="B2" i="511"/>
  <c r="B1" i="511"/>
  <c r="D38" i="510"/>
  <c r="A13" i="510"/>
  <c r="F5" i="510" a="1"/>
  <c r="F4" i="510" a="1"/>
  <c r="F3" i="510"/>
  <c r="B2" i="510"/>
  <c r="B1" i="510"/>
  <c r="G38" i="509"/>
  <c r="D38" i="509"/>
  <c r="L34" i="509"/>
  <c r="M34" i="509" s="1"/>
  <c r="L33" i="509"/>
  <c r="M33" i="509" s="1"/>
  <c r="L32" i="509"/>
  <c r="M32" i="509" s="1"/>
  <c r="L31" i="509"/>
  <c r="M31" i="509" s="1"/>
  <c r="L30" i="509"/>
  <c r="M30" i="509" s="1"/>
  <c r="L29" i="509"/>
  <c r="M29" i="509" s="1"/>
  <c r="L28" i="509"/>
  <c r="M28" i="509" s="1"/>
  <c r="L27" i="509"/>
  <c r="M27" i="509" s="1"/>
  <c r="L26" i="509"/>
  <c r="M26" i="509" s="1"/>
  <c r="L25" i="509"/>
  <c r="M25" i="509" s="1"/>
  <c r="L24" i="509"/>
  <c r="M24" i="509" s="1"/>
  <c r="L23" i="509"/>
  <c r="M23" i="509" s="1"/>
  <c r="L22" i="509"/>
  <c r="M22" i="509" s="1"/>
  <c r="L21" i="509"/>
  <c r="M21" i="509" s="1"/>
  <c r="L20" i="509"/>
  <c r="M20" i="509" s="1"/>
  <c r="L19" i="509"/>
  <c r="M19" i="509" s="1"/>
  <c r="L18" i="509"/>
  <c r="M18" i="509" s="1"/>
  <c r="L17" i="509"/>
  <c r="M17" i="509" s="1"/>
  <c r="L16" i="509"/>
  <c r="M16" i="509" s="1"/>
  <c r="L14" i="509"/>
  <c r="M14" i="509" s="1"/>
  <c r="A13" i="509"/>
  <c r="L12" i="509"/>
  <c r="M12" i="509" s="1"/>
  <c r="O8" i="509"/>
  <c r="F6" i="509" a="1"/>
  <c r="F5" i="509" a="1"/>
  <c r="F4" i="509" a="1"/>
  <c r="F3" i="509"/>
  <c r="B2" i="509"/>
  <c r="B1" i="509"/>
  <c r="O13" i="510" l="1"/>
  <c r="N13" i="510" s="1"/>
  <c r="O13" i="509"/>
  <c r="N13" i="509" s="1"/>
  <c r="M92" i="519"/>
  <c r="O92" i="519" s="1"/>
  <c r="N92" i="519" s="1"/>
  <c r="M87" i="519"/>
  <c r="O87" i="519" s="1"/>
  <c r="N87" i="519" s="1"/>
  <c r="M37" i="519"/>
  <c r="M33" i="519"/>
  <c r="O33" i="519" s="1"/>
  <c r="N33" i="519" s="1"/>
  <c r="O13" i="519"/>
  <c r="N13" i="519" s="1"/>
  <c r="O72" i="519"/>
  <c r="N72" i="519" s="1"/>
  <c r="A14" i="520"/>
  <c r="O13" i="520"/>
  <c r="N13" i="520" s="1"/>
  <c r="O72" i="520"/>
  <c r="N72" i="520" s="1"/>
  <c r="M57" i="511"/>
  <c r="M49" i="511"/>
  <c r="M32" i="511"/>
  <c r="M16" i="511"/>
  <c r="A14" i="511"/>
  <c r="O13" i="511"/>
  <c r="N13" i="511" s="1"/>
  <c r="O46" i="511"/>
  <c r="N46" i="511" s="1"/>
  <c r="O13" i="512"/>
  <c r="N13" i="512" s="1"/>
  <c r="O46" i="512"/>
  <c r="N46" i="512" s="1"/>
  <c r="O17" i="509"/>
  <c r="N17" i="509" s="1"/>
  <c r="O21" i="509"/>
  <c r="N21" i="509" s="1"/>
  <c r="O25" i="509"/>
  <c r="N25" i="509" s="1"/>
  <c r="O29" i="509"/>
  <c r="N29" i="509" s="1"/>
  <c r="O15" i="517"/>
  <c r="N15" i="517" s="1"/>
  <c r="O18" i="517"/>
  <c r="N18" i="517" s="1"/>
  <c r="O23" i="517"/>
  <c r="N23" i="517" s="1"/>
  <c r="O26" i="517"/>
  <c r="N26" i="517" s="1"/>
  <c r="O31" i="517"/>
  <c r="N31" i="517" s="1"/>
  <c r="O16" i="519"/>
  <c r="N16" i="519" s="1"/>
  <c r="O19" i="519"/>
  <c r="N19" i="519" s="1"/>
  <c r="O22" i="519"/>
  <c r="N22" i="519" s="1"/>
  <c r="O32" i="519"/>
  <c r="N32" i="519" s="1"/>
  <c r="O35" i="519"/>
  <c r="N35" i="519" s="1"/>
  <c r="O38" i="519"/>
  <c r="N38" i="519" s="1"/>
  <c r="O48" i="519"/>
  <c r="N48" i="519" s="1"/>
  <c r="O51" i="519"/>
  <c r="N51" i="519" s="1"/>
  <c r="O54" i="519"/>
  <c r="N54" i="519" s="1"/>
  <c r="O64" i="519"/>
  <c r="N64" i="519" s="1"/>
  <c r="O70" i="519"/>
  <c r="N70" i="519" s="1"/>
  <c r="O82" i="519"/>
  <c r="N82" i="519" s="1"/>
  <c r="O88" i="519"/>
  <c r="N88" i="519" s="1"/>
  <c r="O93" i="519"/>
  <c r="N93" i="519" s="1"/>
  <c r="O34" i="517"/>
  <c r="N34" i="517" s="1"/>
  <c r="O39" i="517"/>
  <c r="N39" i="517" s="1"/>
  <c r="O42" i="517"/>
  <c r="N42" i="517" s="1"/>
  <c r="O20" i="519"/>
  <c r="N20" i="519" s="1"/>
  <c r="O23" i="519"/>
  <c r="N23" i="519" s="1"/>
  <c r="O26" i="519"/>
  <c r="N26" i="519" s="1"/>
  <c r="O36" i="519"/>
  <c r="N36" i="519" s="1"/>
  <c r="O39" i="519"/>
  <c r="N39" i="519" s="1"/>
  <c r="O42" i="519"/>
  <c r="N42" i="519" s="1"/>
  <c r="O52" i="519"/>
  <c r="N52" i="519" s="1"/>
  <c r="O55" i="519"/>
  <c r="N55" i="519" s="1"/>
  <c r="O58" i="519"/>
  <c r="N58" i="519" s="1"/>
  <c r="O68" i="519"/>
  <c r="N68" i="519" s="1"/>
  <c r="O76" i="519"/>
  <c r="N76" i="519" s="1"/>
  <c r="O86" i="519"/>
  <c r="N86" i="519" s="1"/>
  <c r="O94" i="519"/>
  <c r="N94" i="519" s="1"/>
  <c r="O14" i="519"/>
  <c r="N14" i="519" s="1"/>
  <c r="O24" i="519"/>
  <c r="N24" i="519" s="1"/>
  <c r="O27" i="519"/>
  <c r="N27" i="519" s="1"/>
  <c r="O30" i="519"/>
  <c r="N30" i="519" s="1"/>
  <c r="O40" i="519"/>
  <c r="N40" i="519" s="1"/>
  <c r="O43" i="519"/>
  <c r="N43" i="519" s="1"/>
  <c r="O46" i="519"/>
  <c r="N46" i="519" s="1"/>
  <c r="O56" i="519"/>
  <c r="N56" i="519" s="1"/>
  <c r="O62" i="519"/>
  <c r="N62" i="519" s="1"/>
  <c r="O74" i="519"/>
  <c r="N74" i="519" s="1"/>
  <c r="O80" i="519"/>
  <c r="N80" i="519" s="1"/>
  <c r="O33" i="509"/>
  <c r="N33" i="509" s="1"/>
  <c r="O15" i="519"/>
  <c r="N15" i="519" s="1"/>
  <c r="O18" i="519"/>
  <c r="N18" i="519" s="1"/>
  <c r="O28" i="519"/>
  <c r="N28" i="519" s="1"/>
  <c r="O31" i="519"/>
  <c r="N31" i="519" s="1"/>
  <c r="O34" i="519"/>
  <c r="N34" i="519" s="1"/>
  <c r="O44" i="519"/>
  <c r="N44" i="519" s="1"/>
  <c r="O47" i="519"/>
  <c r="N47" i="519" s="1"/>
  <c r="O50" i="519"/>
  <c r="N50" i="519" s="1"/>
  <c r="O60" i="519"/>
  <c r="N60" i="519" s="1"/>
  <c r="O66" i="519"/>
  <c r="N66" i="519" s="1"/>
  <c r="O78" i="519"/>
  <c r="N78" i="519" s="1"/>
  <c r="O84" i="519"/>
  <c r="N84" i="519" s="1"/>
  <c r="H98" i="519"/>
  <c r="O17" i="519"/>
  <c r="N17" i="519" s="1"/>
  <c r="O21" i="519"/>
  <c r="N21" i="519" s="1"/>
  <c r="O25" i="519"/>
  <c r="N25" i="519" s="1"/>
  <c r="O29" i="519"/>
  <c r="N29" i="519" s="1"/>
  <c r="O37" i="519"/>
  <c r="N37" i="519" s="1"/>
  <c r="O41" i="519"/>
  <c r="N41" i="519" s="1"/>
  <c r="O45" i="519"/>
  <c r="N45" i="519" s="1"/>
  <c r="O49" i="519"/>
  <c r="N49" i="519" s="1"/>
  <c r="O53" i="519"/>
  <c r="N53" i="519" s="1"/>
  <c r="O57" i="519"/>
  <c r="N57" i="519" s="1"/>
  <c r="O61" i="519"/>
  <c r="N61" i="519" s="1"/>
  <c r="O65" i="519"/>
  <c r="N65" i="519" s="1"/>
  <c r="O69" i="519"/>
  <c r="N69" i="519" s="1"/>
  <c r="O75" i="519"/>
  <c r="N75" i="519" s="1"/>
  <c r="O79" i="519"/>
  <c r="N79" i="519" s="1"/>
  <c r="O83" i="519"/>
  <c r="N83" i="519" s="1"/>
  <c r="O91" i="519"/>
  <c r="N91" i="519" s="1"/>
  <c r="O59" i="519"/>
  <c r="N59" i="519" s="1"/>
  <c r="O63" i="519"/>
  <c r="N63" i="519" s="1"/>
  <c r="O67" i="519"/>
  <c r="N67" i="519" s="1"/>
  <c r="O73" i="519"/>
  <c r="N73" i="519" s="1"/>
  <c r="O77" i="519"/>
  <c r="N77" i="519" s="1"/>
  <c r="O81" i="519"/>
  <c r="N81" i="519" s="1"/>
  <c r="O85" i="519"/>
  <c r="N85" i="519" s="1"/>
  <c r="O89" i="519"/>
  <c r="N89" i="519" s="1"/>
  <c r="M12" i="519"/>
  <c r="A14" i="519"/>
  <c r="O17" i="517"/>
  <c r="N17" i="517" s="1"/>
  <c r="O20" i="517"/>
  <c r="N20" i="517" s="1"/>
  <c r="O25" i="517"/>
  <c r="N25" i="517" s="1"/>
  <c r="O28" i="517"/>
  <c r="N28" i="517" s="1"/>
  <c r="O33" i="517"/>
  <c r="N33" i="517" s="1"/>
  <c r="O36" i="517"/>
  <c r="N36" i="517" s="1"/>
  <c r="O41" i="517"/>
  <c r="N41" i="517" s="1"/>
  <c r="O44" i="517"/>
  <c r="N44" i="517" s="1"/>
  <c r="O14" i="515"/>
  <c r="N14" i="515" s="1"/>
  <c r="O16" i="517"/>
  <c r="N16" i="517" s="1"/>
  <c r="O21" i="517"/>
  <c r="N21" i="517" s="1"/>
  <c r="O24" i="517"/>
  <c r="N24" i="517" s="1"/>
  <c r="O29" i="517"/>
  <c r="N29" i="517" s="1"/>
  <c r="O32" i="517"/>
  <c r="N32" i="517" s="1"/>
  <c r="O37" i="517"/>
  <c r="N37" i="517" s="1"/>
  <c r="O40" i="517"/>
  <c r="N40" i="517" s="1"/>
  <c r="O45" i="517"/>
  <c r="N45" i="517" s="1"/>
  <c r="A14" i="518"/>
  <c r="A15" i="518" s="1"/>
  <c r="O14" i="517"/>
  <c r="N14" i="517" s="1"/>
  <c r="O19" i="517"/>
  <c r="N19" i="517" s="1"/>
  <c r="O22" i="517"/>
  <c r="N22" i="517" s="1"/>
  <c r="O27" i="517"/>
  <c r="N27" i="517" s="1"/>
  <c r="O30" i="517"/>
  <c r="N30" i="517" s="1"/>
  <c r="O35" i="517"/>
  <c r="N35" i="517" s="1"/>
  <c r="O38" i="517"/>
  <c r="N38" i="517" s="1"/>
  <c r="O43" i="517"/>
  <c r="N43" i="517" s="1"/>
  <c r="H49" i="517"/>
  <c r="M12" i="517"/>
  <c r="A14" i="517"/>
  <c r="O19" i="515"/>
  <c r="N19" i="515" s="1"/>
  <c r="O27" i="515"/>
  <c r="N27" i="515" s="1"/>
  <c r="O35" i="515"/>
  <c r="N35" i="515" s="1"/>
  <c r="O43" i="515"/>
  <c r="N43" i="515" s="1"/>
  <c r="O51" i="515"/>
  <c r="N51" i="515" s="1"/>
  <c r="O59" i="515"/>
  <c r="N59" i="515" s="1"/>
  <c r="O17" i="515"/>
  <c r="N17" i="515" s="1"/>
  <c r="O22" i="515"/>
  <c r="N22" i="515" s="1"/>
  <c r="O25" i="515"/>
  <c r="N25" i="515" s="1"/>
  <c r="O30" i="515"/>
  <c r="N30" i="515" s="1"/>
  <c r="O33" i="515"/>
  <c r="N33" i="515" s="1"/>
  <c r="O38" i="515"/>
  <c r="N38" i="515" s="1"/>
  <c r="O41" i="515"/>
  <c r="N41" i="515" s="1"/>
  <c r="O46" i="515"/>
  <c r="N46" i="515" s="1"/>
  <c r="O49" i="515"/>
  <c r="N49" i="515" s="1"/>
  <c r="O54" i="515"/>
  <c r="N54" i="515" s="1"/>
  <c r="O57" i="515"/>
  <c r="N57" i="515" s="1"/>
  <c r="O62" i="515"/>
  <c r="N62" i="515" s="1"/>
  <c r="O23" i="515"/>
  <c r="N23" i="515" s="1"/>
  <c r="O31" i="515"/>
  <c r="N31" i="515" s="1"/>
  <c r="O39" i="515"/>
  <c r="N39" i="515" s="1"/>
  <c r="O47" i="515"/>
  <c r="N47" i="515" s="1"/>
  <c r="O55" i="515"/>
  <c r="N55" i="515" s="1"/>
  <c r="O63" i="515"/>
  <c r="N63" i="515" s="1"/>
  <c r="A15" i="516"/>
  <c r="O18" i="515"/>
  <c r="N18" i="515" s="1"/>
  <c r="O21" i="515"/>
  <c r="N21" i="515" s="1"/>
  <c r="O29" i="515"/>
  <c r="N29" i="515" s="1"/>
  <c r="O34" i="515"/>
  <c r="N34" i="515" s="1"/>
  <c r="O37" i="515"/>
  <c r="N37" i="515" s="1"/>
  <c r="O42" i="515"/>
  <c r="N42" i="515" s="1"/>
  <c r="O45" i="515"/>
  <c r="N45" i="515" s="1"/>
  <c r="O50" i="515"/>
  <c r="N50" i="515" s="1"/>
  <c r="O53" i="515"/>
  <c r="N53" i="515" s="1"/>
  <c r="O58" i="515"/>
  <c r="N58" i="515" s="1"/>
  <c r="O61" i="515"/>
  <c r="N61" i="515" s="1"/>
  <c r="O15" i="515"/>
  <c r="N15" i="515" s="1"/>
  <c r="O12" i="511"/>
  <c r="N12" i="511" s="1"/>
  <c r="O14" i="511"/>
  <c r="N14" i="511" s="1"/>
  <c r="O17" i="511"/>
  <c r="N17" i="511" s="1"/>
  <c r="O22" i="511"/>
  <c r="N22" i="511" s="1"/>
  <c r="O25" i="511"/>
  <c r="N25" i="511" s="1"/>
  <c r="O30" i="511"/>
  <c r="N30" i="511" s="1"/>
  <c r="O33" i="511"/>
  <c r="N33" i="511" s="1"/>
  <c r="O38" i="511"/>
  <c r="N38" i="511" s="1"/>
  <c r="O41" i="511"/>
  <c r="N41" i="511" s="1"/>
  <c r="O47" i="511"/>
  <c r="N47" i="511" s="1"/>
  <c r="O50" i="511"/>
  <c r="N50" i="511" s="1"/>
  <c r="O55" i="511"/>
  <c r="N55" i="511" s="1"/>
  <c r="A15" i="515"/>
  <c r="O12" i="515"/>
  <c r="O16" i="515"/>
  <c r="N16" i="515" s="1"/>
  <c r="O20" i="515"/>
  <c r="N20" i="515" s="1"/>
  <c r="O24" i="515"/>
  <c r="N24" i="515" s="1"/>
  <c r="O28" i="515"/>
  <c r="N28" i="515" s="1"/>
  <c r="O32" i="515"/>
  <c r="N32" i="515" s="1"/>
  <c r="O36" i="515"/>
  <c r="N36" i="515" s="1"/>
  <c r="O40" i="515"/>
  <c r="N40" i="515" s="1"/>
  <c r="O44" i="515"/>
  <c r="N44" i="515" s="1"/>
  <c r="O48" i="515"/>
  <c r="N48" i="515" s="1"/>
  <c r="O52" i="515"/>
  <c r="N52" i="515" s="1"/>
  <c r="O56" i="515"/>
  <c r="N56" i="515" s="1"/>
  <c r="O60" i="515"/>
  <c r="N60" i="515" s="1"/>
  <c r="O15" i="513"/>
  <c r="N15" i="513" s="1"/>
  <c r="O17" i="513"/>
  <c r="N17" i="513" s="1"/>
  <c r="O20" i="513"/>
  <c r="N20" i="513" s="1"/>
  <c r="O22" i="513"/>
  <c r="N22" i="513" s="1"/>
  <c r="O31" i="513"/>
  <c r="N31" i="513" s="1"/>
  <c r="O33" i="513"/>
  <c r="N33" i="513" s="1"/>
  <c r="O36" i="513"/>
  <c r="N36" i="513" s="1"/>
  <c r="O38" i="513"/>
  <c r="N38" i="513" s="1"/>
  <c r="O16" i="513"/>
  <c r="N16" i="513" s="1"/>
  <c r="O18" i="513"/>
  <c r="N18" i="513" s="1"/>
  <c r="O27" i="513"/>
  <c r="N27" i="513" s="1"/>
  <c r="O29" i="513"/>
  <c r="N29" i="513" s="1"/>
  <c r="O32" i="513"/>
  <c r="N32" i="513" s="1"/>
  <c r="O34" i="513"/>
  <c r="N34" i="513" s="1"/>
  <c r="O14" i="513"/>
  <c r="N14" i="513" s="1"/>
  <c r="O23" i="513"/>
  <c r="N23" i="513" s="1"/>
  <c r="O25" i="513"/>
  <c r="N25" i="513" s="1"/>
  <c r="O28" i="513"/>
  <c r="N28" i="513" s="1"/>
  <c r="O30" i="513"/>
  <c r="N30" i="513" s="1"/>
  <c r="O39" i="513"/>
  <c r="N39" i="513" s="1"/>
  <c r="O41" i="513"/>
  <c r="N41" i="513" s="1"/>
  <c r="A15" i="514"/>
  <c r="A16" i="514" s="1"/>
  <c r="A17" i="514" s="1"/>
  <c r="O19" i="513"/>
  <c r="N19" i="513" s="1"/>
  <c r="O21" i="513"/>
  <c r="N21" i="513" s="1"/>
  <c r="O24" i="513"/>
  <c r="N24" i="513" s="1"/>
  <c r="O26" i="513"/>
  <c r="N26" i="513" s="1"/>
  <c r="O35" i="513"/>
  <c r="N35" i="513" s="1"/>
  <c r="O37" i="513"/>
  <c r="N37" i="513" s="1"/>
  <c r="O40" i="513"/>
  <c r="N40" i="513" s="1"/>
  <c r="O42" i="513"/>
  <c r="N42" i="513" s="1"/>
  <c r="M12" i="513"/>
  <c r="A14" i="513"/>
  <c r="O15" i="511"/>
  <c r="N15" i="511" s="1"/>
  <c r="O20" i="511"/>
  <c r="N20" i="511" s="1"/>
  <c r="O23" i="511"/>
  <c r="N23" i="511" s="1"/>
  <c r="O28" i="511"/>
  <c r="N28" i="511" s="1"/>
  <c r="O31" i="511"/>
  <c r="N31" i="511" s="1"/>
  <c r="O36" i="511"/>
  <c r="N36" i="511" s="1"/>
  <c r="O39" i="511"/>
  <c r="N39" i="511" s="1"/>
  <c r="O44" i="511"/>
  <c r="N44" i="511" s="1"/>
  <c r="O48" i="511"/>
  <c r="N48" i="511" s="1"/>
  <c r="O53" i="511"/>
  <c r="N53" i="511" s="1"/>
  <c r="O56" i="511"/>
  <c r="N56" i="511" s="1"/>
  <c r="A14" i="512"/>
  <c r="A15" i="512" s="1"/>
  <c r="O18" i="511"/>
  <c r="N18" i="511" s="1"/>
  <c r="O21" i="511"/>
  <c r="N21" i="511" s="1"/>
  <c r="O26" i="511"/>
  <c r="N26" i="511" s="1"/>
  <c r="O29" i="511"/>
  <c r="N29" i="511" s="1"/>
  <c r="O34" i="511"/>
  <c r="N34" i="511" s="1"/>
  <c r="O37" i="511"/>
  <c r="N37" i="511" s="1"/>
  <c r="O42" i="511"/>
  <c r="N42" i="511" s="1"/>
  <c r="O45" i="511"/>
  <c r="N45" i="511" s="1"/>
  <c r="O54" i="511"/>
  <c r="N54" i="511" s="1"/>
  <c r="O16" i="511"/>
  <c r="N16" i="511" s="1"/>
  <c r="O19" i="511"/>
  <c r="N19" i="511" s="1"/>
  <c r="O24" i="511"/>
  <c r="N24" i="511" s="1"/>
  <c r="O27" i="511"/>
  <c r="N27" i="511" s="1"/>
  <c r="O32" i="511"/>
  <c r="N32" i="511" s="1"/>
  <c r="O35" i="511"/>
  <c r="N35" i="511" s="1"/>
  <c r="O40" i="511"/>
  <c r="N40" i="511" s="1"/>
  <c r="O43" i="511"/>
  <c r="N43" i="511" s="1"/>
  <c r="O49" i="511"/>
  <c r="N49" i="511" s="1"/>
  <c r="O52" i="511"/>
  <c r="N52" i="511" s="1"/>
  <c r="O57" i="511"/>
  <c r="N57" i="511" s="1"/>
  <c r="O14" i="509"/>
  <c r="N14" i="509" s="1"/>
  <c r="O18" i="509"/>
  <c r="N18" i="509" s="1"/>
  <c r="O22" i="509"/>
  <c r="N22" i="509" s="1"/>
  <c r="O26" i="509"/>
  <c r="N26" i="509" s="1"/>
  <c r="O30" i="509"/>
  <c r="N30" i="509" s="1"/>
  <c r="O34" i="509"/>
  <c r="N34" i="509" s="1"/>
  <c r="A14" i="510"/>
  <c r="A15" i="510" s="1"/>
  <c r="O19" i="509"/>
  <c r="N19" i="509" s="1"/>
  <c r="O23" i="509"/>
  <c r="N23" i="509" s="1"/>
  <c r="O27" i="509"/>
  <c r="N27" i="509" s="1"/>
  <c r="O31" i="509"/>
  <c r="N31" i="509" s="1"/>
  <c r="O16" i="509"/>
  <c r="N16" i="509" s="1"/>
  <c r="O20" i="509"/>
  <c r="N20" i="509" s="1"/>
  <c r="O24" i="509"/>
  <c r="N24" i="509" s="1"/>
  <c r="O28" i="509"/>
  <c r="N28" i="509" s="1"/>
  <c r="O32" i="509"/>
  <c r="N32" i="509" s="1"/>
  <c r="O12" i="509"/>
  <c r="A14" i="509"/>
  <c r="A15" i="509" s="1"/>
  <c r="I29" i="500" a="1"/>
  <c r="I33" i="500" a="1"/>
  <c r="A16" i="512" l="1"/>
  <c r="A15" i="511"/>
  <c r="A18" i="511" s="1"/>
  <c r="A16" i="511"/>
  <c r="A17" i="512"/>
  <c r="A17" i="511"/>
  <c r="A15" i="520"/>
  <c r="A16" i="520"/>
  <c r="A15" i="519"/>
  <c r="A16" i="519"/>
  <c r="A18" i="519" s="1"/>
  <c r="A17" i="519"/>
  <c r="H38" i="509"/>
  <c r="L35" i="509"/>
  <c r="H61" i="511"/>
  <c r="L58" i="511"/>
  <c r="H46" i="513"/>
  <c r="L43" i="513"/>
  <c r="L64" i="515"/>
  <c r="H67" i="515"/>
  <c r="A16" i="518"/>
  <c r="A17" i="518" s="1"/>
  <c r="O12" i="519"/>
  <c r="I96" i="519"/>
  <c r="O5" i="519" s="1"/>
  <c r="L95" i="519"/>
  <c r="A15" i="517"/>
  <c r="A16" i="517" s="1"/>
  <c r="A17" i="517" s="1"/>
  <c r="O12" i="517"/>
  <c r="I47" i="517"/>
  <c r="O5" i="517" s="1"/>
  <c r="L46" i="517"/>
  <c r="A16" i="516"/>
  <c r="A16" i="515"/>
  <c r="N12" i="515"/>
  <c r="A17" i="515"/>
  <c r="A18" i="514"/>
  <c r="A15" i="513"/>
  <c r="O12" i="513"/>
  <c r="A16" i="510"/>
  <c r="A16" i="509"/>
  <c r="I36" i="509"/>
  <c r="O5" i="509" s="1"/>
  <c r="N12" i="509"/>
  <c r="A19" i="519" l="1"/>
  <c r="A19" i="511"/>
  <c r="A20" i="519"/>
  <c r="A21" i="519"/>
  <c r="A18" i="512"/>
  <c r="A17" i="520"/>
  <c r="A19" i="512"/>
  <c r="A20" i="511"/>
  <c r="A18" i="515"/>
  <c r="A19" i="515" s="1"/>
  <c r="A20" i="515" s="1"/>
  <c r="I44" i="513"/>
  <c r="O5" i="513" s="1"/>
  <c r="I59" i="511"/>
  <c r="O5" i="511" s="1"/>
  <c r="I65" i="515"/>
  <c r="O5" i="515" s="1"/>
  <c r="A18" i="518"/>
  <c r="A19" i="518" s="1"/>
  <c r="M95" i="519"/>
  <c r="L96" i="519"/>
  <c r="L98" i="519"/>
  <c r="N12" i="519"/>
  <c r="M46" i="517"/>
  <c r="L47" i="517"/>
  <c r="L49" i="517"/>
  <c r="N12" i="517"/>
  <c r="A18" i="517"/>
  <c r="A19" i="517" s="1"/>
  <c r="A17" i="516"/>
  <c r="M64" i="515"/>
  <c r="L65" i="515"/>
  <c r="L67" i="515"/>
  <c r="A19" i="514"/>
  <c r="A20" i="514" s="1"/>
  <c r="M43" i="513"/>
  <c r="L44" i="513"/>
  <c r="L46" i="513"/>
  <c r="N12" i="513"/>
  <c r="A16" i="513"/>
  <c r="M58" i="511"/>
  <c r="L59" i="511"/>
  <c r="L61" i="511"/>
  <c r="A17" i="510"/>
  <c r="M35" i="509"/>
  <c r="L38" i="509"/>
  <c r="L36" i="509"/>
  <c r="A17" i="509"/>
  <c r="A18" i="509"/>
  <c r="A20" i="512" l="1"/>
  <c r="A22" i="519"/>
  <c r="A24" i="519"/>
  <c r="A23" i="519"/>
  <c r="A21" i="511"/>
  <c r="A18" i="520"/>
  <c r="A19" i="520"/>
  <c r="A20" i="518"/>
  <c r="A21" i="518" s="1"/>
  <c r="O6" i="519"/>
  <c r="O95" i="519"/>
  <c r="M98" i="519"/>
  <c r="M96" i="519"/>
  <c r="O3" i="519" s="1"/>
  <c r="A20" i="517"/>
  <c r="A21" i="517" s="1"/>
  <c r="O6" i="517"/>
  <c r="O46" i="517"/>
  <c r="M49" i="517"/>
  <c r="M47" i="517"/>
  <c r="O3" i="517" s="1"/>
  <c r="A18" i="516"/>
  <c r="O64" i="515"/>
  <c r="M67" i="515"/>
  <c r="M65" i="515"/>
  <c r="O3" i="515" s="1"/>
  <c r="A21" i="515"/>
  <c r="O6" i="515"/>
  <c r="A21" i="514"/>
  <c r="A17" i="513"/>
  <c r="O6" i="513"/>
  <c r="O43" i="513"/>
  <c r="M44" i="513"/>
  <c r="O3" i="513" s="1"/>
  <c r="M46" i="513"/>
  <c r="O58" i="511"/>
  <c r="M61" i="511"/>
  <c r="M59" i="511"/>
  <c r="O3" i="511" s="1"/>
  <c r="O6" i="511"/>
  <c r="A18" i="510"/>
  <c r="A19" i="509"/>
  <c r="O35" i="509"/>
  <c r="M38" i="509"/>
  <c r="M36" i="509"/>
  <c r="O3" i="509" s="1"/>
  <c r="O6" i="509"/>
  <c r="G33" i="500" a="1"/>
  <c r="A25" i="519" l="1"/>
  <c r="A21" i="512"/>
  <c r="A26" i="519"/>
  <c r="A20" i="520"/>
  <c r="A21" i="520" s="1"/>
  <c r="A27" i="519"/>
  <c r="A22" i="512"/>
  <c r="A28" i="519"/>
  <c r="A22" i="511"/>
  <c r="A23" i="511" s="1"/>
  <c r="A22" i="515"/>
  <c r="A23" i="515" s="1"/>
  <c r="A24" i="515" s="1"/>
  <c r="K65" i="515"/>
  <c r="O4" i="515" s="1"/>
  <c r="A22" i="517"/>
  <c r="A23" i="517" s="1"/>
  <c r="A24" i="517" s="1"/>
  <c r="N95" i="519"/>
  <c r="O98" i="519"/>
  <c r="O96" i="519"/>
  <c r="O2" i="519" s="1"/>
  <c r="K96" i="519"/>
  <c r="O4" i="519" s="1"/>
  <c r="A22" i="518"/>
  <c r="A23" i="518" s="1"/>
  <c r="K47" i="517"/>
  <c r="O4" i="517" s="1"/>
  <c r="N46" i="517"/>
  <c r="O49" i="517"/>
  <c r="O47" i="517"/>
  <c r="O2" i="517" s="1"/>
  <c r="O7" i="517" s="1"/>
  <c r="A19" i="516"/>
  <c r="A20" i="516" s="1"/>
  <c r="N64" i="515"/>
  <c r="O67" i="515"/>
  <c r="O65" i="515"/>
  <c r="A22" i="514"/>
  <c r="A18" i="513"/>
  <c r="K44" i="513"/>
  <c r="O4" i="513" s="1"/>
  <c r="N43" i="513"/>
  <c r="O44" i="513"/>
  <c r="O2" i="513" s="1"/>
  <c r="O7" i="513" s="1"/>
  <c r="O46" i="513"/>
  <c r="K59" i="511"/>
  <c r="O4" i="511" s="1"/>
  <c r="N58" i="511"/>
  <c r="O59" i="511"/>
  <c r="O61" i="511"/>
  <c r="A19" i="510"/>
  <c r="A20" i="510" s="1"/>
  <c r="K36" i="509"/>
  <c r="O4" i="509" s="1"/>
  <c r="A20" i="509"/>
  <c r="N35" i="509"/>
  <c r="O38" i="509"/>
  <c r="O36" i="509"/>
  <c r="J33" i="500" a="1"/>
  <c r="A29" i="519" l="1"/>
  <c r="A22" i="520"/>
  <c r="A23" i="512"/>
  <c r="A24" i="511"/>
  <c r="A25" i="511" s="1"/>
  <c r="A26" i="511" s="1"/>
  <c r="A27" i="511" s="1"/>
  <c r="A28" i="511" s="1"/>
  <c r="A29" i="511" s="1"/>
  <c r="A30" i="511" s="1"/>
  <c r="A31" i="511" s="1"/>
  <c r="A32" i="511" s="1"/>
  <c r="A33" i="511" s="1"/>
  <c r="A34" i="511" s="1"/>
  <c r="A35" i="511" s="1"/>
  <c r="A36" i="511" s="1"/>
  <c r="A37" i="511" s="1"/>
  <c r="A38" i="511" s="1"/>
  <c r="A39" i="511" s="1"/>
  <c r="A40" i="511" s="1"/>
  <c r="A41" i="511" s="1"/>
  <c r="A42" i="511" s="1"/>
  <c r="A43" i="511" s="1"/>
  <c r="A44" i="511" s="1"/>
  <c r="A45" i="511" s="1"/>
  <c r="A46" i="511" s="1"/>
  <c r="A47" i="511" s="1"/>
  <c r="A48" i="511" s="1"/>
  <c r="A49" i="511" s="1"/>
  <c r="A50" i="511" s="1"/>
  <c r="A51" i="511" s="1"/>
  <c r="A52" i="511" s="1"/>
  <c r="A53" i="511" s="1"/>
  <c r="A54" i="511" s="1"/>
  <c r="A55" i="511" s="1"/>
  <c r="A56" i="511" s="1"/>
  <c r="A57" i="511" s="1"/>
  <c r="A58" i="511" s="1"/>
  <c r="A24" i="512"/>
  <c r="O7" i="519"/>
  <c r="B7" i="517"/>
  <c r="B7" i="519"/>
  <c r="A24" i="518"/>
  <c r="A25" i="517"/>
  <c r="A21" i="516"/>
  <c r="A22" i="516" s="1"/>
  <c r="A25" i="515"/>
  <c r="O2" i="515"/>
  <c r="O7" i="515" s="1"/>
  <c r="B7" i="515"/>
  <c r="A23" i="514"/>
  <c r="A19" i="513"/>
  <c r="B7" i="513"/>
  <c r="O2" i="511"/>
  <c r="O7" i="511" s="1"/>
  <c r="B7" i="511"/>
  <c r="A21" i="510"/>
  <c r="A22" i="510"/>
  <c r="O2" i="509"/>
  <c r="O7" i="509" s="1"/>
  <c r="B7" i="509"/>
  <c r="A21" i="509"/>
  <c r="H33" i="500" a="1"/>
  <c r="F33" i="500" a="1"/>
  <c r="K33" i="500" a="1"/>
  <c r="A25" i="512" l="1"/>
  <c r="A23" i="520"/>
  <c r="A30" i="519"/>
  <c r="A25" i="518"/>
  <c r="A26" i="517"/>
  <c r="A23" i="516"/>
  <c r="A26" i="515"/>
  <c r="A24" i="514"/>
  <c r="A20" i="513"/>
  <c r="A23" i="510"/>
  <c r="A22" i="509"/>
  <c r="A23" i="509" s="1"/>
  <c r="A26" i="512" l="1"/>
  <c r="A27" i="512" s="1"/>
  <c r="A28" i="512" s="1"/>
  <c r="A29" i="512" s="1"/>
  <c r="A30" i="512" s="1"/>
  <c r="A31" i="512" s="1"/>
  <c r="A32" i="512" s="1"/>
  <c r="A33" i="512" s="1"/>
  <c r="A34" i="512" s="1"/>
  <c r="A35" i="512" s="1"/>
  <c r="A36" i="512" s="1"/>
  <c r="A37" i="512" s="1"/>
  <c r="A38" i="512" s="1"/>
  <c r="A39" i="512" s="1"/>
  <c r="A40" i="512" s="1"/>
  <c r="A41" i="512" s="1"/>
  <c r="A42" i="512" s="1"/>
  <c r="A43" i="512" s="1"/>
  <c r="A44" i="512" s="1"/>
  <c r="A45" i="512" s="1"/>
  <c r="A46" i="512" s="1"/>
  <c r="A47" i="512" s="1"/>
  <c r="A48" i="512" s="1"/>
  <c r="A49" i="512" s="1"/>
  <c r="A50" i="512" s="1"/>
  <c r="A51" i="512" s="1"/>
  <c r="A52" i="512" s="1"/>
  <c r="A53" i="512" s="1"/>
  <c r="A54" i="512" s="1"/>
  <c r="A55" i="512" s="1"/>
  <c r="A31" i="519"/>
  <c r="A24" i="520"/>
  <c r="A26" i="518"/>
  <c r="A27" i="517"/>
  <c r="A24" i="516"/>
  <c r="A27" i="515"/>
  <c r="A25" i="514"/>
  <c r="A21" i="513"/>
  <c r="A24" i="510"/>
  <c r="A24" i="509"/>
  <c r="A32" i="519" l="1"/>
  <c r="A25" i="520"/>
  <c r="A27" i="518"/>
  <c r="A28" i="517"/>
  <c r="A25" i="516"/>
  <c r="A28" i="515"/>
  <c r="A26" i="514"/>
  <c r="A22" i="513"/>
  <c r="A25" i="510"/>
  <c r="A25" i="509"/>
  <c r="A33" i="519" l="1"/>
  <c r="A34" i="519" s="1"/>
  <c r="A35" i="519" s="1"/>
  <c r="A36" i="519" s="1"/>
  <c r="A37" i="519" s="1"/>
  <c r="A38" i="519" s="1"/>
  <c r="A39" i="519" s="1"/>
  <c r="A40" i="519" s="1"/>
  <c r="A41" i="519" s="1"/>
  <c r="A42" i="519" s="1"/>
  <c r="A43" i="519" s="1"/>
  <c r="A44" i="519" s="1"/>
  <c r="A45" i="519" s="1"/>
  <c r="A46" i="519" s="1"/>
  <c r="A47" i="519" s="1"/>
  <c r="A48" i="519" s="1"/>
  <c r="A49" i="519" s="1"/>
  <c r="A50" i="519" s="1"/>
  <c r="A51" i="519" s="1"/>
  <c r="A52" i="519" s="1"/>
  <c r="A53" i="519" s="1"/>
  <c r="A54" i="519" s="1"/>
  <c r="A55" i="519" s="1"/>
  <c r="A56" i="519" s="1"/>
  <c r="A57" i="519" s="1"/>
  <c r="A58" i="519" s="1"/>
  <c r="A59" i="519" s="1"/>
  <c r="A60" i="519" s="1"/>
  <c r="A61" i="519" s="1"/>
  <c r="A62" i="519" s="1"/>
  <c r="A63" i="519" s="1"/>
  <c r="A64" i="519" s="1"/>
  <c r="A65" i="519" s="1"/>
  <c r="A66" i="519" s="1"/>
  <c r="A67" i="519" s="1"/>
  <c r="A68" i="519" s="1"/>
  <c r="A69" i="519" s="1"/>
  <c r="A70" i="519" s="1"/>
  <c r="A71" i="519" s="1"/>
  <c r="A72" i="519" s="1"/>
  <c r="A73" i="519" s="1"/>
  <c r="A74" i="519" s="1"/>
  <c r="A75" i="519" s="1"/>
  <c r="A76" i="519" s="1"/>
  <c r="A77" i="519" s="1"/>
  <c r="A78" i="519" s="1"/>
  <c r="A79" i="519" s="1"/>
  <c r="A80" i="519" s="1"/>
  <c r="A81" i="519" s="1"/>
  <c r="A82" i="519" s="1"/>
  <c r="A83" i="519" s="1"/>
  <c r="A84" i="519" s="1"/>
  <c r="A85" i="519" s="1"/>
  <c r="A86" i="519" s="1"/>
  <c r="A87" i="519" s="1"/>
  <c r="A88" i="519" s="1"/>
  <c r="A89" i="519" s="1"/>
  <c r="A90" i="519" s="1"/>
  <c r="A91" i="519" s="1"/>
  <c r="A92" i="519" s="1"/>
  <c r="A93" i="519" s="1"/>
  <c r="A94" i="519" s="1"/>
  <c r="A95" i="519" s="1"/>
  <c r="A26" i="520"/>
  <c r="A27" i="520" s="1"/>
  <c r="A28" i="520" s="1"/>
  <c r="A29" i="520" s="1"/>
  <c r="A30" i="520" s="1"/>
  <c r="A31" i="520" s="1"/>
  <c r="A32" i="520" s="1"/>
  <c r="A33" i="520" s="1"/>
  <c r="A34" i="520" s="1"/>
  <c r="A35" i="520" s="1"/>
  <c r="A36" i="520" s="1"/>
  <c r="A37" i="520" s="1"/>
  <c r="A38" i="520" s="1"/>
  <c r="A39" i="520" s="1"/>
  <c r="A40" i="520" s="1"/>
  <c r="A41" i="520" s="1"/>
  <c r="A42" i="520" s="1"/>
  <c r="A43" i="520" s="1"/>
  <c r="A44" i="520" s="1"/>
  <c r="A45" i="520" s="1"/>
  <c r="A46" i="520" s="1"/>
  <c r="A47" i="520" s="1"/>
  <c r="A48" i="520" s="1"/>
  <c r="A49" i="520" s="1"/>
  <c r="A50" i="520" s="1"/>
  <c r="A51" i="520" s="1"/>
  <c r="A52" i="520" s="1"/>
  <c r="A53" i="520" s="1"/>
  <c r="A54" i="520" s="1"/>
  <c r="A55" i="520" s="1"/>
  <c r="A56" i="520" s="1"/>
  <c r="A57" i="520" s="1"/>
  <c r="A58" i="520" s="1"/>
  <c r="A59" i="520" s="1"/>
  <c r="A60" i="520" s="1"/>
  <c r="A61" i="520" s="1"/>
  <c r="A62" i="520" s="1"/>
  <c r="A63" i="520" s="1"/>
  <c r="A64" i="520" s="1"/>
  <c r="A65" i="520" s="1"/>
  <c r="A66" i="520" s="1"/>
  <c r="A67" i="520" s="1"/>
  <c r="A68" i="520" s="1"/>
  <c r="A69" i="520" s="1"/>
  <c r="A70" i="520" s="1"/>
  <c r="A71" i="520" s="1"/>
  <c r="A72" i="520" s="1"/>
  <c r="A73" i="520" s="1"/>
  <c r="A74" i="520" s="1"/>
  <c r="A75" i="520" s="1"/>
  <c r="A76" i="520" s="1"/>
  <c r="A77" i="520" s="1"/>
  <c r="A78" i="520" s="1"/>
  <c r="A79" i="520" s="1"/>
  <c r="A80" i="520" s="1"/>
  <c r="A81" i="520" s="1"/>
  <c r="A82" i="520" s="1"/>
  <c r="A83" i="520" s="1"/>
  <c r="A84" i="520" s="1"/>
  <c r="A85" i="520" s="1"/>
  <c r="A86" i="520" s="1"/>
  <c r="A87" i="520" s="1"/>
  <c r="A88" i="520" s="1"/>
  <c r="A89" i="520" s="1"/>
  <c r="A90" i="520" s="1"/>
  <c r="A91" i="520" s="1"/>
  <c r="A92" i="520" s="1"/>
  <c r="A93" i="520" s="1"/>
  <c r="A94" i="520" s="1"/>
  <c r="A95" i="520" s="1"/>
  <c r="A28" i="518"/>
  <c r="A29" i="517"/>
  <c r="A26" i="516"/>
  <c r="A29" i="515"/>
  <c r="A27" i="514"/>
  <c r="A23" i="513"/>
  <c r="A26" i="510"/>
  <c r="A26" i="509"/>
  <c r="A29" i="518" l="1"/>
  <c r="A30" i="517"/>
  <c r="A27" i="516"/>
  <c r="A30" i="515"/>
  <c r="A28" i="514"/>
  <c r="A24" i="513"/>
  <c r="A27" i="510"/>
  <c r="A27" i="509"/>
  <c r="A30" i="518" l="1"/>
  <c r="A31" i="517"/>
  <c r="A28" i="516"/>
  <c r="A31" i="515"/>
  <c r="A29" i="514"/>
  <c r="A25" i="513"/>
  <c r="A28" i="510"/>
  <c r="A28" i="509"/>
  <c r="A31" i="518" l="1"/>
  <c r="A32" i="517"/>
  <c r="A29" i="516"/>
  <c r="A32" i="515"/>
  <c r="A30" i="514"/>
  <c r="A26" i="513"/>
  <c r="A29" i="510"/>
  <c r="A29" i="509"/>
  <c r="A32" i="518" l="1"/>
  <c r="A33" i="517"/>
  <c r="A30" i="516"/>
  <c r="A33" i="515"/>
  <c r="A31" i="514"/>
  <c r="A27" i="513"/>
  <c r="A30" i="510"/>
  <c r="A30" i="509"/>
  <c r="A33" i="518" l="1"/>
  <c r="A34" i="517"/>
  <c r="A31" i="516"/>
  <c r="A34" i="515"/>
  <c r="A32" i="514"/>
  <c r="A28" i="513"/>
  <c r="A31" i="510"/>
  <c r="A31" i="509"/>
  <c r="A34" i="518" l="1"/>
  <c r="A35" i="517"/>
  <c r="A32" i="516"/>
  <c r="A35" i="515"/>
  <c r="A33" i="514"/>
  <c r="A29" i="513"/>
  <c r="A32" i="510"/>
  <c r="A32" i="509"/>
  <c r="A35" i="518" l="1"/>
  <c r="A36" i="517"/>
  <c r="A33" i="516"/>
  <c r="A36" i="515"/>
  <c r="A34" i="514"/>
  <c r="A30" i="513"/>
  <c r="A33" i="510"/>
  <c r="A33" i="509"/>
  <c r="A36" i="518" l="1"/>
  <c r="A37" i="517"/>
  <c r="A34" i="516"/>
  <c r="A37" i="515"/>
  <c r="A35" i="514"/>
  <c r="A31" i="513"/>
  <c r="A34" i="510"/>
  <c r="A34" i="509"/>
  <c r="A37" i="518" l="1"/>
  <c r="A38" i="517"/>
  <c r="A35" i="516"/>
  <c r="A38" i="515"/>
  <c r="A36" i="514"/>
  <c r="A32" i="513"/>
  <c r="A38" i="518" l="1"/>
  <c r="A39" i="517"/>
  <c r="A36" i="516"/>
  <c r="A39" i="515"/>
  <c r="A37" i="514"/>
  <c r="A33" i="513"/>
  <c r="A39" i="518" l="1"/>
  <c r="A40" i="517"/>
  <c r="A37" i="516"/>
  <c r="A40" i="515"/>
  <c r="A38" i="514"/>
  <c r="A34" i="513"/>
  <c r="A40" i="518" l="1"/>
  <c r="A41" i="517"/>
  <c r="A38" i="516"/>
  <c r="A41" i="515"/>
  <c r="A39" i="514"/>
  <c r="A35" i="513"/>
  <c r="A41" i="518" l="1"/>
  <c r="A42" i="517"/>
  <c r="A39" i="516"/>
  <c r="A42" i="515"/>
  <c r="A40" i="514"/>
  <c r="A36" i="513"/>
  <c r="A42" i="518" l="1"/>
  <c r="A43" i="517"/>
  <c r="A40" i="516"/>
  <c r="A43" i="515"/>
  <c r="A41" i="514"/>
  <c r="A37" i="513"/>
  <c r="A43" i="518" l="1"/>
  <c r="A44" i="517"/>
  <c r="A41" i="516"/>
  <c r="A44" i="515"/>
  <c r="A42" i="514"/>
  <c r="A38" i="513"/>
  <c r="A44" i="518" l="1"/>
  <c r="A45" i="517"/>
  <c r="A42" i="516"/>
  <c r="A45" i="515"/>
  <c r="A39" i="513"/>
  <c r="A45" i="518" l="1"/>
  <c r="A43" i="516"/>
  <c r="A46" i="515"/>
  <c r="A40" i="513"/>
  <c r="A44" i="516" l="1"/>
  <c r="A47" i="515"/>
  <c r="A41" i="513"/>
  <c r="A45" i="516" l="1"/>
  <c r="A48" i="515"/>
  <c r="A42" i="513"/>
  <c r="A46" i="516" l="1"/>
  <c r="A49" i="515"/>
  <c r="A47" i="516" l="1"/>
  <c r="A50" i="515"/>
  <c r="A48" i="516" l="1"/>
  <c r="A51" i="515"/>
  <c r="A49" i="516" l="1"/>
  <c r="A52" i="515"/>
  <c r="A50" i="516" l="1"/>
  <c r="A53" i="515"/>
  <c r="A51" i="516" l="1"/>
  <c r="A54" i="515"/>
  <c r="A52" i="516" l="1"/>
  <c r="A55" i="515"/>
  <c r="A53" i="516" l="1"/>
  <c r="A56" i="515"/>
  <c r="A56" i="512"/>
  <c r="A54" i="516" l="1"/>
  <c r="A57" i="515"/>
  <c r="A57" i="512"/>
  <c r="A55" i="516" l="1"/>
  <c r="A58" i="515"/>
  <c r="A56" i="516" l="1"/>
  <c r="A59" i="515"/>
  <c r="A57" i="516" l="1"/>
  <c r="A60" i="515"/>
  <c r="A58" i="516" l="1"/>
  <c r="A61" i="515"/>
  <c r="A59" i="516" l="1"/>
  <c r="A62" i="515"/>
  <c r="A60" i="516" l="1"/>
  <c r="A63" i="515"/>
  <c r="A61" i="516" l="1"/>
  <c r="A62" i="516" l="1"/>
  <c r="A63" i="516" l="1"/>
  <c r="A46" i="517" l="1"/>
  <c r="A64" i="515"/>
  <c r="C61" i="511"/>
  <c r="L1" i="511"/>
  <c r="G5" i="511" s="1"/>
  <c r="L2" i="511" a="1"/>
  <c r="L2" i="515" a="1"/>
  <c r="L2" i="517" a="1"/>
  <c r="A46" i="518" l="1"/>
  <c r="C49" i="517"/>
  <c r="L1" i="517"/>
  <c r="G5" i="517" s="1"/>
  <c r="C67" i="515"/>
  <c r="L1" i="515"/>
  <c r="G5" i="515" s="1"/>
  <c r="A58" i="512"/>
  <c r="L2" i="518" a="1"/>
  <c r="L2" i="512" a="1"/>
  <c r="C49" i="518" l="1"/>
  <c r="A43" i="514"/>
  <c r="C61" i="512"/>
  <c r="C98" i="519"/>
  <c r="L1" i="519"/>
  <c r="A64" i="516"/>
  <c r="C46" i="514"/>
  <c r="A35" i="510"/>
  <c r="A35" i="509"/>
  <c r="C38" i="509" s="1"/>
  <c r="C67" i="516"/>
  <c r="C38" i="510"/>
  <c r="L1" i="509"/>
  <c r="G5" i="509" s="1"/>
  <c r="L2" i="509" a="1"/>
  <c r="L2" i="514" a="1"/>
  <c r="L2" i="510" a="1"/>
  <c r="L2" i="516" a="1"/>
  <c r="L2" i="519" a="1"/>
  <c r="G5" i="519" l="1"/>
  <c r="C98" i="520"/>
  <c r="A43" i="513"/>
  <c r="C46" i="513" s="1"/>
  <c r="L1" i="513"/>
  <c r="G5" i="513" s="1"/>
  <c r="L2" i="513" a="1"/>
  <c r="L33" i="500" a="1"/>
  <c r="L2" i="520" a="1"/>
  <c r="L144" i="426" l="1"/>
  <c r="M144" i="426" s="1"/>
  <c r="L143" i="426"/>
  <c r="M143" i="426" s="1"/>
  <c r="L142" i="426"/>
  <c r="M142" i="426" s="1"/>
  <c r="L141" i="426"/>
  <c r="M141" i="426" s="1"/>
  <c r="L140" i="426"/>
  <c r="M140" i="426" s="1"/>
  <c r="L139" i="426"/>
  <c r="M139" i="426" s="1"/>
  <c r="L138" i="426"/>
  <c r="M138" i="426" s="1"/>
  <c r="L137" i="426"/>
  <c r="M137" i="426" s="1"/>
  <c r="L136" i="426"/>
  <c r="M136" i="426" s="1"/>
  <c r="L134" i="426"/>
  <c r="M134" i="426" s="1"/>
  <c r="L133" i="426"/>
  <c r="M133" i="426" s="1"/>
  <c r="L132" i="426"/>
  <c r="M132" i="426" s="1"/>
  <c r="L131" i="426"/>
  <c r="M131" i="426" s="1"/>
  <c r="L130" i="426"/>
  <c r="M130" i="426" s="1"/>
  <c r="L129" i="426"/>
  <c r="M129" i="426" s="1"/>
  <c r="L128" i="426"/>
  <c r="M128" i="426" s="1"/>
  <c r="L127" i="426"/>
  <c r="M127" i="426" s="1"/>
  <c r="L126" i="426"/>
  <c r="M126" i="426" s="1"/>
  <c r="L125" i="426"/>
  <c r="M125" i="426" s="1"/>
  <c r="L124" i="426"/>
  <c r="M124" i="426" s="1"/>
  <c r="L123" i="426"/>
  <c r="M123" i="426" s="1"/>
  <c r="L122" i="426"/>
  <c r="M122" i="426" s="1"/>
  <c r="L121" i="426"/>
  <c r="M121" i="426" s="1"/>
  <c r="L120" i="426"/>
  <c r="M120" i="426" s="1"/>
  <c r="L119" i="426"/>
  <c r="M119" i="426" s="1"/>
  <c r="L118" i="426"/>
  <c r="M118" i="426" s="1"/>
  <c r="L117" i="426"/>
  <c r="M117" i="426" s="1"/>
  <c r="L116" i="426"/>
  <c r="M116" i="426" s="1"/>
  <c r="L115" i="426"/>
  <c r="M115" i="426" s="1"/>
  <c r="L114" i="426"/>
  <c r="M114" i="426" s="1"/>
  <c r="L113" i="426"/>
  <c r="M113" i="426" s="1"/>
  <c r="L111" i="426"/>
  <c r="M111" i="426" s="1"/>
  <c r="L110" i="426"/>
  <c r="M110" i="426" s="1"/>
  <c r="L109" i="426"/>
  <c r="M109" i="426" s="1"/>
  <c r="L108" i="426"/>
  <c r="M108" i="426" s="1"/>
  <c r="L107" i="426"/>
  <c r="M107" i="426" s="1"/>
  <c r="L106" i="426"/>
  <c r="M106" i="426" s="1"/>
  <c r="L105" i="426"/>
  <c r="M105" i="426" s="1"/>
  <c r="L104" i="426"/>
  <c r="M104" i="426" s="1"/>
  <c r="L103" i="426"/>
  <c r="M103" i="426" s="1"/>
  <c r="L102" i="426"/>
  <c r="M102" i="426" s="1"/>
  <c r="L101" i="426"/>
  <c r="M101" i="426" s="1"/>
  <c r="L100" i="426"/>
  <c r="M100" i="426" s="1"/>
  <c r="L99" i="426"/>
  <c r="M99" i="426" s="1"/>
  <c r="L98" i="426"/>
  <c r="M98" i="426" s="1"/>
  <c r="L97" i="426"/>
  <c r="M97" i="426" s="1"/>
  <c r="L96" i="426"/>
  <c r="M96" i="426" s="1"/>
  <c r="L95" i="426"/>
  <c r="M95" i="426" s="1"/>
  <c r="L94" i="426"/>
  <c r="M94" i="426" s="1"/>
  <c r="L93" i="426"/>
  <c r="M93" i="426" s="1"/>
  <c r="L92" i="426"/>
  <c r="M92" i="426" s="1"/>
  <c r="L91" i="426"/>
  <c r="M91" i="426" s="1"/>
  <c r="L90" i="426"/>
  <c r="M90" i="426" s="1"/>
  <c r="L89" i="426"/>
  <c r="M89" i="426" s="1"/>
  <c r="L88" i="426"/>
  <c r="M88" i="426" s="1"/>
  <c r="L87" i="426"/>
  <c r="M87" i="426" s="1"/>
  <c r="L86" i="426"/>
  <c r="M86" i="426" s="1"/>
  <c r="L85" i="426"/>
  <c r="M85" i="426" s="1"/>
  <c r="L84" i="426"/>
  <c r="M84" i="426" s="1"/>
  <c r="L83" i="426"/>
  <c r="M83" i="426" s="1"/>
  <c r="L82" i="426"/>
  <c r="M82" i="426" s="1"/>
  <c r="L81" i="426"/>
  <c r="M81" i="426" s="1"/>
  <c r="L80" i="426"/>
  <c r="M80" i="426" s="1"/>
  <c r="L79" i="426"/>
  <c r="M79" i="426" s="1"/>
  <c r="L78" i="426"/>
  <c r="M78" i="426" s="1"/>
  <c r="L77" i="426"/>
  <c r="M77" i="426" s="1"/>
  <c r="L76" i="426"/>
  <c r="M76" i="426" s="1"/>
  <c r="L75" i="426"/>
  <c r="M75" i="426" s="1"/>
  <c r="L74" i="426"/>
  <c r="M74" i="426" s="1"/>
  <c r="L73" i="426"/>
  <c r="M73" i="426" s="1"/>
  <c r="L72" i="426"/>
  <c r="M72" i="426" s="1"/>
  <c r="L71" i="426"/>
  <c r="M71" i="426" s="1"/>
  <c r="L70" i="426"/>
  <c r="M70" i="426" s="1"/>
  <c r="L69" i="426"/>
  <c r="M69" i="426" s="1"/>
  <c r="L68" i="426"/>
  <c r="M68" i="426" s="1"/>
  <c r="L67" i="426"/>
  <c r="M67" i="426" s="1"/>
  <c r="L66" i="426"/>
  <c r="M66" i="426" s="1"/>
  <c r="L65" i="426"/>
  <c r="M65" i="426" s="1"/>
  <c r="L64" i="426"/>
  <c r="M64" i="426" s="1"/>
  <c r="L63" i="426"/>
  <c r="M63" i="426" s="1"/>
  <c r="L62" i="426"/>
  <c r="M62" i="426" s="1"/>
  <c r="L61" i="426"/>
  <c r="M61" i="426" s="1"/>
  <c r="L60" i="426"/>
  <c r="M60" i="426" s="1"/>
  <c r="L59" i="426"/>
  <c r="M59" i="426" s="1"/>
  <c r="L58" i="426"/>
  <c r="M58" i="426" s="1"/>
  <c r="L57" i="426"/>
  <c r="M57" i="426" s="1"/>
  <c r="L56" i="426"/>
  <c r="M56" i="426" s="1"/>
  <c r="L55" i="426"/>
  <c r="M55" i="426" s="1"/>
  <c r="L54" i="426"/>
  <c r="M54" i="426" s="1"/>
  <c r="L53" i="426"/>
  <c r="M53" i="426" s="1"/>
  <c r="L52" i="426"/>
  <c r="M52" i="426" s="1"/>
  <c r="L51" i="426"/>
  <c r="M51" i="426" s="1"/>
  <c r="L50" i="426"/>
  <c r="M50" i="426" s="1"/>
  <c r="L49" i="426"/>
  <c r="M49" i="426" s="1"/>
  <c r="L48" i="426"/>
  <c r="M48" i="426" s="1"/>
  <c r="L47" i="426"/>
  <c r="M47" i="426" s="1"/>
  <c r="L46" i="426"/>
  <c r="M46" i="426" s="1"/>
  <c r="L45" i="426"/>
  <c r="M45" i="426" s="1"/>
  <c r="L44" i="426"/>
  <c r="M44" i="426" s="1"/>
  <c r="L43" i="426"/>
  <c r="M43" i="426" s="1"/>
  <c r="L42" i="426"/>
  <c r="M42" i="426" s="1"/>
  <c r="L41" i="426"/>
  <c r="M41" i="426" s="1"/>
  <c r="L39" i="426"/>
  <c r="M39" i="426" s="1"/>
  <c r="L38" i="426"/>
  <c r="M38" i="426" s="1"/>
  <c r="L37" i="426"/>
  <c r="M37" i="426" s="1"/>
  <c r="L36" i="426"/>
  <c r="M36" i="426" s="1"/>
  <c r="L35" i="426"/>
  <c r="M35" i="426" s="1"/>
  <c r="L34" i="426"/>
  <c r="M34" i="426" s="1"/>
  <c r="L33" i="426"/>
  <c r="M33" i="426" s="1"/>
  <c r="L32" i="426"/>
  <c r="M32" i="426" s="1"/>
  <c r="L31" i="426"/>
  <c r="M31" i="426" s="1"/>
  <c r="L30" i="426"/>
  <c r="M30" i="426" s="1"/>
  <c r="L29" i="426"/>
  <c r="M29" i="426" s="1"/>
  <c r="L28" i="426"/>
  <c r="M28" i="426" s="1"/>
  <c r="L27" i="426"/>
  <c r="M27" i="426" s="1"/>
  <c r="L26" i="426"/>
  <c r="M26" i="426" s="1"/>
  <c r="L25" i="426"/>
  <c r="M25" i="426" s="1"/>
  <c r="L24" i="426"/>
  <c r="M24" i="426" s="1"/>
  <c r="L23" i="426"/>
  <c r="M23" i="426" s="1"/>
  <c r="L22" i="426"/>
  <c r="M22" i="426" s="1"/>
  <c r="L21" i="426"/>
  <c r="M21" i="426" s="1"/>
  <c r="L20" i="426"/>
  <c r="M20" i="426" s="1"/>
  <c r="L19" i="426"/>
  <c r="M19" i="426" s="1"/>
  <c r="L18" i="426"/>
  <c r="M18" i="426" s="1"/>
  <c r="L17" i="426"/>
  <c r="M17" i="426" s="1"/>
  <c r="L16" i="426"/>
  <c r="M16" i="426" s="1"/>
  <c r="L15" i="426"/>
  <c r="M15" i="426" s="1"/>
  <c r="E10" i="500"/>
  <c r="F4" i="494" a="1"/>
  <c r="B1" i="426"/>
  <c r="B1" i="494"/>
  <c r="O131" i="426" l="1"/>
  <c r="N131" i="426" s="1"/>
  <c r="O143" i="426"/>
  <c r="N143" i="426" s="1"/>
  <c r="O132" i="426"/>
  <c r="N132" i="426" s="1"/>
  <c r="O127" i="426"/>
  <c r="N127" i="426" s="1"/>
  <c r="O144" i="426"/>
  <c r="N144" i="426" s="1"/>
  <c r="O139" i="426"/>
  <c r="N139" i="426" s="1"/>
  <c r="O128" i="426"/>
  <c r="N128" i="426" s="1"/>
  <c r="O116" i="426"/>
  <c r="N116" i="426" s="1"/>
  <c r="O108" i="426"/>
  <c r="N108" i="426" s="1"/>
  <c r="O104" i="426"/>
  <c r="N104" i="426" s="1"/>
  <c r="O100" i="426"/>
  <c r="N100" i="426" s="1"/>
  <c r="O96" i="426"/>
  <c r="N96" i="426" s="1"/>
  <c r="O92" i="426"/>
  <c r="N92" i="426" s="1"/>
  <c r="O88" i="426"/>
  <c r="N88" i="426" s="1"/>
  <c r="O84" i="426"/>
  <c r="N84" i="426" s="1"/>
  <c r="O80" i="426"/>
  <c r="N80" i="426" s="1"/>
  <c r="O76" i="426"/>
  <c r="N76" i="426" s="1"/>
  <c r="O72" i="426"/>
  <c r="N72" i="426" s="1"/>
  <c r="O68" i="426"/>
  <c r="N68" i="426" s="1"/>
  <c r="O64" i="426"/>
  <c r="N64" i="426" s="1"/>
  <c r="O60" i="426"/>
  <c r="N60" i="426" s="1"/>
  <c r="O56" i="426"/>
  <c r="N56" i="426" s="1"/>
  <c r="O52" i="426"/>
  <c r="N52" i="426" s="1"/>
  <c r="O48" i="426"/>
  <c r="N48" i="426" s="1"/>
  <c r="O44" i="426"/>
  <c r="N44" i="426" s="1"/>
  <c r="O36" i="426"/>
  <c r="N36" i="426" s="1"/>
  <c r="O32" i="426"/>
  <c r="N32" i="426" s="1"/>
  <c r="O31" i="426"/>
  <c r="N31" i="426" s="1"/>
  <c r="O30" i="426"/>
  <c r="N30" i="426" s="1"/>
  <c r="O26" i="426"/>
  <c r="N26" i="426" s="1"/>
  <c r="O18" i="426"/>
  <c r="N18" i="426" s="1"/>
  <c r="O140" i="426"/>
  <c r="N140" i="426" s="1"/>
  <c r="O124" i="426"/>
  <c r="N124" i="426" s="1"/>
  <c r="O133" i="426"/>
  <c r="N133" i="426" s="1"/>
  <c r="O93" i="426"/>
  <c r="N93" i="426" s="1"/>
  <c r="O45" i="426"/>
  <c r="N45" i="426" s="1"/>
  <c r="O71" i="426"/>
  <c r="N71" i="426" s="1"/>
  <c r="O39" i="426"/>
  <c r="N39" i="426" s="1"/>
  <c r="O134" i="426"/>
  <c r="N134" i="426" s="1"/>
  <c r="O35" i="426"/>
  <c r="N35" i="426" s="1"/>
  <c r="O94" i="426"/>
  <c r="N94" i="426" s="1"/>
  <c r="O79" i="426"/>
  <c r="N79" i="426" s="1"/>
  <c r="O47" i="426"/>
  <c r="N47" i="426" s="1"/>
  <c r="O129" i="426"/>
  <c r="N129" i="426" s="1"/>
  <c r="O119" i="426"/>
  <c r="N119" i="426" s="1"/>
  <c r="O105" i="426"/>
  <c r="N105" i="426" s="1"/>
  <c r="O89" i="426"/>
  <c r="N89" i="426" s="1"/>
  <c r="O73" i="426"/>
  <c r="N73" i="426" s="1"/>
  <c r="O57" i="426"/>
  <c r="N57" i="426" s="1"/>
  <c r="O41" i="426"/>
  <c r="N41" i="426" s="1"/>
  <c r="O121" i="426"/>
  <c r="N121" i="426" s="1"/>
  <c r="O90" i="426"/>
  <c r="N90" i="426" s="1"/>
  <c r="O58" i="426"/>
  <c r="N58" i="426" s="1"/>
  <c r="O24" i="426"/>
  <c r="N24" i="426" s="1"/>
  <c r="O118" i="426"/>
  <c r="N118" i="426" s="1"/>
  <c r="O86" i="426"/>
  <c r="N86" i="426" s="1"/>
  <c r="O54" i="426"/>
  <c r="N54" i="426" s="1"/>
  <c r="O29" i="426"/>
  <c r="N29" i="426" s="1"/>
  <c r="O78" i="426"/>
  <c r="N78" i="426" s="1"/>
  <c r="O19" i="426"/>
  <c r="N19" i="426" s="1"/>
  <c r="O98" i="426"/>
  <c r="N98" i="426" s="1"/>
  <c r="O66" i="426"/>
  <c r="N66" i="426" s="1"/>
  <c r="O34" i="426"/>
  <c r="N34" i="426" s="1"/>
  <c r="O110" i="426"/>
  <c r="N110" i="426" s="1"/>
  <c r="O43" i="426"/>
  <c r="N43" i="426" s="1"/>
  <c r="O141" i="426"/>
  <c r="N141" i="426" s="1"/>
  <c r="O125" i="426"/>
  <c r="N125" i="426" s="1"/>
  <c r="O117" i="426"/>
  <c r="N117" i="426" s="1"/>
  <c r="O101" i="426"/>
  <c r="N101" i="426" s="1"/>
  <c r="O85" i="426"/>
  <c r="N85" i="426" s="1"/>
  <c r="O69" i="426"/>
  <c r="N69" i="426" s="1"/>
  <c r="O53" i="426"/>
  <c r="N53" i="426" s="1"/>
  <c r="O37" i="426"/>
  <c r="N37" i="426" s="1"/>
  <c r="O122" i="426"/>
  <c r="N122" i="426" s="1"/>
  <c r="O142" i="426"/>
  <c r="N142" i="426" s="1"/>
  <c r="O138" i="426"/>
  <c r="N138" i="426" s="1"/>
  <c r="O87" i="426"/>
  <c r="N87" i="426" s="1"/>
  <c r="O55" i="426"/>
  <c r="N55" i="426" s="1"/>
  <c r="O16" i="426"/>
  <c r="N16" i="426" s="1"/>
  <c r="O115" i="426"/>
  <c r="N115" i="426" s="1"/>
  <c r="O83" i="426"/>
  <c r="N83" i="426" s="1"/>
  <c r="O51" i="426"/>
  <c r="N51" i="426" s="1"/>
  <c r="O23" i="426"/>
  <c r="N23" i="426" s="1"/>
  <c r="O62" i="426"/>
  <c r="N62" i="426" s="1"/>
  <c r="O130" i="426"/>
  <c r="N130" i="426" s="1"/>
  <c r="O95" i="426"/>
  <c r="N95" i="426" s="1"/>
  <c r="O63" i="426"/>
  <c r="N63" i="426" s="1"/>
  <c r="O28" i="426"/>
  <c r="N28" i="426" s="1"/>
  <c r="O91" i="426"/>
  <c r="N91" i="426" s="1"/>
  <c r="O25" i="426"/>
  <c r="N25" i="426" s="1"/>
  <c r="O109" i="426"/>
  <c r="N109" i="426" s="1"/>
  <c r="O77" i="426"/>
  <c r="N77" i="426" s="1"/>
  <c r="O61" i="426"/>
  <c r="N61" i="426" s="1"/>
  <c r="O123" i="426"/>
  <c r="N123" i="426" s="1"/>
  <c r="O103" i="426"/>
  <c r="N103" i="426" s="1"/>
  <c r="O99" i="426"/>
  <c r="N99" i="426" s="1"/>
  <c r="O67" i="426"/>
  <c r="N67" i="426" s="1"/>
  <c r="O15" i="426"/>
  <c r="N15" i="426" s="1"/>
  <c r="O27" i="426"/>
  <c r="N27" i="426" s="1"/>
  <c r="O111" i="426"/>
  <c r="N111" i="426" s="1"/>
  <c r="O59" i="426"/>
  <c r="N59" i="426" s="1"/>
  <c r="O137" i="426"/>
  <c r="N137" i="426" s="1"/>
  <c r="O113" i="426"/>
  <c r="N113" i="426" s="1"/>
  <c r="O97" i="426"/>
  <c r="N97" i="426" s="1"/>
  <c r="O81" i="426"/>
  <c r="N81" i="426" s="1"/>
  <c r="O65" i="426"/>
  <c r="N65" i="426" s="1"/>
  <c r="O49" i="426"/>
  <c r="N49" i="426" s="1"/>
  <c r="O33" i="426"/>
  <c r="N33" i="426" s="1"/>
  <c r="O126" i="426"/>
  <c r="N126" i="426" s="1"/>
  <c r="O106" i="426"/>
  <c r="N106" i="426" s="1"/>
  <c r="O74" i="426"/>
  <c r="N74" i="426" s="1"/>
  <c r="O42" i="426"/>
  <c r="N42" i="426" s="1"/>
  <c r="O102" i="426"/>
  <c r="N102" i="426" s="1"/>
  <c r="O70" i="426"/>
  <c r="N70" i="426" s="1"/>
  <c r="O38" i="426"/>
  <c r="N38" i="426" s="1"/>
  <c r="O21" i="426"/>
  <c r="N21" i="426" s="1"/>
  <c r="O107" i="426"/>
  <c r="N107" i="426" s="1"/>
  <c r="O46" i="426"/>
  <c r="N46" i="426" s="1"/>
  <c r="O114" i="426"/>
  <c r="N114" i="426" s="1"/>
  <c r="O82" i="426"/>
  <c r="N82" i="426" s="1"/>
  <c r="O50" i="426"/>
  <c r="N50" i="426" s="1"/>
  <c r="O20" i="426"/>
  <c r="N20" i="426" s="1"/>
  <c r="O75" i="426"/>
  <c r="N75" i="426" s="1"/>
  <c r="O17" i="426"/>
  <c r="N17" i="426" s="1"/>
  <c r="E21" i="500"/>
  <c r="E20" i="500"/>
  <c r="E19" i="500"/>
  <c r="E18" i="500"/>
  <c r="E17" i="500"/>
  <c r="A16" i="500"/>
  <c r="E14" i="500"/>
  <c r="E13" i="500"/>
  <c r="E12" i="500"/>
  <c r="E11" i="500"/>
  <c r="A9" i="500"/>
  <c r="I32" i="500" a="1"/>
  <c r="I28" i="500" a="1"/>
  <c r="O22" i="426" l="1"/>
  <c r="N22" i="426" s="1"/>
  <c r="O13" i="494"/>
  <c r="N13" i="494" s="1"/>
  <c r="O13" i="426"/>
  <c r="N13" i="426" s="1"/>
  <c r="O136" i="426"/>
  <c r="N136" i="426" s="1"/>
  <c r="O120" i="426"/>
  <c r="N120" i="426" s="1"/>
  <c r="L12" i="426"/>
  <c r="M12" i="426" s="1"/>
  <c r="O12" i="426" s="1"/>
  <c r="N12" i="426" s="1"/>
  <c r="L14" i="426"/>
  <c r="M14" i="426" s="1"/>
  <c r="O14" i="426" s="1"/>
  <c r="N14" i="426" s="1"/>
  <c r="D149" i="494" l="1"/>
  <c r="A13" i="494"/>
  <c r="F5" i="494" a="1"/>
  <c r="F3" i="494"/>
  <c r="B2" i="494"/>
  <c r="A14" i="494" l="1"/>
  <c r="A15" i="494" l="1"/>
  <c r="A16" i="494" l="1"/>
  <c r="A17" i="494" l="1"/>
  <c r="A18" i="494" l="1"/>
  <c r="A19" i="494" l="1"/>
  <c r="A20" i="494" l="1"/>
  <c r="A21" i="494" l="1"/>
  <c r="A22" i="494" l="1"/>
  <c r="A23" i="494" s="1"/>
  <c r="A24" i="494" l="1"/>
  <c r="A25" i="494" s="1"/>
  <c r="A26" i="494" s="1"/>
  <c r="A27" i="494" l="1"/>
  <c r="A28" i="494" l="1"/>
  <c r="A29" i="494" l="1"/>
  <c r="A30" i="494" l="1"/>
  <c r="A31" i="494" l="1"/>
  <c r="A32" i="494"/>
  <c r="J21" i="500" a="1"/>
  <c r="G21" i="500" a="1"/>
  <c r="I10" i="500" a="1"/>
  <c r="G18" i="500" a="1"/>
  <c r="D14" i="500" a="1"/>
  <c r="L21" i="500" a="1"/>
  <c r="I18" i="500" a="1"/>
  <c r="I21" i="500" a="1"/>
  <c r="D12" i="500" a="1"/>
  <c r="H21" i="500" a="1"/>
  <c r="D21" i="500" a="1"/>
  <c r="D18" i="500" a="1"/>
  <c r="K19" i="500" a="1"/>
  <c r="L20" i="500" a="1"/>
  <c r="F21" i="500" a="1"/>
  <c r="I14" i="500" a="1"/>
  <c r="K21" i="500" a="1"/>
  <c r="I12" i="500" a="1"/>
  <c r="H19" i="500" a="1"/>
  <c r="I17" i="500" a="1"/>
  <c r="H20" i="500" a="1"/>
  <c r="J18" i="500" a="1"/>
  <c r="F20" i="500" a="1"/>
  <c r="D17" i="500" a="1"/>
  <c r="F19" i="500" a="1"/>
  <c r="I19" i="500" a="1"/>
  <c r="D19" i="500" a="1"/>
  <c r="D10" i="500" a="1"/>
  <c r="J20" i="500" a="1"/>
  <c r="I13" i="500" a="1"/>
  <c r="K18" i="500" a="1"/>
  <c r="L18" i="500" a="1"/>
  <c r="H18" i="500" a="1"/>
  <c r="I20" i="500" a="1"/>
  <c r="G19" i="500" a="1"/>
  <c r="F18" i="500" a="1"/>
  <c r="D11" i="500" a="1"/>
  <c r="G20" i="500" a="1"/>
  <c r="D20" i="500" a="1"/>
  <c r="K20" i="500" a="1"/>
  <c r="D13" i="500" a="1"/>
  <c r="J19" i="500" a="1"/>
  <c r="L19" i="500" a="1"/>
  <c r="I11" i="500" a="1"/>
  <c r="A33" i="494" l="1"/>
  <c r="A34" i="494" l="1"/>
  <c r="A35" i="494" l="1"/>
  <c r="A36" i="494" l="1"/>
  <c r="A37" i="494" l="1"/>
  <c r="A38" i="494" l="1"/>
  <c r="A39" i="494" l="1"/>
  <c r="A40" i="494" l="1"/>
  <c r="A41" i="494" l="1"/>
  <c r="A42" i="494" l="1"/>
  <c r="A43" i="494" l="1"/>
  <c r="A44" i="494" l="1"/>
  <c r="A45" i="494" l="1"/>
  <c r="A46" i="494" l="1"/>
  <c r="A47" i="494" l="1"/>
  <c r="A48" i="494" l="1"/>
  <c r="A49" i="494" l="1"/>
  <c r="A50" i="494" l="1"/>
  <c r="A51" i="494" l="1"/>
  <c r="A52" i="494" l="1"/>
  <c r="A53" i="494" l="1"/>
  <c r="A54" i="494" l="1"/>
  <c r="A55" i="494" l="1"/>
  <c r="A56" i="494" l="1"/>
  <c r="A57" i="494" l="1"/>
  <c r="A58" i="494" l="1"/>
  <c r="A59" i="494" l="1"/>
  <c r="A60" i="494" l="1"/>
  <c r="A61" i="494" l="1"/>
  <c r="A62" i="494" l="1"/>
  <c r="A63" i="494" l="1"/>
  <c r="A64" i="494" l="1"/>
  <c r="A65" i="494" l="1"/>
  <c r="A66" i="494" l="1"/>
  <c r="A67" i="494" l="1"/>
  <c r="A68" i="494" l="1"/>
  <c r="A69" i="494" l="1"/>
  <c r="A70" i="494" l="1"/>
  <c r="A71" i="494" l="1"/>
  <c r="A72" i="494" l="1"/>
  <c r="A73" i="494" l="1"/>
  <c r="L18" i="518"/>
  <c r="L17" i="518"/>
  <c r="L25" i="518"/>
  <c r="L20" i="518"/>
  <c r="L12" i="518"/>
  <c r="L21" i="518"/>
  <c r="L40" i="518"/>
  <c r="L31" i="518"/>
  <c r="L37" i="518"/>
  <c r="L23" i="518"/>
  <c r="L39" i="518"/>
  <c r="L45" i="518"/>
  <c r="L38" i="518"/>
  <c r="L22" i="518"/>
  <c r="L41" i="518"/>
  <c r="L16" i="518"/>
  <c r="L27" i="518"/>
  <c r="L32" i="518"/>
  <c r="L29" i="518"/>
  <c r="L24" i="518"/>
  <c r="L42" i="518"/>
  <c r="L35" i="518"/>
  <c r="L30" i="518"/>
  <c r="L15" i="518"/>
  <c r="L26" i="518"/>
  <c r="L44" i="518"/>
  <c r="L34" i="518"/>
  <c r="L43" i="518"/>
  <c r="L28" i="518"/>
  <c r="L36" i="518"/>
  <c r="M36" i="518" s="1"/>
  <c r="O36" i="518" s="1"/>
  <c r="N36" i="518" s="1"/>
  <c r="L33" i="518"/>
  <c r="L13" i="514"/>
  <c r="M13" i="514" s="1"/>
  <c r="O13" i="514" s="1"/>
  <c r="N13" i="514" s="1"/>
  <c r="L13" i="516"/>
  <c r="M13" i="516" s="1"/>
  <c r="O13" i="516" s="1"/>
  <c r="N13" i="516" s="1"/>
  <c r="L18" i="514"/>
  <c r="L17" i="514"/>
  <c r="L25" i="514"/>
  <c r="L22" i="514"/>
  <c r="L41" i="514"/>
  <c r="L16" i="514"/>
  <c r="L23" i="514"/>
  <c r="L35" i="514"/>
  <c r="L30" i="514"/>
  <c r="L26" i="514"/>
  <c r="L32" i="514"/>
  <c r="L38" i="514"/>
  <c r="L21" i="514"/>
  <c r="L40" i="514"/>
  <c r="L31" i="514"/>
  <c r="L20" i="514"/>
  <c r="L12" i="514"/>
  <c r="L12" i="510"/>
  <c r="L23" i="510"/>
  <c r="L31" i="494"/>
  <c r="L20" i="494"/>
  <c r="A74" i="494"/>
  <c r="L15" i="514" l="1"/>
  <c r="L34" i="514"/>
  <c r="L24" i="510"/>
  <c r="L29" i="510"/>
  <c r="L31" i="510"/>
  <c r="L34" i="510"/>
  <c r="L26" i="510"/>
  <c r="L16" i="510"/>
  <c r="M16" i="510" s="1"/>
  <c r="O16" i="510" s="1"/>
  <c r="N16" i="510" s="1"/>
  <c r="M25" i="518"/>
  <c r="O25" i="518" s="1"/>
  <c r="N25" i="518" s="1"/>
  <c r="M18" i="518"/>
  <c r="O18" i="518" s="1"/>
  <c r="N18" i="518" s="1"/>
  <c r="L19" i="518"/>
  <c r="M19" i="518" s="1"/>
  <c r="O19" i="518" s="1"/>
  <c r="N19" i="518" s="1"/>
  <c r="L37" i="514"/>
  <c r="L24" i="514"/>
  <c r="M24" i="514" s="1"/>
  <c r="O24" i="514" s="1"/>
  <c r="N24" i="514" s="1"/>
  <c r="L22" i="510"/>
  <c r="L33" i="510"/>
  <c r="L19" i="510"/>
  <c r="M19" i="510" s="1"/>
  <c r="O19" i="510" s="1"/>
  <c r="N19" i="510" s="1"/>
  <c r="M39" i="518"/>
  <c r="O39" i="518" s="1"/>
  <c r="N39" i="518" s="1"/>
  <c r="L39" i="514"/>
  <c r="M39" i="514" s="1"/>
  <c r="O39" i="514" s="1"/>
  <c r="N39" i="514" s="1"/>
  <c r="L18" i="510"/>
  <c r="L19" i="514"/>
  <c r="M19" i="514" s="1"/>
  <c r="O19" i="514" s="1"/>
  <c r="N19" i="514" s="1"/>
  <c r="L33" i="514"/>
  <c r="L36" i="514"/>
  <c r="M18" i="514"/>
  <c r="O18" i="514" s="1"/>
  <c r="N18" i="514" s="1"/>
  <c r="M35" i="514"/>
  <c r="O35" i="514" s="1"/>
  <c r="N35" i="514" s="1"/>
  <c r="L42" i="514"/>
  <c r="M42" i="514" s="1"/>
  <c r="O42" i="514" s="1"/>
  <c r="N42" i="514" s="1"/>
  <c r="L29" i="514"/>
  <c r="M15" i="514"/>
  <c r="O15" i="514" s="1"/>
  <c r="N15" i="514" s="1"/>
  <c r="M30" i="514"/>
  <c r="O30" i="514" s="1"/>
  <c r="N30" i="514" s="1"/>
  <c r="M23" i="510"/>
  <c r="O23" i="510" s="1"/>
  <c r="N23" i="510" s="1"/>
  <c r="L25" i="510"/>
  <c r="L32" i="510"/>
  <c r="L30" i="510"/>
  <c r="L28" i="510"/>
  <c r="M23" i="514"/>
  <c r="O23" i="514" s="1"/>
  <c r="N23" i="514" s="1"/>
  <c r="M22" i="514"/>
  <c r="O22" i="514" s="1"/>
  <c r="N22" i="514" s="1"/>
  <c r="M26" i="514"/>
  <c r="O26" i="514" s="1"/>
  <c r="N26" i="514" s="1"/>
  <c r="L28" i="514"/>
  <c r="L27" i="514"/>
  <c r="M27" i="514" s="1"/>
  <c r="O27" i="514" s="1"/>
  <c r="N27" i="514" s="1"/>
  <c r="M17" i="518"/>
  <c r="O17" i="518" s="1"/>
  <c r="N17" i="518" s="1"/>
  <c r="L60" i="520"/>
  <c r="L43" i="520"/>
  <c r="L88" i="520"/>
  <c r="L33" i="520"/>
  <c r="L26" i="520"/>
  <c r="L15" i="520"/>
  <c r="L92" i="520"/>
  <c r="L85" i="520"/>
  <c r="L58" i="520"/>
  <c r="M58" i="520" s="1"/>
  <c r="O58" i="520" s="1"/>
  <c r="N58" i="520" s="1"/>
  <c r="L51" i="520"/>
  <c r="L74" i="520"/>
  <c r="L83" i="520"/>
  <c r="L24" i="520"/>
  <c r="L29" i="520"/>
  <c r="L56" i="520"/>
  <c r="L73" i="520"/>
  <c r="L67" i="520"/>
  <c r="L16" i="520"/>
  <c r="L41" i="520"/>
  <c r="L22" i="520"/>
  <c r="L38" i="520"/>
  <c r="L48" i="520"/>
  <c r="L87" i="520"/>
  <c r="L45" i="520"/>
  <c r="L91" i="520"/>
  <c r="L75" i="520"/>
  <c r="L23" i="520"/>
  <c r="L31" i="520"/>
  <c r="L79" i="520"/>
  <c r="L21" i="520"/>
  <c r="L61" i="520"/>
  <c r="L65" i="520"/>
  <c r="L77" i="520"/>
  <c r="L80" i="520"/>
  <c r="L68" i="520"/>
  <c r="L49" i="520"/>
  <c r="L25" i="520"/>
  <c r="L17" i="520"/>
  <c r="L70" i="520"/>
  <c r="L36" i="520"/>
  <c r="L35" i="520"/>
  <c r="L57" i="520"/>
  <c r="L81" i="520"/>
  <c r="L82" i="520"/>
  <c r="L86" i="520"/>
  <c r="L28" i="520"/>
  <c r="L34" i="520"/>
  <c r="L44" i="520"/>
  <c r="L53" i="520"/>
  <c r="L30" i="520"/>
  <c r="L63" i="520"/>
  <c r="L76" i="520"/>
  <c r="L42" i="520"/>
  <c r="L54" i="520"/>
  <c r="L32" i="520"/>
  <c r="L27" i="520"/>
  <c r="L64" i="520"/>
  <c r="L55" i="520"/>
  <c r="L50" i="520"/>
  <c r="L62" i="520"/>
  <c r="L78" i="520"/>
  <c r="L69" i="520"/>
  <c r="L52" i="520"/>
  <c r="L89" i="520"/>
  <c r="L39" i="520"/>
  <c r="L37" i="520"/>
  <c r="L93" i="520"/>
  <c r="L47" i="520"/>
  <c r="L40" i="520"/>
  <c r="L46" i="520"/>
  <c r="L18" i="520"/>
  <c r="L19" i="520"/>
  <c r="H96" i="520"/>
  <c r="H98" i="520"/>
  <c r="L12" i="520"/>
  <c r="L59" i="520"/>
  <c r="L20" i="520"/>
  <c r="L66" i="520"/>
  <c r="L84" i="520"/>
  <c r="L94" i="520"/>
  <c r="M94" i="520" s="1"/>
  <c r="O94" i="520" s="1"/>
  <c r="N94" i="520" s="1"/>
  <c r="M27" i="518"/>
  <c r="O27" i="518" s="1"/>
  <c r="N27" i="518" s="1"/>
  <c r="M22" i="518"/>
  <c r="O22" i="518" s="1"/>
  <c r="N22" i="518" s="1"/>
  <c r="M38" i="518"/>
  <c r="O38" i="518" s="1"/>
  <c r="N38" i="518" s="1"/>
  <c r="M26" i="518"/>
  <c r="O26" i="518" s="1"/>
  <c r="N26" i="518" s="1"/>
  <c r="M40" i="518"/>
  <c r="O40" i="518" s="1"/>
  <c r="N40" i="518" s="1"/>
  <c r="M31" i="518"/>
  <c r="O31" i="518" s="1"/>
  <c r="N31" i="518" s="1"/>
  <c r="L105" i="494"/>
  <c r="M105" i="494" s="1"/>
  <c r="O105" i="494" s="1"/>
  <c r="N105" i="494" s="1"/>
  <c r="M20" i="518"/>
  <c r="O20" i="518" s="1"/>
  <c r="N20" i="518" s="1"/>
  <c r="M43" i="518"/>
  <c r="O43" i="518" s="1"/>
  <c r="N43" i="518" s="1"/>
  <c r="M24" i="518"/>
  <c r="O24" i="518" s="1"/>
  <c r="N24" i="518" s="1"/>
  <c r="M32" i="518"/>
  <c r="O32" i="518" s="1"/>
  <c r="N32" i="518" s="1"/>
  <c r="M45" i="518"/>
  <c r="O45" i="518" s="1"/>
  <c r="N45" i="518" s="1"/>
  <c r="M35" i="518"/>
  <c r="O35" i="518" s="1"/>
  <c r="N35" i="518" s="1"/>
  <c r="M21" i="518"/>
  <c r="O21" i="518" s="1"/>
  <c r="N21" i="518" s="1"/>
  <c r="L17" i="510"/>
  <c r="M28" i="518"/>
  <c r="O28" i="518" s="1"/>
  <c r="N28" i="518" s="1"/>
  <c r="M15" i="518"/>
  <c r="O15" i="518" s="1"/>
  <c r="N15" i="518" s="1"/>
  <c r="M33" i="518"/>
  <c r="O33" i="518" s="1"/>
  <c r="N33" i="518" s="1"/>
  <c r="M34" i="518"/>
  <c r="O34" i="518" s="1"/>
  <c r="N34" i="518" s="1"/>
  <c r="M44" i="518"/>
  <c r="O44" i="518" s="1"/>
  <c r="N44" i="518" s="1"/>
  <c r="M41" i="518"/>
  <c r="O41" i="518" s="1"/>
  <c r="N41" i="518" s="1"/>
  <c r="M30" i="518"/>
  <c r="O30" i="518" s="1"/>
  <c r="N30" i="518" s="1"/>
  <c r="M42" i="518"/>
  <c r="O42" i="518" s="1"/>
  <c r="N42" i="518" s="1"/>
  <c r="M29" i="518"/>
  <c r="O29" i="518" s="1"/>
  <c r="N29" i="518" s="1"/>
  <c r="M37" i="518"/>
  <c r="O37" i="518" s="1"/>
  <c r="N37" i="518" s="1"/>
  <c r="L46" i="518"/>
  <c r="L14" i="518"/>
  <c r="M14" i="518" s="1"/>
  <c r="O14" i="518" s="1"/>
  <c r="N14" i="518" s="1"/>
  <c r="M23" i="518"/>
  <c r="O23" i="518" s="1"/>
  <c r="N23" i="518" s="1"/>
  <c r="L21" i="510"/>
  <c r="L27" i="510"/>
  <c r="M27" i="510" s="1"/>
  <c r="O27" i="510" s="1"/>
  <c r="N27" i="510" s="1"/>
  <c r="M16" i="518"/>
  <c r="O16" i="518" s="1"/>
  <c r="N16" i="518" s="1"/>
  <c r="L20" i="510"/>
  <c r="M20" i="510" s="1"/>
  <c r="O20" i="510" s="1"/>
  <c r="N20" i="510" s="1"/>
  <c r="M12" i="518"/>
  <c r="M17" i="514"/>
  <c r="O17" i="514" s="1"/>
  <c r="N17" i="514" s="1"/>
  <c r="M36" i="514"/>
  <c r="O36" i="514" s="1"/>
  <c r="N36" i="514" s="1"/>
  <c r="M25" i="514"/>
  <c r="O25" i="514" s="1"/>
  <c r="N25" i="514" s="1"/>
  <c r="M29" i="514"/>
  <c r="O29" i="514" s="1"/>
  <c r="N29" i="514" s="1"/>
  <c r="M41" i="514"/>
  <c r="O41" i="514" s="1"/>
  <c r="N41" i="514" s="1"/>
  <c r="H65" i="516"/>
  <c r="L33" i="516"/>
  <c r="L60" i="516"/>
  <c r="L43" i="516"/>
  <c r="L25" i="516"/>
  <c r="L17" i="516"/>
  <c r="L36" i="516"/>
  <c r="L18" i="516"/>
  <c r="L24" i="516"/>
  <c r="L29" i="516"/>
  <c r="L56" i="516"/>
  <c r="L15" i="516"/>
  <c r="L35" i="516"/>
  <c r="L57" i="516"/>
  <c r="L52" i="516"/>
  <c r="L39" i="516"/>
  <c r="L16" i="516"/>
  <c r="L41" i="516"/>
  <c r="L22" i="516"/>
  <c r="L58" i="516"/>
  <c r="L51" i="516"/>
  <c r="L19" i="516"/>
  <c r="L59" i="516"/>
  <c r="L20" i="516"/>
  <c r="L31" i="516"/>
  <c r="L21" i="516"/>
  <c r="L28" i="516"/>
  <c r="L34" i="516"/>
  <c r="L44" i="516"/>
  <c r="L61" i="516"/>
  <c r="L63" i="516"/>
  <c r="L42" i="516"/>
  <c r="L54" i="516"/>
  <c r="L32" i="516"/>
  <c r="L27" i="516"/>
  <c r="L53" i="516"/>
  <c r="L30" i="516"/>
  <c r="L38" i="516"/>
  <c r="L48" i="516"/>
  <c r="L45" i="516"/>
  <c r="L23" i="516"/>
  <c r="L55" i="516"/>
  <c r="L50" i="516"/>
  <c r="L62" i="516"/>
  <c r="L49" i="516"/>
  <c r="L37" i="516"/>
  <c r="L47" i="516"/>
  <c r="L40" i="516"/>
  <c r="L46" i="516"/>
  <c r="M38" i="514"/>
  <c r="O38" i="514" s="1"/>
  <c r="N38" i="514" s="1"/>
  <c r="M20" i="514"/>
  <c r="O20" i="514" s="1"/>
  <c r="N20" i="514" s="1"/>
  <c r="M31" i="514"/>
  <c r="O31" i="514" s="1"/>
  <c r="N31" i="514" s="1"/>
  <c r="M33" i="514"/>
  <c r="O33" i="514" s="1"/>
  <c r="N33" i="514" s="1"/>
  <c r="M34" i="514"/>
  <c r="O34" i="514" s="1"/>
  <c r="N34" i="514" s="1"/>
  <c r="M37" i="514"/>
  <c r="O37" i="514" s="1"/>
  <c r="N37" i="514" s="1"/>
  <c r="M40" i="514"/>
  <c r="O40" i="514" s="1"/>
  <c r="N40" i="514" s="1"/>
  <c r="M21" i="514"/>
  <c r="O21" i="514" s="1"/>
  <c r="N21" i="514" s="1"/>
  <c r="M16" i="514"/>
  <c r="O16" i="514" s="1"/>
  <c r="N16" i="514" s="1"/>
  <c r="L14" i="514"/>
  <c r="M14" i="514" s="1"/>
  <c r="O14" i="514" s="1"/>
  <c r="N14" i="514" s="1"/>
  <c r="M12" i="514"/>
  <c r="M32" i="514"/>
  <c r="O32" i="514" s="1"/>
  <c r="N32" i="514" s="1"/>
  <c r="L25" i="494"/>
  <c r="M25" i="494" s="1"/>
  <c r="O25" i="494" s="1"/>
  <c r="N25" i="494" s="1"/>
  <c r="L128" i="494"/>
  <c r="M128" i="494" s="1"/>
  <c r="O128" i="494" s="1"/>
  <c r="N128" i="494" s="1"/>
  <c r="H59" i="512"/>
  <c r="L19" i="512"/>
  <c r="L53" i="512"/>
  <c r="L39" i="512"/>
  <c r="L16" i="512"/>
  <c r="L41" i="512"/>
  <c r="L22" i="512"/>
  <c r="L52" i="512"/>
  <c r="L33" i="512"/>
  <c r="L12" i="512"/>
  <c r="L20" i="512"/>
  <c r="L31" i="512"/>
  <c r="L21" i="512"/>
  <c r="L28" i="512"/>
  <c r="L34" i="512"/>
  <c r="L44" i="512"/>
  <c r="L38" i="512"/>
  <c r="L49" i="512"/>
  <c r="L24" i="512"/>
  <c r="L29" i="512"/>
  <c r="L57" i="512"/>
  <c r="L26" i="512"/>
  <c r="L15" i="512"/>
  <c r="L35" i="512"/>
  <c r="L45" i="512"/>
  <c r="L23" i="512"/>
  <c r="L56" i="512"/>
  <c r="L50" i="512"/>
  <c r="L37" i="512"/>
  <c r="L48" i="512"/>
  <c r="L40" i="512"/>
  <c r="L47" i="512"/>
  <c r="L43" i="512"/>
  <c r="L25" i="512"/>
  <c r="L17" i="512"/>
  <c r="L36" i="512"/>
  <c r="L18" i="512"/>
  <c r="L42" i="512"/>
  <c r="L55" i="512"/>
  <c r="L32" i="512"/>
  <c r="L27" i="512"/>
  <c r="L54" i="512"/>
  <c r="L30" i="512"/>
  <c r="L18" i="494"/>
  <c r="M18" i="494" s="1"/>
  <c r="O18" i="494" s="1"/>
  <c r="N18" i="494" s="1"/>
  <c r="L121" i="494"/>
  <c r="M121" i="494" s="1"/>
  <c r="O121" i="494" s="1"/>
  <c r="N121" i="494" s="1"/>
  <c r="L76" i="494"/>
  <c r="M76" i="494" s="1"/>
  <c r="O76" i="494" s="1"/>
  <c r="N76" i="494" s="1"/>
  <c r="L92" i="494"/>
  <c r="M92" i="494" s="1"/>
  <c r="O92" i="494" s="1"/>
  <c r="N92" i="494" s="1"/>
  <c r="L100" i="494"/>
  <c r="M100" i="494" s="1"/>
  <c r="O100" i="494" s="1"/>
  <c r="N100" i="494" s="1"/>
  <c r="L131" i="494"/>
  <c r="M131" i="494" s="1"/>
  <c r="O131" i="494" s="1"/>
  <c r="N131" i="494" s="1"/>
  <c r="L143" i="494"/>
  <c r="M143" i="494" s="1"/>
  <c r="O143" i="494" s="1"/>
  <c r="N143" i="494" s="1"/>
  <c r="L103" i="494"/>
  <c r="M103" i="494" s="1"/>
  <c r="O103" i="494" s="1"/>
  <c r="N103" i="494" s="1"/>
  <c r="L126" i="494"/>
  <c r="M126" i="494" s="1"/>
  <c r="O126" i="494" s="1"/>
  <c r="N126" i="494" s="1"/>
  <c r="L14" i="510"/>
  <c r="M12" i="510"/>
  <c r="L89" i="494"/>
  <c r="L64" i="494"/>
  <c r="L66" i="494"/>
  <c r="L91" i="494"/>
  <c r="L36" i="494"/>
  <c r="L85" i="494"/>
  <c r="L45" i="494"/>
  <c r="L24" i="494"/>
  <c r="L130" i="494"/>
  <c r="L113" i="494"/>
  <c r="L30" i="494"/>
  <c r="L144" i="494"/>
  <c r="L140" i="494"/>
  <c r="L68" i="494"/>
  <c r="L29" i="494"/>
  <c r="L132" i="494"/>
  <c r="L39" i="494"/>
  <c r="L111" i="494"/>
  <c r="L106" i="494"/>
  <c r="L71" i="494"/>
  <c r="L17" i="494"/>
  <c r="L95" i="494"/>
  <c r="L114" i="494"/>
  <c r="L124" i="494"/>
  <c r="L34" i="494"/>
  <c r="L88" i="494"/>
  <c r="L110" i="494"/>
  <c r="L23" i="494"/>
  <c r="L109" i="494"/>
  <c r="L41" i="494"/>
  <c r="L123" i="494"/>
  <c r="L90" i="494"/>
  <c r="L70" i="494"/>
  <c r="L80" i="494"/>
  <c r="L104" i="494"/>
  <c r="L63" i="494"/>
  <c r="L137" i="494"/>
  <c r="L108" i="494"/>
  <c r="L96" i="494"/>
  <c r="L141" i="494"/>
  <c r="L72" i="494"/>
  <c r="L38" i="494"/>
  <c r="L19" i="494"/>
  <c r="L107" i="494"/>
  <c r="L12" i="494"/>
  <c r="M12" i="494" s="1"/>
  <c r="O12" i="494" s="1"/>
  <c r="N12" i="494" s="1"/>
  <c r="L127" i="494"/>
  <c r="L47" i="494"/>
  <c r="L65" i="494"/>
  <c r="L93" i="494"/>
  <c r="L129" i="494"/>
  <c r="L67" i="494"/>
  <c r="L55" i="494"/>
  <c r="L98" i="494"/>
  <c r="L21" i="494"/>
  <c r="L28" i="494"/>
  <c r="L60" i="494"/>
  <c r="L43" i="494"/>
  <c r="L86" i="494"/>
  <c r="L74" i="494"/>
  <c r="L97" i="494"/>
  <c r="L26" i="494"/>
  <c r="L50" i="494"/>
  <c r="L22" i="494"/>
  <c r="L46" i="494"/>
  <c r="L120" i="494"/>
  <c r="L94" i="494"/>
  <c r="L133" i="494"/>
  <c r="L48" i="494"/>
  <c r="L52" i="494"/>
  <c r="L42" i="494"/>
  <c r="L117" i="494"/>
  <c r="L44" i="494"/>
  <c r="L37" i="494"/>
  <c r="L78" i="494"/>
  <c r="L125" i="494"/>
  <c r="L83" i="494"/>
  <c r="L35" i="494"/>
  <c r="L57" i="494"/>
  <c r="L61" i="494"/>
  <c r="L134" i="494"/>
  <c r="L32" i="494"/>
  <c r="L14" i="494"/>
  <c r="L122" i="494"/>
  <c r="L136" i="494"/>
  <c r="L79" i="494"/>
  <c r="L81" i="494"/>
  <c r="L142" i="494"/>
  <c r="L99" i="494"/>
  <c r="L56" i="494"/>
  <c r="L101" i="494"/>
  <c r="L82" i="494"/>
  <c r="L49" i="494"/>
  <c r="L77" i="494"/>
  <c r="L139" i="494"/>
  <c r="L102" i="494"/>
  <c r="L69" i="494"/>
  <c r="L54" i="494"/>
  <c r="L87" i="494"/>
  <c r="L116" i="494"/>
  <c r="L33" i="494"/>
  <c r="L115" i="494"/>
  <c r="L59" i="494"/>
  <c r="L118" i="494"/>
  <c r="L75" i="494"/>
  <c r="L138" i="494"/>
  <c r="L119" i="494"/>
  <c r="L15" i="494"/>
  <c r="L53" i="494"/>
  <c r="L58" i="494"/>
  <c r="L51" i="494"/>
  <c r="M20" i="494"/>
  <c r="O20" i="494" s="1"/>
  <c r="N20" i="494" s="1"/>
  <c r="M31" i="494"/>
  <c r="O31" i="494" s="1"/>
  <c r="N31" i="494" s="1"/>
  <c r="A75" i="494"/>
  <c r="M56" i="520" l="1"/>
  <c r="O56" i="520" s="1"/>
  <c r="N56" i="520" s="1"/>
  <c r="M33" i="510"/>
  <c r="O33" i="510" s="1"/>
  <c r="N33" i="510" s="1"/>
  <c r="M46" i="518"/>
  <c r="O46" i="518" s="1"/>
  <c r="N46" i="518" s="1"/>
  <c r="M35" i="516"/>
  <c r="O35" i="516" s="1"/>
  <c r="N35" i="516" s="1"/>
  <c r="M38" i="520"/>
  <c r="O38" i="520" s="1"/>
  <c r="N38" i="520" s="1"/>
  <c r="M91" i="520"/>
  <c r="O91" i="520" s="1"/>
  <c r="N91" i="520" s="1"/>
  <c r="M79" i="520"/>
  <c r="O79" i="520" s="1"/>
  <c r="N79" i="520" s="1"/>
  <c r="M43" i="516"/>
  <c r="O43" i="516" s="1"/>
  <c r="N43" i="516" s="1"/>
  <c r="M18" i="516"/>
  <c r="O18" i="516" s="1"/>
  <c r="N18" i="516" s="1"/>
  <c r="M14" i="510"/>
  <c r="O14" i="510" s="1"/>
  <c r="N14" i="510" s="1"/>
  <c r="L47" i="518"/>
  <c r="O6" i="518" s="1"/>
  <c r="M22" i="510"/>
  <c r="O22" i="510" s="1"/>
  <c r="N22" i="510" s="1"/>
  <c r="M31" i="510"/>
  <c r="O31" i="510" s="1"/>
  <c r="N31" i="510" s="1"/>
  <c r="M34" i="510"/>
  <c r="O34" i="510" s="1"/>
  <c r="N34" i="510" s="1"/>
  <c r="M21" i="510"/>
  <c r="O21" i="510" s="1"/>
  <c r="N21" i="510" s="1"/>
  <c r="M25" i="510"/>
  <c r="O25" i="510" s="1"/>
  <c r="N25" i="510" s="1"/>
  <c r="M28" i="510"/>
  <c r="O28" i="510" s="1"/>
  <c r="N28" i="510" s="1"/>
  <c r="M19" i="512"/>
  <c r="O19" i="512" s="1"/>
  <c r="N19" i="512" s="1"/>
  <c r="M18" i="510"/>
  <c r="O18" i="510" s="1"/>
  <c r="N18" i="510" s="1"/>
  <c r="M26" i="510"/>
  <c r="O26" i="510" s="1"/>
  <c r="N26" i="510" s="1"/>
  <c r="M17" i="510"/>
  <c r="O17" i="510" s="1"/>
  <c r="N17" i="510" s="1"/>
  <c r="L43" i="514"/>
  <c r="M43" i="514" s="1"/>
  <c r="M32" i="510"/>
  <c r="O32" i="510" s="1"/>
  <c r="N32" i="510" s="1"/>
  <c r="M24" i="510"/>
  <c r="O24" i="510" s="1"/>
  <c r="N24" i="510" s="1"/>
  <c r="M29" i="510"/>
  <c r="O29" i="510" s="1"/>
  <c r="N29" i="510" s="1"/>
  <c r="M16" i="516"/>
  <c r="O16" i="516" s="1"/>
  <c r="N16" i="516" s="1"/>
  <c r="M28" i="514"/>
  <c r="O28" i="514" s="1"/>
  <c r="N28" i="514" s="1"/>
  <c r="M33" i="512"/>
  <c r="O33" i="512" s="1"/>
  <c r="N33" i="512" s="1"/>
  <c r="M30" i="510"/>
  <c r="O30" i="510" s="1"/>
  <c r="N30" i="510" s="1"/>
  <c r="O8" i="510"/>
  <c r="M17" i="516"/>
  <c r="O17" i="516" s="1"/>
  <c r="N17" i="516" s="1"/>
  <c r="L49" i="518"/>
  <c r="M92" i="520"/>
  <c r="O92" i="520" s="1"/>
  <c r="N92" i="520" s="1"/>
  <c r="M26" i="520"/>
  <c r="O26" i="520" s="1"/>
  <c r="N26" i="520" s="1"/>
  <c r="M43" i="520"/>
  <c r="O43" i="520" s="1"/>
  <c r="N43" i="520" s="1"/>
  <c r="M67" i="520"/>
  <c r="O67" i="520" s="1"/>
  <c r="N67" i="520" s="1"/>
  <c r="M51" i="520"/>
  <c r="O51" i="520" s="1"/>
  <c r="N51" i="520" s="1"/>
  <c r="M29" i="520"/>
  <c r="O29" i="520" s="1"/>
  <c r="N29" i="520" s="1"/>
  <c r="M21" i="516"/>
  <c r="O21" i="516" s="1"/>
  <c r="N21" i="516" s="1"/>
  <c r="M41" i="516"/>
  <c r="O41" i="516" s="1"/>
  <c r="N41" i="516" s="1"/>
  <c r="M41" i="512"/>
  <c r="O41" i="512" s="1"/>
  <c r="N41" i="512" s="1"/>
  <c r="M68" i="520"/>
  <c r="O68" i="520" s="1"/>
  <c r="N68" i="520" s="1"/>
  <c r="M15" i="516"/>
  <c r="O15" i="516" s="1"/>
  <c r="N15" i="516" s="1"/>
  <c r="M28" i="512"/>
  <c r="O28" i="512" s="1"/>
  <c r="N28" i="512" s="1"/>
  <c r="M51" i="516"/>
  <c r="O51" i="516" s="1"/>
  <c r="N51" i="516" s="1"/>
  <c r="H61" i="512"/>
  <c r="M75" i="520"/>
  <c r="O75" i="520" s="1"/>
  <c r="N75" i="520" s="1"/>
  <c r="M30" i="520"/>
  <c r="O30" i="520" s="1"/>
  <c r="N30" i="520" s="1"/>
  <c r="H67" i="516"/>
  <c r="M52" i="516"/>
  <c r="O52" i="516" s="1"/>
  <c r="N52" i="516" s="1"/>
  <c r="M56" i="516"/>
  <c r="O56" i="516" s="1"/>
  <c r="N56" i="516" s="1"/>
  <c r="M26" i="512"/>
  <c r="O26" i="512" s="1"/>
  <c r="N26" i="512" s="1"/>
  <c r="M57" i="516"/>
  <c r="O57" i="516" s="1"/>
  <c r="N57" i="516" s="1"/>
  <c r="M41" i="520"/>
  <c r="O41" i="520" s="1"/>
  <c r="N41" i="520" s="1"/>
  <c r="M53" i="512"/>
  <c r="O53" i="512" s="1"/>
  <c r="N53" i="512" s="1"/>
  <c r="M21" i="512"/>
  <c r="O21" i="512" s="1"/>
  <c r="N21" i="512" s="1"/>
  <c r="M24" i="516"/>
  <c r="O24" i="516" s="1"/>
  <c r="N24" i="516" s="1"/>
  <c r="M54" i="520"/>
  <c r="O54" i="520" s="1"/>
  <c r="N54" i="520" s="1"/>
  <c r="M61" i="520"/>
  <c r="O61" i="520" s="1"/>
  <c r="N61" i="520" s="1"/>
  <c r="M81" i="520"/>
  <c r="O81" i="520" s="1"/>
  <c r="N81" i="520" s="1"/>
  <c r="M33" i="520"/>
  <c r="O33" i="520" s="1"/>
  <c r="N33" i="520" s="1"/>
  <c r="M45" i="520"/>
  <c r="O45" i="520" s="1"/>
  <c r="N45" i="520" s="1"/>
  <c r="M60" i="520"/>
  <c r="O60" i="520" s="1"/>
  <c r="N60" i="520" s="1"/>
  <c r="M83" i="520"/>
  <c r="O83" i="520" s="1"/>
  <c r="N83" i="520" s="1"/>
  <c r="M85" i="520"/>
  <c r="O85" i="520" s="1"/>
  <c r="N85" i="520" s="1"/>
  <c r="M16" i="520"/>
  <c r="O16" i="520" s="1"/>
  <c r="N16" i="520" s="1"/>
  <c r="M15" i="520"/>
  <c r="O15" i="520" s="1"/>
  <c r="N15" i="520" s="1"/>
  <c r="M57" i="520"/>
  <c r="O57" i="520" s="1"/>
  <c r="N57" i="520" s="1"/>
  <c r="M87" i="520"/>
  <c r="O87" i="520" s="1"/>
  <c r="N87" i="520" s="1"/>
  <c r="M22" i="520"/>
  <c r="O22" i="520" s="1"/>
  <c r="N22" i="520" s="1"/>
  <c r="M24" i="520"/>
  <c r="O24" i="520" s="1"/>
  <c r="N24" i="520" s="1"/>
  <c r="M88" i="520"/>
  <c r="O88" i="520" s="1"/>
  <c r="N88" i="520" s="1"/>
  <c r="M45" i="516"/>
  <c r="O45" i="516" s="1"/>
  <c r="N45" i="516" s="1"/>
  <c r="M20" i="512"/>
  <c r="O20" i="512" s="1"/>
  <c r="N20" i="512" s="1"/>
  <c r="M17" i="520"/>
  <c r="O17" i="520" s="1"/>
  <c r="N17" i="520" s="1"/>
  <c r="M21" i="520"/>
  <c r="O21" i="520" s="1"/>
  <c r="N21" i="520" s="1"/>
  <c r="M77" i="520"/>
  <c r="O77" i="520" s="1"/>
  <c r="N77" i="520" s="1"/>
  <c r="M37" i="520"/>
  <c r="O37" i="520" s="1"/>
  <c r="N37" i="520" s="1"/>
  <c r="M78" i="520"/>
  <c r="O78" i="520" s="1"/>
  <c r="N78" i="520" s="1"/>
  <c r="K49" i="518"/>
  <c r="M48" i="520"/>
  <c r="O48" i="520" s="1"/>
  <c r="N48" i="520" s="1"/>
  <c r="M62" i="520"/>
  <c r="O62" i="520" s="1"/>
  <c r="N62" i="520" s="1"/>
  <c r="M52" i="520"/>
  <c r="O52" i="520" s="1"/>
  <c r="N52" i="520" s="1"/>
  <c r="M93" i="520"/>
  <c r="O93" i="520" s="1"/>
  <c r="N93" i="520" s="1"/>
  <c r="M42" i="520"/>
  <c r="O42" i="520" s="1"/>
  <c r="N42" i="520" s="1"/>
  <c r="M46" i="520"/>
  <c r="O46" i="520" s="1"/>
  <c r="N46" i="520" s="1"/>
  <c r="M69" i="520"/>
  <c r="O69" i="520" s="1"/>
  <c r="N69" i="520" s="1"/>
  <c r="M20" i="520"/>
  <c r="O20" i="520" s="1"/>
  <c r="N20" i="520" s="1"/>
  <c r="M28" i="520"/>
  <c r="O28" i="520" s="1"/>
  <c r="N28" i="520" s="1"/>
  <c r="M32" i="520"/>
  <c r="O32" i="520" s="1"/>
  <c r="N32" i="520" s="1"/>
  <c r="M76" i="520"/>
  <c r="O76" i="520" s="1"/>
  <c r="N76" i="520" s="1"/>
  <c r="M49" i="520"/>
  <c r="O49" i="520" s="1"/>
  <c r="N49" i="520" s="1"/>
  <c r="M74" i="520"/>
  <c r="O74" i="520" s="1"/>
  <c r="N74" i="520" s="1"/>
  <c r="M50" i="520"/>
  <c r="O50" i="520" s="1"/>
  <c r="N50" i="520" s="1"/>
  <c r="M70" i="520"/>
  <c r="O70" i="520" s="1"/>
  <c r="N70" i="520" s="1"/>
  <c r="M18" i="520"/>
  <c r="O18" i="520" s="1"/>
  <c r="N18" i="520" s="1"/>
  <c r="M40" i="520"/>
  <c r="O40" i="520" s="1"/>
  <c r="N40" i="520" s="1"/>
  <c r="M73" i="520"/>
  <c r="O73" i="520" s="1"/>
  <c r="N73" i="520" s="1"/>
  <c r="M63" i="520"/>
  <c r="O63" i="520" s="1"/>
  <c r="N63" i="520" s="1"/>
  <c r="M52" i="512"/>
  <c r="O52" i="512" s="1"/>
  <c r="N52" i="512" s="1"/>
  <c r="M66" i="520"/>
  <c r="O66" i="520" s="1"/>
  <c r="N66" i="520" s="1"/>
  <c r="M59" i="520"/>
  <c r="O59" i="520" s="1"/>
  <c r="N59" i="520" s="1"/>
  <c r="M84" i="520"/>
  <c r="O84" i="520" s="1"/>
  <c r="N84" i="520" s="1"/>
  <c r="M39" i="520"/>
  <c r="O39" i="520" s="1"/>
  <c r="N39" i="520" s="1"/>
  <c r="M89" i="520"/>
  <c r="O89" i="520" s="1"/>
  <c r="N89" i="520" s="1"/>
  <c r="M55" i="520"/>
  <c r="O55" i="520" s="1"/>
  <c r="N55" i="520" s="1"/>
  <c r="M64" i="520"/>
  <c r="O64" i="520" s="1"/>
  <c r="N64" i="520" s="1"/>
  <c r="M34" i="520"/>
  <c r="O34" i="520" s="1"/>
  <c r="N34" i="520" s="1"/>
  <c r="M35" i="520"/>
  <c r="O35" i="520" s="1"/>
  <c r="N35" i="520" s="1"/>
  <c r="M36" i="520"/>
  <c r="O36" i="520" s="1"/>
  <c r="N36" i="520" s="1"/>
  <c r="M31" i="520"/>
  <c r="O31" i="520" s="1"/>
  <c r="N31" i="520" s="1"/>
  <c r="M19" i="520"/>
  <c r="O19" i="520" s="1"/>
  <c r="N19" i="520" s="1"/>
  <c r="M27" i="520"/>
  <c r="O27" i="520" s="1"/>
  <c r="N27" i="520" s="1"/>
  <c r="M53" i="520"/>
  <c r="O53" i="520" s="1"/>
  <c r="N53" i="520" s="1"/>
  <c r="M44" i="520"/>
  <c r="O44" i="520" s="1"/>
  <c r="N44" i="520" s="1"/>
  <c r="M86" i="520"/>
  <c r="O86" i="520" s="1"/>
  <c r="N86" i="520" s="1"/>
  <c r="M82" i="520"/>
  <c r="O82" i="520" s="1"/>
  <c r="N82" i="520" s="1"/>
  <c r="M25" i="520"/>
  <c r="O25" i="520" s="1"/>
  <c r="N25" i="520" s="1"/>
  <c r="M80" i="520"/>
  <c r="O80" i="520" s="1"/>
  <c r="N80" i="520" s="1"/>
  <c r="M65" i="520"/>
  <c r="O65" i="520" s="1"/>
  <c r="N65" i="520" s="1"/>
  <c r="M23" i="520"/>
  <c r="O23" i="520" s="1"/>
  <c r="N23" i="520" s="1"/>
  <c r="L95" i="520"/>
  <c r="M95" i="520" s="1"/>
  <c r="O95" i="520" s="1"/>
  <c r="N95" i="520" s="1"/>
  <c r="O8" i="518"/>
  <c r="M47" i="520"/>
  <c r="O47" i="520" s="1"/>
  <c r="N47" i="520" s="1"/>
  <c r="M12" i="520"/>
  <c r="L14" i="520"/>
  <c r="M14" i="520" s="1"/>
  <c r="O14" i="520" s="1"/>
  <c r="N14" i="520" s="1"/>
  <c r="O5" i="520"/>
  <c r="H47" i="518"/>
  <c r="H49" i="518"/>
  <c r="M33" i="516"/>
  <c r="O33" i="516" s="1"/>
  <c r="N33" i="516" s="1"/>
  <c r="M49" i="518"/>
  <c r="M47" i="518"/>
  <c r="O12" i="518"/>
  <c r="L1" i="518"/>
  <c r="M38" i="512"/>
  <c r="O38" i="512" s="1"/>
  <c r="N38" i="512" s="1"/>
  <c r="M36" i="516"/>
  <c r="O36" i="516" s="1"/>
  <c r="N36" i="516" s="1"/>
  <c r="M63" i="516"/>
  <c r="O63" i="516" s="1"/>
  <c r="N63" i="516" s="1"/>
  <c r="M29" i="512"/>
  <c r="O29" i="512" s="1"/>
  <c r="N29" i="512" s="1"/>
  <c r="M48" i="516"/>
  <c r="O48" i="516" s="1"/>
  <c r="N48" i="516" s="1"/>
  <c r="M48" i="512"/>
  <c r="O48" i="512" s="1"/>
  <c r="N48" i="512" s="1"/>
  <c r="M28" i="516"/>
  <c r="O28" i="516" s="1"/>
  <c r="N28" i="516" s="1"/>
  <c r="M22" i="516"/>
  <c r="O22" i="516" s="1"/>
  <c r="N22" i="516" s="1"/>
  <c r="M39" i="516"/>
  <c r="O39" i="516" s="1"/>
  <c r="N39" i="516" s="1"/>
  <c r="M47" i="516"/>
  <c r="O47" i="516" s="1"/>
  <c r="N47" i="516" s="1"/>
  <c r="M25" i="516"/>
  <c r="O25" i="516" s="1"/>
  <c r="N25" i="516" s="1"/>
  <c r="M27" i="516"/>
  <c r="O27" i="516" s="1"/>
  <c r="N27" i="516" s="1"/>
  <c r="M32" i="516"/>
  <c r="O32" i="516" s="1"/>
  <c r="N32" i="516" s="1"/>
  <c r="M57" i="512"/>
  <c r="O57" i="512" s="1"/>
  <c r="N57" i="512" s="1"/>
  <c r="M46" i="516"/>
  <c r="O46" i="516" s="1"/>
  <c r="N46" i="516" s="1"/>
  <c r="M39" i="512"/>
  <c r="O39" i="512" s="1"/>
  <c r="N39" i="512" s="1"/>
  <c r="M58" i="516"/>
  <c r="O58" i="516" s="1"/>
  <c r="N58" i="516" s="1"/>
  <c r="M20" i="516"/>
  <c r="O20" i="516" s="1"/>
  <c r="N20" i="516" s="1"/>
  <c r="M60" i="516"/>
  <c r="O60" i="516" s="1"/>
  <c r="N60" i="516" s="1"/>
  <c r="M19" i="516"/>
  <c r="O19" i="516" s="1"/>
  <c r="N19" i="516" s="1"/>
  <c r="M38" i="516"/>
  <c r="O38" i="516" s="1"/>
  <c r="N38" i="516" s="1"/>
  <c r="M30" i="516"/>
  <c r="O30" i="516" s="1"/>
  <c r="N30" i="516" s="1"/>
  <c r="M37" i="516"/>
  <c r="O37" i="516" s="1"/>
  <c r="N37" i="516" s="1"/>
  <c r="M54" i="516"/>
  <c r="O54" i="516" s="1"/>
  <c r="N54" i="516" s="1"/>
  <c r="M29" i="516"/>
  <c r="O29" i="516" s="1"/>
  <c r="N29" i="516" s="1"/>
  <c r="M62" i="516"/>
  <c r="O62" i="516" s="1"/>
  <c r="N62" i="516" s="1"/>
  <c r="M50" i="516"/>
  <c r="O50" i="516" s="1"/>
  <c r="N50" i="516" s="1"/>
  <c r="K46" i="514"/>
  <c r="M49" i="516"/>
  <c r="O49" i="516" s="1"/>
  <c r="N49" i="516" s="1"/>
  <c r="M40" i="516"/>
  <c r="O40" i="516" s="1"/>
  <c r="N40" i="516" s="1"/>
  <c r="M23" i="516"/>
  <c r="O23" i="516" s="1"/>
  <c r="N23" i="516" s="1"/>
  <c r="M53" i="516"/>
  <c r="O53" i="516" s="1"/>
  <c r="N53" i="516" s="1"/>
  <c r="M31" i="516"/>
  <c r="O31" i="516" s="1"/>
  <c r="N31" i="516" s="1"/>
  <c r="M59" i="516"/>
  <c r="O59" i="516" s="1"/>
  <c r="N59" i="516" s="1"/>
  <c r="M55" i="516"/>
  <c r="O55" i="516" s="1"/>
  <c r="N55" i="516" s="1"/>
  <c r="M42" i="516"/>
  <c r="O42" i="516" s="1"/>
  <c r="N42" i="516" s="1"/>
  <c r="M44" i="516"/>
  <c r="O44" i="516" s="1"/>
  <c r="N44" i="516" s="1"/>
  <c r="M34" i="516"/>
  <c r="O34" i="516" s="1"/>
  <c r="N34" i="516" s="1"/>
  <c r="L64" i="516"/>
  <c r="M64" i="516" s="1"/>
  <c r="O64" i="516" s="1"/>
  <c r="N64" i="516" s="1"/>
  <c r="H46" i="514"/>
  <c r="H44" i="514"/>
  <c r="O8" i="514"/>
  <c r="O5" i="516"/>
  <c r="L14" i="516"/>
  <c r="M14" i="516" s="1"/>
  <c r="O14" i="516" s="1"/>
  <c r="N14" i="516" s="1"/>
  <c r="M61" i="516"/>
  <c r="O61" i="516" s="1"/>
  <c r="N61" i="516" s="1"/>
  <c r="M12" i="516"/>
  <c r="M22" i="512"/>
  <c r="O22" i="512" s="1"/>
  <c r="N22" i="512" s="1"/>
  <c r="O12" i="514"/>
  <c r="M35" i="512"/>
  <c r="O35" i="512" s="1"/>
  <c r="N35" i="512" s="1"/>
  <c r="M37" i="512"/>
  <c r="O37" i="512" s="1"/>
  <c r="N37" i="512" s="1"/>
  <c r="M16" i="512"/>
  <c r="O16" i="512" s="1"/>
  <c r="N16" i="512" s="1"/>
  <c r="M15" i="512"/>
  <c r="O15" i="512" s="1"/>
  <c r="N15" i="512" s="1"/>
  <c r="M23" i="512"/>
  <c r="O23" i="512" s="1"/>
  <c r="N23" i="512" s="1"/>
  <c r="M45" i="512"/>
  <c r="O45" i="512" s="1"/>
  <c r="N45" i="512" s="1"/>
  <c r="M43" i="512"/>
  <c r="O43" i="512" s="1"/>
  <c r="N43" i="512" s="1"/>
  <c r="M36" i="512"/>
  <c r="O36" i="512" s="1"/>
  <c r="N36" i="512" s="1"/>
  <c r="M40" i="512"/>
  <c r="O40" i="512" s="1"/>
  <c r="N40" i="512" s="1"/>
  <c r="M50" i="512"/>
  <c r="O50" i="512" s="1"/>
  <c r="N50" i="512" s="1"/>
  <c r="M31" i="512"/>
  <c r="O31" i="512" s="1"/>
  <c r="N31" i="512" s="1"/>
  <c r="M24" i="512"/>
  <c r="O24" i="512" s="1"/>
  <c r="N24" i="512" s="1"/>
  <c r="M30" i="512"/>
  <c r="O30" i="512" s="1"/>
  <c r="N30" i="512" s="1"/>
  <c r="M54" i="512"/>
  <c r="O54" i="512" s="1"/>
  <c r="N54" i="512" s="1"/>
  <c r="M34" i="512"/>
  <c r="O34" i="512" s="1"/>
  <c r="N34" i="512" s="1"/>
  <c r="M55" i="512"/>
  <c r="O55" i="512" s="1"/>
  <c r="N55" i="512" s="1"/>
  <c r="M27" i="512"/>
  <c r="O27" i="512" s="1"/>
  <c r="N27" i="512" s="1"/>
  <c r="M32" i="512"/>
  <c r="O32" i="512" s="1"/>
  <c r="N32" i="512" s="1"/>
  <c r="M42" i="512"/>
  <c r="O42" i="512" s="1"/>
  <c r="N42" i="512" s="1"/>
  <c r="M25" i="512"/>
  <c r="O25" i="512" s="1"/>
  <c r="N25" i="512" s="1"/>
  <c r="M49" i="512"/>
  <c r="O49" i="512" s="1"/>
  <c r="N49" i="512" s="1"/>
  <c r="M44" i="512"/>
  <c r="O44" i="512" s="1"/>
  <c r="N44" i="512" s="1"/>
  <c r="M18" i="512"/>
  <c r="O18" i="512" s="1"/>
  <c r="N18" i="512" s="1"/>
  <c r="M17" i="512"/>
  <c r="O17" i="512" s="1"/>
  <c r="N17" i="512" s="1"/>
  <c r="M47" i="512"/>
  <c r="O47" i="512" s="1"/>
  <c r="N47" i="512" s="1"/>
  <c r="M56" i="512"/>
  <c r="O56" i="512" s="1"/>
  <c r="N56" i="512" s="1"/>
  <c r="L58" i="512"/>
  <c r="M58" i="512" s="1"/>
  <c r="O58" i="512" s="1"/>
  <c r="N58" i="512" s="1"/>
  <c r="L14" i="512"/>
  <c r="M14" i="512" s="1"/>
  <c r="O14" i="512" s="1"/>
  <c r="N14" i="512" s="1"/>
  <c r="M12" i="512"/>
  <c r="O5" i="512"/>
  <c r="H36" i="510"/>
  <c r="H38" i="510"/>
  <c r="O12" i="510"/>
  <c r="M51" i="494"/>
  <c r="O51" i="494" s="1"/>
  <c r="N51" i="494" s="1"/>
  <c r="M138" i="494"/>
  <c r="O138" i="494" s="1"/>
  <c r="N138" i="494" s="1"/>
  <c r="M49" i="494"/>
  <c r="O49" i="494" s="1"/>
  <c r="N49" i="494" s="1"/>
  <c r="M56" i="494"/>
  <c r="O56" i="494" s="1"/>
  <c r="N56" i="494" s="1"/>
  <c r="M114" i="494"/>
  <c r="O114" i="494" s="1"/>
  <c r="N114" i="494" s="1"/>
  <c r="M111" i="494"/>
  <c r="O111" i="494" s="1"/>
  <c r="N111" i="494" s="1"/>
  <c r="M132" i="494"/>
  <c r="O132" i="494" s="1"/>
  <c r="N132" i="494" s="1"/>
  <c r="M24" i="494"/>
  <c r="O24" i="494" s="1"/>
  <c r="N24" i="494" s="1"/>
  <c r="M36" i="494"/>
  <c r="O36" i="494" s="1"/>
  <c r="N36" i="494" s="1"/>
  <c r="M123" i="494"/>
  <c r="O123" i="494" s="1"/>
  <c r="N123" i="494" s="1"/>
  <c r="M95" i="494"/>
  <c r="O95" i="494" s="1"/>
  <c r="N95" i="494" s="1"/>
  <c r="M39" i="494"/>
  <c r="O39" i="494" s="1"/>
  <c r="N39" i="494" s="1"/>
  <c r="M29" i="494"/>
  <c r="O29" i="494" s="1"/>
  <c r="N29" i="494" s="1"/>
  <c r="M140" i="494"/>
  <c r="O140" i="494" s="1"/>
  <c r="N140" i="494" s="1"/>
  <c r="M113" i="494"/>
  <c r="O113" i="494" s="1"/>
  <c r="N113" i="494" s="1"/>
  <c r="M122" i="494"/>
  <c r="O122" i="494" s="1"/>
  <c r="N122" i="494" s="1"/>
  <c r="M144" i="494"/>
  <c r="O144" i="494" s="1"/>
  <c r="N144" i="494" s="1"/>
  <c r="M91" i="494"/>
  <c r="O91" i="494" s="1"/>
  <c r="N91" i="494" s="1"/>
  <c r="M59" i="494"/>
  <c r="O59" i="494" s="1"/>
  <c r="N59" i="494" s="1"/>
  <c r="M35" i="494"/>
  <c r="O35" i="494" s="1"/>
  <c r="N35" i="494" s="1"/>
  <c r="M70" i="494"/>
  <c r="O70" i="494" s="1"/>
  <c r="N70" i="494" s="1"/>
  <c r="M90" i="494"/>
  <c r="O90" i="494" s="1"/>
  <c r="N90" i="494" s="1"/>
  <c r="M34" i="494"/>
  <c r="O34" i="494" s="1"/>
  <c r="N34" i="494" s="1"/>
  <c r="M58" i="494"/>
  <c r="O58" i="494" s="1"/>
  <c r="N58" i="494" s="1"/>
  <c r="M53" i="494"/>
  <c r="O53" i="494" s="1"/>
  <c r="N53" i="494" s="1"/>
  <c r="M15" i="494"/>
  <c r="O15" i="494" s="1"/>
  <c r="N15" i="494" s="1"/>
  <c r="M119" i="494"/>
  <c r="O119" i="494" s="1"/>
  <c r="N119" i="494" s="1"/>
  <c r="M33" i="494"/>
  <c r="O33" i="494" s="1"/>
  <c r="N33" i="494" s="1"/>
  <c r="M79" i="494"/>
  <c r="O79" i="494" s="1"/>
  <c r="N79" i="494" s="1"/>
  <c r="M134" i="494"/>
  <c r="O134" i="494" s="1"/>
  <c r="N134" i="494" s="1"/>
  <c r="M83" i="494"/>
  <c r="O83" i="494" s="1"/>
  <c r="N83" i="494" s="1"/>
  <c r="M118" i="494"/>
  <c r="O118" i="494" s="1"/>
  <c r="N118" i="494" s="1"/>
  <c r="M78" i="494"/>
  <c r="O78" i="494" s="1"/>
  <c r="N78" i="494" s="1"/>
  <c r="M117" i="494"/>
  <c r="O117" i="494" s="1"/>
  <c r="N117" i="494" s="1"/>
  <c r="M42" i="494"/>
  <c r="O42" i="494" s="1"/>
  <c r="N42" i="494" s="1"/>
  <c r="M52" i="494"/>
  <c r="O52" i="494" s="1"/>
  <c r="N52" i="494" s="1"/>
  <c r="M133" i="494"/>
  <c r="O133" i="494" s="1"/>
  <c r="N133" i="494" s="1"/>
  <c r="M120" i="494"/>
  <c r="O120" i="494" s="1"/>
  <c r="N120" i="494" s="1"/>
  <c r="M46" i="494"/>
  <c r="O46" i="494" s="1"/>
  <c r="N46" i="494" s="1"/>
  <c r="M21" i="494"/>
  <c r="O21" i="494" s="1"/>
  <c r="N21" i="494" s="1"/>
  <c r="M19" i="494"/>
  <c r="O19" i="494" s="1"/>
  <c r="N19" i="494" s="1"/>
  <c r="M37" i="494"/>
  <c r="O37" i="494" s="1"/>
  <c r="N37" i="494" s="1"/>
  <c r="M26" i="494"/>
  <c r="O26" i="494" s="1"/>
  <c r="N26" i="494" s="1"/>
  <c r="M28" i="494"/>
  <c r="O28" i="494" s="1"/>
  <c r="N28" i="494" s="1"/>
  <c r="M141" i="494"/>
  <c r="O141" i="494" s="1"/>
  <c r="N141" i="494" s="1"/>
  <c r="M96" i="494"/>
  <c r="O96" i="494" s="1"/>
  <c r="N96" i="494" s="1"/>
  <c r="M108" i="494"/>
  <c r="O108" i="494" s="1"/>
  <c r="N108" i="494" s="1"/>
  <c r="M87" i="494"/>
  <c r="O87" i="494" s="1"/>
  <c r="N87" i="494" s="1"/>
  <c r="M54" i="494"/>
  <c r="O54" i="494" s="1"/>
  <c r="N54" i="494" s="1"/>
  <c r="M142" i="494"/>
  <c r="O142" i="494" s="1"/>
  <c r="N142" i="494" s="1"/>
  <c r="M125" i="494"/>
  <c r="O125" i="494" s="1"/>
  <c r="N125" i="494" s="1"/>
  <c r="M44" i="494"/>
  <c r="O44" i="494" s="1"/>
  <c r="N44" i="494" s="1"/>
  <c r="M23" i="494"/>
  <c r="O23" i="494" s="1"/>
  <c r="N23" i="494" s="1"/>
  <c r="M130" i="494"/>
  <c r="O130" i="494" s="1"/>
  <c r="N130" i="494" s="1"/>
  <c r="M50" i="494"/>
  <c r="O50" i="494" s="1"/>
  <c r="N50" i="494" s="1"/>
  <c r="M60" i="494"/>
  <c r="O60" i="494" s="1"/>
  <c r="N60" i="494" s="1"/>
  <c r="M110" i="494"/>
  <c r="O110" i="494" s="1"/>
  <c r="N110" i="494" s="1"/>
  <c r="M30" i="494"/>
  <c r="O30" i="494" s="1"/>
  <c r="N30" i="494" s="1"/>
  <c r="M116" i="494"/>
  <c r="O116" i="494" s="1"/>
  <c r="N116" i="494" s="1"/>
  <c r="M67" i="494"/>
  <c r="O67" i="494" s="1"/>
  <c r="N67" i="494" s="1"/>
  <c r="M129" i="494"/>
  <c r="O129" i="494" s="1"/>
  <c r="N129" i="494" s="1"/>
  <c r="M127" i="494"/>
  <c r="O127" i="494" s="1"/>
  <c r="N127" i="494" s="1"/>
  <c r="M104" i="494"/>
  <c r="O104" i="494" s="1"/>
  <c r="N104" i="494" s="1"/>
  <c r="L146" i="494"/>
  <c r="M75" i="494"/>
  <c r="O75" i="494" s="1"/>
  <c r="N75" i="494" s="1"/>
  <c r="M69" i="494"/>
  <c r="O69" i="494" s="1"/>
  <c r="N69" i="494" s="1"/>
  <c r="M102" i="494"/>
  <c r="O102" i="494" s="1"/>
  <c r="N102" i="494" s="1"/>
  <c r="M139" i="494"/>
  <c r="O139" i="494" s="1"/>
  <c r="N139" i="494" s="1"/>
  <c r="M77" i="494"/>
  <c r="O77" i="494" s="1"/>
  <c r="N77" i="494" s="1"/>
  <c r="M101" i="494"/>
  <c r="O101" i="494" s="1"/>
  <c r="N101" i="494" s="1"/>
  <c r="M136" i="494"/>
  <c r="O136" i="494" s="1"/>
  <c r="N136" i="494" s="1"/>
  <c r="M14" i="494"/>
  <c r="O14" i="494" s="1"/>
  <c r="N14" i="494" s="1"/>
  <c r="M57" i="494"/>
  <c r="O57" i="494" s="1"/>
  <c r="N57" i="494" s="1"/>
  <c r="M94" i="494"/>
  <c r="O94" i="494" s="1"/>
  <c r="N94" i="494" s="1"/>
  <c r="M22" i="494"/>
  <c r="O22" i="494" s="1"/>
  <c r="N22" i="494" s="1"/>
  <c r="M74" i="494"/>
  <c r="O74" i="494" s="1"/>
  <c r="N74" i="494" s="1"/>
  <c r="M43" i="494"/>
  <c r="O43" i="494" s="1"/>
  <c r="N43" i="494" s="1"/>
  <c r="M93" i="494"/>
  <c r="O93" i="494" s="1"/>
  <c r="N93" i="494" s="1"/>
  <c r="M65" i="494"/>
  <c r="O65" i="494" s="1"/>
  <c r="N65" i="494" s="1"/>
  <c r="M47" i="494"/>
  <c r="O47" i="494" s="1"/>
  <c r="N47" i="494" s="1"/>
  <c r="M72" i="494"/>
  <c r="O72" i="494" s="1"/>
  <c r="N72" i="494" s="1"/>
  <c r="M137" i="494"/>
  <c r="O137" i="494" s="1"/>
  <c r="N137" i="494" s="1"/>
  <c r="M71" i="494"/>
  <c r="O71" i="494" s="1"/>
  <c r="N71" i="494" s="1"/>
  <c r="M68" i="494"/>
  <c r="O68" i="494" s="1"/>
  <c r="N68" i="494" s="1"/>
  <c r="M85" i="494"/>
  <c r="O85" i="494" s="1"/>
  <c r="N85" i="494" s="1"/>
  <c r="M64" i="494"/>
  <c r="O64" i="494" s="1"/>
  <c r="N64" i="494" s="1"/>
  <c r="M89" i="494"/>
  <c r="O89" i="494" s="1"/>
  <c r="N89" i="494" s="1"/>
  <c r="M115" i="494"/>
  <c r="O115" i="494" s="1"/>
  <c r="N115" i="494" s="1"/>
  <c r="M82" i="494"/>
  <c r="O82" i="494" s="1"/>
  <c r="N82" i="494" s="1"/>
  <c r="M99" i="494"/>
  <c r="O99" i="494" s="1"/>
  <c r="N99" i="494" s="1"/>
  <c r="M81" i="494"/>
  <c r="O81" i="494" s="1"/>
  <c r="N81" i="494" s="1"/>
  <c r="M32" i="494"/>
  <c r="O32" i="494" s="1"/>
  <c r="N32" i="494" s="1"/>
  <c r="M61" i="494"/>
  <c r="O61" i="494" s="1"/>
  <c r="N61" i="494" s="1"/>
  <c r="M48" i="494"/>
  <c r="O48" i="494" s="1"/>
  <c r="N48" i="494" s="1"/>
  <c r="M97" i="494"/>
  <c r="O97" i="494" s="1"/>
  <c r="N97" i="494" s="1"/>
  <c r="M86" i="494"/>
  <c r="O86" i="494" s="1"/>
  <c r="N86" i="494" s="1"/>
  <c r="M98" i="494"/>
  <c r="O98" i="494" s="1"/>
  <c r="N98" i="494" s="1"/>
  <c r="M55" i="494"/>
  <c r="O55" i="494" s="1"/>
  <c r="N55" i="494" s="1"/>
  <c r="M107" i="494"/>
  <c r="O107" i="494" s="1"/>
  <c r="N107" i="494" s="1"/>
  <c r="M38" i="494"/>
  <c r="O38" i="494" s="1"/>
  <c r="N38" i="494" s="1"/>
  <c r="M63" i="494"/>
  <c r="O63" i="494" s="1"/>
  <c r="N63" i="494" s="1"/>
  <c r="M80" i="494"/>
  <c r="O80" i="494" s="1"/>
  <c r="N80" i="494" s="1"/>
  <c r="M41" i="494"/>
  <c r="O41" i="494" s="1"/>
  <c r="N41" i="494" s="1"/>
  <c r="M109" i="494"/>
  <c r="O109" i="494" s="1"/>
  <c r="N109" i="494" s="1"/>
  <c r="M88" i="494"/>
  <c r="O88" i="494" s="1"/>
  <c r="N88" i="494" s="1"/>
  <c r="M124" i="494"/>
  <c r="O124" i="494" s="1"/>
  <c r="N124" i="494" s="1"/>
  <c r="M17" i="494"/>
  <c r="O17" i="494" s="1"/>
  <c r="N17" i="494" s="1"/>
  <c r="M106" i="494"/>
  <c r="O106" i="494" s="1"/>
  <c r="N106" i="494" s="1"/>
  <c r="M45" i="494"/>
  <c r="O45" i="494" s="1"/>
  <c r="N45" i="494" s="1"/>
  <c r="M66" i="494"/>
  <c r="O66" i="494" s="1"/>
  <c r="N66" i="494" s="1"/>
  <c r="A76" i="494"/>
  <c r="K47" i="518" l="1"/>
  <c r="O4" i="518" s="1"/>
  <c r="L59" i="512"/>
  <c r="O6" i="512" s="1"/>
  <c r="L61" i="512"/>
  <c r="L46" i="514"/>
  <c r="L44" i="514"/>
  <c r="O43" i="514"/>
  <c r="N43" i="514" s="1"/>
  <c r="M44" i="514"/>
  <c r="O3" i="514" s="1"/>
  <c r="L65" i="516"/>
  <c r="L67" i="516"/>
  <c r="L35" i="510"/>
  <c r="L38" i="510" s="1"/>
  <c r="K38" i="510"/>
  <c r="L96" i="520"/>
  <c r="O6" i="520" s="1"/>
  <c r="L98" i="520"/>
  <c r="K67" i="516"/>
  <c r="O8" i="520"/>
  <c r="O8" i="516"/>
  <c r="K98" i="520"/>
  <c r="K61" i="512"/>
  <c r="L1" i="520"/>
  <c r="M98" i="520"/>
  <c r="M96" i="520"/>
  <c r="O12" i="520"/>
  <c r="O5" i="518"/>
  <c r="O3" i="518"/>
  <c r="O49" i="518"/>
  <c r="O47" i="518"/>
  <c r="B7" i="518" s="1"/>
  <c r="N12" i="518"/>
  <c r="M67" i="516"/>
  <c r="M65" i="516"/>
  <c r="O12" i="516"/>
  <c r="O5" i="514"/>
  <c r="O6" i="516"/>
  <c r="L1" i="516"/>
  <c r="N12" i="514"/>
  <c r="L1" i="512"/>
  <c r="O8" i="512"/>
  <c r="O5" i="510"/>
  <c r="M61" i="512"/>
  <c r="M59" i="512"/>
  <c r="O12" i="512"/>
  <c r="N12" i="510"/>
  <c r="M146" i="494"/>
  <c r="O146" i="494" s="1"/>
  <c r="N146" i="494" s="1"/>
  <c r="A77" i="494"/>
  <c r="L29" i="500" a="1"/>
  <c r="J13" i="500" a="1"/>
  <c r="L13" i="500" a="1"/>
  <c r="L11" i="500" a="1"/>
  <c r="G12" i="500" a="1"/>
  <c r="J11" i="500" a="1"/>
  <c r="K65" i="516" l="1"/>
  <c r="O4" i="516" s="1"/>
  <c r="K96" i="520"/>
  <c r="O4" i="520" s="1"/>
  <c r="M35" i="510"/>
  <c r="M38" i="510" s="1"/>
  <c r="L36" i="510"/>
  <c r="O44" i="514"/>
  <c r="O2" i="514" s="1"/>
  <c r="O46" i="514"/>
  <c r="M46" i="514"/>
  <c r="O6" i="514"/>
  <c r="L1" i="514"/>
  <c r="K44" i="514"/>
  <c r="O4" i="514" s="1"/>
  <c r="O98" i="520"/>
  <c r="O96" i="520"/>
  <c r="B7" i="520" s="1"/>
  <c r="N12" i="520"/>
  <c r="O3" i="520"/>
  <c r="O2" i="518"/>
  <c r="O67" i="516"/>
  <c r="O65" i="516"/>
  <c r="B7" i="516" s="1"/>
  <c r="N12" i="516"/>
  <c r="O3" i="516"/>
  <c r="K59" i="512"/>
  <c r="O4" i="512" s="1"/>
  <c r="O61" i="512"/>
  <c r="O59" i="512"/>
  <c r="N12" i="512"/>
  <c r="O3" i="512"/>
  <c r="A78" i="494"/>
  <c r="H11" i="500" a="1"/>
  <c r="H29" i="500" a="1"/>
  <c r="L12" i="500" a="1"/>
  <c r="F12" i="500" a="1"/>
  <c r="G13" i="500" a="1"/>
  <c r="J29" i="500" a="1"/>
  <c r="G29" i="500" a="1"/>
  <c r="G11" i="500" a="1"/>
  <c r="O35" i="510" l="1"/>
  <c r="O38" i="510" s="1"/>
  <c r="L1" i="510"/>
  <c r="M36" i="510"/>
  <c r="O3" i="510" s="1"/>
  <c r="O6" i="510"/>
  <c r="B7" i="514"/>
  <c r="O2" i="520"/>
  <c r="O7" i="518"/>
  <c r="O2" i="516"/>
  <c r="O7" i="514"/>
  <c r="O2" i="512"/>
  <c r="B7" i="512"/>
  <c r="A79" i="494"/>
  <c r="J12" i="500" a="1"/>
  <c r="H13" i="500" a="1"/>
  <c r="G14" i="500" a="1"/>
  <c r="L14" i="500" a="1"/>
  <c r="F11" i="500" a="1"/>
  <c r="H12" i="500" a="1"/>
  <c r="F13" i="500" a="1"/>
  <c r="F29" i="500" a="1"/>
  <c r="K36" i="510" l="1"/>
  <c r="O4" i="510" s="1"/>
  <c r="N35" i="510"/>
  <c r="O36" i="510"/>
  <c r="O7" i="520"/>
  <c r="O7" i="516"/>
  <c r="O7" i="512"/>
  <c r="A80" i="494"/>
  <c r="J14" i="500" a="1"/>
  <c r="O2" i="510" l="1"/>
  <c r="B7" i="510"/>
  <c r="A81" i="494"/>
  <c r="H14" i="500" a="1"/>
  <c r="F14" i="500" a="1"/>
  <c r="O7" i="510" l="1"/>
  <c r="A82" i="494"/>
  <c r="A83" i="494" l="1"/>
  <c r="A84" i="494" l="1"/>
  <c r="A85" i="494" l="1"/>
  <c r="A86" i="494" l="1"/>
  <c r="A87" i="494" l="1"/>
  <c r="A88" i="494" l="1"/>
  <c r="A89" i="494" l="1"/>
  <c r="A90" i="494" l="1"/>
  <c r="A91" i="494" l="1"/>
  <c r="A92" i="494" l="1"/>
  <c r="A93" i="494" l="1"/>
  <c r="A94" i="494" l="1"/>
  <c r="A95" i="494" l="1"/>
  <c r="A96" i="494" l="1"/>
  <c r="A97" i="494" l="1"/>
  <c r="A98" i="494" l="1"/>
  <c r="A99" i="494" l="1"/>
  <c r="A100" i="494" l="1"/>
  <c r="A101" i="494" l="1"/>
  <c r="A102" i="494" l="1"/>
  <c r="A103" i="494" l="1"/>
  <c r="A104" i="494" l="1"/>
  <c r="A105" i="494" l="1"/>
  <c r="A106" i="494" l="1"/>
  <c r="A107" i="494" l="1"/>
  <c r="A108" i="494" l="1"/>
  <c r="A109" i="494" l="1"/>
  <c r="A110" i="494" l="1"/>
  <c r="A111" i="494" l="1"/>
  <c r="A112" i="494" l="1"/>
  <c r="A113" i="494" l="1"/>
  <c r="A114" i="494" l="1"/>
  <c r="A115" i="494" l="1"/>
  <c r="A116" i="494" l="1"/>
  <c r="A117" i="494" l="1"/>
  <c r="A118" i="494" l="1"/>
  <c r="A119" i="494" l="1"/>
  <c r="A120" i="494" l="1"/>
  <c r="A121" i="494" l="1"/>
  <c r="A122" i="494" l="1"/>
  <c r="A123" i="494" l="1"/>
  <c r="A124" i="494" l="1"/>
  <c r="A125" i="494" l="1"/>
  <c r="A126" i="494" l="1"/>
  <c r="A127" i="494" l="1"/>
  <c r="A128" i="494" l="1"/>
  <c r="A129" i="494" l="1"/>
  <c r="A130" i="494" l="1"/>
  <c r="A131" i="494" l="1"/>
  <c r="A132" i="494" l="1"/>
  <c r="A133" i="494" l="1"/>
  <c r="A134" i="494" l="1"/>
  <c r="A135" i="494" l="1"/>
  <c r="A136" i="494" l="1"/>
  <c r="A137" i="494" l="1"/>
  <c r="A138" i="494" l="1"/>
  <c r="A139" i="494" l="1"/>
  <c r="A140" i="494" l="1"/>
  <c r="A141" i="494" l="1"/>
  <c r="A142" i="494" l="1"/>
  <c r="A143" i="494" l="1"/>
  <c r="A144" i="494" l="1"/>
  <c r="A145" i="494" l="1"/>
  <c r="B2" i="426" l="1"/>
  <c r="I147" i="426"/>
  <c r="A13" i="426" l="1"/>
  <c r="F6" i="426" a="1"/>
  <c r="F5" i="426" a="1"/>
  <c r="A14" i="426" l="1"/>
  <c r="A15" i="426" l="1"/>
  <c r="A16" i="426" l="1"/>
  <c r="A17" i="426" s="1"/>
  <c r="A18" i="426" s="1"/>
  <c r="A19" i="426" l="1"/>
  <c r="A20" i="426" l="1"/>
  <c r="A21" i="426" l="1"/>
  <c r="A22" i="426" s="1"/>
  <c r="A23" i="426" s="1"/>
  <c r="A24" i="426" s="1"/>
  <c r="A25" i="426" s="1"/>
  <c r="A26" i="426" s="1"/>
  <c r="A27" i="426" s="1"/>
  <c r="A28" i="426" s="1"/>
  <c r="A29" i="426" s="1"/>
  <c r="A30" i="426" s="1"/>
  <c r="A31" i="426" s="1"/>
  <c r="A32" i="426" s="1"/>
  <c r="A33" i="426" s="1"/>
  <c r="A34" i="426" s="1"/>
  <c r="A35" i="426" s="1"/>
  <c r="A36" i="426" s="1"/>
  <c r="A37" i="426" s="1"/>
  <c r="A38" i="426" s="1"/>
  <c r="A39" i="426" s="1"/>
  <c r="A40" i="426" s="1"/>
  <c r="A41" i="426" s="1"/>
  <c r="A42" i="426" s="1"/>
  <c r="A43" i="426" s="1"/>
  <c r="A44" i="426" s="1"/>
  <c r="A45" i="426" s="1"/>
  <c r="A46" i="426" s="1"/>
  <c r="A47" i="426" s="1"/>
  <c r="A48" i="426" s="1"/>
  <c r="A49" i="426" s="1"/>
  <c r="A50" i="426" s="1"/>
  <c r="A51" i="426" s="1"/>
  <c r="A52" i="426" s="1"/>
  <c r="A53" i="426" s="1"/>
  <c r="A54" i="426" s="1"/>
  <c r="A55" i="426" s="1"/>
  <c r="A56" i="426" s="1"/>
  <c r="A57" i="426" s="1"/>
  <c r="A58" i="426" s="1"/>
  <c r="A59" i="426" s="1"/>
  <c r="A60" i="426" s="1"/>
  <c r="A61" i="426" s="1"/>
  <c r="A62" i="426" s="1"/>
  <c r="A63" i="426" s="1"/>
  <c r="A64" i="426" s="1"/>
  <c r="A65" i="426" s="1"/>
  <c r="A66" i="426" s="1"/>
  <c r="A67" i="426" s="1"/>
  <c r="A68" i="426" s="1"/>
  <c r="A69" i="426" s="1"/>
  <c r="A70" i="426" s="1"/>
  <c r="A71" i="426" s="1"/>
  <c r="A72" i="426" s="1"/>
  <c r="A73" i="426" s="1"/>
  <c r="A74" i="426" s="1"/>
  <c r="A75" i="426" s="1"/>
  <c r="A76" i="426" s="1"/>
  <c r="A77" i="426" s="1"/>
  <c r="A78" i="426" s="1"/>
  <c r="A79" i="426" s="1"/>
  <c r="A80" i="426" s="1"/>
  <c r="A81" i="426" s="1"/>
  <c r="A82" i="426" s="1"/>
  <c r="A83" i="426" s="1"/>
  <c r="A84" i="426" s="1"/>
  <c r="A85" i="426" s="1"/>
  <c r="A86" i="426" s="1"/>
  <c r="A87" i="426" s="1"/>
  <c r="A88" i="426" s="1"/>
  <c r="A89" i="426" s="1"/>
  <c r="A90" i="426" s="1"/>
  <c r="A91" i="426" s="1"/>
  <c r="A92" i="426" s="1"/>
  <c r="A93" i="426" s="1"/>
  <c r="A94" i="426" s="1"/>
  <c r="A95" i="426" s="1"/>
  <c r="A96" i="426" s="1"/>
  <c r="A97" i="426" s="1"/>
  <c r="A98" i="426" s="1"/>
  <c r="A99" i="426" s="1"/>
  <c r="A100" i="426" s="1"/>
  <c r="A101" i="426" s="1"/>
  <c r="A102" i="426" s="1"/>
  <c r="A103" i="426" s="1"/>
  <c r="A104" i="426" s="1"/>
  <c r="A105" i="426" s="1"/>
  <c r="A106" i="426" s="1"/>
  <c r="A107" i="426" s="1"/>
  <c r="A108" i="426" s="1"/>
  <c r="A109" i="426" s="1"/>
  <c r="A110" i="426" s="1"/>
  <c r="A111" i="426" s="1"/>
  <c r="A112" i="426" s="1"/>
  <c r="A113" i="426" s="1"/>
  <c r="A114" i="426" s="1"/>
  <c r="A115" i="426" s="1"/>
  <c r="A116" i="426" s="1"/>
  <c r="A117" i="426" s="1"/>
  <c r="A118" i="426" s="1"/>
  <c r="A119" i="426" s="1"/>
  <c r="A120" i="426" s="1"/>
  <c r="A121" i="426" s="1"/>
  <c r="A122" i="426" s="1"/>
  <c r="A123" i="426" s="1"/>
  <c r="A124" i="426" s="1"/>
  <c r="A125" i="426" s="1"/>
  <c r="A126" i="426" s="1"/>
  <c r="A127" i="426" s="1"/>
  <c r="A128" i="426" s="1"/>
  <c r="A129" i="426" s="1"/>
  <c r="A130" i="426" s="1"/>
  <c r="A131" i="426" s="1"/>
  <c r="A132" i="426" s="1"/>
  <c r="A133" i="426" s="1"/>
  <c r="A134" i="426" s="1"/>
  <c r="A135" i="426" s="1"/>
  <c r="A136" i="426" s="1"/>
  <c r="A137" i="426" s="1"/>
  <c r="A138" i="426" s="1"/>
  <c r="A139" i="426" s="1"/>
  <c r="A140" i="426" s="1"/>
  <c r="A141" i="426" s="1"/>
  <c r="A142" i="426" s="1"/>
  <c r="A143" i="426" s="1"/>
  <c r="A144" i="426" s="1"/>
  <c r="A145" i="426" s="1"/>
  <c r="A146" i="426" s="1"/>
  <c r="F4" i="426" l="1" a="1"/>
  <c r="H149" i="426"/>
  <c r="G149" i="426"/>
  <c r="D149" i="426"/>
  <c r="L146" i="426"/>
  <c r="M146" i="426" s="1"/>
  <c r="O146" i="426" s="1"/>
  <c r="N146" i="426" s="1"/>
  <c r="F3" i="426" l="1"/>
  <c r="L149" i="426" l="1"/>
  <c r="L147" i="426"/>
  <c r="M149" i="426" l="1"/>
  <c r="O149" i="426" l="1"/>
  <c r="O8" i="426" l="1"/>
  <c r="O5" i="426" l="1"/>
  <c r="M147" i="426"/>
  <c r="K147" i="426" s="1"/>
  <c r="O4" i="426" s="1"/>
  <c r="O6" i="426"/>
  <c r="O147" i="426"/>
  <c r="J32" i="500" a="1"/>
  <c r="H32" i="500" a="1"/>
  <c r="J17" i="500" a="1"/>
  <c r="G17" i="500" a="1"/>
  <c r="H17" i="500" a="1"/>
  <c r="O3" i="426" l="1"/>
  <c r="O2" i="426"/>
  <c r="O7" i="426" s="1"/>
  <c r="B7" i="426"/>
  <c r="G32" i="500" a="1"/>
  <c r="K32" i="500" a="1"/>
  <c r="F32" i="500" a="1"/>
  <c r="F17" i="500" a="1"/>
  <c r="K17" i="500" a="1"/>
  <c r="L84" i="494" l="1"/>
  <c r="M84" i="494" s="1"/>
  <c r="O84" i="494" s="1"/>
  <c r="N84" i="494" s="1"/>
  <c r="L27" i="494" l="1"/>
  <c r="M27" i="494" s="1"/>
  <c r="O27" i="494" s="1"/>
  <c r="N27" i="494" s="1"/>
  <c r="L73" i="494" l="1"/>
  <c r="M73" i="494" s="1"/>
  <c r="O73" i="494" s="1"/>
  <c r="N73" i="494" s="1"/>
  <c r="L16" i="494" l="1"/>
  <c r="M16" i="494" s="1"/>
  <c r="L62" i="494"/>
  <c r="M62" i="494" s="1"/>
  <c r="O62" i="494" s="1"/>
  <c r="N62" i="494" s="1"/>
  <c r="O8" i="494"/>
  <c r="K149" i="494"/>
  <c r="L149" i="494"/>
  <c r="H149" i="494"/>
  <c r="H147" i="494"/>
  <c r="O5" i="494" s="1"/>
  <c r="L147" i="494" l="1"/>
  <c r="O6" i="494" s="1"/>
  <c r="M147" i="494"/>
  <c r="K147" i="494" s="1"/>
  <c r="O4" i="494" s="1"/>
  <c r="O16" i="494"/>
  <c r="M149" i="494"/>
  <c r="J10" i="500" a="1"/>
  <c r="H10" i="500" a="1"/>
  <c r="O3" i="494" l="1"/>
  <c r="N16" i="494"/>
  <c r="O147" i="494"/>
  <c r="O2" i="494" s="1"/>
  <c r="O149" i="494"/>
  <c r="G10" i="500" a="1"/>
  <c r="G28" i="500" a="1"/>
  <c r="J28" i="500" a="1"/>
  <c r="F28" i="500" a="1"/>
  <c r="F10" i="500" a="1"/>
  <c r="H28" i="500" a="1"/>
  <c r="B7" i="494" l="1"/>
  <c r="O7" i="494"/>
  <c r="A146" i="494" l="1"/>
  <c r="L2" i="494" a="1"/>
  <c r="C149" i="494" l="1"/>
  <c r="L1" i="494"/>
  <c r="C149" i="426"/>
  <c r="L1" i="426"/>
  <c r="G5" i="426" s="1"/>
  <c r="L32" i="500" a="1"/>
  <c r="L10" i="500" a="1"/>
  <c r="L17" i="500" a="1"/>
  <c r="L28" i="500" a="1"/>
  <c r="L2" i="426" a="1"/>
  <c r="K28" i="500" a="1"/>
  <c r="K14" i="500" a="1"/>
  <c r="K13" i="500" a="1"/>
  <c r="K12" i="500" a="1"/>
  <c r="K11" i="500" a="1"/>
  <c r="K10" i="500" a="1"/>
  <c r="K29" i="500" a="1"/>
  <c r="F22" i="500" l="1"/>
  <c r="J22" i="500"/>
  <c r="G22" i="500"/>
  <c r="G30" i="500"/>
  <c r="F30" i="500"/>
  <c r="J30" i="500"/>
  <c r="F15" i="500"/>
  <c r="G15" i="500"/>
  <c r="G5" i="520"/>
  <c r="G5" i="518"/>
  <c r="G5" i="516"/>
  <c r="G5" i="514"/>
  <c r="G5" i="512"/>
  <c r="G5" i="510"/>
  <c r="G5" i="494"/>
  <c r="J15" i="500"/>
  <c r="J23" i="500" s="1"/>
  <c r="J34" i="500"/>
  <c r="G34" i="500" s="1"/>
  <c r="F34" i="500" s="1"/>
  <c r="G23" i="500" l="1"/>
  <c r="F23" i="500"/>
  <c r="F35" i="500"/>
  <c r="G35" i="500"/>
  <c r="J35" i="50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<sst xmlns="http://schemas.openxmlformats.org/spreadsheetml/2006/main" count="6285" uniqueCount="510">
  <si>
    <t>Unterhaltsreinigung</t>
  </si>
  <si>
    <t>Pos.</t>
  </si>
  <si>
    <t xml:space="preserve">Raumart </t>
  </si>
  <si>
    <t>Etage</t>
  </si>
  <si>
    <t>LV</t>
  </si>
  <si>
    <t>GS</t>
  </si>
  <si>
    <t>AG</t>
  </si>
  <si>
    <t>Grundfläche:</t>
  </si>
  <si>
    <t>Reinigungsfläche:</t>
  </si>
  <si>
    <t>EP Reinigungsfläche:</t>
  </si>
  <si>
    <t>Produktivstunden:</t>
  </si>
  <si>
    <t>Durchschnittsleistung:</t>
  </si>
  <si>
    <t>R-Nr.</t>
  </si>
  <si>
    <t>Los:</t>
  </si>
  <si>
    <t>h / Jahr</t>
  </si>
  <si>
    <t>Datenherkunft:</t>
  </si>
  <si>
    <t>Objekt:</t>
  </si>
  <si>
    <t>Stand:</t>
  </si>
  <si>
    <t>Bodenbelag</t>
  </si>
  <si>
    <t>Fläche
(m²)</t>
  </si>
  <si>
    <t>Intervall
(Jahr)</t>
  </si>
  <si>
    <r>
      <t>Leistung
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/h)</t>
    </r>
  </si>
  <si>
    <r>
      <t>Reinigungs-
fläche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</si>
  <si>
    <t>EP-RG 
(€)</t>
  </si>
  <si>
    <t>GP-Jahr
(€)</t>
  </si>
  <si>
    <t>Legende:</t>
  </si>
  <si>
    <t>Pos.:</t>
  </si>
  <si>
    <t>Position</t>
  </si>
  <si>
    <t>h:</t>
  </si>
  <si>
    <t>Stunden</t>
  </si>
  <si>
    <t>Raumnummer</t>
  </si>
  <si>
    <t>EP-RG:</t>
  </si>
  <si>
    <t>Einheitspreis pro Reinigung</t>
  </si>
  <si>
    <t xml:space="preserve">LV: </t>
  </si>
  <si>
    <t>Leistungsverzeichnis</t>
  </si>
  <si>
    <t>KR:</t>
  </si>
  <si>
    <t>keine Reinigung</t>
  </si>
  <si>
    <t>SR:</t>
  </si>
  <si>
    <t>Sonderreinigung</t>
  </si>
  <si>
    <t>D</t>
  </si>
  <si>
    <t>zu reinigende Räume:</t>
  </si>
  <si>
    <t xml:space="preserve">Kalkulatorischer Stundenverrechnungssatz: </t>
  </si>
  <si>
    <t>F</t>
  </si>
  <si>
    <t>H</t>
  </si>
  <si>
    <t>K</t>
  </si>
  <si>
    <t>M</t>
  </si>
  <si>
    <t>W</t>
  </si>
  <si>
    <t>Gewerk</t>
  </si>
  <si>
    <t>Reinigungsfläche</t>
  </si>
  <si>
    <t>Gewerk:</t>
  </si>
  <si>
    <t>S</t>
  </si>
  <si>
    <t>GP-Jahr:</t>
  </si>
  <si>
    <t>Gesamtpreis pro Jahr</t>
  </si>
  <si>
    <t xml:space="preserve">Zusammenfassung der Angebotswerte </t>
  </si>
  <si>
    <t>Angaben zum Angebot</t>
  </si>
  <si>
    <t>Im Zweifellsfall gelten die Angebotswerte aus den Preisblättern.</t>
  </si>
  <si>
    <t>Jährlicher Angebotswert ohne Ust. (€)</t>
  </si>
  <si>
    <t>Windfang</t>
  </si>
  <si>
    <t>B</t>
  </si>
  <si>
    <t xml:space="preserve">Höchste zulässige Reinigungsleistung (m²/h): </t>
  </si>
  <si>
    <t>Objekt</t>
  </si>
  <si>
    <t>Jährliche Produktivstunden (h)</t>
  </si>
  <si>
    <t>Kalkulatorischer Stundenverrechnungs-satz ohne Ust. (€)</t>
  </si>
  <si>
    <t>Gesamtsumme</t>
  </si>
  <si>
    <t>Bereich</t>
  </si>
  <si>
    <t>Intervall:</t>
  </si>
  <si>
    <t>Grundreinigung</t>
  </si>
  <si>
    <t>Bemerkung</t>
  </si>
  <si>
    <t>Höchste zulässige Reinigungsleistung (m²/h)</t>
  </si>
  <si>
    <t>Durchschnittsleistung (m²/Stunde)</t>
  </si>
  <si>
    <t>A</t>
  </si>
  <si>
    <t>GrR</t>
  </si>
  <si>
    <t>Kunde:</t>
  </si>
  <si>
    <t>Leistung</t>
  </si>
  <si>
    <t>UR</t>
  </si>
  <si>
    <t>Fliesen</t>
  </si>
  <si>
    <t>Linoleum</t>
  </si>
  <si>
    <t>Leistung:</t>
  </si>
  <si>
    <t>Beton</t>
  </si>
  <si>
    <t>Vinyl</t>
  </si>
  <si>
    <t>KR</t>
  </si>
  <si>
    <t>Los</t>
  </si>
  <si>
    <t>Gruppenraum</t>
  </si>
  <si>
    <t>C1</t>
  </si>
  <si>
    <t>Büro</t>
  </si>
  <si>
    <t>C2</t>
  </si>
  <si>
    <t>E1</t>
  </si>
  <si>
    <t>Flur</t>
  </si>
  <si>
    <t>E2</t>
  </si>
  <si>
    <t>G1</t>
  </si>
  <si>
    <t>Aula</t>
  </si>
  <si>
    <t>I1</t>
  </si>
  <si>
    <t>I2</t>
  </si>
  <si>
    <t>J1</t>
  </si>
  <si>
    <t>Küche</t>
  </si>
  <si>
    <t>J2</t>
  </si>
  <si>
    <t>Werkstatt</t>
  </si>
  <si>
    <t>Raum-Nr.</t>
  </si>
  <si>
    <t xml:space="preserve">Intervall
(Woche)
</t>
  </si>
  <si>
    <t>Teppich</t>
  </si>
  <si>
    <t/>
  </si>
  <si>
    <t>Suche (wird farbig angezeigt):</t>
  </si>
  <si>
    <t>Raumart</t>
  </si>
  <si>
    <t>Zwischensumme</t>
  </si>
  <si>
    <t>Alle Angaben zu Angebotswerten sind in Euro ohne Umsatzsteuer ausgewiesen!</t>
  </si>
  <si>
    <t>Angaben zum Bieter</t>
  </si>
  <si>
    <t>Kita</t>
  </si>
  <si>
    <t>Name des Unternehmens (Bieter/Dienstleister):</t>
  </si>
  <si>
    <t>L1</t>
  </si>
  <si>
    <t>LB</t>
  </si>
  <si>
    <t>RG</t>
  </si>
  <si>
    <t xml:space="preserve">LB: </t>
  </si>
  <si>
    <t>Hövelhof</t>
  </si>
  <si>
    <t>wird noch umgebaut ab 2028</t>
  </si>
  <si>
    <t>befindet sich im Neubau ab ca. 08.2027</t>
  </si>
  <si>
    <t>Technikraum 2 K01</t>
  </si>
  <si>
    <t>KG</t>
  </si>
  <si>
    <t>Werkraum 2 K02</t>
  </si>
  <si>
    <t>Werkraum 1 K03</t>
  </si>
  <si>
    <t>NR Werken K04</t>
  </si>
  <si>
    <t>Abstellraum K05</t>
  </si>
  <si>
    <t>Informatik K06</t>
  </si>
  <si>
    <t>Technikraum 1 K07</t>
  </si>
  <si>
    <t>AB Bücher K08</t>
  </si>
  <si>
    <t>Haustechnik K09</t>
  </si>
  <si>
    <t>TRH 1</t>
  </si>
  <si>
    <t>TRH 2</t>
  </si>
  <si>
    <t>Klasse 1.01</t>
  </si>
  <si>
    <t>EG</t>
  </si>
  <si>
    <t>Klasse 1.02</t>
  </si>
  <si>
    <t>Klasse 1.03</t>
  </si>
  <si>
    <t>Flur 3</t>
  </si>
  <si>
    <t>TRH 4</t>
  </si>
  <si>
    <t>WC Schulhof Damen</t>
  </si>
  <si>
    <t>WC Schulhof Herren</t>
  </si>
  <si>
    <t>TRH Aula</t>
  </si>
  <si>
    <t>Hausmeister 1.V8</t>
  </si>
  <si>
    <t>Technik 1.V9</t>
  </si>
  <si>
    <t>Sani 1.V10</t>
  </si>
  <si>
    <t>SV 1.V11</t>
  </si>
  <si>
    <t>Flur 2</t>
  </si>
  <si>
    <t>Flur 1</t>
  </si>
  <si>
    <t>Pumi 1.S3</t>
  </si>
  <si>
    <t>Ber. Lehrer 1.V6</t>
  </si>
  <si>
    <t>Elternsprechzimmer 1.V7</t>
  </si>
  <si>
    <t>Flur 4</t>
  </si>
  <si>
    <t>Linoleum/Fliesen</t>
  </si>
  <si>
    <t>MZR. Informatik 2</t>
  </si>
  <si>
    <t>Abstellraum 1.19</t>
  </si>
  <si>
    <t>Klasse 1.18</t>
  </si>
  <si>
    <t>Abstellraum 1.17</t>
  </si>
  <si>
    <t>Klassenraum 1.16</t>
  </si>
  <si>
    <t>Sozialarbeit 1.15</t>
  </si>
  <si>
    <t>Lehrerarbeitszimmer 1.14</t>
  </si>
  <si>
    <t>Flur 5</t>
  </si>
  <si>
    <t>Pädagogisches Büro 1.13</t>
  </si>
  <si>
    <t>Stellvertretene Schulleitung 1.V5.2</t>
  </si>
  <si>
    <t>Stellvertretene Schulleitung 1.V5.1</t>
  </si>
  <si>
    <t>Sekretariat 1.V3</t>
  </si>
  <si>
    <t>Schulleitung 1.V4</t>
  </si>
  <si>
    <t>Flur Verwaltung</t>
  </si>
  <si>
    <t>Copy</t>
  </si>
  <si>
    <t>Lehrerzimmer 1.V1</t>
  </si>
  <si>
    <t>Teeküche 1.V2</t>
  </si>
  <si>
    <t>Nebenflur</t>
  </si>
  <si>
    <t>D WC Verwaltung</t>
  </si>
  <si>
    <t>H WC Verwaltung</t>
  </si>
  <si>
    <t>Bühne 1.21</t>
  </si>
  <si>
    <t>Holz</t>
  </si>
  <si>
    <t>Abstellraum 1.22</t>
  </si>
  <si>
    <t>Klasse 1.23</t>
  </si>
  <si>
    <t>TRH 3</t>
  </si>
  <si>
    <t>Klasse 1.24</t>
  </si>
  <si>
    <t>Flur 7</t>
  </si>
  <si>
    <t>Anbau</t>
  </si>
  <si>
    <t>Technik 1 E1.18</t>
  </si>
  <si>
    <t>TRH 5</t>
  </si>
  <si>
    <t>B.-WC E1.02</t>
  </si>
  <si>
    <t>WC-J E1.05</t>
  </si>
  <si>
    <t>Vorraum E1.03</t>
  </si>
  <si>
    <t>WC-M E1.04</t>
  </si>
  <si>
    <t>Informatik E1.07</t>
  </si>
  <si>
    <t>Differenzierung E1.08</t>
  </si>
  <si>
    <t>Musik E1.16</t>
  </si>
  <si>
    <t>NR Musik E1.17</t>
  </si>
  <si>
    <t>Kunst E1.09</t>
  </si>
  <si>
    <t>Kunst E1.10</t>
  </si>
  <si>
    <t>TRH 6</t>
  </si>
  <si>
    <t>NR Kunst E1.13</t>
  </si>
  <si>
    <t>Flur 8</t>
  </si>
  <si>
    <t>Selbstlernzentrum E1.12</t>
  </si>
  <si>
    <t>Differenzierung E1.11</t>
  </si>
  <si>
    <t>Klasse 2.01</t>
  </si>
  <si>
    <t>OG</t>
  </si>
  <si>
    <t>Klasse 2.02</t>
  </si>
  <si>
    <t>Klasse 2.03</t>
  </si>
  <si>
    <t>Klasse 2.04</t>
  </si>
  <si>
    <t>Klasse 2.05</t>
  </si>
  <si>
    <t>Flur 12</t>
  </si>
  <si>
    <t>Lehrmittel 1</t>
  </si>
  <si>
    <t>Flur 11</t>
  </si>
  <si>
    <t>Lehrmittel 2</t>
  </si>
  <si>
    <t>Klasse 2.06</t>
  </si>
  <si>
    <t>Klasse 2.07</t>
  </si>
  <si>
    <t>Klasse 2.08</t>
  </si>
  <si>
    <t>Klasse 2.09</t>
  </si>
  <si>
    <t>Klasse 2.10</t>
  </si>
  <si>
    <t>Flur 10</t>
  </si>
  <si>
    <t>Klasse 2.11</t>
  </si>
  <si>
    <t>Klasse 2.12</t>
  </si>
  <si>
    <t>Klasse 2.13</t>
  </si>
  <si>
    <t>WC 1</t>
  </si>
  <si>
    <t>WC 2</t>
  </si>
  <si>
    <t>PuMi 2.14</t>
  </si>
  <si>
    <t>Klasse 2.15</t>
  </si>
  <si>
    <t>Linoelum</t>
  </si>
  <si>
    <t>Klasse 2.16/2.17</t>
  </si>
  <si>
    <t>Klasse 2.18</t>
  </si>
  <si>
    <t>Flur 9</t>
  </si>
  <si>
    <t>Klasse 2.21</t>
  </si>
  <si>
    <t>Abstellraum 2.22</t>
  </si>
  <si>
    <t>Linoleum/Teppich</t>
  </si>
  <si>
    <t>Klasse 2.23</t>
  </si>
  <si>
    <t>Klasse 2.24</t>
  </si>
  <si>
    <t>Flur 14</t>
  </si>
  <si>
    <t>TRH 5 E2.01</t>
  </si>
  <si>
    <t>Chemie-NR E2.03</t>
  </si>
  <si>
    <t>Chemie E2.04</t>
  </si>
  <si>
    <t>Differenzierung E2.06</t>
  </si>
  <si>
    <t>Physik-NR E2.07</t>
  </si>
  <si>
    <t>Physik E2.08</t>
  </si>
  <si>
    <t>TRH 6 E2.09</t>
  </si>
  <si>
    <t>Naturwissenschaften E2.10</t>
  </si>
  <si>
    <t>Biologie E2.11</t>
  </si>
  <si>
    <t>Biologie-NR E2.12</t>
  </si>
  <si>
    <t>Flur 15</t>
  </si>
  <si>
    <t>Biologie-NR E2.13</t>
  </si>
  <si>
    <t>PuMi E2.14</t>
  </si>
  <si>
    <t>Klasse 01</t>
  </si>
  <si>
    <t>Container</t>
  </si>
  <si>
    <t>Klasse 02</t>
  </si>
  <si>
    <t>Klasse 03</t>
  </si>
  <si>
    <t>Klasse 04</t>
  </si>
  <si>
    <t>Klasse 05</t>
  </si>
  <si>
    <t>Vorraum WC-H</t>
  </si>
  <si>
    <t>WC-H</t>
  </si>
  <si>
    <t>Vorraum WC-D</t>
  </si>
  <si>
    <t>WC-D</t>
  </si>
  <si>
    <t>Pumi</t>
  </si>
  <si>
    <t>Realschule</t>
  </si>
  <si>
    <t>NR Physik 1.04</t>
  </si>
  <si>
    <t>Nebengebäude</t>
  </si>
  <si>
    <t>Physik 1.05</t>
  </si>
  <si>
    <t>NR Chemie 1.10</t>
  </si>
  <si>
    <t>Chemie 1.09</t>
  </si>
  <si>
    <t>NR Bio 1.08</t>
  </si>
  <si>
    <t>Biologie 1.07</t>
  </si>
  <si>
    <t xml:space="preserve">NR Musik </t>
  </si>
  <si>
    <t>Musik 1.06</t>
  </si>
  <si>
    <t>WC J 116</t>
  </si>
  <si>
    <t>Hauptgebäude</t>
  </si>
  <si>
    <t>Fliese</t>
  </si>
  <si>
    <t>WC M 117</t>
  </si>
  <si>
    <t>Hausmeister 101</t>
  </si>
  <si>
    <t>Klasse 102</t>
  </si>
  <si>
    <t>Lehrmittel 103</t>
  </si>
  <si>
    <t>Abstellraum 104</t>
  </si>
  <si>
    <t>Speiseraum 105</t>
  </si>
  <si>
    <t>Lehrküche 106</t>
  </si>
  <si>
    <t>Waschraum 107</t>
  </si>
  <si>
    <t>Behinderten WC 108</t>
  </si>
  <si>
    <t>Technikraum Metall 109</t>
  </si>
  <si>
    <t>Werken</t>
  </si>
  <si>
    <t>Berufseinstiegsbegleiter 110</t>
  </si>
  <si>
    <t>Technikraum Holz 111</t>
  </si>
  <si>
    <t>NR Technik 112</t>
  </si>
  <si>
    <t>NR Kunst 113</t>
  </si>
  <si>
    <t>Kunst 114</t>
  </si>
  <si>
    <t>H.-WC 115</t>
  </si>
  <si>
    <t>D.-WC 116</t>
  </si>
  <si>
    <t>Warten</t>
  </si>
  <si>
    <t>Saniraum 117</t>
  </si>
  <si>
    <t>Copy 118</t>
  </si>
  <si>
    <t>Besprechung 119</t>
  </si>
  <si>
    <t>Schulleitung 120</t>
  </si>
  <si>
    <t>Sekretariat 121</t>
  </si>
  <si>
    <t>Konrektion 122</t>
  </si>
  <si>
    <t>Teeküche 123</t>
  </si>
  <si>
    <t>Lehrerzimmer 124</t>
  </si>
  <si>
    <t>Lehrerzimmer 124.1</t>
  </si>
  <si>
    <t>Klasse125</t>
  </si>
  <si>
    <t>Mehrzweckraum 126</t>
  </si>
  <si>
    <t>Klasse 127</t>
  </si>
  <si>
    <t>Klasse 128</t>
  </si>
  <si>
    <t>Klasse 129</t>
  </si>
  <si>
    <t>Klasse 130</t>
  </si>
  <si>
    <t>Technik 131</t>
  </si>
  <si>
    <t>Gruppenraum 132</t>
  </si>
  <si>
    <t>Bühne</t>
  </si>
  <si>
    <t>Abstellraum Bühne</t>
  </si>
  <si>
    <t>Flur F.1</t>
  </si>
  <si>
    <t>Flur F.2</t>
  </si>
  <si>
    <t>Flur F.3</t>
  </si>
  <si>
    <t>Flur F.4</t>
  </si>
  <si>
    <t>Flur F.5</t>
  </si>
  <si>
    <t>Flur F.6</t>
  </si>
  <si>
    <t>Flur F.7</t>
  </si>
  <si>
    <t>Flur F.8</t>
  </si>
  <si>
    <t>Flur F.9</t>
  </si>
  <si>
    <t>Forum/Aula</t>
  </si>
  <si>
    <t>Informatik 201</t>
  </si>
  <si>
    <t>Klasse 202</t>
  </si>
  <si>
    <t>Klasse 203</t>
  </si>
  <si>
    <t>Klasse 204</t>
  </si>
  <si>
    <t>Klasse 205</t>
  </si>
  <si>
    <t>Klasse 206</t>
  </si>
  <si>
    <t>Klasse 207</t>
  </si>
  <si>
    <t>Gruppenraum 208</t>
  </si>
  <si>
    <t>Klasse 209</t>
  </si>
  <si>
    <t>Klasse 210</t>
  </si>
  <si>
    <t>Klasse 211</t>
  </si>
  <si>
    <t>Gruppenraum 212</t>
  </si>
  <si>
    <t>Klasse 213</t>
  </si>
  <si>
    <t>Schulsozialarbeit 214</t>
  </si>
  <si>
    <t>Gruppenraum 215</t>
  </si>
  <si>
    <t>Klasse 216</t>
  </si>
  <si>
    <t>Abstellraum 217</t>
  </si>
  <si>
    <t>PuMi 218</t>
  </si>
  <si>
    <t>WC 219</t>
  </si>
  <si>
    <t>Flur F1.1</t>
  </si>
  <si>
    <t>Flur F1.2</t>
  </si>
  <si>
    <t>Flur F1.3</t>
  </si>
  <si>
    <t>Flur F1.4</t>
  </si>
  <si>
    <t>Krollbachschule</t>
  </si>
  <si>
    <t>Sennestraße 34</t>
  </si>
  <si>
    <t>kl. Gruppenraum Froschgruppe</t>
  </si>
  <si>
    <t>Froschgruppe</t>
  </si>
  <si>
    <t>Gruppenraum Froschgruppe</t>
  </si>
  <si>
    <t>Schlafraum Froschgruppe</t>
  </si>
  <si>
    <t>Garderobe Froschgruppe</t>
  </si>
  <si>
    <t>Waschraum Froschgruppe</t>
  </si>
  <si>
    <t>Gymnastikraum</t>
  </si>
  <si>
    <t>Geräteraum</t>
  </si>
  <si>
    <t>Abstellraum</t>
  </si>
  <si>
    <t>Garderobe MZR</t>
  </si>
  <si>
    <t>P.-WC</t>
  </si>
  <si>
    <t>MZR</t>
  </si>
  <si>
    <t>Kork</t>
  </si>
  <si>
    <t>Leitung</t>
  </si>
  <si>
    <t>Waschraum Schmetterlingsgruppe</t>
  </si>
  <si>
    <t>Schmetterlingsgruppe</t>
  </si>
  <si>
    <t>kl. Gruppenraum Schmetterlingsgruppe</t>
  </si>
  <si>
    <t>Gruppenraum Schmetterlingsgruppe</t>
  </si>
  <si>
    <t>Garderobe Schmetterlingsgruppe</t>
  </si>
  <si>
    <t>Waschraum Marienkäfergruppe</t>
  </si>
  <si>
    <t>Garderobe Marienkäfergruppe</t>
  </si>
  <si>
    <t>Marienkäfergruppe</t>
  </si>
  <si>
    <t>kl. Gruppenraum Marienkäfergruppe</t>
  </si>
  <si>
    <t>Gruppenraum Marienkäfergruppe</t>
  </si>
  <si>
    <t>Schlafraum Marienkäfergruppe</t>
  </si>
  <si>
    <t>Personal</t>
  </si>
  <si>
    <t>TRH</t>
  </si>
  <si>
    <t>Wickeln/WC</t>
  </si>
  <si>
    <t>Bibliothek</t>
  </si>
  <si>
    <t>Kita Schulstraße</t>
  </si>
  <si>
    <t>Gruppennebenraum Kobold</t>
  </si>
  <si>
    <t>Neubau</t>
  </si>
  <si>
    <t>Gruppenraum Kobold</t>
  </si>
  <si>
    <t>Differenzierung Kobold</t>
  </si>
  <si>
    <t>Waschraum Kobold</t>
  </si>
  <si>
    <t>Beh. WC Kobold</t>
  </si>
  <si>
    <t>Abstellr. Kobold</t>
  </si>
  <si>
    <t>Technikraum Kobold</t>
  </si>
  <si>
    <t>Garderobe Kobold</t>
  </si>
  <si>
    <t>Besprechung Kobold</t>
  </si>
  <si>
    <t>Linoleum/Holz</t>
  </si>
  <si>
    <t>Gruppennebenraum Zwerg</t>
  </si>
  <si>
    <t>Altbau</t>
  </si>
  <si>
    <t>Parkett</t>
  </si>
  <si>
    <t>Gruppenraum Zwerg</t>
  </si>
  <si>
    <t>Schlafraum Zwerg</t>
  </si>
  <si>
    <t>Schlafnebenraum Zwerg</t>
  </si>
  <si>
    <t>PM Zwerg</t>
  </si>
  <si>
    <t>Waschraum Zwerg</t>
  </si>
  <si>
    <t>Spülküche</t>
  </si>
  <si>
    <t>WC 1 Küche</t>
  </si>
  <si>
    <t>WC 2 Küche</t>
  </si>
  <si>
    <t>Waschraum Hexen</t>
  </si>
  <si>
    <t>Gruppenraum Hexen</t>
  </si>
  <si>
    <t>Gruppennebenraum Hexen</t>
  </si>
  <si>
    <t>Waschraum Zauberer</t>
  </si>
  <si>
    <t>Gruppenraum Zauberer</t>
  </si>
  <si>
    <t>Gruppennebenraum Zauberer</t>
  </si>
  <si>
    <t>Gruppennebenraum Drache</t>
  </si>
  <si>
    <t>Gruppenraum Drache</t>
  </si>
  <si>
    <t>Waschraum Drache</t>
  </si>
  <si>
    <t>Abstellraum Drache</t>
  </si>
  <si>
    <t>Garderobe Drache</t>
  </si>
  <si>
    <t>Gymnastikhalle</t>
  </si>
  <si>
    <t>Gruppennebenraum Eule</t>
  </si>
  <si>
    <t>Gruppenraum Eule</t>
  </si>
  <si>
    <t>Differenzierung Eule</t>
  </si>
  <si>
    <t>Waschraum Eule</t>
  </si>
  <si>
    <t>WC Eule</t>
  </si>
  <si>
    <t>Abstellr. Eule</t>
  </si>
  <si>
    <t>Technikraum Eule</t>
  </si>
  <si>
    <t>Garderobe Eule</t>
  </si>
  <si>
    <t>Besprechung Eule</t>
  </si>
  <si>
    <t>Personalraum</t>
  </si>
  <si>
    <t>WC</t>
  </si>
  <si>
    <t>Ruheraum</t>
  </si>
  <si>
    <t>Turnraum</t>
  </si>
  <si>
    <t>NR Turnraum</t>
  </si>
  <si>
    <t>NR Sternengruppe</t>
  </si>
  <si>
    <t>Sternengruppe</t>
  </si>
  <si>
    <t>Kinder WC 1</t>
  </si>
  <si>
    <t>Kinder WC 4</t>
  </si>
  <si>
    <t>Garderobe Mond</t>
  </si>
  <si>
    <t>Mondgruppe</t>
  </si>
  <si>
    <t>NR Mondgruppe</t>
  </si>
  <si>
    <t>Schlafraum</t>
  </si>
  <si>
    <t>Wickelraum</t>
  </si>
  <si>
    <t>Kinder WC 3</t>
  </si>
  <si>
    <t>Garderobe Sonne</t>
  </si>
  <si>
    <t>Sonnengruppe</t>
  </si>
  <si>
    <t>NR Sonnengruppe</t>
  </si>
  <si>
    <t>Kinder WC 2</t>
  </si>
  <si>
    <t>Garderobe Wolken</t>
  </si>
  <si>
    <t>Wolkengruppe</t>
  </si>
  <si>
    <t>NR Wolkengruppe</t>
  </si>
  <si>
    <t>NR 2 Wolkengruppe</t>
  </si>
  <si>
    <t>Halle</t>
  </si>
  <si>
    <t>Lager</t>
  </si>
  <si>
    <t>Kita Bentlake</t>
  </si>
  <si>
    <t>Bentlakestraße 97</t>
  </si>
  <si>
    <t>Küche 0.01</t>
  </si>
  <si>
    <t>Abstellraum 0.02</t>
  </si>
  <si>
    <t>Gruppenraum 1 0.03</t>
  </si>
  <si>
    <t>kl. Gruppenraum 1 0.03a</t>
  </si>
  <si>
    <t>Abst. Gr. 1</t>
  </si>
  <si>
    <t>Mehrzweckraum 0.04</t>
  </si>
  <si>
    <t>Flur 2 EG</t>
  </si>
  <si>
    <t>Flur 1 EG</t>
  </si>
  <si>
    <t>Waschraum 1 0.05</t>
  </si>
  <si>
    <t>Vorraum 0.06</t>
  </si>
  <si>
    <t>Abstellraum 0.06a</t>
  </si>
  <si>
    <t>Wickelraum 0.06b</t>
  </si>
  <si>
    <t>Büro 0.07</t>
  </si>
  <si>
    <t>Foyer 01</t>
  </si>
  <si>
    <t>Beton beschichtet</t>
  </si>
  <si>
    <t>Hauswirtschaftsraum 0.08</t>
  </si>
  <si>
    <t>WC Herren 0.09</t>
  </si>
  <si>
    <t>WC Damen 0.09a</t>
  </si>
  <si>
    <t>Werken 0.10</t>
  </si>
  <si>
    <t>Leiterin 0.11</t>
  </si>
  <si>
    <t>Windfang 1</t>
  </si>
  <si>
    <t>Speiseraum 0.13</t>
  </si>
  <si>
    <t>Durchgang Garderobe 0.14</t>
  </si>
  <si>
    <t>Gruppennebenraum 0.14a</t>
  </si>
  <si>
    <t>Schlafen 1 0.15</t>
  </si>
  <si>
    <t>Abstellr. 0.15a</t>
  </si>
  <si>
    <t>Schlafen 0.16</t>
  </si>
  <si>
    <t>Flur 3 EG</t>
  </si>
  <si>
    <t>Pers.-WC 0.18</t>
  </si>
  <si>
    <t>Kinder WC 0.19</t>
  </si>
  <si>
    <t>Wickelraum 0.20</t>
  </si>
  <si>
    <t>Atelier 0.21</t>
  </si>
  <si>
    <t>Abstellraum 0.21a</t>
  </si>
  <si>
    <t>Flur 4 EG</t>
  </si>
  <si>
    <t>Gymnastikraum 0.22</t>
  </si>
  <si>
    <t>Holz Sporthallenboden</t>
  </si>
  <si>
    <t>Flur 1 OG</t>
  </si>
  <si>
    <t>WC 1.01</t>
  </si>
  <si>
    <t>Personal 1.02</t>
  </si>
  <si>
    <t>Schlafraum 1.03</t>
  </si>
  <si>
    <t>Pumi 1.04</t>
  </si>
  <si>
    <t>Wickelraum 1.06</t>
  </si>
  <si>
    <t>Material 1.07</t>
  </si>
  <si>
    <t>Gruppenraum 1.08</t>
  </si>
  <si>
    <t>Schlafraum 1.08a</t>
  </si>
  <si>
    <t>Gruppenraum 1.09</t>
  </si>
  <si>
    <t>Gruppennebenraum 1.09a</t>
  </si>
  <si>
    <t>Flur 2 OG</t>
  </si>
  <si>
    <t>Kita Klausheide</t>
  </si>
  <si>
    <t>Bentlakestraße 2</t>
  </si>
  <si>
    <t>Laminat</t>
  </si>
  <si>
    <t>PM</t>
  </si>
  <si>
    <t>Gruppennebenraum</t>
  </si>
  <si>
    <t>Lernwerkstatt</t>
  </si>
  <si>
    <t>Waschraum</t>
  </si>
  <si>
    <t>Essensausgabe</t>
  </si>
  <si>
    <t>Fliesen/Teppich</t>
  </si>
  <si>
    <t>Waschraum 2</t>
  </si>
  <si>
    <t>Pause</t>
  </si>
  <si>
    <t>Arbeitszimmer</t>
  </si>
  <si>
    <t>Waschraum 1</t>
  </si>
  <si>
    <t>Linoleum/Sportboden</t>
  </si>
  <si>
    <t>Kita Espeln</t>
  </si>
  <si>
    <t>Espelner Str. 69</t>
  </si>
  <si>
    <t>Staumühler Str. 31</t>
  </si>
  <si>
    <t>LM 1.S1 Lehrmittel</t>
  </si>
  <si>
    <t>BOB 1.16 Berufsorientierung Büro</t>
  </si>
  <si>
    <t xml:space="preserve">BOB 1.16 Büro </t>
  </si>
  <si>
    <t xml:space="preserve">TRH 2 </t>
  </si>
  <si>
    <t xml:space="preserve">zu reinigende Räume:  </t>
  </si>
  <si>
    <t>entfällt ab ca. 08.2028</t>
  </si>
  <si>
    <t>Schulstraße 2</t>
  </si>
  <si>
    <t xml:space="preserve">Kita Schulstraße </t>
  </si>
  <si>
    <t xml:space="preserve">Kita Schatenstraße </t>
  </si>
  <si>
    <t>Schatenstraße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</si>
</sst>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00\ [$€-40A]_-;\-* #,##0.0000\ [$€-40A]_-;_-* &quot;-&quot;????\ [$€-40A]_-;_-@_-"/>
    <numFmt numFmtId="167" formatCode="_([$€-2]* #,##0.00_);_([$€-2]* \(#,##0.00\);_([$€-2]* &quot;-&quot;??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#,##0.00_ ;\-#,##0.00\ 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9"/>
      <name val="Arial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indexed="8"/>
      <name val="Calibri"/>
      <family val="2"/>
      <charset val="1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indexed="8"/>
      <name val="Arial"/>
      <family val="2"/>
    </font>
    <font>
      <sz val="11"/>
      <color theme="1"/>
      <name val="Gotham Medium"/>
      <family val="2"/>
    </font>
    <font>
      <b/>
      <sz val="10"/>
      <color rgb="FF3F3F3F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rgb="FF000000"/>
      <name val="Calibri"/>
      <family val="2"/>
      <scheme val="minor"/>
    </font>
    <font>
      <sz val="10"/>
      <name val="Helv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b/>
      <sz val="9"/>
      <color theme="4" tint="0.79998168889431442"/>
      <name val="Arial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Wingdings"/>
      <charset val="2"/>
    </font>
    <font>
      <sz val="10"/>
      <color theme="0" tint="-0.34998626667073579"/>
      <name val="Wingdings"/>
      <charset val="2"/>
    </font>
  </fonts>
  <fills count="6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DCE6F1"/>
        <bgColor rgb="FF000000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 style="thin">
        <color theme="0" tint="-0.1499679555650502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thin">
        <color auto="1"/>
      </left>
      <right/>
      <top style="medium">
        <color indexed="64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double">
        <color auto="1"/>
      </bottom>
      <diagonal/>
    </border>
  </borders>
  <cellStyleXfs count="4078">
    <xf numFmtId="0" fontId="0" fillId="0" borderId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6" fillId="2" borderId="0" applyNumberFormat="0" applyBorder="0" applyAlignment="0" applyProtection="0"/>
    <xf numFmtId="165" fontId="28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8" fillId="15" borderId="7" applyNumberFormat="0" applyFont="0" applyAlignment="0" applyProtection="0"/>
    <xf numFmtId="0" fontId="38" fillId="15" borderId="7" applyNumberFormat="0" applyFont="0" applyAlignment="0" applyProtection="0"/>
    <xf numFmtId="0" fontId="38" fillId="0" borderId="0"/>
    <xf numFmtId="0" fontId="32" fillId="0" borderId="0"/>
    <xf numFmtId="0" fontId="32" fillId="0" borderId="0"/>
    <xf numFmtId="0" fontId="32" fillId="0" borderId="0"/>
    <xf numFmtId="167" fontId="32" fillId="0" borderId="0"/>
    <xf numFmtId="166" fontId="32" fillId="0" borderId="0"/>
    <xf numFmtId="0" fontId="38" fillId="0" borderId="0"/>
    <xf numFmtId="0" fontId="32" fillId="0" borderId="0"/>
    <xf numFmtId="164" fontId="39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9" fillId="0" borderId="0"/>
    <xf numFmtId="0" fontId="28" fillId="0" borderId="0"/>
    <xf numFmtId="0" fontId="41" fillId="0" borderId="0"/>
    <xf numFmtId="0" fontId="28" fillId="0" borderId="0"/>
    <xf numFmtId="0" fontId="27" fillId="0" borderId="0"/>
    <xf numFmtId="9" fontId="28" fillId="0" borderId="0" applyFont="0" applyFill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3" fillId="25" borderId="0" applyNumberFormat="0" applyBorder="0" applyAlignment="0" applyProtection="0"/>
    <xf numFmtId="0" fontId="43" fillId="27" borderId="0" applyNumberFormat="0" applyBorder="0" applyAlignment="0" applyProtection="0"/>
    <xf numFmtId="0" fontId="43" fillId="29" borderId="0" applyNumberFormat="0" applyBorder="0" applyAlignment="0" applyProtection="0"/>
    <xf numFmtId="0" fontId="43" fillId="31" borderId="0" applyNumberFormat="0" applyBorder="0" applyAlignment="0" applyProtection="0"/>
    <xf numFmtId="0" fontId="43" fillId="33" borderId="0" applyNumberFormat="0" applyBorder="0" applyAlignment="0" applyProtection="0"/>
    <xf numFmtId="0" fontId="43" fillId="35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4" borderId="0" applyNumberFormat="0" applyBorder="0" applyAlignment="0" applyProtection="0"/>
    <xf numFmtId="0" fontId="44" fillId="19" borderId="0" applyNumberFormat="0" applyBorder="0" applyAlignment="0" applyProtection="0"/>
    <xf numFmtId="0" fontId="45" fillId="22" borderId="12" applyNumberFormat="0" applyAlignment="0" applyProtection="0"/>
    <xf numFmtId="0" fontId="46" fillId="23" borderId="15" applyNumberFormat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48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39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 applyNumberFormat="0" applyFill="0" applyBorder="0" applyProtection="0">
      <alignment horizontal="left"/>
    </xf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18" borderId="0" applyNumberFormat="0" applyBorder="0" applyAlignment="0" applyProtection="0"/>
    <xf numFmtId="0" fontId="53" fillId="0" borderId="9" applyNumberFormat="0" applyFill="0" applyAlignment="0" applyProtection="0"/>
    <xf numFmtId="0" fontId="54" fillId="0" borderId="10" applyNumberFormat="0" applyFill="0" applyAlignment="0" applyProtection="0"/>
    <xf numFmtId="0" fontId="55" fillId="0" borderId="1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21" borderId="12" applyNumberFormat="0" applyAlignment="0" applyProtection="0"/>
    <xf numFmtId="0" fontId="58" fillId="0" borderId="14" applyNumberFormat="0" applyFill="0" applyAlignment="0" applyProtection="0"/>
    <xf numFmtId="0" fontId="59" fillId="20" borderId="0" applyNumberFormat="0" applyBorder="0" applyAlignment="0" applyProtection="0"/>
    <xf numFmtId="0" fontId="60" fillId="0" borderId="0">
      <alignment vertical="top"/>
    </xf>
    <xf numFmtId="0" fontId="60" fillId="0" borderId="0">
      <alignment vertical="top"/>
    </xf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3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39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7" fillId="0" borderId="0"/>
    <xf numFmtId="0" fontId="61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39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7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7" fillId="0" borderId="0"/>
    <xf numFmtId="0" fontId="27" fillId="0" borderId="0"/>
    <xf numFmtId="0" fontId="39" fillId="0" borderId="0"/>
    <xf numFmtId="0" fontId="27" fillId="0" borderId="0"/>
    <xf numFmtId="0" fontId="27" fillId="0" borderId="0"/>
    <xf numFmtId="0" fontId="60" fillId="0" borderId="0">
      <alignment vertical="top"/>
    </xf>
    <xf numFmtId="0" fontId="27" fillId="0" borderId="0"/>
    <xf numFmtId="0" fontId="47" fillId="0" borderId="0"/>
    <xf numFmtId="0" fontId="4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9" fillId="15" borderId="7" applyNumberFormat="0" applyFont="0" applyAlignment="0" applyProtection="0"/>
    <xf numFmtId="0" fontId="62" fillId="22" borderId="13" applyNumberFormat="0" applyAlignment="0" applyProtection="0"/>
    <xf numFmtId="9" fontId="4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63" fillId="0" borderId="0" applyNumberFormat="0" applyFont="0" applyFill="0" applyBorder="0" applyAlignment="0" applyProtection="0">
      <alignment horizontal="left"/>
    </xf>
    <xf numFmtId="15" fontId="63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64" fillId="0" borderId="17">
      <alignment horizontal="center"/>
    </xf>
    <xf numFmtId="4" fontId="31" fillId="36" borderId="18" applyNumberFormat="0" applyProtection="0">
      <alignment vertical="center"/>
    </xf>
    <xf numFmtId="4" fontId="31" fillId="37" borderId="18" applyNumberFormat="0" applyProtection="0">
      <alignment horizontal="left" vertical="center" indent="1"/>
    </xf>
    <xf numFmtId="4" fontId="31" fillId="38" borderId="18" applyNumberFormat="0" applyProtection="0">
      <alignment horizontal="left" vertical="center" indent="1"/>
    </xf>
    <xf numFmtId="4" fontId="31" fillId="0" borderId="18" applyNumberFormat="0" applyProtection="0">
      <alignment horizontal="right" vertical="center"/>
    </xf>
    <xf numFmtId="4" fontId="31" fillId="38" borderId="18" applyNumberFormat="0" applyProtection="0">
      <alignment horizontal="left" vertical="center" indent="1"/>
    </xf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60" fillId="0" borderId="0"/>
    <xf numFmtId="0" fontId="28" fillId="0" borderId="0"/>
    <xf numFmtId="0" fontId="65" fillId="0" borderId="0"/>
    <xf numFmtId="0" fontId="28" fillId="0" borderId="0"/>
    <xf numFmtId="0" fontId="28" fillId="0" borderId="0"/>
    <xf numFmtId="0" fontId="28" fillId="0" borderId="0"/>
    <xf numFmtId="0" fontId="66" fillId="0" borderId="0"/>
    <xf numFmtId="0" fontId="28" fillId="0" borderId="1" applyNumberFormat="0" applyFill="0" applyProtection="0">
      <alignment vertical="top" wrapText="1"/>
    </xf>
    <xf numFmtId="49" fontId="28" fillId="0" borderId="0" applyFont="0" applyFill="0" applyBorder="0" applyAlignment="0" applyProtection="0">
      <protection locked="0"/>
    </xf>
    <xf numFmtId="0" fontId="42" fillId="0" borderId="16" applyNumberFormat="0" applyFill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7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0" fontId="26" fillId="0" borderId="0"/>
    <xf numFmtId="166" fontId="28" fillId="0" borderId="0"/>
    <xf numFmtId="0" fontId="25" fillId="0" borderId="0"/>
    <xf numFmtId="0" fontId="28" fillId="0" borderId="0"/>
    <xf numFmtId="167" fontId="28" fillId="0" borderId="0"/>
    <xf numFmtId="0" fontId="65" fillId="0" borderId="0"/>
    <xf numFmtId="0" fontId="28" fillId="0" borderId="0"/>
    <xf numFmtId="165" fontId="28" fillId="0" borderId="0" applyFont="0" applyFill="0" applyBorder="0" applyAlignment="0" applyProtection="0"/>
    <xf numFmtId="0" fontId="75" fillId="0" borderId="0"/>
    <xf numFmtId="0" fontId="49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2" borderId="0" applyNumberFormat="0" applyBorder="0" applyAlignment="0" applyProtection="0"/>
    <xf numFmtId="0" fontId="49" fillId="48" borderId="0" applyNumberFormat="0" applyBorder="0" applyAlignment="0" applyProtection="0"/>
    <xf numFmtId="0" fontId="49" fillId="44" borderId="0" applyNumberFormat="0" applyBorder="0" applyAlignment="0" applyProtection="0"/>
    <xf numFmtId="0" fontId="49" fillId="47" borderId="0" applyNumberFormat="0" applyBorder="0" applyAlignment="0" applyProtection="0"/>
    <xf numFmtId="0" fontId="49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2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38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4" borderId="0" applyNumberFormat="0" applyBorder="0" applyAlignment="0" applyProtection="0"/>
    <xf numFmtId="0" fontId="36" fillId="55" borderId="0" applyNumberFormat="0" applyBorder="0" applyAlignment="0" applyProtection="0"/>
    <xf numFmtId="0" fontId="36" fillId="51" borderId="0" applyNumberFormat="0" applyBorder="0" applyAlignment="0" applyProtection="0"/>
    <xf numFmtId="0" fontId="36" fillId="38" borderId="0" applyNumberFormat="0" applyBorder="0" applyAlignment="0" applyProtection="0"/>
    <xf numFmtId="0" fontId="36" fillId="56" borderId="0" applyNumberFormat="0" applyBorder="0" applyAlignment="0" applyProtection="0"/>
    <xf numFmtId="0" fontId="76" fillId="57" borderId="28" applyNumberFormat="0" applyAlignment="0" applyProtection="0"/>
    <xf numFmtId="0" fontId="77" fillId="57" borderId="29" applyNumberFormat="0" applyAlignment="0" applyProtection="0"/>
    <xf numFmtId="0" fontId="78" fillId="46" borderId="29" applyNumberFormat="0" applyAlignment="0" applyProtection="0"/>
    <xf numFmtId="0" fontId="79" fillId="0" borderId="30" applyNumberFormat="0" applyFill="0" applyAlignment="0" applyProtection="0"/>
    <xf numFmtId="0" fontId="80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81" fillId="43" borderId="0" applyNumberFormat="0" applyBorder="0" applyAlignment="0" applyProtection="0"/>
    <xf numFmtId="164" fontId="60" fillId="0" borderId="0" applyFont="0" applyFill="0" applyBorder="0" applyAlignment="0" applyProtection="0"/>
    <xf numFmtId="0" fontId="82" fillId="36" borderId="0" applyNumberFormat="0" applyBorder="0" applyAlignment="0" applyProtection="0"/>
    <xf numFmtId="0" fontId="49" fillId="58" borderId="31" applyNumberFormat="0" applyFont="0" applyAlignment="0" applyProtection="0"/>
    <xf numFmtId="9" fontId="28" fillId="0" borderId="0" applyFont="0" applyFill="0" applyBorder="0" applyAlignment="0" applyProtection="0">
      <alignment wrapText="1"/>
    </xf>
    <xf numFmtId="0" fontId="83" fillId="42" borderId="0" applyNumberFormat="0" applyBorder="0" applyAlignment="0" applyProtection="0"/>
    <xf numFmtId="0" fontId="28" fillId="0" borderId="0">
      <alignment wrapText="1"/>
    </xf>
    <xf numFmtId="0" fontId="84" fillId="0" borderId="0" applyNumberFormat="0" applyFill="0" applyBorder="0" applyAlignment="0" applyProtection="0"/>
    <xf numFmtId="0" fontId="85" fillId="0" borderId="32" applyNumberFormat="0" applyFill="0" applyAlignment="0" applyProtection="0"/>
    <xf numFmtId="0" fontId="86" fillId="0" borderId="33" applyNumberFormat="0" applyFill="0" applyAlignment="0" applyProtection="0"/>
    <xf numFmtId="0" fontId="87" fillId="0" borderId="34" applyNumberFormat="0" applyFill="0" applyAlignment="0" applyProtection="0"/>
    <xf numFmtId="0" fontId="87" fillId="0" borderId="0" applyNumberFormat="0" applyFill="0" applyBorder="0" applyAlignment="0" applyProtection="0"/>
    <xf numFmtId="0" fontId="88" fillId="0" borderId="35" applyNumberFormat="0" applyFill="0" applyAlignment="0" applyProtection="0"/>
    <xf numFmtId="44" fontId="60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90" fillId="59" borderId="36" applyNumberFormat="0" applyAlignment="0" applyProtection="0"/>
    <xf numFmtId="0" fontId="24" fillId="0" borderId="0"/>
    <xf numFmtId="0" fontId="23" fillId="0" borderId="0"/>
    <xf numFmtId="0" fontId="28" fillId="0" borderId="0"/>
    <xf numFmtId="167" fontId="22" fillId="0" borderId="0"/>
    <xf numFmtId="167" fontId="28" fillId="0" borderId="0"/>
    <xf numFmtId="167" fontId="22" fillId="0" borderId="0"/>
    <xf numFmtId="167" fontId="28" fillId="0" borderId="0"/>
    <xf numFmtId="167" fontId="28" fillId="0" borderId="0" applyFont="0" applyFill="0" applyBorder="0" applyAlignment="0" applyProtection="0"/>
    <xf numFmtId="167" fontId="39" fillId="0" borderId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2" fillId="3" borderId="0" applyNumberFormat="0" applyBorder="0" applyAlignment="0" applyProtection="0"/>
    <xf numFmtId="167" fontId="22" fillId="4" borderId="0" applyNumberFormat="0" applyBorder="0" applyAlignment="0" applyProtection="0"/>
    <xf numFmtId="167" fontId="22" fillId="5" borderId="0" applyNumberFormat="0" applyBorder="0" applyAlignment="0" applyProtection="0"/>
    <xf numFmtId="167" fontId="22" fillId="6" borderId="0" applyNumberFormat="0" applyBorder="0" applyAlignment="0" applyProtection="0"/>
    <xf numFmtId="167" fontId="22" fillId="7" borderId="0" applyNumberFormat="0" applyBorder="0" applyAlignment="0" applyProtection="0"/>
    <xf numFmtId="167" fontId="22" fillId="8" borderId="0" applyNumberFormat="0" applyBorder="0" applyAlignment="0" applyProtection="0"/>
    <xf numFmtId="167" fontId="39" fillId="3" borderId="0" applyNumberFormat="0" applyBorder="0" applyAlignment="0" applyProtection="0"/>
    <xf numFmtId="167" fontId="39" fillId="4" borderId="0" applyNumberFormat="0" applyBorder="0" applyAlignment="0" applyProtection="0"/>
    <xf numFmtId="167" fontId="39" fillId="5" borderId="0" applyNumberFormat="0" applyBorder="0" applyAlignment="0" applyProtection="0"/>
    <xf numFmtId="167" fontId="39" fillId="6" borderId="0" applyNumberFormat="0" applyBorder="0" applyAlignment="0" applyProtection="0"/>
    <xf numFmtId="167" fontId="39" fillId="7" borderId="0" applyNumberFormat="0" applyBorder="0" applyAlignment="0" applyProtection="0"/>
    <xf numFmtId="167" fontId="39" fillId="8" borderId="0" applyNumberFormat="0" applyBorder="0" applyAlignment="0" applyProtection="0"/>
    <xf numFmtId="167" fontId="22" fillId="9" borderId="0" applyNumberFormat="0" applyBorder="0" applyAlignment="0" applyProtection="0"/>
    <xf numFmtId="167" fontId="22" fillId="10" borderId="0" applyNumberFormat="0" applyBorder="0" applyAlignment="0" applyProtection="0"/>
    <xf numFmtId="167" fontId="22" fillId="11" borderId="0" applyNumberFormat="0" applyBorder="0" applyAlignment="0" applyProtection="0"/>
    <xf numFmtId="167" fontId="22" fillId="12" borderId="0" applyNumberFormat="0" applyBorder="0" applyAlignment="0" applyProtection="0"/>
    <xf numFmtId="167" fontId="22" fillId="13" borderId="0" applyNumberFormat="0" applyBorder="0" applyAlignment="0" applyProtection="0"/>
    <xf numFmtId="167" fontId="22" fillId="14" borderId="0" applyNumberFormat="0" applyBorder="0" applyAlignment="0" applyProtection="0"/>
    <xf numFmtId="167" fontId="39" fillId="9" borderId="0" applyNumberFormat="0" applyBorder="0" applyAlignment="0" applyProtection="0"/>
    <xf numFmtId="167" fontId="39" fillId="10" borderId="0" applyNumberFormat="0" applyBorder="0" applyAlignment="0" applyProtection="0"/>
    <xf numFmtId="167" fontId="39" fillId="11" borderId="0" applyNumberFormat="0" applyBorder="0" applyAlignment="0" applyProtection="0"/>
    <xf numFmtId="167" fontId="39" fillId="12" borderId="0" applyNumberFormat="0" applyBorder="0" applyAlignment="0" applyProtection="0"/>
    <xf numFmtId="167" fontId="39" fillId="13" borderId="0" applyNumberFormat="0" applyBorder="0" applyAlignment="0" applyProtection="0"/>
    <xf numFmtId="167" fontId="39" fillId="14" borderId="0" applyNumberFormat="0" applyBorder="0" applyAlignment="0" applyProtection="0"/>
    <xf numFmtId="167" fontId="43" fillId="25" borderId="0" applyNumberFormat="0" applyBorder="0" applyAlignment="0" applyProtection="0"/>
    <xf numFmtId="167" fontId="43" fillId="27" borderId="0" applyNumberFormat="0" applyBorder="0" applyAlignment="0" applyProtection="0"/>
    <xf numFmtId="167" fontId="43" fillId="29" borderId="0" applyNumberFormat="0" applyBorder="0" applyAlignment="0" applyProtection="0"/>
    <xf numFmtId="167" fontId="43" fillId="31" borderId="0" applyNumberFormat="0" applyBorder="0" applyAlignment="0" applyProtection="0"/>
    <xf numFmtId="167" fontId="43" fillId="33" borderId="0" applyNumberFormat="0" applyBorder="0" applyAlignment="0" applyProtection="0"/>
    <xf numFmtId="167" fontId="43" fillId="35" borderId="0" applyNumberFormat="0" applyBorder="0" applyAlignment="0" applyProtection="0"/>
    <xf numFmtId="167" fontId="36" fillId="2" borderId="0" applyNumberFormat="0" applyBorder="0" applyAlignment="0" applyProtection="0"/>
    <xf numFmtId="167" fontId="43" fillId="24" borderId="0" applyNumberFormat="0" applyBorder="0" applyAlignment="0" applyProtection="0"/>
    <xf numFmtId="167" fontId="43" fillId="26" borderId="0" applyNumberFormat="0" applyBorder="0" applyAlignment="0" applyProtection="0"/>
    <xf numFmtId="167" fontId="43" fillId="28" borderId="0" applyNumberFormat="0" applyBorder="0" applyAlignment="0" applyProtection="0"/>
    <xf numFmtId="167" fontId="43" fillId="30" borderId="0" applyNumberFormat="0" applyBorder="0" applyAlignment="0" applyProtection="0"/>
    <xf numFmtId="167" fontId="43" fillId="32" borderId="0" applyNumberFormat="0" applyBorder="0" applyAlignment="0" applyProtection="0"/>
    <xf numFmtId="167" fontId="43" fillId="34" borderId="0" applyNumberFormat="0" applyBorder="0" applyAlignment="0" applyProtection="0"/>
    <xf numFmtId="167" fontId="44" fillId="19" borderId="0" applyNumberFormat="0" applyBorder="0" applyAlignment="0" applyProtection="0"/>
    <xf numFmtId="167" fontId="45" fillId="22" borderId="12" applyNumberFormat="0" applyAlignment="0" applyProtection="0"/>
    <xf numFmtId="167" fontId="46" fillId="23" borderId="15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22" fillId="0" borderId="0" applyFont="0" applyFill="0" applyBorder="0" applyAlignment="0" applyProtection="0"/>
    <xf numFmtId="167" fontId="28" fillId="0" borderId="0" applyNumberFormat="0" applyFill="0" applyBorder="0" applyProtection="0">
      <alignment horizontal="left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51" fillId="0" borderId="0" applyNumberFormat="0" applyFill="0" applyBorder="0" applyAlignment="0" applyProtection="0"/>
    <xf numFmtId="167" fontId="52" fillId="18" borderId="0" applyNumberFormat="0" applyBorder="0" applyAlignment="0" applyProtection="0"/>
    <xf numFmtId="167" fontId="53" fillId="0" borderId="9" applyNumberFormat="0" applyFill="0" applyAlignment="0" applyProtection="0"/>
    <xf numFmtId="167" fontId="54" fillId="0" borderId="10" applyNumberFormat="0" applyFill="0" applyAlignment="0" applyProtection="0"/>
    <xf numFmtId="167" fontId="55" fillId="0" borderId="11" applyNumberFormat="0" applyFill="0" applyAlignment="0" applyProtection="0"/>
    <xf numFmtId="167" fontId="55" fillId="0" borderId="0" applyNumberFormat="0" applyFill="0" applyBorder="0" applyAlignment="0" applyProtection="0"/>
    <xf numFmtId="167" fontId="56" fillId="0" borderId="0" applyNumberFormat="0" applyFill="0" applyBorder="0" applyAlignment="0" applyProtection="0">
      <alignment vertical="top"/>
      <protection locked="0"/>
    </xf>
    <xf numFmtId="167" fontId="57" fillId="21" borderId="12" applyNumberFormat="0" applyAlignment="0" applyProtection="0"/>
    <xf numFmtId="167" fontId="58" fillId="0" borderId="14" applyNumberFormat="0" applyFill="0" applyAlignment="0" applyProtection="0"/>
    <xf numFmtId="167" fontId="59" fillId="20" borderId="0" applyNumberFormat="0" applyBorder="0" applyAlignment="0" applyProtection="0"/>
    <xf numFmtId="167" fontId="60" fillId="0" borderId="0">
      <alignment vertical="top"/>
    </xf>
    <xf numFmtId="167" fontId="60" fillId="0" borderId="0">
      <alignment vertical="top"/>
    </xf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50" fillId="0" borderId="0"/>
    <xf numFmtId="167" fontId="39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50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47" fillId="0" borderId="0"/>
    <xf numFmtId="167" fontId="47" fillId="0" borderId="0"/>
    <xf numFmtId="167" fontId="47" fillId="0" borderId="0"/>
    <xf numFmtId="167" fontId="39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39" fillId="0" borderId="0"/>
    <xf numFmtId="167" fontId="22" fillId="0" borderId="0"/>
    <xf numFmtId="167" fontId="61" fillId="0" borderId="0"/>
    <xf numFmtId="167" fontId="50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8" fillId="0" borderId="0"/>
    <xf numFmtId="167" fontId="22" fillId="0" borderId="0"/>
    <xf numFmtId="167" fontId="22" fillId="0" borderId="0"/>
    <xf numFmtId="167" fontId="39" fillId="0" borderId="0"/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22" fillId="0" borderId="0"/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60" fillId="0" borderId="0">
      <alignment vertical="top"/>
    </xf>
    <xf numFmtId="167" fontId="22" fillId="0" borderId="0"/>
    <xf numFmtId="167" fontId="22" fillId="0" borderId="0"/>
    <xf numFmtId="167" fontId="39" fillId="0" borderId="0"/>
    <xf numFmtId="167" fontId="22" fillId="0" borderId="0"/>
    <xf numFmtId="167" fontId="22" fillId="0" borderId="0"/>
    <xf numFmtId="167" fontId="60" fillId="0" borderId="0">
      <alignment vertical="top"/>
    </xf>
    <xf numFmtId="167" fontId="22" fillId="0" borderId="0"/>
    <xf numFmtId="167" fontId="47" fillId="0" borderId="0"/>
    <xf numFmtId="167" fontId="47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22" fillId="0" borderId="0"/>
    <xf numFmtId="167" fontId="39" fillId="15" borderId="7" applyNumberFormat="0" applyFont="0" applyAlignment="0" applyProtection="0"/>
    <xf numFmtId="167" fontId="22" fillId="15" borderId="7" applyNumberFormat="0" applyFont="0" applyAlignment="0" applyProtection="0"/>
    <xf numFmtId="167" fontId="22" fillId="15" borderId="7" applyNumberFormat="0" applyFont="0" applyAlignment="0" applyProtection="0"/>
    <xf numFmtId="167" fontId="62" fillId="22" borderId="13" applyNumberFormat="0" applyAlignment="0" applyProtection="0"/>
    <xf numFmtId="167" fontId="63" fillId="0" borderId="0" applyNumberFormat="0" applyFont="0" applyFill="0" applyBorder="0" applyAlignment="0" applyProtection="0">
      <alignment horizontal="left"/>
    </xf>
    <xf numFmtId="4" fontId="31" fillId="38" borderId="45" applyNumberFormat="0" applyProtection="0">
      <alignment horizontal="left" vertical="center" indent="1"/>
    </xf>
    <xf numFmtId="167" fontId="64" fillId="0" borderId="17">
      <alignment horizontal="center"/>
    </xf>
    <xf numFmtId="4" fontId="31" fillId="36" borderId="41" applyNumberFormat="0" applyProtection="0">
      <alignment vertical="center"/>
    </xf>
    <xf numFmtId="4" fontId="31" fillId="37" borderId="41" applyNumberFormat="0" applyProtection="0">
      <alignment horizontal="left" vertical="center" indent="1"/>
    </xf>
    <xf numFmtId="4" fontId="31" fillId="38" borderId="41" applyNumberFormat="0" applyProtection="0">
      <alignment horizontal="left" vertical="center" indent="1"/>
    </xf>
    <xf numFmtId="4" fontId="31" fillId="0" borderId="41" applyNumberFormat="0" applyProtection="0">
      <alignment horizontal="right" vertical="center"/>
    </xf>
    <xf numFmtId="4" fontId="31" fillId="38" borderId="41" applyNumberFormat="0" applyProtection="0">
      <alignment horizontal="left" vertical="center" indent="1"/>
    </xf>
    <xf numFmtId="167" fontId="28" fillId="0" borderId="0"/>
    <xf numFmtId="167" fontId="22" fillId="0" borderId="0"/>
    <xf numFmtId="167" fontId="22" fillId="0" borderId="0"/>
    <xf numFmtId="167" fontId="22" fillId="0" borderId="0"/>
    <xf numFmtId="167" fontId="28" fillId="0" borderId="0"/>
    <xf numFmtId="167" fontId="60" fillId="0" borderId="0"/>
    <xf numFmtId="167" fontId="28" fillId="0" borderId="0"/>
    <xf numFmtId="167" fontId="28" fillId="0" borderId="0"/>
    <xf numFmtId="167" fontId="95" fillId="0" borderId="0" applyNumberFormat="0" applyFill="0" applyBorder="0" applyProtection="0">
      <alignment vertical="top"/>
    </xf>
    <xf numFmtId="167" fontId="65" fillId="0" borderId="0"/>
    <xf numFmtId="167" fontId="28" fillId="0" borderId="0"/>
    <xf numFmtId="167" fontId="28" fillId="0" borderId="0"/>
    <xf numFmtId="167" fontId="28" fillId="0" borderId="0"/>
    <xf numFmtId="167" fontId="66" fillId="0" borderId="0"/>
    <xf numFmtId="167" fontId="28" fillId="0" borderId="27" applyNumberFormat="0" applyFill="0" applyProtection="0">
      <alignment vertical="top" wrapText="1"/>
    </xf>
    <xf numFmtId="167" fontId="42" fillId="0" borderId="16" applyNumberFormat="0" applyFill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67" fillId="0" borderId="0" applyNumberFormat="0" applyFill="0" applyBorder="0" applyAlignment="0" applyProtection="0"/>
    <xf numFmtId="0" fontId="22" fillId="0" borderId="0"/>
    <xf numFmtId="0" fontId="22" fillId="0" borderId="0"/>
    <xf numFmtId="165" fontId="28" fillId="0" borderId="0" applyFont="0" applyFill="0" applyBorder="0" applyAlignment="0" applyProtection="0"/>
    <xf numFmtId="0" fontId="22" fillId="0" borderId="0">
      <alignment horizontal="left"/>
    </xf>
    <xf numFmtId="0" fontId="22" fillId="0" borderId="0">
      <alignment horizontal="left"/>
    </xf>
    <xf numFmtId="0" fontId="22" fillId="0" borderId="0">
      <alignment horizontal="left"/>
    </xf>
    <xf numFmtId="4" fontId="31" fillId="36" borderId="47" applyNumberFormat="0" applyProtection="0">
      <alignment vertical="center"/>
    </xf>
    <xf numFmtId="4" fontId="31" fillId="36" borderId="43" applyNumberFormat="0" applyProtection="0">
      <alignment vertical="center"/>
    </xf>
    <xf numFmtId="4" fontId="31" fillId="0" borderId="45" applyNumberFormat="0" applyProtection="0">
      <alignment horizontal="right" vertical="center"/>
    </xf>
    <xf numFmtId="167" fontId="28" fillId="0" borderId="48" applyNumberFormat="0" applyFill="0" applyProtection="0">
      <alignment vertical="top" wrapText="1"/>
    </xf>
    <xf numFmtId="4" fontId="31" fillId="38" borderId="47" applyNumberFormat="0" applyProtection="0">
      <alignment horizontal="left" vertical="center" indent="1"/>
    </xf>
    <xf numFmtId="4" fontId="31" fillId="0" borderId="43" applyNumberFormat="0" applyProtection="0">
      <alignment horizontal="right" vertical="center"/>
    </xf>
    <xf numFmtId="4" fontId="31" fillId="38" borderId="43" applyNumberFormat="0" applyProtection="0">
      <alignment horizontal="left" vertical="center" indent="1"/>
    </xf>
    <xf numFmtId="4" fontId="31" fillId="37" borderId="45" applyNumberFormat="0" applyProtection="0">
      <alignment horizontal="left" vertical="center" indent="1"/>
    </xf>
    <xf numFmtId="4" fontId="31" fillId="38" borderId="45" applyNumberFormat="0" applyProtection="0">
      <alignment horizontal="left" vertical="center" indent="1"/>
    </xf>
    <xf numFmtId="4" fontId="31" fillId="37" borderId="43" applyNumberFormat="0" applyProtection="0">
      <alignment horizontal="left" vertical="center" indent="1"/>
    </xf>
    <xf numFmtId="167" fontId="28" fillId="0" borderId="46" applyNumberFormat="0" applyFill="0" applyProtection="0">
      <alignment vertical="top" wrapText="1"/>
    </xf>
    <xf numFmtId="167" fontId="28" fillId="0" borderId="42" applyNumberFormat="0" applyFill="0" applyProtection="0">
      <alignment vertical="top" wrapText="1"/>
    </xf>
    <xf numFmtId="4" fontId="31" fillId="36" borderId="45" applyNumberFormat="0" applyProtection="0">
      <alignment vertical="center"/>
    </xf>
    <xf numFmtId="4" fontId="31" fillId="38" borderId="43" applyNumberFormat="0" applyProtection="0">
      <alignment horizontal="left" vertical="center" indent="1"/>
    </xf>
    <xf numFmtId="4" fontId="31" fillId="0" borderId="47" applyNumberFormat="0" applyProtection="0">
      <alignment horizontal="right" vertical="center"/>
    </xf>
    <xf numFmtId="167" fontId="28" fillId="0" borderId="44" applyNumberFormat="0" applyFill="0" applyProtection="0">
      <alignment vertical="top" wrapText="1"/>
    </xf>
    <xf numFmtId="4" fontId="31" fillId="37" borderId="47" applyNumberFormat="0" applyProtection="0">
      <alignment horizontal="left" vertical="center" indent="1"/>
    </xf>
    <xf numFmtId="4" fontId="31" fillId="38" borderId="47" applyNumberFormat="0" applyProtection="0">
      <alignment horizontal="left" vertical="center" indent="1"/>
    </xf>
    <xf numFmtId="0" fontId="21" fillId="0" borderId="0"/>
    <xf numFmtId="0" fontId="20" fillId="0" borderId="0"/>
    <xf numFmtId="0" fontId="19" fillId="0" borderId="0"/>
    <xf numFmtId="0" fontId="28" fillId="0" borderId="0"/>
    <xf numFmtId="0" fontId="96" fillId="0" borderId="0" applyNumberFormat="0" applyFill="0" applyBorder="0" applyAlignment="0" applyProtection="0"/>
    <xf numFmtId="0" fontId="18" fillId="0" borderId="0"/>
    <xf numFmtId="0" fontId="28" fillId="0" borderId="0"/>
    <xf numFmtId="0" fontId="28" fillId="0" borderId="0"/>
    <xf numFmtId="44" fontId="18" fillId="0" borderId="0" applyFont="0" applyFill="0" applyBorder="0" applyAlignment="0" applyProtection="0"/>
    <xf numFmtId="0" fontId="17" fillId="0" borderId="0"/>
    <xf numFmtId="0" fontId="16" fillId="0" borderId="0"/>
    <xf numFmtId="0" fontId="16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6" fillId="15" borderId="7" applyNumberFormat="0" applyFont="0" applyAlignment="0" applyProtection="0"/>
    <xf numFmtId="0" fontId="16" fillId="15" borderId="7" applyNumberFormat="0" applyFont="0" applyAlignment="0" applyProtection="0"/>
    <xf numFmtId="0" fontId="16" fillId="0" borderId="0"/>
    <xf numFmtId="0" fontId="1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48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98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28" fillId="0" borderId="42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16" fillId="0" borderId="0"/>
    <xf numFmtId="0" fontId="16" fillId="0" borderId="0"/>
    <xf numFmtId="167" fontId="16" fillId="0" borderId="0"/>
    <xf numFmtId="167" fontId="16" fillId="0" borderId="0"/>
    <xf numFmtId="167" fontId="16" fillId="3" borderId="0" applyNumberFormat="0" applyBorder="0" applyAlignment="0" applyProtection="0"/>
    <xf numFmtId="167" fontId="16" fillId="4" borderId="0" applyNumberFormat="0" applyBorder="0" applyAlignment="0" applyProtection="0"/>
    <xf numFmtId="167" fontId="16" fillId="5" borderId="0" applyNumberFormat="0" applyBorder="0" applyAlignment="0" applyProtection="0"/>
    <xf numFmtId="167" fontId="16" fillId="6" borderId="0" applyNumberFormat="0" applyBorder="0" applyAlignment="0" applyProtection="0"/>
    <xf numFmtId="167" fontId="16" fillId="7" borderId="0" applyNumberFormat="0" applyBorder="0" applyAlignment="0" applyProtection="0"/>
    <xf numFmtId="167" fontId="16" fillId="8" borderId="0" applyNumberFormat="0" applyBorder="0" applyAlignment="0" applyProtection="0"/>
    <xf numFmtId="167" fontId="16" fillId="9" borderId="0" applyNumberFormat="0" applyBorder="0" applyAlignment="0" applyProtection="0"/>
    <xf numFmtId="167" fontId="16" fillId="10" borderId="0" applyNumberFormat="0" applyBorder="0" applyAlignment="0" applyProtection="0"/>
    <xf numFmtId="167" fontId="16" fillId="11" borderId="0" applyNumberFormat="0" applyBorder="0" applyAlignment="0" applyProtection="0"/>
    <xf numFmtId="167" fontId="16" fillId="12" borderId="0" applyNumberFormat="0" applyBorder="0" applyAlignment="0" applyProtection="0"/>
    <xf numFmtId="167" fontId="16" fillId="13" borderId="0" applyNumberFormat="0" applyBorder="0" applyAlignment="0" applyProtection="0"/>
    <xf numFmtId="167" fontId="16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0" borderId="0"/>
    <xf numFmtId="167" fontId="16" fillId="15" borderId="7" applyNumberFormat="0" applyFont="0" applyAlignment="0" applyProtection="0"/>
    <xf numFmtId="167" fontId="16" fillId="15" borderId="7" applyNumberFormat="0" applyFont="0" applyAlignment="0" applyProtection="0"/>
    <xf numFmtId="4" fontId="31" fillId="38" borderId="47" applyNumberFormat="0" applyProtection="0">
      <alignment horizontal="left" vertical="center" indent="1"/>
    </xf>
    <xf numFmtId="4" fontId="31" fillId="36" borderId="47" applyNumberFormat="0" applyProtection="0">
      <alignment vertical="center"/>
    </xf>
    <xf numFmtId="4" fontId="31" fillId="37" borderId="47" applyNumberFormat="0" applyProtection="0">
      <alignment horizontal="left" vertical="center" indent="1"/>
    </xf>
    <xf numFmtId="4" fontId="31" fillId="38" borderId="47" applyNumberFormat="0" applyProtection="0">
      <alignment horizontal="left" vertical="center" indent="1"/>
    </xf>
    <xf numFmtId="4" fontId="31" fillId="0" borderId="47" applyNumberFormat="0" applyProtection="0">
      <alignment horizontal="right" vertical="center"/>
    </xf>
    <xf numFmtId="4" fontId="31" fillId="38" borderId="47" applyNumberFormat="0" applyProtection="0">
      <alignment horizontal="left" vertical="center" indent="1"/>
    </xf>
    <xf numFmtId="167" fontId="16" fillId="0" borderId="0"/>
    <xf numFmtId="167" fontId="16" fillId="0" borderId="0"/>
    <xf numFmtId="167" fontId="16" fillId="0" borderId="0"/>
    <xf numFmtId="167" fontId="28" fillId="0" borderId="48" applyNumberFormat="0" applyFill="0" applyProtection="0">
      <alignment vertical="top" wrapText="1"/>
    </xf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>
      <alignment horizontal="left"/>
    </xf>
    <xf numFmtId="0" fontId="16" fillId="0" borderId="0">
      <alignment horizontal="left"/>
    </xf>
    <xf numFmtId="0" fontId="16" fillId="0" borderId="0">
      <alignment horizontal="left"/>
    </xf>
    <xf numFmtId="4" fontId="31" fillId="36" borderId="47" applyNumberFormat="0" applyProtection="0">
      <alignment vertical="center"/>
    </xf>
    <xf numFmtId="4" fontId="31" fillId="0" borderId="47" applyNumberFormat="0" applyProtection="0">
      <alignment horizontal="right" vertical="center"/>
    </xf>
    <xf numFmtId="4" fontId="31" fillId="0" borderId="47" applyNumberFormat="0" applyProtection="0">
      <alignment horizontal="right" vertical="center"/>
    </xf>
    <xf numFmtId="4" fontId="31" fillId="38" borderId="47" applyNumberFormat="0" applyProtection="0">
      <alignment horizontal="left" vertical="center" indent="1"/>
    </xf>
    <xf numFmtId="4" fontId="31" fillId="37" borderId="47" applyNumberFormat="0" applyProtection="0">
      <alignment horizontal="left" vertical="center" indent="1"/>
    </xf>
    <xf numFmtId="4" fontId="31" fillId="38" borderId="47" applyNumberFormat="0" applyProtection="0">
      <alignment horizontal="left" vertical="center" indent="1"/>
    </xf>
    <xf numFmtId="4" fontId="31" fillId="37" borderId="47" applyNumberFormat="0" applyProtection="0">
      <alignment horizontal="left" vertical="center" indent="1"/>
    </xf>
    <xf numFmtId="167" fontId="28" fillId="0" borderId="48" applyNumberFormat="0" applyFill="0" applyProtection="0">
      <alignment vertical="top" wrapText="1"/>
    </xf>
    <xf numFmtId="4" fontId="31" fillId="36" borderId="47" applyNumberFormat="0" applyProtection="0">
      <alignment vertical="center"/>
    </xf>
    <xf numFmtId="4" fontId="31" fillId="38" borderId="47" applyNumberFormat="0" applyProtection="0">
      <alignment horizontal="left" vertical="center" indent="1"/>
    </xf>
    <xf numFmtId="167" fontId="28" fillId="0" borderId="48" applyNumberFormat="0" applyFill="0" applyProtection="0">
      <alignment vertical="top" wrapText="1"/>
    </xf>
    <xf numFmtId="0" fontId="16" fillId="0" borderId="0"/>
    <xf numFmtId="0" fontId="16" fillId="0" borderId="0"/>
    <xf numFmtId="0" fontId="16" fillId="0" borderId="0"/>
    <xf numFmtId="44" fontId="28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4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7" applyNumberFormat="0" applyFont="0" applyAlignment="0" applyProtection="0"/>
    <xf numFmtId="0" fontId="13" fillId="15" borderId="7" applyNumberFormat="0" applyFont="0" applyAlignment="0" applyProtection="0"/>
    <xf numFmtId="0" fontId="13" fillId="0" borderId="0"/>
    <xf numFmtId="0" fontId="13" fillId="0" borderId="0"/>
    <xf numFmtId="0" fontId="13" fillId="0" borderId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8" fillId="46" borderId="57" applyNumberFormat="0" applyAlignment="0" applyProtection="0"/>
    <xf numFmtId="0" fontId="76" fillId="57" borderId="56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31" fillId="38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31" fillId="36" borderId="55" applyNumberForma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13" fillId="0" borderId="0"/>
    <xf numFmtId="0" fontId="13" fillId="0" borderId="0"/>
    <xf numFmtId="167" fontId="13" fillId="0" borderId="0"/>
    <xf numFmtId="167" fontId="13" fillId="0" borderId="0"/>
    <xf numFmtId="167" fontId="13" fillId="3" borderId="0" applyNumberFormat="0" applyBorder="0" applyAlignment="0" applyProtection="0"/>
    <xf numFmtId="167" fontId="13" fillId="4" borderId="0" applyNumberFormat="0" applyBorder="0" applyAlignment="0" applyProtection="0"/>
    <xf numFmtId="167" fontId="13" fillId="5" borderId="0" applyNumberFormat="0" applyBorder="0" applyAlignment="0" applyProtection="0"/>
    <xf numFmtId="167" fontId="13" fillId="6" borderId="0" applyNumberFormat="0" applyBorder="0" applyAlignment="0" applyProtection="0"/>
    <xf numFmtId="167" fontId="13" fillId="7" borderId="0" applyNumberFormat="0" applyBorder="0" applyAlignment="0" applyProtection="0"/>
    <xf numFmtId="167" fontId="13" fillId="8" borderId="0" applyNumberFormat="0" applyBorder="0" applyAlignment="0" applyProtection="0"/>
    <xf numFmtId="167" fontId="13" fillId="9" borderId="0" applyNumberFormat="0" applyBorder="0" applyAlignment="0" applyProtection="0"/>
    <xf numFmtId="167" fontId="13" fillId="10" borderId="0" applyNumberFormat="0" applyBorder="0" applyAlignment="0" applyProtection="0"/>
    <xf numFmtId="167" fontId="13" fillId="11" borderId="0" applyNumberFormat="0" applyBorder="0" applyAlignment="0" applyProtection="0"/>
    <xf numFmtId="167" fontId="13" fillId="12" borderId="0" applyNumberFormat="0" applyBorder="0" applyAlignment="0" applyProtection="0"/>
    <xf numFmtId="167" fontId="13" fillId="13" borderId="0" applyNumberFormat="0" applyBorder="0" applyAlignment="0" applyProtection="0"/>
    <xf numFmtId="167" fontId="13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0" fontId="49" fillId="58" borderId="59" applyNumberFormat="0" applyFont="0" applyAlignment="0" applyProtection="0"/>
    <xf numFmtId="0" fontId="79" fillId="0" borderId="58" applyNumberFormat="0" applyFill="0" applyAlignment="0" applyProtection="0"/>
    <xf numFmtId="0" fontId="77" fillId="57" borderId="57" applyNumberFormat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4" fontId="31" fillId="0" borderId="55" applyNumberFormat="0" applyProtection="0">
      <alignment horizontal="right" vertical="center"/>
    </xf>
    <xf numFmtId="4" fontId="31" fillId="37" borderId="55" applyNumberFormat="0" applyProtection="0">
      <alignment horizontal="left" vertical="center" indent="1"/>
    </xf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15" borderId="7" applyNumberFormat="0" applyFont="0" applyAlignment="0" applyProtection="0"/>
    <xf numFmtId="167" fontId="13" fillId="15" borderId="7" applyNumberFormat="0" applyFont="0" applyAlignment="0" applyProtection="0"/>
    <xf numFmtId="167" fontId="13" fillId="0" borderId="0"/>
    <xf numFmtId="167" fontId="13" fillId="0" borderId="0"/>
    <xf numFmtId="167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>
      <alignment horizontal="left"/>
    </xf>
    <xf numFmtId="0" fontId="13" fillId="0" borderId="0">
      <alignment horizontal="left"/>
    </xf>
    <xf numFmtId="0" fontId="13" fillId="0" borderId="0">
      <alignment horizontal="left"/>
    </xf>
    <xf numFmtId="0" fontId="13" fillId="0" borderId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7" applyNumberFormat="0" applyFont="0" applyAlignment="0" applyProtection="0"/>
    <xf numFmtId="0" fontId="13" fillId="15" borderId="7" applyNumberFormat="0" applyFont="0" applyAlignment="0" applyProtection="0"/>
    <xf numFmtId="0" fontId="13" fillId="0" borderId="0"/>
    <xf numFmtId="0" fontId="13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13" fillId="0" borderId="0"/>
    <xf numFmtId="0" fontId="13" fillId="0" borderId="0"/>
    <xf numFmtId="167" fontId="13" fillId="0" borderId="0"/>
    <xf numFmtId="167" fontId="13" fillId="0" borderId="0"/>
    <xf numFmtId="167" fontId="13" fillId="3" borderId="0" applyNumberFormat="0" applyBorder="0" applyAlignment="0" applyProtection="0"/>
    <xf numFmtId="167" fontId="13" fillId="4" borderId="0" applyNumberFormat="0" applyBorder="0" applyAlignment="0" applyProtection="0"/>
    <xf numFmtId="167" fontId="13" fillId="5" borderId="0" applyNumberFormat="0" applyBorder="0" applyAlignment="0" applyProtection="0"/>
    <xf numFmtId="167" fontId="13" fillId="6" borderId="0" applyNumberFormat="0" applyBorder="0" applyAlignment="0" applyProtection="0"/>
    <xf numFmtId="167" fontId="13" fillId="7" borderId="0" applyNumberFormat="0" applyBorder="0" applyAlignment="0" applyProtection="0"/>
    <xf numFmtId="167" fontId="13" fillId="8" borderId="0" applyNumberFormat="0" applyBorder="0" applyAlignment="0" applyProtection="0"/>
    <xf numFmtId="167" fontId="13" fillId="9" borderId="0" applyNumberFormat="0" applyBorder="0" applyAlignment="0" applyProtection="0"/>
    <xf numFmtId="167" fontId="13" fillId="10" borderId="0" applyNumberFormat="0" applyBorder="0" applyAlignment="0" applyProtection="0"/>
    <xf numFmtId="167" fontId="13" fillId="11" borderId="0" applyNumberFormat="0" applyBorder="0" applyAlignment="0" applyProtection="0"/>
    <xf numFmtId="167" fontId="13" fillId="12" borderId="0" applyNumberFormat="0" applyBorder="0" applyAlignment="0" applyProtection="0"/>
    <xf numFmtId="167" fontId="13" fillId="13" borderId="0" applyNumberFormat="0" applyBorder="0" applyAlignment="0" applyProtection="0"/>
    <xf numFmtId="167" fontId="13" fillId="14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0" borderId="0"/>
    <xf numFmtId="167" fontId="13" fillId="15" borderId="7" applyNumberFormat="0" applyFont="0" applyAlignment="0" applyProtection="0"/>
    <xf numFmtId="167" fontId="13" fillId="15" borderId="7" applyNumberFormat="0" applyFont="0" applyAlignment="0" applyProtection="0"/>
    <xf numFmtId="167" fontId="13" fillId="0" borderId="0"/>
    <xf numFmtId="167" fontId="13" fillId="0" borderId="0"/>
    <xf numFmtId="167" fontId="13" fillId="0" borderId="0"/>
    <xf numFmtId="44" fontId="13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>
      <alignment horizontal="left"/>
    </xf>
    <xf numFmtId="0" fontId="13" fillId="0" borderId="0">
      <alignment horizontal="left"/>
    </xf>
    <xf numFmtId="0" fontId="13" fillId="0" borderId="0">
      <alignment horizontal="left"/>
    </xf>
    <xf numFmtId="0" fontId="13" fillId="0" borderId="0"/>
    <xf numFmtId="0" fontId="13" fillId="0" borderId="0"/>
    <xf numFmtId="0" fontId="13" fillId="0" borderId="0"/>
    <xf numFmtId="44" fontId="28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" fontId="31" fillId="38" borderId="55" applyNumberFormat="0" applyProtection="0">
      <alignment horizontal="left" vertical="center" indent="1"/>
    </xf>
    <xf numFmtId="4" fontId="31" fillId="36" borderId="55" applyNumberFormat="0" applyProtection="0">
      <alignment vertical="center"/>
    </xf>
    <xf numFmtId="4" fontId="31" fillId="37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4" fontId="31" fillId="0" borderId="55" applyNumberFormat="0" applyProtection="0">
      <alignment horizontal="right" vertical="center"/>
    </xf>
    <xf numFmtId="4" fontId="31" fillId="38" borderId="55" applyNumberFormat="0" applyProtection="0">
      <alignment horizontal="left" vertical="center" indent="1"/>
    </xf>
    <xf numFmtId="4" fontId="31" fillId="36" borderId="55" applyNumberFormat="0" applyProtection="0">
      <alignment vertical="center"/>
    </xf>
    <xf numFmtId="4" fontId="31" fillId="36" borderId="55" applyNumberFormat="0" applyProtection="0">
      <alignment vertical="center"/>
    </xf>
    <xf numFmtId="4" fontId="31" fillId="0" borderId="55" applyNumberFormat="0" applyProtection="0">
      <alignment horizontal="right" vertical="center"/>
    </xf>
    <xf numFmtId="4" fontId="31" fillId="38" borderId="55" applyNumberFormat="0" applyProtection="0">
      <alignment horizontal="left" vertical="center" indent="1"/>
    </xf>
    <xf numFmtId="4" fontId="31" fillId="0" borderId="55" applyNumberFormat="0" applyProtection="0">
      <alignment horizontal="right" vertical="center"/>
    </xf>
    <xf numFmtId="4" fontId="31" fillId="38" borderId="55" applyNumberFormat="0" applyProtection="0">
      <alignment horizontal="left" vertical="center" indent="1"/>
    </xf>
    <xf numFmtId="4" fontId="31" fillId="37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4" fontId="31" fillId="37" borderId="55" applyNumberFormat="0" applyProtection="0">
      <alignment horizontal="left" vertical="center" indent="1"/>
    </xf>
    <xf numFmtId="167" fontId="28" fillId="0" borderId="60" applyNumberFormat="0" applyFill="0" applyProtection="0">
      <alignment vertical="top" wrapText="1"/>
    </xf>
    <xf numFmtId="4" fontId="31" fillId="36" borderId="55" applyNumberFormat="0" applyProtection="0">
      <alignment vertical="center"/>
    </xf>
    <xf numFmtId="4" fontId="31" fillId="38" borderId="55" applyNumberFormat="0" applyProtection="0">
      <alignment horizontal="left" vertical="center" indent="1"/>
    </xf>
    <xf numFmtId="4" fontId="31" fillId="0" borderId="55" applyNumberFormat="0" applyProtection="0">
      <alignment horizontal="right" vertical="center"/>
    </xf>
    <xf numFmtId="4" fontId="31" fillId="37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0" fontId="28" fillId="0" borderId="60" applyNumberFormat="0" applyFill="0" applyProtection="0">
      <alignment vertical="top" wrapText="1"/>
    </xf>
    <xf numFmtId="4" fontId="31" fillId="38" borderId="55" applyNumberFormat="0" applyProtection="0">
      <alignment horizontal="left" vertical="center" indent="1"/>
    </xf>
    <xf numFmtId="4" fontId="31" fillId="36" borderId="55" applyNumberFormat="0" applyProtection="0">
      <alignment vertical="center"/>
    </xf>
    <xf numFmtId="4" fontId="31" fillId="37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4" fontId="31" fillId="0" borderId="55" applyNumberFormat="0" applyProtection="0">
      <alignment horizontal="right" vertical="center"/>
    </xf>
    <xf numFmtId="4" fontId="31" fillId="38" borderId="55" applyNumberFormat="0" applyProtection="0">
      <alignment horizontal="left" vertical="center" indent="1"/>
    </xf>
    <xf numFmtId="4" fontId="31" fillId="36" borderId="55" applyNumberFormat="0" applyProtection="0">
      <alignment vertical="center"/>
    </xf>
    <xf numFmtId="4" fontId="31" fillId="0" borderId="55" applyNumberFormat="0" applyProtection="0">
      <alignment horizontal="right" vertical="center"/>
    </xf>
    <xf numFmtId="4" fontId="31" fillId="0" borderId="55" applyNumberFormat="0" applyProtection="0">
      <alignment horizontal="right" vertical="center"/>
    </xf>
    <xf numFmtId="4" fontId="31" fillId="38" borderId="55" applyNumberFormat="0" applyProtection="0">
      <alignment horizontal="left" vertical="center" indent="1"/>
    </xf>
    <xf numFmtId="4" fontId="31" fillId="37" borderId="55" applyNumberFormat="0" applyProtection="0">
      <alignment horizontal="left" vertical="center" indent="1"/>
    </xf>
    <xf numFmtId="4" fontId="31" fillId="38" borderId="55" applyNumberFormat="0" applyProtection="0">
      <alignment horizontal="left" vertical="center" indent="1"/>
    </xf>
    <xf numFmtId="4" fontId="31" fillId="37" borderId="55" applyNumberFormat="0" applyProtection="0">
      <alignment horizontal="left" vertical="center" indent="1"/>
    </xf>
    <xf numFmtId="4" fontId="31" fillId="36" borderId="55" applyNumberFormat="0" applyProtection="0">
      <alignment vertical="center"/>
    </xf>
    <xf numFmtId="4" fontId="31" fillId="38" borderId="55" applyNumberFormat="0" applyProtection="0">
      <alignment horizontal="left" vertical="center" indent="1"/>
    </xf>
    <xf numFmtId="0" fontId="100" fillId="0" borderId="0"/>
    <xf numFmtId="165" fontId="28" fillId="0" borderId="0" applyFont="0" applyFill="0" applyBorder="0" applyProtection="0"/>
    <xf numFmtId="165" fontId="28" fillId="0" borderId="0" applyFont="0" applyFill="0" applyBorder="0" applyProtection="0"/>
    <xf numFmtId="0" fontId="12" fillId="0" borderId="0"/>
    <xf numFmtId="0" fontId="12" fillId="0" borderId="0"/>
    <xf numFmtId="165" fontId="28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94" fillId="0" borderId="0"/>
    <xf numFmtId="0" fontId="7" fillId="0" borderId="0"/>
    <xf numFmtId="0" fontId="6" fillId="0" borderId="0"/>
    <xf numFmtId="0" fontId="102" fillId="0" borderId="0"/>
    <xf numFmtId="0" fontId="5" fillId="0" borderId="0"/>
    <xf numFmtId="0" fontId="4" fillId="0" borderId="0"/>
    <xf numFmtId="0" fontId="3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" fillId="0" borderId="0"/>
    <xf numFmtId="0" fontId="1" fillId="0" borderId="0"/>
  </cellStyleXfs>
  <cellXfs count="307">
    <xf numFmtId="0" fontId="0" fillId="0" borderId="0" xfId="0"/>
    <xf numFmtId="0" fontId="29" fillId="0" borderId="0" xfId="22" applyFont="1"/>
    <xf numFmtId="49" fontId="29" fillId="0" borderId="0" xfId="22" applyNumberFormat="1" applyFont="1"/>
    <xf numFmtId="4" fontId="29" fillId="0" borderId="0" xfId="22" applyNumberFormat="1" applyFont="1"/>
    <xf numFmtId="0" fontId="29" fillId="0" borderId="0" xfId="22" applyFont="1" applyAlignment="1">
      <alignment horizontal="left"/>
    </xf>
    <xf numFmtId="0" fontId="29" fillId="0" borderId="0" xfId="22" applyFont="1" applyAlignment="1">
      <alignment horizontal="right"/>
    </xf>
    <xf numFmtId="2" fontId="29" fillId="0" borderId="0" xfId="22" applyNumberFormat="1" applyFont="1"/>
    <xf numFmtId="0" fontId="29" fillId="0" borderId="0" xfId="22" applyFont="1" applyAlignment="1">
      <alignment horizontal="center"/>
    </xf>
    <xf numFmtId="44" fontId="34" fillId="17" borderId="24" xfId="15" applyNumberFormat="1" applyFont="1" applyFill="1" applyBorder="1" applyAlignment="1" applyProtection="1">
      <alignment vertical="center"/>
      <protection locked="0"/>
    </xf>
    <xf numFmtId="2" fontId="29" fillId="17" borderId="24" xfId="22" quotePrefix="1" applyNumberFormat="1" applyFont="1" applyFill="1" applyBorder="1" applyAlignment="1" applyProtection="1">
      <alignment horizontal="center" vertical="center"/>
      <protection locked="0"/>
    </xf>
    <xf numFmtId="0" fontId="29" fillId="0" borderId="0" xfId="887" applyFont="1" applyAlignment="1">
      <alignment horizontal="left" vertical="center"/>
    </xf>
    <xf numFmtId="4" fontId="29" fillId="0" borderId="0" xfId="887" applyNumberFormat="1" applyFont="1" applyAlignment="1">
      <alignment vertical="center"/>
    </xf>
    <xf numFmtId="0" fontId="29" fillId="0" borderId="0" xfId="887" applyFont="1" applyAlignment="1">
      <alignment horizontal="right" vertical="center"/>
    </xf>
    <xf numFmtId="0" fontId="29" fillId="0" borderId="0" xfId="887" applyFont="1" applyAlignment="1">
      <alignment vertical="center"/>
    </xf>
    <xf numFmtId="0" fontId="29" fillId="0" borderId="0" xfId="887" applyFont="1" applyAlignment="1">
      <alignment horizontal="center" vertical="center"/>
    </xf>
    <xf numFmtId="49" fontId="29" fillId="0" borderId="0" xfId="887" applyNumberFormat="1" applyFont="1" applyAlignment="1">
      <alignment horizontal="center" vertical="center"/>
    </xf>
    <xf numFmtId="0" fontId="29" fillId="0" borderId="0" xfId="887" applyFont="1" applyAlignment="1">
      <alignment vertical="center" wrapText="1"/>
    </xf>
    <xf numFmtId="44" fontId="34" fillId="17" borderId="40" xfId="83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top"/>
    </xf>
    <xf numFmtId="2" fontId="29" fillId="0" borderId="0" xfId="887" applyNumberFormat="1" applyFont="1" applyAlignment="1">
      <alignment horizontal="center" vertical="center"/>
    </xf>
    <xf numFmtId="2" fontId="29" fillId="0" borderId="0" xfId="887" applyNumberFormat="1" applyFont="1" applyAlignment="1">
      <alignment vertical="center"/>
    </xf>
    <xf numFmtId="0" fontId="0" fillId="0" borderId="0" xfId="0" applyAlignment="1">
      <alignment vertical="center"/>
    </xf>
    <xf numFmtId="0" fontId="28" fillId="17" borderId="67" xfId="904" applyNumberFormat="1" applyFill="1" applyBorder="1" applyAlignment="1" applyProtection="1">
      <alignment vertical="top"/>
      <protection locked="0"/>
    </xf>
    <xf numFmtId="0" fontId="28" fillId="17" borderId="65" xfId="904" applyNumberFormat="1" applyFill="1" applyBorder="1" applyAlignment="1" applyProtection="1">
      <alignment horizontal="left" vertical="center"/>
      <protection locked="0"/>
    </xf>
    <xf numFmtId="0" fontId="29" fillId="0" borderId="0" xfId="22" applyFont="1" applyAlignment="1">
      <alignment horizontal="center" vertical="center"/>
    </xf>
    <xf numFmtId="49" fontId="68" fillId="0" borderId="0" xfId="904" applyNumberFormat="1" applyFont="1"/>
    <xf numFmtId="0" fontId="5" fillId="0" borderId="0" xfId="4071"/>
    <xf numFmtId="0" fontId="101" fillId="0" borderId="0" xfId="4071" applyFont="1"/>
    <xf numFmtId="49" fontId="28" fillId="0" borderId="0" xfId="904" applyNumberFormat="1" applyAlignment="1">
      <alignment horizontal="right"/>
    </xf>
    <xf numFmtId="166" fontId="34" fillId="0" borderId="0" xfId="904" applyFont="1" applyAlignment="1">
      <alignment horizontal="left" vertical="center"/>
    </xf>
    <xf numFmtId="14" fontId="69" fillId="0" borderId="0" xfId="904" applyNumberFormat="1" applyFont="1" applyAlignment="1">
      <alignment vertical="center"/>
    </xf>
    <xf numFmtId="49" fontId="69" fillId="0" borderId="0" xfId="904" applyNumberFormat="1" applyFont="1"/>
    <xf numFmtId="166" fontId="69" fillId="0" borderId="0" xfId="904" applyFont="1"/>
    <xf numFmtId="49" fontId="70" fillId="0" borderId="0" xfId="904" applyNumberFormat="1" applyFont="1"/>
    <xf numFmtId="49" fontId="71" fillId="0" borderId="0" xfId="904" applyNumberFormat="1" applyFont="1" applyAlignment="1">
      <alignment horizontal="right" vertical="center" wrapText="1"/>
    </xf>
    <xf numFmtId="166" fontId="28" fillId="0" borderId="0" xfId="904"/>
    <xf numFmtId="49" fontId="71" fillId="0" borderId="0" xfId="904" applyNumberFormat="1" applyFont="1"/>
    <xf numFmtId="0" fontId="28" fillId="0" borderId="0" xfId="904" applyNumberFormat="1"/>
    <xf numFmtId="0" fontId="5" fillId="0" borderId="0" xfId="4071" applyAlignment="1">
      <alignment vertical="center"/>
    </xf>
    <xf numFmtId="0" fontId="103" fillId="0" borderId="0" xfId="0" applyFont="1"/>
    <xf numFmtId="0" fontId="28" fillId="0" borderId="0" xfId="904" applyNumberFormat="1" applyAlignment="1">
      <alignment vertical="center"/>
    </xf>
    <xf numFmtId="0" fontId="42" fillId="64" borderId="68" xfId="879" applyFont="1" applyFill="1" applyBorder="1" applyAlignment="1">
      <alignment horizontal="center" vertical="center"/>
    </xf>
    <xf numFmtId="0" fontId="42" fillId="64" borderId="69" xfId="879" applyFont="1" applyFill="1" applyBorder="1" applyAlignment="1">
      <alignment horizontal="center" vertical="center"/>
    </xf>
    <xf numFmtId="0" fontId="42" fillId="64" borderId="70" xfId="879" applyFont="1" applyFill="1" applyBorder="1" applyAlignment="1">
      <alignment horizontal="center" vertical="center"/>
    </xf>
    <xf numFmtId="49" fontId="71" fillId="64" borderId="68" xfId="904" applyNumberFormat="1" applyFont="1" applyFill="1" applyBorder="1" applyAlignment="1">
      <alignment horizontal="center" vertical="center" wrapText="1"/>
    </xf>
    <xf numFmtId="49" fontId="71" fillId="64" borderId="68" xfId="904" applyNumberFormat="1" applyFont="1" applyFill="1" applyBorder="1" applyAlignment="1">
      <alignment vertical="center" wrapText="1"/>
    </xf>
    <xf numFmtId="0" fontId="92" fillId="40" borderId="4" xfId="4071" applyFont="1" applyFill="1" applyBorder="1" applyAlignment="1">
      <alignment vertical="center"/>
    </xf>
    <xf numFmtId="0" fontId="42" fillId="40" borderId="5" xfId="879" applyFont="1" applyFill="1" applyBorder="1" applyAlignment="1">
      <alignment horizontal="center" vertical="center"/>
    </xf>
    <xf numFmtId="49" fontId="71" fillId="40" borderId="5" xfId="904" applyNumberFormat="1" applyFont="1" applyFill="1" applyBorder="1" applyAlignment="1">
      <alignment horizontal="center" vertical="center" wrapText="1"/>
    </xf>
    <xf numFmtId="49" fontId="71" fillId="60" borderId="5" xfId="904" applyNumberFormat="1" applyFont="1" applyFill="1" applyBorder="1" applyAlignment="1">
      <alignment horizontal="center" vertical="center" wrapText="1"/>
    </xf>
    <xf numFmtId="49" fontId="71" fillId="60" borderId="6" xfId="904" applyNumberFormat="1" applyFont="1" applyFill="1" applyBorder="1" applyAlignment="1">
      <alignment horizontal="center" vertical="center" wrapText="1"/>
    </xf>
    <xf numFmtId="0" fontId="28" fillId="0" borderId="62" xfId="879" applyBorder="1" applyAlignment="1">
      <alignment horizontal="center" vertical="center"/>
    </xf>
    <xf numFmtId="0" fontId="28" fillId="0" borderId="65" xfId="879" applyBorder="1" applyAlignment="1">
      <alignment horizontal="center" vertical="center"/>
    </xf>
    <xf numFmtId="0" fontId="5" fillId="0" borderId="65" xfId="4071" applyBorder="1" applyAlignment="1">
      <alignment vertical="center"/>
    </xf>
    <xf numFmtId="0" fontId="104" fillId="0" borderId="67" xfId="1854" applyFont="1" applyBorder="1" applyAlignment="1" applyProtection="1">
      <alignment horizontal="center" vertical="center"/>
    </xf>
    <xf numFmtId="44" fontId="28" fillId="0" borderId="62" xfId="904" applyNumberFormat="1" applyBorder="1" applyAlignment="1">
      <alignment vertical="center"/>
    </xf>
    <xf numFmtId="170" fontId="28" fillId="0" borderId="62" xfId="904" applyNumberFormat="1" applyBorder="1" applyAlignment="1">
      <alignment vertical="center"/>
    </xf>
    <xf numFmtId="4" fontId="94" fillId="0" borderId="62" xfId="4071" applyNumberFormat="1" applyFont="1" applyBorder="1" applyAlignment="1">
      <alignment vertical="center"/>
    </xf>
    <xf numFmtId="0" fontId="93" fillId="0" borderId="62" xfId="960" applyFont="1" applyBorder="1" applyAlignment="1">
      <alignment vertical="center"/>
    </xf>
    <xf numFmtId="0" fontId="5" fillId="0" borderId="65" xfId="4071" applyBorder="1" applyAlignment="1">
      <alignment horizontal="left" vertical="center"/>
    </xf>
    <xf numFmtId="0" fontId="92" fillId="40" borderId="65" xfId="4071" applyFont="1" applyFill="1" applyBorder="1" applyAlignment="1">
      <alignment vertical="center"/>
    </xf>
    <xf numFmtId="0" fontId="42" fillId="40" borderId="66" xfId="879" applyFont="1" applyFill="1" applyBorder="1" applyAlignment="1">
      <alignment horizontal="center" vertical="center"/>
    </xf>
    <xf numFmtId="0" fontId="71" fillId="40" borderId="20" xfId="879" applyFont="1" applyFill="1" applyBorder="1" applyAlignment="1">
      <alignment horizontal="right" vertical="center"/>
    </xf>
    <xf numFmtId="44" fontId="71" fillId="40" borderId="62" xfId="904" applyNumberFormat="1" applyFont="1" applyFill="1" applyBorder="1" applyAlignment="1">
      <alignment vertical="center"/>
    </xf>
    <xf numFmtId="4" fontId="71" fillId="40" borderId="62" xfId="904" applyNumberFormat="1" applyFont="1" applyFill="1" applyBorder="1" applyAlignment="1">
      <alignment vertical="center"/>
    </xf>
    <xf numFmtId="4" fontId="39" fillId="40" borderId="62" xfId="4071" applyNumberFormat="1" applyFont="1" applyFill="1" applyBorder="1" applyAlignment="1">
      <alignment vertical="center"/>
    </xf>
    <xf numFmtId="4" fontId="28" fillId="40" borderId="62" xfId="904" applyNumberFormat="1" applyFill="1" applyBorder="1" applyAlignment="1">
      <alignment vertical="center"/>
    </xf>
    <xf numFmtId="49" fontId="71" fillId="40" borderId="62" xfId="904" applyNumberFormat="1" applyFont="1" applyFill="1" applyBorder="1" applyAlignment="1">
      <alignment horizontal="center" vertical="center" wrapText="1"/>
    </xf>
    <xf numFmtId="0" fontId="42" fillId="40" borderId="66" xfId="879" applyFont="1" applyFill="1" applyBorder="1" applyAlignment="1">
      <alignment horizontal="left" vertical="center"/>
    </xf>
    <xf numFmtId="49" fontId="71" fillId="40" borderId="66" xfId="904" applyNumberFormat="1" applyFont="1" applyFill="1" applyBorder="1" applyAlignment="1">
      <alignment horizontal="center" vertical="center" wrapText="1"/>
    </xf>
    <xf numFmtId="49" fontId="71" fillId="60" borderId="66" xfId="904" applyNumberFormat="1" applyFont="1" applyFill="1" applyBorder="1" applyAlignment="1">
      <alignment horizontal="center" vertical="center" wrapText="1"/>
    </xf>
    <xf numFmtId="49" fontId="71" fillId="60" borderId="67" xfId="904" applyNumberFormat="1" applyFont="1" applyFill="1" applyBorder="1" applyAlignment="1">
      <alignment horizontal="center" vertical="center" wrapText="1"/>
    </xf>
    <xf numFmtId="0" fontId="92" fillId="40" borderId="63" xfId="4071" applyFont="1" applyFill="1" applyBorder="1" applyAlignment="1">
      <alignment vertical="center"/>
    </xf>
    <xf numFmtId="0" fontId="42" fillId="40" borderId="20" xfId="879" applyFont="1" applyFill="1" applyBorder="1" applyAlignment="1">
      <alignment horizontal="center" vertical="center"/>
    </xf>
    <xf numFmtId="44" fontId="71" fillId="40" borderId="61" xfId="904" applyNumberFormat="1" applyFont="1" applyFill="1" applyBorder="1" applyAlignment="1">
      <alignment vertical="center"/>
    </xf>
    <xf numFmtId="4" fontId="71" fillId="40" borderId="61" xfId="904" applyNumberFormat="1" applyFont="1" applyFill="1" applyBorder="1" applyAlignment="1">
      <alignment vertical="center"/>
    </xf>
    <xf numFmtId="4" fontId="28" fillId="40" borderId="61" xfId="904" applyNumberFormat="1" applyFill="1" applyBorder="1" applyAlignment="1">
      <alignment vertical="center"/>
    </xf>
    <xf numFmtId="0" fontId="92" fillId="65" borderId="65" xfId="4071" applyFont="1" applyFill="1" applyBorder="1" applyAlignment="1">
      <alignment vertical="center"/>
    </xf>
    <xf numFmtId="0" fontId="42" fillId="65" borderId="66" xfId="879" applyFont="1" applyFill="1" applyBorder="1" applyAlignment="1">
      <alignment horizontal="center" vertical="center"/>
    </xf>
    <xf numFmtId="0" fontId="71" fillId="65" borderId="66" xfId="879" applyFont="1" applyFill="1" applyBorder="1" applyAlignment="1">
      <alignment horizontal="right" vertical="center"/>
    </xf>
    <xf numFmtId="44" fontId="71" fillId="65" borderId="62" xfId="904" applyNumberFormat="1" applyFont="1" applyFill="1" applyBorder="1" applyAlignment="1">
      <alignment vertical="center"/>
    </xf>
    <xf numFmtId="4" fontId="71" fillId="65" borderId="62" xfId="904" applyNumberFormat="1" applyFont="1" applyFill="1" applyBorder="1" applyAlignment="1">
      <alignment vertical="center"/>
    </xf>
    <xf numFmtId="4" fontId="39" fillId="65" borderId="67" xfId="4071" applyNumberFormat="1" applyFont="1" applyFill="1" applyBorder="1" applyAlignment="1">
      <alignment vertical="center"/>
    </xf>
    <xf numFmtId="4" fontId="39" fillId="65" borderId="65" xfId="4071" applyNumberFormat="1" applyFont="1" applyFill="1" applyBorder="1" applyAlignment="1">
      <alignment vertical="center"/>
    </xf>
    <xf numFmtId="49" fontId="71" fillId="65" borderId="65" xfId="904" applyNumberFormat="1" applyFont="1" applyFill="1" applyBorder="1" applyAlignment="1">
      <alignment horizontal="center" vertical="center" wrapText="1"/>
    </xf>
    <xf numFmtId="49" fontId="71" fillId="65" borderId="67" xfId="904" applyNumberFormat="1" applyFont="1" applyFill="1" applyBorder="1" applyAlignment="1">
      <alignment horizontal="center" vertical="center" wrapText="1"/>
    </xf>
    <xf numFmtId="0" fontId="97" fillId="0" borderId="65" xfId="1854" applyFont="1" applyFill="1" applyBorder="1" applyAlignment="1" applyProtection="1">
      <alignment horizontal="left"/>
    </xf>
    <xf numFmtId="0" fontId="96" fillId="0" borderId="66" xfId="1854" applyFill="1" applyBorder="1" applyAlignment="1" applyProtection="1">
      <alignment horizontal="left"/>
    </xf>
    <xf numFmtId="0" fontId="97" fillId="0" borderId="66" xfId="1854" applyFont="1" applyFill="1" applyBorder="1" applyAlignment="1" applyProtection="1">
      <alignment horizontal="left"/>
    </xf>
    <xf numFmtId="0" fontId="0" fillId="0" borderId="67" xfId="0" applyBorder="1" applyAlignment="1">
      <alignment horizontal="center" vertical="center"/>
    </xf>
    <xf numFmtId="0" fontId="30" fillId="0" borderId="62" xfId="22" applyFont="1" applyBorder="1" applyAlignment="1">
      <alignment horizontal="right" vertical="center"/>
    </xf>
    <xf numFmtId="0" fontId="30" fillId="0" borderId="51" xfId="22" applyFont="1" applyBorder="1" applyAlignment="1">
      <alignment horizontal="center" vertical="center"/>
    </xf>
    <xf numFmtId="0" fontId="46" fillId="0" borderId="21" xfId="887" applyFont="1" applyBorder="1" applyAlignment="1">
      <alignment horizontal="centerContinuous" vertical="center"/>
    </xf>
    <xf numFmtId="0" fontId="72" fillId="0" borderId="23" xfId="22" applyFont="1" applyBorder="1" applyAlignment="1">
      <alignment horizontal="centerContinuous" vertical="center"/>
    </xf>
    <xf numFmtId="0" fontId="72" fillId="0" borderId="22" xfId="22" applyFont="1" applyBorder="1" applyAlignment="1">
      <alignment horizontal="centerContinuous" vertical="center"/>
    </xf>
    <xf numFmtId="0" fontId="29" fillId="0" borderId="2" xfId="22" applyFont="1" applyBorder="1" applyAlignment="1">
      <alignment horizontal="left"/>
    </xf>
    <xf numFmtId="0" fontId="30" fillId="0" borderId="0" xfId="22" applyFont="1" applyAlignment="1">
      <alignment horizontal="left"/>
    </xf>
    <xf numFmtId="0" fontId="29" fillId="0" borderId="3" xfId="22" applyFont="1" applyBorder="1" applyAlignment="1">
      <alignment horizontal="center" vertical="center"/>
    </xf>
    <xf numFmtId="0" fontId="29" fillId="0" borderId="62" xfId="22" applyFont="1" applyBorder="1" applyAlignment="1">
      <alignment horizontal="right"/>
    </xf>
    <xf numFmtId="0" fontId="29" fillId="0" borderId="50" xfId="22" applyFont="1" applyBorder="1" applyAlignment="1">
      <alignment horizontal="center"/>
    </xf>
    <xf numFmtId="2" fontId="30" fillId="0" borderId="21" xfId="22" applyNumberFormat="1" applyFont="1" applyBorder="1" applyAlignment="1">
      <alignment vertical="center"/>
    </xf>
    <xf numFmtId="2" fontId="30" fillId="0" borderId="23" xfId="22" applyNumberFormat="1" applyFont="1" applyBorder="1" applyAlignment="1">
      <alignment vertical="center"/>
    </xf>
    <xf numFmtId="0" fontId="29" fillId="16" borderId="5" xfId="22" applyFont="1" applyFill="1" applyBorder="1"/>
    <xf numFmtId="44" fontId="71" fillId="16" borderId="22" xfId="1854" applyNumberFormat="1" applyFont="1" applyFill="1" applyBorder="1" applyAlignment="1" applyProtection="1">
      <alignment vertical="center"/>
    </xf>
    <xf numFmtId="0" fontId="30" fillId="0" borderId="0" xfId="0" applyFont="1"/>
    <xf numFmtId="14" fontId="29" fillId="0" borderId="50" xfId="22" applyNumberFormat="1" applyFont="1" applyBorder="1" applyAlignment="1">
      <alignment horizontal="center"/>
    </xf>
    <xf numFmtId="4" fontId="30" fillId="16" borderId="22" xfId="15" applyNumberFormat="1" applyFont="1" applyFill="1" applyBorder="1" applyAlignment="1" applyProtection="1">
      <alignment vertical="center"/>
    </xf>
    <xf numFmtId="0" fontId="30" fillId="0" borderId="5" xfId="887" applyFont="1" applyBorder="1" applyAlignment="1">
      <alignment horizontal="center" vertical="center"/>
    </xf>
    <xf numFmtId="0" fontId="29" fillId="16" borderId="23" xfId="22" applyFont="1" applyFill="1" applyBorder="1"/>
    <xf numFmtId="4" fontId="30" fillId="16" borderId="22" xfId="22" applyNumberFormat="1" applyFont="1" applyFill="1" applyBorder="1" applyAlignment="1">
      <alignment vertical="center"/>
    </xf>
    <xf numFmtId="0" fontId="29" fillId="0" borderId="0" xfId="0" applyFont="1"/>
    <xf numFmtId="0" fontId="30" fillId="0" borderId="22" xfId="83" applyNumberFormat="1" applyFont="1" applyBorder="1" applyAlignment="1" applyProtection="1">
      <alignment horizontal="center" vertical="center" wrapText="1"/>
    </xf>
    <xf numFmtId="2" fontId="29" fillId="0" borderId="23" xfId="22" applyNumberFormat="1" applyFont="1" applyBorder="1" applyAlignment="1">
      <alignment horizontal="left" vertical="center"/>
    </xf>
    <xf numFmtId="4" fontId="29" fillId="0" borderId="22" xfId="22" applyNumberFormat="1" applyFont="1" applyBorder="1" applyAlignment="1">
      <alignment horizontal="right" vertical="center"/>
    </xf>
    <xf numFmtId="0" fontId="29" fillId="0" borderId="4" xfId="22" applyFont="1" applyBorder="1" applyAlignment="1">
      <alignment horizontal="left" vertical="center"/>
    </xf>
    <xf numFmtId="0" fontId="29" fillId="0" borderId="5" xfId="22" applyFont="1" applyBorder="1" applyAlignment="1">
      <alignment horizontal="left"/>
    </xf>
    <xf numFmtId="49" fontId="29" fillId="0" borderId="5" xfId="22" applyNumberFormat="1" applyFont="1" applyBorder="1"/>
    <xf numFmtId="0" fontId="29" fillId="0" borderId="6" xfId="22" applyFont="1" applyBorder="1" applyAlignment="1">
      <alignment horizontal="center" vertical="center"/>
    </xf>
    <xf numFmtId="0" fontId="30" fillId="0" borderId="62" xfId="22" applyFont="1" applyBorder="1" applyAlignment="1">
      <alignment horizontal="right" wrapText="1"/>
    </xf>
    <xf numFmtId="0" fontId="30" fillId="0" borderId="26" xfId="22" applyFont="1" applyBorder="1" applyAlignment="1">
      <alignment horizontal="center"/>
    </xf>
    <xf numFmtId="2" fontId="30" fillId="0" borderId="23" xfId="22" applyNumberFormat="1" applyFont="1" applyBorder="1" applyAlignment="1">
      <alignment horizontal="left" vertical="center"/>
    </xf>
    <xf numFmtId="0" fontId="29" fillId="0" borderId="2" xfId="22" applyFont="1" applyBorder="1" applyAlignment="1">
      <alignment horizontal="left" vertical="center"/>
    </xf>
    <xf numFmtId="0" fontId="73" fillId="0" borderId="0" xfId="887" applyFont="1" applyAlignment="1">
      <alignment horizontal="center" vertical="center"/>
    </xf>
    <xf numFmtId="0" fontId="30" fillId="0" borderId="65" xfId="22" applyFont="1" applyBorder="1"/>
    <xf numFmtId="0" fontId="29" fillId="0" borderId="23" xfId="22" applyFont="1" applyBorder="1"/>
    <xf numFmtId="0" fontId="29" fillId="0" borderId="23" xfId="22" applyFont="1" applyBorder="1" applyAlignment="1">
      <alignment horizontal="center"/>
    </xf>
    <xf numFmtId="0" fontId="30" fillId="0" borderId="23" xfId="22" applyFont="1" applyBorder="1" applyAlignment="1">
      <alignment horizontal="left" vertical="center"/>
    </xf>
    <xf numFmtId="0" fontId="29" fillId="0" borderId="23" xfId="22" applyFont="1" applyBorder="1" applyAlignment="1">
      <alignment horizontal="right" vertical="center"/>
    </xf>
    <xf numFmtId="0" fontId="34" fillId="0" borderId="23" xfId="22" applyFont="1" applyBorder="1" applyAlignment="1">
      <alignment horizontal="right" vertical="center"/>
    </xf>
    <xf numFmtId="44" fontId="29" fillId="0" borderId="22" xfId="15" applyNumberFormat="1" applyFont="1" applyBorder="1" applyAlignment="1" applyProtection="1">
      <alignment horizontal="right" vertical="center"/>
    </xf>
    <xf numFmtId="0" fontId="29" fillId="0" borderId="65" xfId="22" applyFont="1" applyBorder="1"/>
    <xf numFmtId="2" fontId="34" fillId="16" borderId="24" xfId="22" applyNumberFormat="1" applyFont="1" applyFill="1" applyBorder="1" applyAlignment="1">
      <alignment vertical="center"/>
    </xf>
    <xf numFmtId="0" fontId="29" fillId="0" borderId="22" xfId="15" applyNumberFormat="1" applyFont="1" applyBorder="1" applyAlignment="1" applyProtection="1">
      <alignment horizontal="right" vertical="center"/>
    </xf>
    <xf numFmtId="0" fontId="30" fillId="0" borderId="61" xfId="22" applyFont="1" applyBorder="1" applyAlignment="1">
      <alignment horizontal="right" vertical="center"/>
    </xf>
    <xf numFmtId="0" fontId="29" fillId="62" borderId="19" xfId="22" applyFont="1" applyFill="1" applyBorder="1" applyAlignment="1">
      <alignment horizontal="center"/>
    </xf>
    <xf numFmtId="0" fontId="30" fillId="0" borderId="61" xfId="22" applyFont="1" applyBorder="1" applyAlignment="1">
      <alignment horizontal="left" vertical="center" wrapText="1"/>
    </xf>
    <xf numFmtId="2" fontId="30" fillId="0" borderId="61" xfId="22" applyNumberFormat="1" applyFont="1" applyBorder="1" applyAlignment="1">
      <alignment horizontal="left" vertical="center" wrapText="1"/>
    </xf>
    <xf numFmtId="0" fontId="30" fillId="0" borderId="61" xfId="15" applyNumberFormat="1" applyFont="1" applyBorder="1" applyAlignment="1" applyProtection="1">
      <alignment horizontal="left" vertical="center" wrapText="1"/>
    </xf>
    <xf numFmtId="0" fontId="30" fillId="0" borderId="60" xfId="22" applyFont="1" applyBorder="1" applyAlignment="1">
      <alignment horizontal="left" vertical="top"/>
    </xf>
    <xf numFmtId="0" fontId="30" fillId="0" borderId="60" xfId="22" applyFont="1" applyBorder="1" applyAlignment="1">
      <alignment horizontal="left" vertical="top" wrapText="1"/>
    </xf>
    <xf numFmtId="49" fontId="30" fillId="0" borderId="60" xfId="22" applyNumberFormat="1" applyFont="1" applyBorder="1" applyAlignment="1">
      <alignment vertical="top" wrapText="1"/>
    </xf>
    <xf numFmtId="0" fontId="30" fillId="0" borderId="8" xfId="22" applyFont="1" applyBorder="1" applyAlignment="1">
      <alignment vertical="top"/>
    </xf>
    <xf numFmtId="0" fontId="30" fillId="0" borderId="19" xfId="22" applyFont="1" applyBorder="1" applyAlignment="1">
      <alignment horizontal="left" vertical="top" wrapText="1"/>
    </xf>
    <xf numFmtId="2" fontId="30" fillId="0" borderId="19" xfId="22" applyNumberFormat="1" applyFont="1" applyBorder="1" applyAlignment="1">
      <alignment horizontal="left" vertical="top" wrapText="1"/>
    </xf>
    <xf numFmtId="0" fontId="30" fillId="0" borderId="19" xfId="15" applyNumberFormat="1" applyFont="1" applyBorder="1" applyAlignment="1" applyProtection="1">
      <alignment horizontal="left" vertical="top" wrapText="1"/>
    </xf>
    <xf numFmtId="0" fontId="30" fillId="40" borderId="21" xfId="887" applyFont="1" applyFill="1" applyBorder="1" applyAlignment="1">
      <alignment horizontal="left" vertical="top"/>
    </xf>
    <xf numFmtId="49" fontId="30" fillId="40" borderId="23" xfId="887" applyNumberFormat="1" applyFont="1" applyFill="1" applyBorder="1" applyAlignment="1">
      <alignment horizontal="center" vertical="top"/>
    </xf>
    <xf numFmtId="0" fontId="30" fillId="40" borderId="23" xfId="887" applyFont="1" applyFill="1" applyBorder="1" applyAlignment="1">
      <alignment horizontal="center" vertical="center"/>
    </xf>
    <xf numFmtId="0" fontId="30" fillId="40" borderId="23" xfId="887" applyFont="1" applyFill="1" applyBorder="1" applyAlignment="1">
      <alignment vertical="top"/>
    </xf>
    <xf numFmtId="0" fontId="30" fillId="40" borderId="23" xfId="887" applyFont="1" applyFill="1" applyBorder="1" applyAlignment="1">
      <alignment horizontal="left" vertical="top"/>
    </xf>
    <xf numFmtId="0" fontId="40" fillId="40" borderId="23" xfId="887" applyFont="1" applyFill="1" applyBorder="1" applyAlignment="1">
      <alignment horizontal="center" vertical="top" wrapText="1"/>
    </xf>
    <xf numFmtId="0" fontId="30" fillId="40" borderId="23" xfId="887" applyFont="1" applyFill="1" applyBorder="1" applyAlignment="1">
      <alignment horizontal="left" vertical="top" wrapText="1"/>
    </xf>
    <xf numFmtId="2" fontId="30" fillId="40" borderId="23" xfId="887" applyNumberFormat="1" applyFont="1" applyFill="1" applyBorder="1" applyAlignment="1">
      <alignment vertical="top" wrapText="1"/>
    </xf>
    <xf numFmtId="0" fontId="30" fillId="40" borderId="23" xfId="887" applyFont="1" applyFill="1" applyBorder="1" applyAlignment="1">
      <alignment vertical="top" wrapText="1"/>
    </xf>
    <xf numFmtId="4" fontId="30" fillId="40" borderId="22" xfId="887" applyNumberFormat="1" applyFont="1" applyFill="1" applyBorder="1" applyAlignment="1">
      <alignment vertical="top" wrapText="1"/>
    </xf>
    <xf numFmtId="0" fontId="29" fillId="0" borderId="21" xfId="0" applyFont="1" applyBorder="1" applyAlignment="1">
      <alignment horizontal="right" vertical="center"/>
    </xf>
    <xf numFmtId="2" fontId="29" fillId="0" borderId="24" xfId="0" applyNumberFormat="1" applyFont="1" applyBorder="1" applyAlignment="1">
      <alignment horizontal="left" vertical="center"/>
    </xf>
    <xf numFmtId="2" fontId="29" fillId="0" borderId="24" xfId="0" applyNumberFormat="1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2" fontId="29" fillId="0" borderId="24" xfId="0" applyNumberFormat="1" applyFont="1" applyBorder="1" applyAlignment="1">
      <alignment horizontal="right" vertical="center"/>
    </xf>
    <xf numFmtId="2" fontId="29" fillId="0" borderId="24" xfId="887" applyNumberFormat="1" applyFont="1" applyBorder="1" applyAlignment="1">
      <alignment horizontal="center" vertical="center" wrapText="1"/>
    </xf>
    <xf numFmtId="4" fontId="29" fillId="0" borderId="24" xfId="22" applyNumberFormat="1" applyFont="1" applyBorder="1" applyAlignment="1">
      <alignment vertical="center"/>
    </xf>
    <xf numFmtId="4" fontId="29" fillId="0" borderId="24" xfId="21" applyNumberFormat="1" applyFont="1" applyBorder="1" applyAlignment="1">
      <alignment vertical="center"/>
    </xf>
    <xf numFmtId="0" fontId="30" fillId="39" borderId="4" xfId="0" applyFont="1" applyFill="1" applyBorder="1" applyAlignment="1">
      <alignment horizontal="right" vertical="center"/>
    </xf>
    <xf numFmtId="0" fontId="30" fillId="39" borderId="65" xfId="0" applyFont="1" applyFill="1" applyBorder="1" applyAlignment="1">
      <alignment horizontal="left" vertical="center"/>
    </xf>
    <xf numFmtId="0" fontId="30" fillId="39" borderId="66" xfId="0" applyFont="1" applyFill="1" applyBorder="1" applyAlignment="1">
      <alignment vertical="center"/>
    </xf>
    <xf numFmtId="0" fontId="30" fillId="39" borderId="66" xfId="0" applyFont="1" applyFill="1" applyBorder="1" applyAlignment="1">
      <alignment horizontal="center" vertical="center"/>
    </xf>
    <xf numFmtId="0" fontId="30" fillId="39" borderId="67" xfId="0" applyFont="1" applyFill="1" applyBorder="1" applyAlignment="1">
      <alignment horizontal="center" vertical="center"/>
    </xf>
    <xf numFmtId="4" fontId="30" fillId="39" borderId="19" xfId="0" applyNumberFormat="1" applyFont="1" applyFill="1" applyBorder="1" applyAlignment="1">
      <alignment horizontal="right" vertical="center"/>
    </xf>
    <xf numFmtId="0" fontId="30" fillId="39" borderId="65" xfId="0" applyFont="1" applyFill="1" applyBorder="1" applyAlignment="1">
      <alignment horizontal="right" vertical="center"/>
    </xf>
    <xf numFmtId="0" fontId="30" fillId="39" borderId="67" xfId="0" applyFont="1" applyFill="1" applyBorder="1" applyAlignment="1">
      <alignment horizontal="right" vertical="center"/>
    </xf>
    <xf numFmtId="4" fontId="30" fillId="16" borderId="19" xfId="0" applyNumberFormat="1" applyFont="1" applyFill="1" applyBorder="1" applyAlignment="1">
      <alignment horizontal="center" vertical="center"/>
    </xf>
    <xf numFmtId="4" fontId="30" fillId="39" borderId="62" xfId="0" applyNumberFormat="1" applyFont="1" applyFill="1" applyBorder="1" applyAlignment="1">
      <alignment horizontal="right" vertical="center"/>
    </xf>
    <xf numFmtId="44" fontId="30" fillId="39" borderId="19" xfId="0" applyNumberFormat="1" applyFont="1" applyFill="1" applyBorder="1" applyAlignment="1">
      <alignment horizontal="right" vertical="center"/>
    </xf>
    <xf numFmtId="2" fontId="29" fillId="0" borderId="0" xfId="22" applyNumberFormat="1" applyFont="1" applyAlignment="1">
      <alignment horizontal="right"/>
    </xf>
    <xf numFmtId="0" fontId="30" fillId="61" borderId="49" xfId="0" applyFont="1" applyFill="1" applyBorder="1" applyAlignment="1">
      <alignment vertical="center"/>
    </xf>
    <xf numFmtId="0" fontId="30" fillId="61" borderId="50" xfId="0" applyFont="1" applyFill="1" applyBorder="1" applyAlignment="1">
      <alignment vertical="center"/>
    </xf>
    <xf numFmtId="0" fontId="30" fillId="61" borderId="50" xfId="0" applyFont="1" applyFill="1" applyBorder="1" applyAlignment="1">
      <alignment horizontal="right" vertical="center"/>
    </xf>
    <xf numFmtId="0" fontId="30" fillId="61" borderId="50" xfId="0" applyFont="1" applyFill="1" applyBorder="1" applyAlignment="1">
      <alignment horizontal="center" vertical="center"/>
    </xf>
    <xf numFmtId="0" fontId="30" fillId="61" borderId="51" xfId="0" applyFont="1" applyFill="1" applyBorder="1" applyAlignment="1">
      <alignment horizontal="center" vertical="center"/>
    </xf>
    <xf numFmtId="4" fontId="30" fillId="61" borderId="42" xfId="0" applyNumberFormat="1" applyFont="1" applyFill="1" applyBorder="1" applyAlignment="1">
      <alignment horizontal="right" vertical="center"/>
    </xf>
    <xf numFmtId="0" fontId="30" fillId="61" borderId="51" xfId="0" applyFont="1" applyFill="1" applyBorder="1" applyAlignment="1">
      <alignment horizontal="left" vertical="center"/>
    </xf>
    <xf numFmtId="0" fontId="30" fillId="61" borderId="51" xfId="0" applyFont="1" applyFill="1" applyBorder="1" applyAlignment="1">
      <alignment vertical="center"/>
    </xf>
    <xf numFmtId="4" fontId="29" fillId="0" borderId="0" xfId="22" applyNumberFormat="1" applyFont="1" applyAlignment="1">
      <alignment horizontal="right"/>
    </xf>
    <xf numFmtId="167" fontId="29" fillId="0" borderId="0" xfId="25" applyFont="1" applyAlignment="1">
      <alignment horizontal="left"/>
    </xf>
    <xf numFmtId="167" fontId="29" fillId="0" borderId="0" xfId="25" applyFont="1"/>
    <xf numFmtId="0" fontId="29" fillId="0" borderId="0" xfId="25" applyNumberFormat="1" applyFont="1" applyAlignment="1">
      <alignment horizontal="center" vertical="center"/>
    </xf>
    <xf numFmtId="167" fontId="29" fillId="0" borderId="0" xfId="25" applyFont="1" applyAlignment="1">
      <alignment horizontal="center"/>
    </xf>
    <xf numFmtId="4" fontId="29" fillId="0" borderId="0" xfId="25" applyNumberFormat="1" applyFont="1"/>
    <xf numFmtId="4" fontId="29" fillId="0" borderId="0" xfId="25" applyNumberFormat="1" applyFont="1" applyAlignment="1">
      <alignment horizontal="center"/>
    </xf>
    <xf numFmtId="0" fontId="29" fillId="0" borderId="0" xfId="25" applyNumberFormat="1" applyFont="1" applyAlignment="1">
      <alignment horizontal="right"/>
    </xf>
    <xf numFmtId="49" fontId="29" fillId="0" borderId="0" xfId="22" applyNumberFormat="1" applyFont="1" applyAlignment="1">
      <alignment horizontal="left"/>
    </xf>
    <xf numFmtId="49" fontId="29" fillId="0" borderId="0" xfId="25" applyNumberFormat="1" applyFont="1"/>
    <xf numFmtId="0" fontId="0" fillId="0" borderId="66" xfId="1854" applyFont="1" applyFill="1" applyBorder="1" applyAlignment="1" applyProtection="1">
      <alignment horizontal="left"/>
    </xf>
    <xf numFmtId="0" fontId="0" fillId="0" borderId="67" xfId="0" applyBorder="1"/>
    <xf numFmtId="0" fontId="30" fillId="0" borderId="51" xfId="887" applyFont="1" applyBorder="1" applyAlignment="1">
      <alignment horizontal="center" vertical="center"/>
    </xf>
    <xf numFmtId="0" fontId="46" fillId="0" borderId="37" xfId="887" applyFont="1" applyBorder="1" applyAlignment="1">
      <alignment horizontal="centerContinuous" vertical="center"/>
    </xf>
    <xf numFmtId="0" fontId="72" fillId="0" borderId="38" xfId="887" applyFont="1" applyBorder="1" applyAlignment="1">
      <alignment horizontal="centerContinuous" vertical="center"/>
    </xf>
    <xf numFmtId="0" fontId="72" fillId="0" borderId="39" xfId="887" applyFont="1" applyBorder="1" applyAlignment="1">
      <alignment horizontal="centerContinuous" vertical="center"/>
    </xf>
    <xf numFmtId="0" fontId="29" fillId="0" borderId="2" xfId="887" applyFont="1" applyBorder="1" applyAlignment="1">
      <alignment horizontal="left" vertical="center"/>
    </xf>
    <xf numFmtId="0" fontId="30" fillId="0" borderId="0" xfId="4056" applyFont="1" applyAlignment="1">
      <alignment vertical="center"/>
    </xf>
    <xf numFmtId="49" fontId="29" fillId="0" borderId="0" xfId="887" applyNumberFormat="1" applyFont="1" applyAlignment="1">
      <alignment vertical="center"/>
    </xf>
    <xf numFmtId="0" fontId="29" fillId="0" borderId="0" xfId="887" applyFont="1" applyAlignment="1">
      <alignment horizontal="center"/>
    </xf>
    <xf numFmtId="0" fontId="29" fillId="0" borderId="62" xfId="887" applyFont="1" applyBorder="1" applyAlignment="1">
      <alignment horizontal="right" vertical="center" wrapText="1"/>
    </xf>
    <xf numFmtId="0" fontId="29" fillId="0" borderId="50" xfId="887" applyFont="1" applyBorder="1" applyAlignment="1">
      <alignment horizontal="center"/>
    </xf>
    <xf numFmtId="2" fontId="30" fillId="0" borderId="38" xfId="887" applyNumberFormat="1" applyFont="1" applyBorder="1" applyAlignment="1">
      <alignment vertical="center"/>
    </xf>
    <xf numFmtId="0" fontId="29" fillId="16" borderId="5" xfId="887" applyFont="1" applyFill="1" applyBorder="1" applyAlignment="1">
      <alignment vertical="center"/>
    </xf>
    <xf numFmtId="44" fontId="30" fillId="16" borderId="39" xfId="887" applyNumberFormat="1" applyFont="1" applyFill="1" applyBorder="1" applyAlignment="1">
      <alignment vertical="center"/>
    </xf>
    <xf numFmtId="14" fontId="29" fillId="0" borderId="50" xfId="887" applyNumberFormat="1" applyFont="1" applyBorder="1" applyAlignment="1">
      <alignment horizontal="center"/>
    </xf>
    <xf numFmtId="2" fontId="30" fillId="0" borderId="37" xfId="887" applyNumberFormat="1" applyFont="1" applyBorder="1" applyAlignment="1">
      <alignment vertical="center"/>
    </xf>
    <xf numFmtId="4" fontId="30" fillId="16" borderId="39" xfId="83" applyNumberFormat="1" applyFont="1" applyFill="1" applyBorder="1" applyAlignment="1" applyProtection="1">
      <alignment vertical="center"/>
    </xf>
    <xf numFmtId="0" fontId="29" fillId="0" borderId="3" xfId="887" applyFont="1" applyBorder="1" applyAlignment="1">
      <alignment horizontal="center" vertical="center"/>
    </xf>
    <xf numFmtId="0" fontId="30" fillId="0" borderId="62" xfId="887" applyFont="1" applyBorder="1" applyAlignment="1">
      <alignment horizontal="right" vertical="center"/>
    </xf>
    <xf numFmtId="0" fontId="30" fillId="0" borderId="50" xfId="887" applyFont="1" applyBorder="1" applyAlignment="1">
      <alignment horizontal="center" vertical="center"/>
    </xf>
    <xf numFmtId="0" fontId="29" fillId="16" borderId="38" xfId="887" applyFont="1" applyFill="1" applyBorder="1" applyAlignment="1">
      <alignment vertical="center"/>
    </xf>
    <xf numFmtId="4" fontId="30" fillId="16" borderId="39" xfId="887" applyNumberFormat="1" applyFont="1" applyFill="1" applyBorder="1" applyAlignment="1">
      <alignment vertical="center"/>
    </xf>
    <xf numFmtId="0" fontId="30" fillId="0" borderId="39" xfId="83" applyNumberFormat="1" applyFont="1" applyBorder="1" applyAlignment="1" applyProtection="1">
      <alignment horizontal="center" vertical="center" wrapText="1"/>
    </xf>
    <xf numFmtId="2" fontId="29" fillId="0" borderId="38" xfId="887" applyNumberFormat="1" applyFont="1" applyBorder="1" applyAlignment="1">
      <alignment horizontal="left" vertical="center"/>
    </xf>
    <xf numFmtId="4" fontId="29" fillId="0" borderId="39" xfId="887" applyNumberFormat="1" applyFont="1" applyBorder="1" applyAlignment="1">
      <alignment horizontal="right" vertical="center"/>
    </xf>
    <xf numFmtId="0" fontId="29" fillId="0" borderId="4" xfId="887" applyFont="1" applyBorder="1" applyAlignment="1">
      <alignment horizontal="left" vertical="center"/>
    </xf>
    <xf numFmtId="0" fontId="29" fillId="0" borderId="6" xfId="887" applyFont="1" applyBorder="1" applyAlignment="1">
      <alignment horizontal="center" vertical="center"/>
    </xf>
    <xf numFmtId="2" fontId="30" fillId="0" borderId="38" xfId="887" applyNumberFormat="1" applyFont="1" applyBorder="1" applyAlignment="1">
      <alignment horizontal="left" vertical="center"/>
    </xf>
    <xf numFmtId="0" fontId="29" fillId="0" borderId="37" xfId="887" applyFont="1" applyBorder="1" applyAlignment="1">
      <alignment vertical="center" wrapText="1"/>
    </xf>
    <xf numFmtId="0" fontId="29" fillId="0" borderId="38" xfId="887" applyFont="1" applyBorder="1" applyAlignment="1">
      <alignment vertical="center" wrapText="1"/>
    </xf>
    <xf numFmtId="0" fontId="29" fillId="0" borderId="38" xfId="887" applyFont="1" applyBorder="1" applyAlignment="1">
      <alignment horizontal="center" vertical="center"/>
    </xf>
    <xf numFmtId="0" fontId="30" fillId="0" borderId="38" xfId="887" applyFont="1" applyBorder="1" applyAlignment="1">
      <alignment horizontal="left" vertical="center"/>
    </xf>
    <xf numFmtId="0" fontId="34" fillId="0" borderId="38" xfId="887" applyFont="1" applyBorder="1" applyAlignment="1">
      <alignment horizontal="right" vertical="center"/>
    </xf>
    <xf numFmtId="44" fontId="29" fillId="0" borderId="39" xfId="83" applyNumberFormat="1" applyFont="1" applyBorder="1" applyAlignment="1" applyProtection="1">
      <alignment horizontal="right" vertical="center"/>
    </xf>
    <xf numFmtId="0" fontId="29" fillId="0" borderId="38" xfId="887" applyFont="1" applyBorder="1" applyAlignment="1">
      <alignment horizontal="right" vertical="center"/>
    </xf>
    <xf numFmtId="0" fontId="29" fillId="0" borderId="39" xfId="83" applyNumberFormat="1" applyFont="1" applyBorder="1" applyAlignment="1" applyProtection="1">
      <alignment horizontal="right" vertical="center"/>
    </xf>
    <xf numFmtId="0" fontId="30" fillId="0" borderId="65" xfId="887" applyFont="1" applyBorder="1" applyAlignment="1">
      <alignment horizontal="right"/>
    </xf>
    <xf numFmtId="0" fontId="40" fillId="0" borderId="66" xfId="887" applyFont="1" applyBorder="1" applyAlignment="1">
      <alignment horizontal="right" vertical="center" wrapText="1"/>
    </xf>
    <xf numFmtId="0" fontId="30" fillId="0" borderId="67" xfId="887" applyFont="1" applyBorder="1" applyAlignment="1">
      <alignment horizontal="right"/>
    </xf>
    <xf numFmtId="0" fontId="40" fillId="62" borderId="67" xfId="887" applyFont="1" applyFill="1" applyBorder="1" applyAlignment="1">
      <alignment horizontal="center" vertical="center" wrapText="1"/>
    </xf>
    <xf numFmtId="0" fontId="30" fillId="0" borderId="61" xfId="887" applyFont="1" applyBorder="1" applyAlignment="1">
      <alignment horizontal="left" vertical="center" wrapText="1"/>
    </xf>
    <xf numFmtId="2" fontId="30" fillId="0" borderId="61" xfId="887" applyNumberFormat="1" applyFont="1" applyBorder="1" applyAlignment="1">
      <alignment horizontal="left" vertical="center" wrapText="1"/>
    </xf>
    <xf numFmtId="0" fontId="30" fillId="0" borderId="61" xfId="83" applyNumberFormat="1" applyFont="1" applyFill="1" applyBorder="1" applyAlignment="1" applyProtection="1">
      <alignment horizontal="left" vertical="center" wrapText="1"/>
    </xf>
    <xf numFmtId="0" fontId="30" fillId="0" borderId="2" xfId="887" applyFont="1" applyBorder="1" applyAlignment="1">
      <alignment horizontal="left" vertical="top"/>
    </xf>
    <xf numFmtId="0" fontId="30" fillId="0" borderId="8" xfId="887" applyFont="1" applyBorder="1" applyAlignment="1">
      <alignment horizontal="left" vertical="top" wrapText="1"/>
    </xf>
    <xf numFmtId="49" fontId="30" fillId="0" borderId="8" xfId="887" applyNumberFormat="1" applyFont="1" applyBorder="1" applyAlignment="1">
      <alignment vertical="top" wrapText="1"/>
    </xf>
    <xf numFmtId="49" fontId="30" fillId="0" borderId="8" xfId="887" applyNumberFormat="1" applyFont="1" applyBorder="1" applyAlignment="1">
      <alignment horizontal="left" vertical="top"/>
    </xf>
    <xf numFmtId="0" fontId="30" fillId="0" borderId="8" xfId="887" applyFont="1" applyBorder="1" applyAlignment="1">
      <alignment vertical="top"/>
    </xf>
    <xf numFmtId="0" fontId="71" fillId="0" borderId="19" xfId="0" applyFont="1" applyBorder="1" applyAlignment="1">
      <alignment horizontal="left" vertical="top" wrapText="1"/>
    </xf>
    <xf numFmtId="0" fontId="30" fillId="0" borderId="19" xfId="0" applyFont="1" applyBorder="1" applyAlignment="1">
      <alignment horizontal="left" vertical="top" wrapText="1"/>
    </xf>
    <xf numFmtId="0" fontId="74" fillId="40" borderId="37" xfId="887" applyFont="1" applyFill="1" applyBorder="1" applyAlignment="1">
      <alignment vertical="top"/>
    </xf>
    <xf numFmtId="0" fontId="30" fillId="40" borderId="37" xfId="887" applyFont="1" applyFill="1" applyBorder="1" applyAlignment="1">
      <alignment horizontal="left" vertical="top"/>
    </xf>
    <xf numFmtId="49" fontId="30" fillId="40" borderId="38" xfId="887" applyNumberFormat="1" applyFont="1" applyFill="1" applyBorder="1" applyAlignment="1">
      <alignment vertical="top"/>
    </xf>
    <xf numFmtId="49" fontId="30" fillId="40" borderId="38" xfId="887" applyNumberFormat="1" applyFont="1" applyFill="1" applyBorder="1" applyAlignment="1">
      <alignment horizontal="center" vertical="top"/>
    </xf>
    <xf numFmtId="0" fontId="30" fillId="40" borderId="38" xfId="887" applyFont="1" applyFill="1" applyBorder="1" applyAlignment="1">
      <alignment vertical="top"/>
    </xf>
    <xf numFmtId="0" fontId="40" fillId="40" borderId="38" xfId="887" applyFont="1" applyFill="1" applyBorder="1" applyAlignment="1">
      <alignment horizontal="left" vertical="top" wrapText="1"/>
    </xf>
    <xf numFmtId="0" fontId="30" fillId="40" borderId="38" xfId="887" applyFont="1" applyFill="1" applyBorder="1" applyAlignment="1">
      <alignment horizontal="left" vertical="top" wrapText="1"/>
    </xf>
    <xf numFmtId="2" fontId="30" fillId="40" borderId="38" xfId="887" applyNumberFormat="1" applyFont="1" applyFill="1" applyBorder="1" applyAlignment="1">
      <alignment vertical="top" wrapText="1"/>
    </xf>
    <xf numFmtId="0" fontId="30" fillId="40" borderId="38" xfId="887" applyFont="1" applyFill="1" applyBorder="1" applyAlignment="1">
      <alignment vertical="top" wrapText="1"/>
    </xf>
    <xf numFmtId="4" fontId="30" fillId="40" borderId="39" xfId="887" applyNumberFormat="1" applyFont="1" applyFill="1" applyBorder="1" applyAlignment="1">
      <alignment vertical="top" wrapText="1"/>
    </xf>
    <xf numFmtId="0" fontId="29" fillId="0" borderId="37" xfId="0" applyFont="1" applyBorder="1" applyAlignment="1">
      <alignment horizontal="right" vertical="center"/>
    </xf>
    <xf numFmtId="2" fontId="29" fillId="0" borderId="24" xfId="0" applyNumberFormat="1" applyFont="1" applyBorder="1" applyAlignment="1">
      <alignment horizontal="center" vertical="center" wrapText="1"/>
    </xf>
    <xf numFmtId="0" fontId="29" fillId="0" borderId="24" xfId="0" quotePrefix="1" applyFont="1" applyBorder="1" applyAlignment="1">
      <alignment horizontal="center" vertical="center" wrapText="1"/>
    </xf>
    <xf numFmtId="0" fontId="50" fillId="0" borderId="40" xfId="0" applyFont="1" applyBorder="1" applyAlignment="1">
      <alignment horizontal="center" vertical="center"/>
    </xf>
    <xf numFmtId="4" fontId="29" fillId="0" borderId="24" xfId="0" applyNumberFormat="1" applyFont="1" applyBorder="1" applyAlignment="1">
      <alignment horizontal="right" vertical="center" wrapText="1"/>
    </xf>
    <xf numFmtId="2" fontId="29" fillId="0" borderId="44" xfId="962" applyNumberFormat="1" applyFont="1" applyBorder="1" applyAlignment="1">
      <alignment horizontal="center" vertical="center" wrapText="1"/>
    </xf>
    <xf numFmtId="4" fontId="29" fillId="0" borderId="40" xfId="887" applyNumberFormat="1" applyFont="1" applyBorder="1" applyAlignment="1">
      <alignment vertical="center"/>
    </xf>
    <xf numFmtId="4" fontId="29" fillId="0" borderId="40" xfId="958" applyNumberFormat="1" applyFont="1" applyBorder="1" applyAlignment="1">
      <alignment vertical="center"/>
    </xf>
    <xf numFmtId="2" fontId="29" fillId="0" borderId="24" xfId="0" applyNumberFormat="1" applyFont="1" applyBorder="1" applyAlignment="1">
      <alignment horizontal="right" vertical="center" wrapText="1"/>
    </xf>
    <xf numFmtId="0" fontId="30" fillId="39" borderId="37" xfId="0" applyFont="1" applyFill="1" applyBorder="1" applyAlignment="1">
      <alignment horizontal="left" vertical="center"/>
    </xf>
    <xf numFmtId="0" fontId="30" fillId="39" borderId="38" xfId="0" applyFont="1" applyFill="1" applyBorder="1" applyAlignment="1">
      <alignment horizontal="center" vertical="center"/>
    </xf>
    <xf numFmtId="4" fontId="30" fillId="39" borderId="19" xfId="0" applyNumberFormat="1" applyFont="1" applyFill="1" applyBorder="1" applyAlignment="1">
      <alignment horizontal="center" vertical="center"/>
    </xf>
    <xf numFmtId="0" fontId="30" fillId="39" borderId="62" xfId="0" applyFont="1" applyFill="1" applyBorder="1" applyAlignment="1">
      <alignment horizontal="center" vertical="center"/>
    </xf>
    <xf numFmtId="167" fontId="29" fillId="0" borderId="0" xfId="907" applyFont="1" applyAlignment="1">
      <alignment horizontal="left" vertical="center"/>
    </xf>
    <xf numFmtId="167" fontId="29" fillId="0" borderId="0" xfId="907" applyFont="1" applyAlignment="1">
      <alignment horizontal="center" vertical="center"/>
    </xf>
    <xf numFmtId="4" fontId="29" fillId="0" borderId="0" xfId="907" applyNumberFormat="1" applyFont="1" applyAlignment="1">
      <alignment vertical="center"/>
    </xf>
    <xf numFmtId="4" fontId="29" fillId="0" borderId="0" xfId="907" applyNumberFormat="1" applyFont="1" applyAlignment="1">
      <alignment horizontal="center" vertical="center"/>
    </xf>
    <xf numFmtId="0" fontId="29" fillId="0" borderId="0" xfId="907" applyNumberFormat="1" applyFont="1" applyAlignment="1">
      <alignment horizontal="right" vertical="center"/>
    </xf>
    <xf numFmtId="0" fontId="29" fillId="0" borderId="0" xfId="907" applyNumberFormat="1" applyFont="1" applyAlignment="1">
      <alignment horizontal="center" vertical="center"/>
    </xf>
    <xf numFmtId="49" fontId="29" fillId="0" borderId="0" xfId="887" applyNumberFormat="1" applyFont="1" applyAlignment="1">
      <alignment horizontal="left" vertical="center"/>
    </xf>
    <xf numFmtId="49" fontId="29" fillId="0" borderId="0" xfId="907" applyNumberFormat="1" applyFont="1" applyAlignment="1">
      <alignment vertical="center"/>
    </xf>
    <xf numFmtId="2" fontId="29" fillId="0" borderId="25" xfId="962" applyNumberFormat="1" applyFont="1" applyBorder="1" applyAlignment="1">
      <alignment horizontal="center" vertical="center"/>
    </xf>
    <xf numFmtId="2" fontId="29" fillId="0" borderId="25" xfId="962" applyNumberFormat="1" applyFont="1" applyBorder="1" applyAlignment="1">
      <alignment vertical="center"/>
    </xf>
    <xf numFmtId="2" fontId="29" fillId="0" borderId="25" xfId="962" applyNumberFormat="1" applyFont="1" applyBorder="1" applyAlignment="1">
      <alignment horizontal="right" vertical="top"/>
    </xf>
    <xf numFmtId="2" fontId="29" fillId="63" borderId="24" xfId="0" applyNumberFormat="1" applyFont="1" applyFill="1" applyBorder="1" applyAlignment="1">
      <alignment horizontal="left" vertical="center"/>
    </xf>
    <xf numFmtId="0" fontId="91" fillId="0" borderId="0" xfId="887" applyFont="1" applyAlignment="1">
      <alignment horizontal="center" vertical="center"/>
    </xf>
    <xf numFmtId="0" fontId="91" fillId="0" borderId="3" xfId="887" applyFont="1" applyBorder="1" applyAlignment="1">
      <alignment horizontal="center" vertical="center"/>
    </xf>
    <xf numFmtId="0" fontId="91" fillId="0" borderId="5" xfId="887" applyFont="1" applyBorder="1" applyAlignment="1">
      <alignment horizontal="center" vertical="center"/>
    </xf>
    <xf numFmtId="0" fontId="91" fillId="0" borderId="6" xfId="887" applyFont="1" applyBorder="1" applyAlignment="1">
      <alignment horizontal="center" vertical="center"/>
    </xf>
    <xf numFmtId="0" fontId="29" fillId="0" borderId="63" xfId="887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72" fillId="0" borderId="0" xfId="887" applyFont="1" applyAlignment="1">
      <alignment horizontal="center" vertical="center" wrapText="1"/>
    </xf>
    <xf numFmtId="0" fontId="72" fillId="0" borderId="3" xfId="887" applyFont="1" applyBorder="1" applyAlignment="1">
      <alignment horizontal="center" vertical="center" wrapText="1"/>
    </xf>
    <xf numFmtId="0" fontId="72" fillId="0" borderId="5" xfId="887" applyFont="1" applyBorder="1" applyAlignment="1">
      <alignment horizontal="center" vertical="center" wrapText="1"/>
    </xf>
    <xf numFmtId="0" fontId="72" fillId="0" borderId="6" xfId="887" applyFont="1" applyBorder="1" applyAlignment="1">
      <alignment horizontal="center" vertical="center" wrapText="1"/>
    </xf>
    <xf numFmtId="0" fontId="5" fillId="0" borderId="0" xfId="4071" applyAlignment="1">
      <alignment horizontal="center"/>
    </xf>
    <xf numFmtId="0" fontId="0" fillId="0" borderId="0" xfId="0" applyAlignment="1">
      <alignment horizontal="center"/>
    </xf>
    <xf numFmtId="0" fontId="29" fillId="0" borderId="63" xfId="22" applyFont="1" applyBorder="1" applyAlignment="1">
      <alignment horizontal="center" vertical="center"/>
    </xf>
    <xf numFmtId="0" fontId="72" fillId="0" borderId="0" xfId="22" applyFont="1" applyAlignment="1">
      <alignment horizontal="center" wrapText="1"/>
    </xf>
    <xf numFmtId="0" fontId="72" fillId="0" borderId="3" xfId="22" applyFont="1" applyBorder="1" applyAlignment="1">
      <alignment horizontal="center" wrapText="1"/>
    </xf>
    <xf numFmtId="0" fontId="72" fillId="0" borderId="5" xfId="22" applyFont="1" applyBorder="1" applyAlignment="1">
      <alignment horizontal="center" wrapText="1"/>
    </xf>
    <xf numFmtId="0" fontId="72" fillId="0" borderId="6" xfId="22" applyFont="1" applyBorder="1" applyAlignment="1">
      <alignment horizontal="center" wrapText="1"/>
    </xf>
    <xf numFmtId="0" fontId="73" fillId="0" borderId="0" xfId="887" applyFont="1" applyAlignment="1">
      <alignment horizontal="center" vertical="center"/>
    </xf>
    <xf numFmtId="0" fontId="73" fillId="0" borderId="3" xfId="887" applyFont="1" applyBorder="1" applyAlignment="1">
      <alignment horizontal="center" vertical="center"/>
    </xf>
    <xf numFmtId="0" fontId="73" fillId="0" borderId="5" xfId="887" applyFont="1" applyBorder="1" applyAlignment="1">
      <alignment horizontal="center" vertical="center"/>
    </xf>
    <xf numFmtId="0" fontId="73" fillId="0" borderId="6" xfId="887" applyFont="1" applyBorder="1" applyAlignment="1">
      <alignment horizontal="center" vertical="center"/>
    </xf>
  </cellXfs>
  <cellStyles count="4078">
    <cellStyle name="20 % - Akzent1 2" xfId="1" xr:uid="{00000000-0005-0000-0000-000000000000}"/>
    <cellStyle name="20 % - Akzent1 2 2" xfId="969" xr:uid="{A1C58275-86DC-458E-9E45-314FA0B2DD92}"/>
    <cellStyle name="20 % - Akzent1 2 2 2" xfId="2222" xr:uid="{612282C2-CC9C-41FC-8254-6748B8B2128A}"/>
    <cellStyle name="20 % - Akzent1 2 2 2 2" xfId="3664" xr:uid="{630483D2-045F-4703-9E46-5C8D54E04501}"/>
    <cellStyle name="20 % - Akzent1 2 2 3" xfId="2950" xr:uid="{30779ECD-086D-49B4-88BB-3267EB4E948E}"/>
    <cellStyle name="20 % - Akzent1 2 3" xfId="1862" xr:uid="{5C058434-463E-4FF0-807E-5472554C8246}"/>
    <cellStyle name="20 % - Akzent1 2 3 2" xfId="3309" xr:uid="{298E017D-495A-46FD-98CF-D9A1334F38D3}"/>
    <cellStyle name="20 % - Akzent1 2 4" xfId="2596" xr:uid="{6030282E-6A0B-420D-AF7B-1A0862BFE82D}"/>
    <cellStyle name="20 % - Akzent1 3" xfId="912" xr:uid="{5982B7DB-32B0-4CCE-AEAD-F77C7366A5DC}"/>
    <cellStyle name="20 % - Akzent2 2" xfId="2" xr:uid="{00000000-0005-0000-0000-000001000000}"/>
    <cellStyle name="20 % - Akzent2 2 2" xfId="970" xr:uid="{72C0CF24-95EE-4BC9-87A6-1ADFEC351EE3}"/>
    <cellStyle name="20 % - Akzent2 2 2 2" xfId="2223" xr:uid="{CDF16965-054F-4F86-ACF2-5D00344077D5}"/>
    <cellStyle name="20 % - Akzent2 2 2 2 2" xfId="3665" xr:uid="{7C721715-0382-485B-BD64-C747010A329D}"/>
    <cellStyle name="20 % - Akzent2 2 2 3" xfId="2951" xr:uid="{EC5D1BF4-4CF0-409B-8158-4F4152F8EE31}"/>
    <cellStyle name="20 % - Akzent2 2 3" xfId="1863" xr:uid="{EA74194A-EEC7-465F-815A-B4D0B8A30828}"/>
    <cellStyle name="20 % - Akzent2 2 3 2" xfId="3310" xr:uid="{CF93F1E5-F913-4090-B8EC-A28C664C18B3}"/>
    <cellStyle name="20 % - Akzent2 2 4" xfId="2597" xr:uid="{8B445CC4-DAD6-407D-A477-1107AEE86FCF}"/>
    <cellStyle name="20 % - Akzent2 3" xfId="913" xr:uid="{C7715C65-1C2E-4593-BE5A-FEB7B366274E}"/>
    <cellStyle name="20 % - Akzent3 2" xfId="3" xr:uid="{00000000-0005-0000-0000-000002000000}"/>
    <cellStyle name="20 % - Akzent3 2 2" xfId="971" xr:uid="{0EAD0AF8-2EAB-48EF-8AC7-5624EEFC51A3}"/>
    <cellStyle name="20 % - Akzent3 2 2 2" xfId="2224" xr:uid="{3AD31B61-A73D-4645-8D37-BD0B5FB15F2C}"/>
    <cellStyle name="20 % - Akzent3 2 2 2 2" xfId="3666" xr:uid="{7DA80E9E-A683-4FE6-BDF8-D9E65A576146}"/>
    <cellStyle name="20 % - Akzent3 2 2 3" xfId="2952" xr:uid="{CD4CE4FC-0A9F-4657-B8E3-3108BED30EDA}"/>
    <cellStyle name="20 % - Akzent3 2 3" xfId="1864" xr:uid="{F9518356-01F4-498A-B5A0-3D539F10B65E}"/>
    <cellStyle name="20 % - Akzent3 2 3 2" xfId="3311" xr:uid="{8539CD2B-AED5-4364-975E-B6B1539D6909}"/>
    <cellStyle name="20 % - Akzent3 2 4" xfId="2598" xr:uid="{E5868B21-6FAF-4EC9-A7A0-D58ADD5E8D60}"/>
    <cellStyle name="20 % - Akzent3 3" xfId="914" xr:uid="{1834CEA1-8934-4AD2-B982-AF5A395CD0FC}"/>
    <cellStyle name="20 % - Akzent4 2" xfId="4" xr:uid="{00000000-0005-0000-0000-000003000000}"/>
    <cellStyle name="20 % - Akzent4 2 2" xfId="972" xr:uid="{0A81FD7D-0111-4C65-825B-07EC5AC3E5D7}"/>
    <cellStyle name="20 % - Akzent4 2 2 2" xfId="2225" xr:uid="{66609B30-DA8A-414D-9860-FE5C7892A15C}"/>
    <cellStyle name="20 % - Akzent4 2 2 2 2" xfId="3667" xr:uid="{6B738970-A070-4219-8413-D29DA7905AB2}"/>
    <cellStyle name="20 % - Akzent4 2 2 3" xfId="2953" xr:uid="{44C6E828-A546-4386-85A6-E3B86E1BA212}"/>
    <cellStyle name="20 % - Akzent4 2 3" xfId="1865" xr:uid="{3339C2E4-1C7B-48FC-8D80-A85790AFF2D8}"/>
    <cellStyle name="20 % - Akzent4 2 3 2" xfId="3312" xr:uid="{6537D9F7-71BC-4FC2-BE0B-7C28339EB560}"/>
    <cellStyle name="20 % - Akzent4 2 4" xfId="2599" xr:uid="{110A207D-4594-412B-A6DF-1F749D73F49D}"/>
    <cellStyle name="20 % - Akzent4 3" xfId="915" xr:uid="{4A2F5EF5-5964-4E99-ADCA-A8A862C3C5EF}"/>
    <cellStyle name="20 % - Akzent5 2" xfId="5" xr:uid="{00000000-0005-0000-0000-000004000000}"/>
    <cellStyle name="20 % - Akzent5 2 2" xfId="973" xr:uid="{9D96E1A1-DA38-4446-B7DA-E754868ACB47}"/>
    <cellStyle name="20 % - Akzent5 2 2 2" xfId="2226" xr:uid="{B764879C-5C5A-4F4D-95D3-6B335E25A36E}"/>
    <cellStyle name="20 % - Akzent5 2 2 2 2" xfId="3668" xr:uid="{9EC6009F-B234-4026-8250-790A604B28C3}"/>
    <cellStyle name="20 % - Akzent5 2 2 3" xfId="2954" xr:uid="{C7EDBB37-99B9-42D8-AF01-D7FC8049AB3F}"/>
    <cellStyle name="20 % - Akzent5 2 3" xfId="1866" xr:uid="{E49CDCD5-C33B-4278-A666-1322AA76EBB7}"/>
    <cellStyle name="20 % - Akzent5 2 3 2" xfId="3313" xr:uid="{8D1790C0-0B8C-48C9-A0E6-06F34FF471A2}"/>
    <cellStyle name="20 % - Akzent5 2 4" xfId="2600" xr:uid="{6E81A3A1-EB52-4F90-88FE-03C0C6BD95EE}"/>
    <cellStyle name="20 % - Akzent5 3" xfId="916" xr:uid="{0499B9FB-9CAE-49CF-88DF-1B97491F4EFE}"/>
    <cellStyle name="20 % - Akzent6 2" xfId="6" xr:uid="{00000000-0005-0000-0000-000005000000}"/>
    <cellStyle name="20 % - Akzent6 2 2" xfId="974" xr:uid="{A2FFABD5-39FC-4F5D-8304-6857D0AC015F}"/>
    <cellStyle name="20 % - Akzent6 2 2 2" xfId="2227" xr:uid="{4FC0EA69-9C75-4752-BAFF-89C0B601D2BB}"/>
    <cellStyle name="20 % - Akzent6 2 2 2 2" xfId="3669" xr:uid="{CD9291AE-CC98-4347-A031-62C7F4B2F1E5}"/>
    <cellStyle name="20 % - Akzent6 2 2 3" xfId="2955" xr:uid="{1C6FB8D5-5F40-497F-A8A2-14C074822AB7}"/>
    <cellStyle name="20 % - Akzent6 2 3" xfId="1867" xr:uid="{7E4CD408-C523-4807-9F7E-2AE4EE9F8CF5}"/>
    <cellStyle name="20 % - Akzent6 2 3 2" xfId="3314" xr:uid="{526DB203-55D5-4242-A35F-731F78E21B2C}"/>
    <cellStyle name="20 % - Akzent6 2 4" xfId="2601" xr:uid="{C18F9FE3-0CAC-46B4-811B-14884983A823}"/>
    <cellStyle name="20 % - Akzent6 3" xfId="917" xr:uid="{8F3D73F6-4B4B-4192-ADD6-ED84E03F40C1}"/>
    <cellStyle name="20% - Accent1 2" xfId="39" xr:uid="{00000000-0005-0000-0000-000006000000}"/>
    <cellStyle name="20% - Accent1 2 2" xfId="975" xr:uid="{B9F765B1-0669-4C50-B701-089877283B57}"/>
    <cellStyle name="20% - Accent2 2" xfId="40" xr:uid="{00000000-0005-0000-0000-000007000000}"/>
    <cellStyle name="20% - Accent2 2 2" xfId="976" xr:uid="{11AA2F47-E003-4FA5-BECA-83AAB67AF2FF}"/>
    <cellStyle name="20% - Accent3 2" xfId="41" xr:uid="{00000000-0005-0000-0000-000008000000}"/>
    <cellStyle name="20% - Accent3 2 2" xfId="977" xr:uid="{C9BF0C80-475C-433A-8EB6-C3EF287DAFFA}"/>
    <cellStyle name="20% - Accent4 2" xfId="42" xr:uid="{00000000-0005-0000-0000-000009000000}"/>
    <cellStyle name="20% - Accent4 2 2" xfId="978" xr:uid="{60E90068-A7EB-4D42-95CF-4A4CDCC12B9F}"/>
    <cellStyle name="20% - Accent5 2" xfId="43" xr:uid="{00000000-0005-0000-0000-00000A000000}"/>
    <cellStyle name="20% - Accent5 2 2" xfId="979" xr:uid="{D657758B-A7AE-49D6-BE78-872C7B9F429A}"/>
    <cellStyle name="20% - Accent6 2" xfId="44" xr:uid="{00000000-0005-0000-0000-00000B000000}"/>
    <cellStyle name="20% - Accent6 2 2" xfId="980" xr:uid="{01BFDBBC-53D2-4600-9CA8-8274EBA93C99}"/>
    <cellStyle name="40 % - Akzent1 2" xfId="7" xr:uid="{00000000-0005-0000-0000-00000C000000}"/>
    <cellStyle name="40 % - Akzent1 2 2" xfId="981" xr:uid="{62D51EBA-40BA-4507-8740-B11303E07A17}"/>
    <cellStyle name="40 % - Akzent1 2 2 2" xfId="2228" xr:uid="{6437DCB7-EF9E-4526-8B85-6FADFD0790C8}"/>
    <cellStyle name="40 % - Akzent1 2 2 2 2" xfId="3670" xr:uid="{ED816385-0A9B-4C54-8430-BE1BBD0F4A5D}"/>
    <cellStyle name="40 % - Akzent1 2 2 3" xfId="2956" xr:uid="{452DD793-A8FF-4AAE-A5AA-7285E5A3EE49}"/>
    <cellStyle name="40 % - Akzent1 2 3" xfId="1868" xr:uid="{244DD173-4F83-4448-BB60-8C0FB6648D63}"/>
    <cellStyle name="40 % - Akzent1 2 3 2" xfId="3315" xr:uid="{7B7D95A1-5037-40F2-8024-FB435905A354}"/>
    <cellStyle name="40 % - Akzent1 2 4" xfId="2602" xr:uid="{5F859FE9-585F-47BA-A3E7-A0923172F228}"/>
    <cellStyle name="40 % - Akzent1 3" xfId="918" xr:uid="{430A9E36-D7E4-4E06-984A-C4B328A9356E}"/>
    <cellStyle name="40 % - Akzent2 2" xfId="8" xr:uid="{00000000-0005-0000-0000-00000D000000}"/>
    <cellStyle name="40 % - Akzent2 2 2" xfId="982" xr:uid="{00666C4E-B2A7-45CC-8481-110FE4439BB0}"/>
    <cellStyle name="40 % - Akzent2 2 2 2" xfId="2229" xr:uid="{9281F394-8757-4B99-85AC-3A2E133FEB0E}"/>
    <cellStyle name="40 % - Akzent2 2 2 2 2" xfId="3671" xr:uid="{C5590C48-D0DC-4286-BC34-F7E67BB82120}"/>
    <cellStyle name="40 % - Akzent2 2 2 3" xfId="2957" xr:uid="{03A20985-1ECE-4C2D-8B36-10E0C6E0BD62}"/>
    <cellStyle name="40 % - Akzent2 2 3" xfId="1869" xr:uid="{BA543A23-6151-436B-965E-674852A8BC1C}"/>
    <cellStyle name="40 % - Akzent2 2 3 2" xfId="3316" xr:uid="{691443B3-C1BF-408B-AF2F-792A386B245B}"/>
    <cellStyle name="40 % - Akzent2 2 4" xfId="2603" xr:uid="{D7EAFFB1-59D7-46D1-A073-D8DA35F836EF}"/>
    <cellStyle name="40 % - Akzent2 3" xfId="919" xr:uid="{2A9EA758-A417-409E-B1C2-3DBC2AE94CFE}"/>
    <cellStyle name="40 % - Akzent3 2" xfId="9" xr:uid="{00000000-0005-0000-0000-00000E000000}"/>
    <cellStyle name="40 % - Akzent3 2 2" xfId="983" xr:uid="{138BA4CC-112A-4EF9-956F-CCE415EFF0AF}"/>
    <cellStyle name="40 % - Akzent3 2 2 2" xfId="2230" xr:uid="{5C653181-4154-4536-BDAA-D3B77375A227}"/>
    <cellStyle name="40 % - Akzent3 2 2 2 2" xfId="3672" xr:uid="{0DAF4DCE-06CE-48F5-B78D-072CD1CD7C90}"/>
    <cellStyle name="40 % - Akzent3 2 2 3" xfId="2958" xr:uid="{209A3E9A-1B6E-46E1-8220-3EF6041C7710}"/>
    <cellStyle name="40 % - Akzent3 2 3" xfId="1870" xr:uid="{0DFBDA02-0167-4345-AF2F-4596DBB60343}"/>
    <cellStyle name="40 % - Akzent3 2 3 2" xfId="3317" xr:uid="{14257BFF-2CD0-4A81-8A6A-D03FBFA50E59}"/>
    <cellStyle name="40 % - Akzent3 2 4" xfId="2604" xr:uid="{BB050966-3341-47F7-97CD-6959467035C2}"/>
    <cellStyle name="40 % - Akzent3 3" xfId="920" xr:uid="{7A55EF10-60D5-4228-A8E3-D8CD82AA7FBF}"/>
    <cellStyle name="40 % - Akzent4 2" xfId="10" xr:uid="{00000000-0005-0000-0000-00000F000000}"/>
    <cellStyle name="40 % - Akzent4 2 2" xfId="984" xr:uid="{F8E57B2A-6199-4720-8B9B-5B7C25ADD051}"/>
    <cellStyle name="40 % - Akzent4 2 2 2" xfId="2231" xr:uid="{567156A2-4AC1-4D7B-B610-0FD3DFD19237}"/>
    <cellStyle name="40 % - Akzent4 2 2 2 2" xfId="3673" xr:uid="{7603E8A9-D622-4DAF-98BD-2BBD0909821F}"/>
    <cellStyle name="40 % - Akzent4 2 2 3" xfId="2959" xr:uid="{0C372D78-DD32-48ED-8076-0C8E9085EA7D}"/>
    <cellStyle name="40 % - Akzent4 2 3" xfId="1871" xr:uid="{26CA9BD5-389E-4211-BF9D-AF19ACDB17F8}"/>
    <cellStyle name="40 % - Akzent4 2 3 2" xfId="3318" xr:uid="{D349D208-B36B-4C8E-9119-7B725FDDA6EC}"/>
    <cellStyle name="40 % - Akzent4 2 4" xfId="2605" xr:uid="{6449593B-7B20-4EB0-B592-ABBE113631CF}"/>
    <cellStyle name="40 % - Akzent4 3" xfId="921" xr:uid="{CBEAE825-F3F7-463F-8CA0-D322E2C99099}"/>
    <cellStyle name="40 % - Akzent5 2" xfId="11" xr:uid="{00000000-0005-0000-0000-000010000000}"/>
    <cellStyle name="40 % - Akzent5 2 2" xfId="985" xr:uid="{E76DAC06-1BFB-40A9-918C-8E6901A8247D}"/>
    <cellStyle name="40 % - Akzent5 2 2 2" xfId="2232" xr:uid="{F4B9BB29-ED80-45FF-A7B0-59E119E5984F}"/>
    <cellStyle name="40 % - Akzent5 2 2 2 2" xfId="3674" xr:uid="{2078225B-09CE-4051-AD1A-FF348C25C88A}"/>
    <cellStyle name="40 % - Akzent5 2 2 3" xfId="2960" xr:uid="{348FE271-4105-4E66-BDF2-1A4E3A629C04}"/>
    <cellStyle name="40 % - Akzent5 2 3" xfId="1872" xr:uid="{04599313-4C5D-42F6-AD4B-A33CAFC70372}"/>
    <cellStyle name="40 % - Akzent5 2 3 2" xfId="3319" xr:uid="{A426E5D2-A3B6-4CE6-A03B-4CC3730E7825}"/>
    <cellStyle name="40 % - Akzent5 2 4" xfId="2606" xr:uid="{2C543929-8B0D-4069-B43F-E78870136E22}"/>
    <cellStyle name="40 % - Akzent5 3" xfId="922" xr:uid="{7231D921-DBA5-4EEF-84D2-967FDAD6CC11}"/>
    <cellStyle name="40 % - Akzent6 2" xfId="12" xr:uid="{00000000-0005-0000-0000-000011000000}"/>
    <cellStyle name="40 % - Akzent6 2 2" xfId="986" xr:uid="{F517B4B4-58E0-46F0-86E8-2FECE17CB169}"/>
    <cellStyle name="40 % - Akzent6 2 2 2" xfId="2233" xr:uid="{2C2FC276-0C37-44F7-A063-0FA4C775C56F}"/>
    <cellStyle name="40 % - Akzent6 2 2 2 2" xfId="3675" xr:uid="{6111EE3E-A67A-4533-A25C-BC2A2E8C1337}"/>
    <cellStyle name="40 % - Akzent6 2 2 3" xfId="2961" xr:uid="{25084C23-9E53-49E2-B7CC-FBA9A852C545}"/>
    <cellStyle name="40 % - Akzent6 2 3" xfId="1873" xr:uid="{3C0BFDC8-45B4-425F-A77B-7356BB3F0BEE}"/>
    <cellStyle name="40 % - Akzent6 2 3 2" xfId="3320" xr:uid="{E1D246E6-E04A-4D42-8C29-5F68315502BE}"/>
    <cellStyle name="40 % - Akzent6 2 4" xfId="2607" xr:uid="{107CDD46-547E-454A-B95A-B554869B40E1}"/>
    <cellStyle name="40 % - Akzent6 3" xfId="923" xr:uid="{503F9F00-5123-4E44-BA0E-09385FBB28B4}"/>
    <cellStyle name="40% - Accent1 2" xfId="45" xr:uid="{00000000-0005-0000-0000-000012000000}"/>
    <cellStyle name="40% - Accent1 2 2" xfId="987" xr:uid="{B9F85A34-4016-45CF-8FD0-465E597B0718}"/>
    <cellStyle name="40% - Accent2 2" xfId="46" xr:uid="{00000000-0005-0000-0000-000013000000}"/>
    <cellStyle name="40% - Accent2 2 2" xfId="988" xr:uid="{9B61E7DA-9014-4586-A282-73AB44733330}"/>
    <cellStyle name="40% - Accent3 2" xfId="47" xr:uid="{00000000-0005-0000-0000-000014000000}"/>
    <cellStyle name="40% - Accent3 2 2" xfId="989" xr:uid="{4007446C-98C9-431E-BFD3-EE2DEA6B165B}"/>
    <cellStyle name="40% - Accent4 2" xfId="48" xr:uid="{00000000-0005-0000-0000-000015000000}"/>
    <cellStyle name="40% - Accent4 2 2" xfId="990" xr:uid="{D19DA5C6-391D-434A-88BE-300DEBE8E150}"/>
    <cellStyle name="40% - Accent5 2" xfId="49" xr:uid="{00000000-0005-0000-0000-000016000000}"/>
    <cellStyle name="40% - Accent5 2 2" xfId="991" xr:uid="{7C97C80E-8DF5-42DD-879C-CA0285CD6772}"/>
    <cellStyle name="40% - Accent6 2" xfId="50" xr:uid="{00000000-0005-0000-0000-000017000000}"/>
    <cellStyle name="40% - Accent6 2 2" xfId="992" xr:uid="{044B9F78-87A6-4FD0-8320-B44E8990583B}"/>
    <cellStyle name="60 % - Akzent1 2" xfId="924" xr:uid="{646DA513-9749-4ECC-9049-844590081403}"/>
    <cellStyle name="60 % - Akzent2 2" xfId="925" xr:uid="{30BA3865-6C29-41B5-9858-F695259F5B19}"/>
    <cellStyle name="60 % - Akzent3 2" xfId="926" xr:uid="{84B8C2E3-6C12-449C-B6F9-D0A52836C7F2}"/>
    <cellStyle name="60 % - Akzent4 2" xfId="927" xr:uid="{D3444AE6-084F-49D9-85A3-D076BA0FC97D}"/>
    <cellStyle name="60 % - Akzent5 2" xfId="928" xr:uid="{3F25CF25-B245-474D-BACF-686E77B86CB8}"/>
    <cellStyle name="60 % - Akzent6 2" xfId="929" xr:uid="{0CB9EBDE-2A0D-415B-8229-2CB48F4C42C7}"/>
    <cellStyle name="60% - Accent1 2" xfId="51" xr:uid="{00000000-0005-0000-0000-000018000000}"/>
    <cellStyle name="60% - Accent1 2 2" xfId="993" xr:uid="{95CCED72-BB6A-49F5-B754-76E8A09E54A7}"/>
    <cellStyle name="60% - Accent2 2" xfId="52" xr:uid="{00000000-0005-0000-0000-000019000000}"/>
    <cellStyle name="60% - Accent2 2 2" xfId="994" xr:uid="{8A745440-6545-4421-9A0A-4BA288230716}"/>
    <cellStyle name="60% - Accent3 2" xfId="53" xr:uid="{00000000-0005-0000-0000-00001A000000}"/>
    <cellStyle name="60% - Accent3 2 2" xfId="995" xr:uid="{FB9FB3F3-8103-4E6D-B5E4-AC24914283E4}"/>
    <cellStyle name="60% - Accent4 2" xfId="54" xr:uid="{00000000-0005-0000-0000-00001B000000}"/>
    <cellStyle name="60% - Accent4 2 2" xfId="996" xr:uid="{93ACF508-3F1E-4A28-BB0D-B45FE3E48551}"/>
    <cellStyle name="60% - Accent5 2" xfId="55" xr:uid="{00000000-0005-0000-0000-00001C000000}"/>
    <cellStyle name="60% - Accent5 2 2" xfId="997" xr:uid="{4C704E3F-A992-4EC2-9FCB-D7CFD2414E85}"/>
    <cellStyle name="60% - Accent6 2" xfId="56" xr:uid="{00000000-0005-0000-0000-00001D000000}"/>
    <cellStyle name="60% - Accent6 2 2" xfId="998" xr:uid="{39AE5AE1-1034-4A5B-BF54-07BB07F9EE1A}"/>
    <cellStyle name="60% - Akzent2" xfId="13" xr:uid="{00000000-0005-0000-0000-00001E000000}"/>
    <cellStyle name="60% - Akzent2 2" xfId="999" xr:uid="{C989794F-4E48-4F62-BC54-457E320DE33D}"/>
    <cellStyle name="Accent1 2" xfId="57" xr:uid="{00000000-0005-0000-0000-00001F000000}"/>
    <cellStyle name="Accent1 2 2" xfId="1000" xr:uid="{BDDD2442-90B7-4476-9DFF-B6279483A1CC}"/>
    <cellStyle name="Accent2 2" xfId="58" xr:uid="{00000000-0005-0000-0000-000020000000}"/>
    <cellStyle name="Accent2 2 2" xfId="1001" xr:uid="{F2463E44-CB65-4FF3-BF16-B41F629D3104}"/>
    <cellStyle name="Accent3 2" xfId="59" xr:uid="{00000000-0005-0000-0000-000021000000}"/>
    <cellStyle name="Accent3 2 2" xfId="1002" xr:uid="{601E478D-038B-451D-B289-E870B3E9624F}"/>
    <cellStyle name="Accent4 2" xfId="60" xr:uid="{00000000-0005-0000-0000-000022000000}"/>
    <cellStyle name="Accent4 2 2" xfId="1003" xr:uid="{A3734B58-BD40-47CB-931C-1A46B61C85A6}"/>
    <cellStyle name="Accent5 2" xfId="61" xr:uid="{00000000-0005-0000-0000-000023000000}"/>
    <cellStyle name="Accent5 2 2" xfId="1004" xr:uid="{14D326DE-99DE-4042-9D97-A57B0FE13B57}"/>
    <cellStyle name="Accent6 2" xfId="62" xr:uid="{00000000-0005-0000-0000-000024000000}"/>
    <cellStyle name="Accent6 2 2" xfId="1005" xr:uid="{0F7B3341-44EB-43F4-B5A2-39C2A098D88B}"/>
    <cellStyle name="Akzent1 2" xfId="930" xr:uid="{3BF1DFCF-B7DC-426B-9BBA-959051379EB2}"/>
    <cellStyle name="Akzent2 2" xfId="931" xr:uid="{765405FA-8746-4307-A76D-A20D82FD3DCE}"/>
    <cellStyle name="Akzent3 2" xfId="932" xr:uid="{E2CBF09F-1AC7-4D78-8B38-3D192F2B3381}"/>
    <cellStyle name="Akzent4 2" xfId="933" xr:uid="{FB7E073D-7827-4EF0-94E2-16269E21CC0A}"/>
    <cellStyle name="Akzent5 2" xfId="934" xr:uid="{53D934E4-3C92-4900-B237-B9F131798DF7}"/>
    <cellStyle name="Akzent6 2" xfId="935" xr:uid="{D92F882A-E3BC-4118-BF41-4DDD142CB171}"/>
    <cellStyle name="Ausgabe 2" xfId="936" xr:uid="{80C1C28F-B020-4DA1-94F2-F5058915552A}"/>
    <cellStyle name="Ausgabe 2 2" xfId="2716" xr:uid="{A045B29A-2D6C-43E7-9F43-50636DADCE3E}"/>
    <cellStyle name="Bad 2" xfId="63" xr:uid="{00000000-0005-0000-0000-000025000000}"/>
    <cellStyle name="Bad 2 2" xfId="1006" xr:uid="{3BEABD29-E7A9-460B-9596-86AD5DEA6527}"/>
    <cellStyle name="Berechnung 2" xfId="937" xr:uid="{6C5493A2-9C1E-4A63-A9E6-3031291CF187}"/>
    <cellStyle name="Berechnung 2 2" xfId="3070" xr:uid="{C67C807C-E636-46B9-BFA2-CBAB0406C4AC}"/>
    <cellStyle name="Calculation 2" xfId="64" xr:uid="{00000000-0005-0000-0000-000026000000}"/>
    <cellStyle name="Calculation 2 2" xfId="1007" xr:uid="{D4280019-EF72-42FE-941B-4E4ED9FD3FB5}"/>
    <cellStyle name="Check Cell 2" xfId="65" xr:uid="{00000000-0005-0000-0000-000027000000}"/>
    <cellStyle name="Check Cell 2 2" xfId="1008" xr:uid="{3D4F0FD5-A2D5-4043-B0A6-100B41DFC37D}"/>
    <cellStyle name="Comma 2" xfId="66" xr:uid="{00000000-0005-0000-0000-000028000000}"/>
    <cellStyle name="Comma 2 2" xfId="67" xr:uid="{00000000-0005-0000-0000-000029000000}"/>
    <cellStyle name="Comma 2 2 2" xfId="1010" xr:uid="{01E1B76B-C772-49F4-8193-C7C412C61E3F}"/>
    <cellStyle name="Comma 2 2 2 2" xfId="2235" xr:uid="{5A9D8A28-549D-4466-9C27-558873D8E29F}"/>
    <cellStyle name="Comma 2 2 2 2 2" xfId="3677" xr:uid="{A699C11B-BAEE-43D3-B0DB-74B616CEA4E8}"/>
    <cellStyle name="Comma 2 2 2 3" xfId="2963" xr:uid="{A4E21020-6D19-4867-8E9A-395BF2120FDE}"/>
    <cellStyle name="Comma 2 2 3" xfId="1881" xr:uid="{67F3690A-158B-4B68-A8B4-3846E0C8FE1C}"/>
    <cellStyle name="Comma 2 2 3 2" xfId="3326" xr:uid="{5C1F659A-A4D8-4BE0-AE36-8679D6CFE96A}"/>
    <cellStyle name="Comma 2 3" xfId="1009" xr:uid="{C9828C93-2844-4602-ADA6-6C5ED7D6DDC4}"/>
    <cellStyle name="Comma 2 3 2" xfId="2234" xr:uid="{06227CFE-0BFF-4A03-98BE-0B4AD36123AF}"/>
    <cellStyle name="Comma 2 3 2 2" xfId="3676" xr:uid="{7A4F40A2-3396-4B17-B85E-5E313C797CFC}"/>
    <cellStyle name="Comma 2 3 3" xfId="2962" xr:uid="{9F113B0F-DED3-403D-A04A-5CA8DFA9F292}"/>
    <cellStyle name="Comma 2 4" xfId="1880" xr:uid="{B2536F43-AB9A-4D01-A4A4-89D6A239F543}"/>
    <cellStyle name="Comma 2 4 2" xfId="3325" xr:uid="{FF953810-6949-4FEE-B072-62FF5087468C}"/>
    <cellStyle name="Comma 3" xfId="68" xr:uid="{00000000-0005-0000-0000-00002A000000}"/>
    <cellStyle name="Comma 3 2" xfId="1011" xr:uid="{AA0FB1E8-2B18-4F7D-8644-0DB2845145E1}"/>
    <cellStyle name="Comma 3 2 2" xfId="2236" xr:uid="{6A1326F2-45A3-4122-BDFB-6DD2583F01C4}"/>
    <cellStyle name="Comma 3 2 2 2" xfId="3678" xr:uid="{E7ABF7E2-74E4-40A4-8457-0CDE1FFC73DC}"/>
    <cellStyle name="Comma 3 2 3" xfId="2964" xr:uid="{EA5F122D-8688-440E-BCCA-8F35E09F128D}"/>
    <cellStyle name="Comma 3 3" xfId="1882" xr:uid="{52A6B38F-1CA0-4B7B-9C51-CFC1EC11FD85}"/>
    <cellStyle name="Comma 3 3 2" xfId="3327" xr:uid="{E80EC634-B3D8-47E0-82B6-96D1404504A3}"/>
    <cellStyle name="Comma 4" xfId="69" xr:uid="{00000000-0005-0000-0000-00002B000000}"/>
    <cellStyle name="Comma 4 2" xfId="1012" xr:uid="{C4D9AF5C-ADAF-4656-A610-F791BAA95A6B}"/>
    <cellStyle name="Comma 4 2 2" xfId="2237" xr:uid="{4F15D053-E7AA-43C4-93EB-D4AC3F88208A}"/>
    <cellStyle name="Comma 4 2 2 2" xfId="3679" xr:uid="{3B676DF4-BFB5-4D16-B1FB-B53DEC33C079}"/>
    <cellStyle name="Comma 4 2 3" xfId="2965" xr:uid="{2CDF960D-EA19-4215-8950-2A07B4DE4545}"/>
    <cellStyle name="Comma 4 3" xfId="1883" xr:uid="{E39E3D97-C08E-4376-BFF0-3CD1133B7744}"/>
    <cellStyle name="Comma 4 3 2" xfId="3328" xr:uid="{F9AC3D01-8C96-47A7-9B68-B96D5EFA3C3F}"/>
    <cellStyle name="Currency 2" xfId="70" xr:uid="{00000000-0005-0000-0000-00002C000000}"/>
    <cellStyle name="Currency 2 2" xfId="71" xr:uid="{00000000-0005-0000-0000-00002D000000}"/>
    <cellStyle name="Currency 2 3" xfId="72" xr:uid="{00000000-0005-0000-0000-00002E000000}"/>
    <cellStyle name="Currency 25" xfId="73" xr:uid="{00000000-0005-0000-0000-00002F000000}"/>
    <cellStyle name="Currency 3" xfId="74" xr:uid="{00000000-0005-0000-0000-000030000000}"/>
    <cellStyle name="Currency 3 2" xfId="75" xr:uid="{00000000-0005-0000-0000-000031000000}"/>
    <cellStyle name="Currency 3 3" xfId="76" xr:uid="{00000000-0005-0000-0000-000032000000}"/>
    <cellStyle name="Currency 4" xfId="77" xr:uid="{00000000-0005-0000-0000-000033000000}"/>
    <cellStyle name="Currency 5" xfId="78" xr:uid="{00000000-0005-0000-0000-000034000000}"/>
    <cellStyle name="Currency 6" xfId="79" xr:uid="{00000000-0005-0000-0000-000035000000}"/>
    <cellStyle name="Currency 7" xfId="80" xr:uid="{00000000-0005-0000-0000-000036000000}"/>
    <cellStyle name="Currency 7 2" xfId="1013" xr:uid="{43AE93A2-DC44-49A1-A52B-ABD4D176FFC2}"/>
    <cellStyle name="Currency 7 2 2" xfId="2238" xr:uid="{5E04095C-F253-4787-9991-F552F3C64920}"/>
    <cellStyle name="Currency 7 2 2 2" xfId="3680" xr:uid="{C5AF2C18-9233-4EBB-B2D0-4A7A019F8033}"/>
    <cellStyle name="Currency 7 2 3" xfId="2966" xr:uid="{CAE61A77-924C-42E3-B7F5-84B126108254}"/>
    <cellStyle name="Currency 7 3" xfId="1884" xr:uid="{3E1BFB6D-7709-42EC-8AD2-13CB16FD532C}"/>
    <cellStyle name="Currency 7 3 2" xfId="3329" xr:uid="{CBE1FF4B-03CA-42C7-8688-DD7DFBC2F6BE}"/>
    <cellStyle name="Currency 7 4" xfId="2613" xr:uid="{322AED0F-3198-4875-89CE-C89227EA1650}"/>
    <cellStyle name="DataPilot Category" xfId="81" xr:uid="{00000000-0005-0000-0000-000037000000}"/>
    <cellStyle name="DataPilot Category 2" xfId="1014" xr:uid="{8F580DDA-02F1-4032-A719-CF5E890E4A3D}"/>
    <cellStyle name="Eingabe 2" xfId="938" xr:uid="{DD16501F-D424-4E72-B229-3DA4249536A1}"/>
    <cellStyle name="Eingabe 2 2" xfId="2715" xr:uid="{42157C2A-FD7F-49BD-803B-C27DB18AE15B}"/>
    <cellStyle name="Ergebnis 2" xfId="939" xr:uid="{C18D267D-3A1A-4158-B273-5949F3507C58}"/>
    <cellStyle name="Ergebnis 2 2" xfId="3069" xr:uid="{CECCD7A1-7506-437F-8763-5A0A2D7B56B4}"/>
    <cellStyle name="Erklärender Text 2" xfId="940" xr:uid="{4078A93A-9422-4511-9BDF-270911A7848C}"/>
    <cellStyle name="Euro" xfId="14" xr:uid="{00000000-0005-0000-0000-000038000000}"/>
    <cellStyle name="Euro 10" xfId="82" xr:uid="{00000000-0005-0000-0000-000039000000}"/>
    <cellStyle name="Euro 10 2" xfId="31" xr:uid="{00000000-0005-0000-0000-00003A000000}"/>
    <cellStyle name="Euro 10 2 2" xfId="1828" xr:uid="{C8F5D680-8D15-4D4E-B126-FC4AC64BD437}"/>
    <cellStyle name="Euro 10 3" xfId="968" xr:uid="{C0DF410D-AFFE-43FB-BE77-3925B850F0D6}"/>
    <cellStyle name="Euro 11" xfId="941" xr:uid="{C6437A4E-D635-48D2-B9D6-80507FDB59CD}"/>
    <cellStyle name="Euro 11 2" xfId="2216" xr:uid="{B8C73175-D921-4D99-B151-4DF1A763914C}"/>
    <cellStyle name="Euro 11 2 2" xfId="3658" xr:uid="{622A52BB-BA02-41F5-85AA-7BFBA4E6E570}"/>
    <cellStyle name="Euro 11 3" xfId="2944" xr:uid="{87496EA6-F65C-4596-A206-188486D3D789}"/>
    <cellStyle name="Euro 12" xfId="1015" xr:uid="{4C03198F-E054-4CE0-B503-ADBD7FAF6814}"/>
    <cellStyle name="Euro 2" xfId="15" xr:uid="{00000000-0005-0000-0000-00003B000000}"/>
    <cellStyle name="Euro 2 2" xfId="83" xr:uid="{00000000-0005-0000-0000-00003C000000}"/>
    <cellStyle name="Euro 2 2 2" xfId="1016" xr:uid="{D39D0026-5A38-4949-9DD6-A3B49D78329C}"/>
    <cellStyle name="Euro 2 2 2 2" xfId="4061" xr:uid="{8544B509-7C56-457F-86D7-DA4B71244C97}"/>
    <cellStyle name="Euro 2 2 3" xfId="4058" xr:uid="{06E9CC5C-53D5-4532-B049-842630221CCC}"/>
    <cellStyle name="Euro 2 3" xfId="965" xr:uid="{BFEC8139-9EE9-4ECA-8460-EB542694E048}"/>
    <cellStyle name="Euro 2 4" xfId="4057" xr:uid="{F069CB4C-681F-4FE2-B3C6-9FEE449F9EAC}"/>
    <cellStyle name="Euro 3" xfId="16" xr:uid="{00000000-0005-0000-0000-00003D000000}"/>
    <cellStyle name="Euro 3 2" xfId="1017" xr:uid="{0EBF0F1F-5C5D-4513-918E-85F963F3141D}"/>
    <cellStyle name="Euro 3 3" xfId="1874" xr:uid="{F6A8B18E-A4EE-4836-B394-45DBC3859F9D}"/>
    <cellStyle name="Euro 4" xfId="17" xr:uid="{00000000-0005-0000-0000-00003E000000}"/>
    <cellStyle name="Euro 4 2" xfId="1018" xr:uid="{FDA83604-4ECA-4056-95B6-6CB43C188B0A}"/>
    <cellStyle name="Euro 4 3" xfId="1875" xr:uid="{2A16C50E-450F-470C-A7FB-12410FDF8C83}"/>
    <cellStyle name="Euro 5" xfId="18" xr:uid="{00000000-0005-0000-0000-00003F000000}"/>
    <cellStyle name="Euro 5 2" xfId="32" xr:uid="{00000000-0005-0000-0000-000040000000}"/>
    <cellStyle name="Euro 5 2 2" xfId="910" xr:uid="{CA611BF2-60BE-447D-A403-F2EA6068F0F8}"/>
    <cellStyle name="Euro 5 3" xfId="84" xr:uid="{00000000-0005-0000-0000-000041000000}"/>
    <cellStyle name="Euro 5 4" xfId="967" xr:uid="{E02C5074-8065-4F97-ADA2-9DCBAD330C96}"/>
    <cellStyle name="Euro 6" xfId="85" xr:uid="{00000000-0005-0000-0000-000042000000}"/>
    <cellStyle name="Euro 6 2" xfId="86" xr:uid="{00000000-0005-0000-0000-000043000000}"/>
    <cellStyle name="Euro 6 2 2" xfId="1020" xr:uid="{92CA41B5-CCB6-4440-909A-EA0A53B4DAE4}"/>
    <cellStyle name="Euro 6 3" xfId="1019" xr:uid="{55DBFE1F-4784-4A6C-951E-A42BA1DBB90E}"/>
    <cellStyle name="Euro 7" xfId="87" xr:uid="{00000000-0005-0000-0000-000044000000}"/>
    <cellStyle name="Euro 7 2" xfId="1021" xr:uid="{A95108E0-B424-45D4-AEFB-5D84EF81512A}"/>
    <cellStyle name="Euro 7 2 2" xfId="2239" xr:uid="{ADAE23B0-8005-4D39-AE7C-9C2B566A756E}"/>
    <cellStyle name="Euro 7 2 2 2" xfId="3681" xr:uid="{C4363B81-492E-479D-94D5-4D78A3CBA5D2}"/>
    <cellStyle name="Euro 7 2 3" xfId="2967" xr:uid="{B4DC00A4-6D39-4004-A6B0-6C4F9D8B53DC}"/>
    <cellStyle name="Euro 7 3" xfId="2212" xr:uid="{34B3C0DC-2971-4022-ADA2-98DED03E8137}"/>
    <cellStyle name="Euro 7 3 2" xfId="3655" xr:uid="{432ACFDE-96E5-474B-9524-FC51681A3029}"/>
    <cellStyle name="Euro 7 4" xfId="1885" xr:uid="{35AC12C0-5BE3-4AE2-989C-55B3109AD4A6}"/>
    <cellStyle name="Euro 7 4 2" xfId="3330" xr:uid="{38F7078E-8E64-44CC-A172-31E212B1F2D1}"/>
    <cellStyle name="Euro 7 5" xfId="2614" xr:uid="{D998DE0B-0074-46E0-A9BC-CA47E3AB2E83}"/>
    <cellStyle name="Euro 8" xfId="88" xr:uid="{00000000-0005-0000-0000-000045000000}"/>
    <cellStyle name="Euro 8 2" xfId="1022" xr:uid="{3EB6F5E1-C2FA-4643-ACC6-81090DB96A97}"/>
    <cellStyle name="Euro 9" xfId="89" xr:uid="{00000000-0005-0000-0000-000046000000}"/>
    <cellStyle name="Euro 9 2" xfId="1023" xr:uid="{7B991D57-7516-44BA-A65F-733C6942DDBA}"/>
    <cellStyle name="Excel Built-in Normal" xfId="35" xr:uid="{00000000-0005-0000-0000-000047000000}"/>
    <cellStyle name="Explanatory Text 2" xfId="90" xr:uid="{00000000-0005-0000-0000-000048000000}"/>
    <cellStyle name="Explanatory Text 2 2" xfId="1024" xr:uid="{F260C176-6418-4671-8C57-9480C56EEF63}"/>
    <cellStyle name="fnRegressQ" xfId="34" xr:uid="{00000000-0005-0000-0000-000049000000}"/>
    <cellStyle name="Good 2" xfId="91" xr:uid="{00000000-0005-0000-0000-00004A000000}"/>
    <cellStyle name="Good 2 2" xfId="1025" xr:uid="{44FA61D9-9308-483B-95F0-8C5652A56817}"/>
    <cellStyle name="Gut 2" xfId="942" xr:uid="{32CF2226-33F6-44F3-90AB-A42FF4956902}"/>
    <cellStyle name="Heading 1 2" xfId="92" xr:uid="{00000000-0005-0000-0000-00004B000000}"/>
    <cellStyle name="Heading 1 2 2" xfId="1026" xr:uid="{F5D4BF85-C065-4189-BFD6-73AC57D04371}"/>
    <cellStyle name="Heading 2 2" xfId="93" xr:uid="{00000000-0005-0000-0000-00004C000000}"/>
    <cellStyle name="Heading 2 2 2" xfId="1027" xr:uid="{85A29B6D-B99F-445D-8CFF-E651C57C4D40}"/>
    <cellStyle name="Heading 3 2" xfId="94" xr:uid="{00000000-0005-0000-0000-00004D000000}"/>
    <cellStyle name="Heading 3 2 2" xfId="1028" xr:uid="{FEFA84B1-A2BF-4D0E-B5D6-F41C43A4A88D}"/>
    <cellStyle name="Heading 4 2" xfId="95" xr:uid="{00000000-0005-0000-0000-00004E000000}"/>
    <cellStyle name="Heading 4 2 2" xfId="1029" xr:uid="{6EF638FE-3100-4200-AE2A-9BAAACAF16DB}"/>
    <cellStyle name="Hyperlink 2" xfId="96" xr:uid="{00000000-0005-0000-0000-00004F000000}"/>
    <cellStyle name="Hyperlink 2 2" xfId="1030" xr:uid="{3D528D99-E74F-4B9E-BBB2-3FCECC333CA1}"/>
    <cellStyle name="Input 2" xfId="97" xr:uid="{00000000-0005-0000-0000-000050000000}"/>
    <cellStyle name="Input 2 2" xfId="1031" xr:uid="{34ABF030-8AC8-4D02-B1A0-8595CF3155BB}"/>
    <cellStyle name="Komma 2" xfId="29" xr:uid="{00000000-0005-0000-0000-000051000000}"/>
    <cellStyle name="Komma 2 2" xfId="943" xr:uid="{1A047180-C3D7-41C5-98F7-D35F9FFD2487}"/>
    <cellStyle name="Link" xfId="1854" builtinId="8"/>
    <cellStyle name="Link 2" xfId="2589" xr:uid="{441743CA-C860-4828-81D2-72AB349008C2}"/>
    <cellStyle name="Link 3" xfId="2211" xr:uid="{2CDA0169-7C85-47B4-9D58-AA5DF0299C77}"/>
    <cellStyle name="Linked Cell 2" xfId="98" xr:uid="{00000000-0005-0000-0000-000052000000}"/>
    <cellStyle name="Linked Cell 2 2" xfId="1032" xr:uid="{3950BB2C-31AD-49AF-B0E3-B761EEEA65BA}"/>
    <cellStyle name="Neutral 2" xfId="99" xr:uid="{00000000-0005-0000-0000-000053000000}"/>
    <cellStyle name="Neutral 2 2" xfId="1033" xr:uid="{38D3FFD6-B563-4796-A3DC-6BA5D36B1703}"/>
    <cellStyle name="Neutral 3" xfId="944" xr:uid="{60B6FC60-6ABC-4238-94EC-70D132B6533A}"/>
    <cellStyle name="Normal" xfId="908" xr:uid="{A2388305-3A18-4289-A9E0-8D95ECB49B26}"/>
    <cellStyle name="Normal 10" xfId="100" xr:uid="{00000000-0005-0000-0000-000054000000}"/>
    <cellStyle name="Normal 10 2" xfId="101" xr:uid="{00000000-0005-0000-0000-000055000000}"/>
    <cellStyle name="Normal 10 2 2" xfId="1035" xr:uid="{2BB5B935-FF22-4BE6-86D8-E4B6C1D2E4F3}"/>
    <cellStyle name="Normal 10 3" xfId="102" xr:uid="{00000000-0005-0000-0000-000056000000}"/>
    <cellStyle name="Normal 10 3 2" xfId="1036" xr:uid="{F98EA089-D223-4C46-9DFB-00E31EF474FF}"/>
    <cellStyle name="Normal 10 4" xfId="1034" xr:uid="{8E3477C7-803F-4531-A52C-8D39F95D5E2D}"/>
    <cellStyle name="Normal 11" xfId="103" xr:uid="{00000000-0005-0000-0000-000057000000}"/>
    <cellStyle name="Normal 11 2" xfId="104" xr:uid="{00000000-0005-0000-0000-000058000000}"/>
    <cellStyle name="Normal 11 2 2" xfId="1038" xr:uid="{55CEA09E-8BFE-4307-BF29-1122CE63B064}"/>
    <cellStyle name="Normal 11 2 2 2" xfId="2241" xr:uid="{FE9ED1C2-A44C-411E-B139-A4B2A0FB1428}"/>
    <cellStyle name="Normal 11 2 2 2 2" xfId="3683" xr:uid="{D79E8398-7E45-4741-AE02-2C23BC9F2B93}"/>
    <cellStyle name="Normal 11 2 2 3" xfId="2969" xr:uid="{5B326E26-B878-4FB0-B6D8-294F75828EEB}"/>
    <cellStyle name="Normal 11 2 3" xfId="1887" xr:uid="{7BDCCA24-7FA1-4AD3-8EEB-29ABB329E3F4}"/>
    <cellStyle name="Normal 11 2 3 2" xfId="3332" xr:uid="{49CD4159-BB12-4735-AB03-D4F736126827}"/>
    <cellStyle name="Normal 11 2 4" xfId="2616" xr:uid="{D9F8A283-081A-463C-A80D-FB9384152313}"/>
    <cellStyle name="Normal 11 3" xfId="1037" xr:uid="{C6C95CDC-983A-45DE-B00E-AD433D6A7DE4}"/>
    <cellStyle name="Normal 11 3 2" xfId="2240" xr:uid="{9B2AA4F1-EA24-4314-A288-7810FCC32C5F}"/>
    <cellStyle name="Normal 11 3 2 2" xfId="3682" xr:uid="{1EE7C62F-1D07-4F98-A7C3-210FF929CB8A}"/>
    <cellStyle name="Normal 11 3 3" xfId="2968" xr:uid="{19940190-9E37-4D68-9BB8-A1CC0D38683D}"/>
    <cellStyle name="Normal 11 4" xfId="1886" xr:uid="{66FA8382-F299-4E6C-9B36-6D050CD482C7}"/>
    <cellStyle name="Normal 11 4 2" xfId="3331" xr:uid="{438B9346-D0CB-4E73-A830-24D47DE2CA87}"/>
    <cellStyle name="Normal 11 5" xfId="2615" xr:uid="{DBAC8053-2A66-461F-A622-83831C8A589F}"/>
    <cellStyle name="Normal 12" xfId="105" xr:uid="{00000000-0005-0000-0000-000059000000}"/>
    <cellStyle name="Normal 12 2" xfId="106" xr:uid="{00000000-0005-0000-0000-00005A000000}"/>
    <cellStyle name="Normal 12 2 2" xfId="1040" xr:uid="{86D36960-3277-4D16-9AE2-12122DF9467B}"/>
    <cellStyle name="Normal 12 2 2 2" xfId="2243" xr:uid="{3AA3FBB1-81C6-450A-8B8B-0F6B314B0DB4}"/>
    <cellStyle name="Normal 12 2 2 2 2" xfId="3685" xr:uid="{238F20B8-FE6F-4CE2-85BB-717C5CD582FC}"/>
    <cellStyle name="Normal 12 2 2 3" xfId="2971" xr:uid="{8B0BDF80-DCD9-4E38-B1B3-EDEEA89002FA}"/>
    <cellStyle name="Normal 12 2 3" xfId="1889" xr:uid="{D4CAC313-42C2-4115-BD6A-A8D91BB2AF8C}"/>
    <cellStyle name="Normal 12 2 3 2" xfId="3334" xr:uid="{9B3EB22B-E6DF-4AD6-937E-A4587D7CAA20}"/>
    <cellStyle name="Normal 12 2 4" xfId="2618" xr:uid="{BD392B03-302F-4702-A0B4-3BF990C4199C}"/>
    <cellStyle name="Normal 12 3" xfId="1039" xr:uid="{B205EB62-D32D-4624-A90C-E8A01CB5B469}"/>
    <cellStyle name="Normal 12 3 2" xfId="2242" xr:uid="{B5CA2EF8-81BC-4848-A3F4-043C2A22A10A}"/>
    <cellStyle name="Normal 12 3 2 2" xfId="3684" xr:uid="{CFD6BF79-5091-4EFA-91F4-193B040172B8}"/>
    <cellStyle name="Normal 12 3 3" xfId="2970" xr:uid="{C8D165C3-3610-4343-AF88-BFB1383443ED}"/>
    <cellStyle name="Normal 12 4" xfId="1888" xr:uid="{0C87AD4F-AE86-4660-BACE-7FCF49BD58EB}"/>
    <cellStyle name="Normal 12 4 2" xfId="3333" xr:uid="{61FC96FD-063C-4C21-9AA7-22AC98057AA5}"/>
    <cellStyle name="Normal 12 5" xfId="2617" xr:uid="{445F3B0B-5AAE-400C-9F14-BD58AD19088B}"/>
    <cellStyle name="Normal 13" xfId="107" xr:uid="{00000000-0005-0000-0000-00005B000000}"/>
    <cellStyle name="Normal 13 2" xfId="108" xr:uid="{00000000-0005-0000-0000-00005C000000}"/>
    <cellStyle name="Normal 13 2 2" xfId="1042" xr:uid="{39A008C6-AE22-4921-A54A-262588B8FE65}"/>
    <cellStyle name="Normal 13 2 2 2" xfId="2245" xr:uid="{1F9E2291-0207-478F-84BB-D59F7644711C}"/>
    <cellStyle name="Normal 13 2 2 2 2" xfId="3687" xr:uid="{F70AA706-6D05-480B-BC65-54AA41D7FB2E}"/>
    <cellStyle name="Normal 13 2 2 3" xfId="2973" xr:uid="{78F71B15-4FFD-46CF-8E08-B5F8B4A6E9AE}"/>
    <cellStyle name="Normal 13 2 3" xfId="1891" xr:uid="{D44E42BD-5D6B-46B5-9B67-64FC3B65BC68}"/>
    <cellStyle name="Normal 13 2 3 2" xfId="3336" xr:uid="{BCC8F6C0-42E5-4CFD-984E-307901E2FB02}"/>
    <cellStyle name="Normal 13 2 4" xfId="2620" xr:uid="{673A571D-CB6D-4ACE-8013-6DCAC1F6139F}"/>
    <cellStyle name="Normal 13 3" xfId="1041" xr:uid="{98721A37-9FB8-4155-8C14-C580A7C9BD87}"/>
    <cellStyle name="Normal 13 3 2" xfId="2244" xr:uid="{4EE4538B-0D3B-495E-BC20-7339ADE0B845}"/>
    <cellStyle name="Normal 13 3 2 2" xfId="3686" xr:uid="{2AE6BDD0-54A9-46DC-A027-4766341B1549}"/>
    <cellStyle name="Normal 13 3 3" xfId="2972" xr:uid="{FF521481-31DB-4B9C-A7F3-EB29358B8447}"/>
    <cellStyle name="Normal 13 4" xfId="1890" xr:uid="{3A8E28DC-3882-45B3-882B-0034E0C56315}"/>
    <cellStyle name="Normal 13 4 2" xfId="3335" xr:uid="{373F0A75-DAF8-4461-8B82-8670273CE62E}"/>
    <cellStyle name="Normal 13 5" xfId="2619" xr:uid="{9D113059-CF36-4DA4-9C3C-AF83B9264FE7}"/>
    <cellStyle name="Normal 14" xfId="109" xr:uid="{00000000-0005-0000-0000-00005D000000}"/>
    <cellStyle name="Normal 14 2" xfId="1043" xr:uid="{FD09FBFB-1E7B-4E9B-B122-AD452645412A}"/>
    <cellStyle name="Normal 15" xfId="110" xr:uid="{00000000-0005-0000-0000-00005E000000}"/>
    <cellStyle name="Normal 15 2" xfId="111" xr:uid="{00000000-0005-0000-0000-00005F000000}"/>
    <cellStyle name="Normal 15 2 2" xfId="1045" xr:uid="{AA73F4A3-9F4B-45D0-B721-6DD7D7ABA3DC}"/>
    <cellStyle name="Normal 15 2 2 2" xfId="2247" xr:uid="{B580E610-DC5F-4714-B71E-49798CC75111}"/>
    <cellStyle name="Normal 15 2 2 2 2" xfId="3689" xr:uid="{1783E7C0-E40D-4FE4-B2FD-06C8370F0708}"/>
    <cellStyle name="Normal 15 2 2 3" xfId="2975" xr:uid="{0F2944E5-5A92-4AFA-A482-B7E62C0BF91A}"/>
    <cellStyle name="Normal 15 2 3" xfId="1893" xr:uid="{FC13905B-42B9-46D0-99BD-0C0C0C9B56A0}"/>
    <cellStyle name="Normal 15 2 3 2" xfId="3338" xr:uid="{1216E2AA-9E96-4C44-BA23-55E9E151C62F}"/>
    <cellStyle name="Normal 15 2 4" xfId="2622" xr:uid="{DE22E5C4-0492-4BBD-8578-275FBBE29E0B}"/>
    <cellStyle name="Normal 15 3" xfId="1044" xr:uid="{43DD1F8E-0628-4E85-B9D6-1CC6A97AC7CC}"/>
    <cellStyle name="Normal 15 3 2" xfId="2246" xr:uid="{E175D78D-BB33-4C65-8C42-EDA3FDBCCA1E}"/>
    <cellStyle name="Normal 15 3 2 2" xfId="3688" xr:uid="{16DADF76-C265-41F4-80E5-A0BE3F2D28B2}"/>
    <cellStyle name="Normal 15 3 3" xfId="2974" xr:uid="{04A647F5-F123-4EA8-B043-C69911B6FB10}"/>
    <cellStyle name="Normal 15 4" xfId="1892" xr:uid="{EA41EF97-A66C-4BA6-81AD-2D38AB394980}"/>
    <cellStyle name="Normal 15 4 2" xfId="3337" xr:uid="{936D3D84-1D9B-4F9C-B990-D20E6F6E502D}"/>
    <cellStyle name="Normal 15 5" xfId="2621" xr:uid="{A0BBDFB2-7382-45F6-A0EA-2A17A20861E0}"/>
    <cellStyle name="Normal 16" xfId="112" xr:uid="{00000000-0005-0000-0000-000060000000}"/>
    <cellStyle name="Normal 16 2" xfId="113" xr:uid="{00000000-0005-0000-0000-000061000000}"/>
    <cellStyle name="Normal 16 2 2" xfId="1047" xr:uid="{C9559FA4-82DC-4235-A8CC-AA6FA10EA889}"/>
    <cellStyle name="Normal 16 2 2 2" xfId="2249" xr:uid="{F66BE0B4-D8AA-43A1-B985-F3D265DBEE29}"/>
    <cellStyle name="Normal 16 2 2 2 2" xfId="3691" xr:uid="{E64AEC6E-402E-49C0-91F7-688CCC612045}"/>
    <cellStyle name="Normal 16 2 2 3" xfId="2977" xr:uid="{1E1B4AFD-2811-4300-9738-844203F3339D}"/>
    <cellStyle name="Normal 16 2 3" xfId="1895" xr:uid="{6AD5B528-D40C-4AA0-9FDF-E0E834EF0EA4}"/>
    <cellStyle name="Normal 16 2 3 2" xfId="3340" xr:uid="{0469DD60-D9EA-4661-9A67-8166B8C6708A}"/>
    <cellStyle name="Normal 16 2 4" xfId="2624" xr:uid="{009C912D-858D-4B14-B610-87B48A9391B6}"/>
    <cellStyle name="Normal 16 3" xfId="1046" xr:uid="{AA79D814-00D8-475C-836C-B3785C71B059}"/>
    <cellStyle name="Normal 16 3 2" xfId="2248" xr:uid="{6B49D3BC-5891-4F04-A9B6-562006870442}"/>
    <cellStyle name="Normal 16 3 2 2" xfId="3690" xr:uid="{F4E75176-03A5-4860-962B-5CD2B4AA5F1E}"/>
    <cellStyle name="Normal 16 3 3" xfId="2976" xr:uid="{7F8D8AE1-BF0D-46BC-AB51-7F9BF384C55F}"/>
    <cellStyle name="Normal 16 4" xfId="1894" xr:uid="{6294E768-CBD7-4D1E-84E5-1520E4454E63}"/>
    <cellStyle name="Normal 16 4 2" xfId="3339" xr:uid="{A1AC09DA-567F-4D69-BC1D-5C764C1DE7A3}"/>
    <cellStyle name="Normal 16 5" xfId="2623" xr:uid="{37582750-C1DA-4CC8-8F25-848DACCCA6E5}"/>
    <cellStyle name="Normal 17" xfId="114" xr:uid="{00000000-0005-0000-0000-000062000000}"/>
    <cellStyle name="Normal 17 2" xfId="115" xr:uid="{00000000-0005-0000-0000-000063000000}"/>
    <cellStyle name="Normal 17 2 2" xfId="1049" xr:uid="{6057EFC9-A474-4145-A2B9-2210D432349B}"/>
    <cellStyle name="Normal 17 2 2 2" xfId="2251" xr:uid="{A5EB3F80-84AE-4A92-8E77-DB1ACA10E8BF}"/>
    <cellStyle name="Normal 17 2 2 2 2" xfId="3693" xr:uid="{110A5DE3-71EF-4B44-ACA1-D8BADDDA846A}"/>
    <cellStyle name="Normal 17 2 2 3" xfId="2979" xr:uid="{3FFA00AB-E992-490B-8CAA-CF36AB83EAA4}"/>
    <cellStyle name="Normal 17 2 3" xfId="1897" xr:uid="{30785FA9-2C41-4E12-9C16-A3A2883D1F98}"/>
    <cellStyle name="Normal 17 2 3 2" xfId="3342" xr:uid="{DEC273E1-9ADB-4AE3-BA1B-B22449FED31F}"/>
    <cellStyle name="Normal 17 2 4" xfId="2626" xr:uid="{C4223EF8-ED11-4B0B-A41B-A4F4F6F4B20E}"/>
    <cellStyle name="Normal 17 3" xfId="1048" xr:uid="{CAE49247-3865-4C52-B824-52F8E5C36A09}"/>
    <cellStyle name="Normal 17 3 2" xfId="2250" xr:uid="{34F6FD02-2719-45C0-87DF-62B5D3620E8D}"/>
    <cellStyle name="Normal 17 3 2 2" xfId="3692" xr:uid="{78A315DE-0364-4B01-917E-E5F28C3744FF}"/>
    <cellStyle name="Normal 17 3 3" xfId="2978" xr:uid="{85A1FA1C-6A65-43B7-AF20-6D748474D0DE}"/>
    <cellStyle name="Normal 17 4" xfId="1896" xr:uid="{149E1017-07E9-4C5D-B961-46CD4AEE487D}"/>
    <cellStyle name="Normal 17 4 2" xfId="3341" xr:uid="{487B2450-6C7F-4EB1-BF6D-7482AD84591B}"/>
    <cellStyle name="Normal 17 5" xfId="2625" xr:uid="{3FF30599-8CA3-430C-A90D-BAD9D8D843AB}"/>
    <cellStyle name="Normal 18" xfId="116" xr:uid="{00000000-0005-0000-0000-000064000000}"/>
    <cellStyle name="Normal 18 2" xfId="117" xr:uid="{00000000-0005-0000-0000-000065000000}"/>
    <cellStyle name="Normal 18 2 2" xfId="1051" xr:uid="{04260B63-9E86-4A42-A079-8EA8514CBB59}"/>
    <cellStyle name="Normal 18 2 2 2" xfId="2253" xr:uid="{9EB069AF-110F-4C54-8D74-BF865FD3E0BB}"/>
    <cellStyle name="Normal 18 2 2 2 2" xfId="3695" xr:uid="{12ECFD32-172C-4298-BF3B-5E92A3460444}"/>
    <cellStyle name="Normal 18 2 2 3" xfId="2981" xr:uid="{046059BC-4720-4566-B962-3EF92390149F}"/>
    <cellStyle name="Normal 18 2 3" xfId="1899" xr:uid="{A340F327-8A61-40BB-87A6-5719733D1873}"/>
    <cellStyle name="Normal 18 2 3 2" xfId="3344" xr:uid="{D62B866B-5E66-476D-A672-D7A1ADCA7731}"/>
    <cellStyle name="Normal 18 2 4" xfId="2628" xr:uid="{C2C5BD06-E9FB-4D1B-8326-A35721082A84}"/>
    <cellStyle name="Normal 18 3" xfId="1050" xr:uid="{F51CD01E-CFD1-4E67-8566-E2275327782D}"/>
    <cellStyle name="Normal 18 3 2" xfId="2252" xr:uid="{4AC6FB9B-1F22-4AAB-A750-1A5783120549}"/>
    <cellStyle name="Normal 18 3 2 2" xfId="3694" xr:uid="{F217E52B-1DA7-47D0-839B-51A701943198}"/>
    <cellStyle name="Normal 18 3 3" xfId="2980" xr:uid="{157BD616-CB59-403C-A50E-D1BF1A4125F1}"/>
    <cellStyle name="Normal 18 4" xfId="1898" xr:uid="{0E6FC293-0B59-44B7-BF27-18AD58A4C628}"/>
    <cellStyle name="Normal 18 4 2" xfId="3343" xr:uid="{CD7D1842-DAFC-4C31-8184-5BD375A0061C}"/>
    <cellStyle name="Normal 18 5" xfId="2627" xr:uid="{D5F80F29-EE97-4DF1-BCDD-1D4CE8728713}"/>
    <cellStyle name="Normal 19" xfId="118" xr:uid="{00000000-0005-0000-0000-000066000000}"/>
    <cellStyle name="Normal 19 2" xfId="119" xr:uid="{00000000-0005-0000-0000-000067000000}"/>
    <cellStyle name="Normal 19 2 2" xfId="1053" xr:uid="{DDE85F14-12E8-4E7B-9F84-C2CCEEAFD65C}"/>
    <cellStyle name="Normal 19 2 2 2" xfId="2255" xr:uid="{40A42DF7-FE34-4CDE-84C6-E933335E4C09}"/>
    <cellStyle name="Normal 19 2 2 2 2" xfId="3697" xr:uid="{96E6E469-1ABA-4B66-9118-49BFF25946A2}"/>
    <cellStyle name="Normal 19 2 2 3" xfId="2983" xr:uid="{A2DF472F-95C1-4016-A85A-0DC5F56DAB4D}"/>
    <cellStyle name="Normal 19 2 3" xfId="1901" xr:uid="{5C7714D6-1841-49DB-8807-BD804977B25C}"/>
    <cellStyle name="Normal 19 2 3 2" xfId="3346" xr:uid="{5BBC5D5A-F36A-4739-A397-B59B05465B84}"/>
    <cellStyle name="Normal 19 2 4" xfId="2630" xr:uid="{A5744FE6-77E0-4A4B-A228-BA5F936DE37C}"/>
    <cellStyle name="Normal 19 3" xfId="1052" xr:uid="{BDC952EE-BFBA-4AA0-82ED-D3652C58A5C4}"/>
    <cellStyle name="Normal 19 3 2" xfId="2254" xr:uid="{FC94C083-D8E5-435A-AF53-F459F7E3E894}"/>
    <cellStyle name="Normal 19 3 2 2" xfId="3696" xr:uid="{3B7D4678-2C1A-4337-8BF1-0803C77FDB8D}"/>
    <cellStyle name="Normal 19 3 3" xfId="2982" xr:uid="{504B20BF-144A-459A-833B-D07924ED7AE8}"/>
    <cellStyle name="Normal 19 4" xfId="1900" xr:uid="{52D9D59F-9919-4C96-ABC3-5E950F99B91F}"/>
    <cellStyle name="Normal 19 4 2" xfId="3345" xr:uid="{FA311FC0-1368-48FA-B411-389B508CA699}"/>
    <cellStyle name="Normal 19 5" xfId="2629" xr:uid="{15CA588C-2183-44D8-9254-C3DD529718F4}"/>
    <cellStyle name="Normal 2" xfId="120" xr:uid="{00000000-0005-0000-0000-000068000000}"/>
    <cellStyle name="Normal 2 10" xfId="121" xr:uid="{00000000-0005-0000-0000-000069000000}"/>
    <cellStyle name="Normal 2 10 2" xfId="122" xr:uid="{00000000-0005-0000-0000-00006A000000}"/>
    <cellStyle name="Normal 2 10 2 2" xfId="1056" xr:uid="{0C33FA59-ED58-4440-8D1F-BA990CA56B0B}"/>
    <cellStyle name="Normal 2 10 2 2 2" xfId="2257" xr:uid="{D3AFA372-1B8D-4ADA-88D2-FD45C8CA19E0}"/>
    <cellStyle name="Normal 2 10 2 2 2 2" xfId="3699" xr:uid="{D82B3456-5E2A-44B6-851E-FEC96D71E74F}"/>
    <cellStyle name="Normal 2 10 2 2 3" xfId="2985" xr:uid="{58A0EFB5-8279-469E-8754-A7486B395D1A}"/>
    <cellStyle name="Normal 2 10 2 3" xfId="1903" xr:uid="{DF463B5E-204D-49EA-A97F-2C7AFC09B476}"/>
    <cellStyle name="Normal 2 10 2 3 2" xfId="3348" xr:uid="{30372341-3576-4553-8713-77DF90E32A71}"/>
    <cellStyle name="Normal 2 10 2 4" xfId="2632" xr:uid="{75C45CA4-4BEA-49B6-9CBE-B57B500EAE87}"/>
    <cellStyle name="Normal 2 10 3" xfId="1055" xr:uid="{C488348C-87E0-4EF7-B677-B2D83D557956}"/>
    <cellStyle name="Normal 2 10 3 2" xfId="2256" xr:uid="{B79EB72C-EA01-495C-83B5-AAAFAED95DE2}"/>
    <cellStyle name="Normal 2 10 3 2 2" xfId="3698" xr:uid="{53442568-9B9D-4321-AE48-DE6782001070}"/>
    <cellStyle name="Normal 2 10 3 3" xfId="2984" xr:uid="{D38831BC-2CBD-4791-B553-43CCE3666D3C}"/>
    <cellStyle name="Normal 2 10 4" xfId="1902" xr:uid="{C8541457-E93A-4868-A995-4F999CCD6841}"/>
    <cellStyle name="Normal 2 10 4 2" xfId="3347" xr:uid="{82E6D58F-32AC-406E-B365-943E4F9344DF}"/>
    <cellStyle name="Normal 2 10 5" xfId="2631" xr:uid="{B3E0D0C1-F787-41BB-A110-D7BCA22B1346}"/>
    <cellStyle name="Normal 2 11" xfId="123" xr:uid="{00000000-0005-0000-0000-00006B000000}"/>
    <cellStyle name="Normal 2 11 2" xfId="124" xr:uid="{00000000-0005-0000-0000-00006C000000}"/>
    <cellStyle name="Normal 2 11 2 2" xfId="1058" xr:uid="{AD4108C6-D1C8-43EF-9752-1519A9BEC193}"/>
    <cellStyle name="Normal 2 11 2 2 2" xfId="2259" xr:uid="{3C2593D1-A015-444C-BFD3-5086AAE1F406}"/>
    <cellStyle name="Normal 2 11 2 2 2 2" xfId="3701" xr:uid="{984E977D-3609-41BC-9247-75474D6F45EA}"/>
    <cellStyle name="Normal 2 11 2 2 3" xfId="2987" xr:uid="{490404C5-7E2F-4DCF-A5B8-49AC7B5F87E1}"/>
    <cellStyle name="Normal 2 11 2 3" xfId="1905" xr:uid="{7EF59B58-7AD0-4747-8DED-7E7938A4165E}"/>
    <cellStyle name="Normal 2 11 2 3 2" xfId="3350" xr:uid="{F01311E8-6B3D-4592-8EBB-D31E6F2946E1}"/>
    <cellStyle name="Normal 2 11 2 4" xfId="2634" xr:uid="{BAC433C2-1E4A-4F0F-88F6-918BF250DCBE}"/>
    <cellStyle name="Normal 2 11 3" xfId="1057" xr:uid="{714481F7-CBFE-4CE1-A2FA-AFA69DB128C6}"/>
    <cellStyle name="Normal 2 11 3 2" xfId="2258" xr:uid="{375DB0E7-87E9-4207-81DE-1B92E076AC9A}"/>
    <cellStyle name="Normal 2 11 3 2 2" xfId="3700" xr:uid="{90735C41-3FFA-4617-8C96-D4AADD3C523B}"/>
    <cellStyle name="Normal 2 11 3 3" xfId="2986" xr:uid="{D432AD4B-7B0F-4911-A9EF-F97797FBD636}"/>
    <cellStyle name="Normal 2 11 4" xfId="1904" xr:uid="{CD901455-9FEA-4D46-A34A-D3BF1CE09211}"/>
    <cellStyle name="Normal 2 11 4 2" xfId="3349" xr:uid="{71AC9E54-701A-4CDC-9542-1FB049189BC2}"/>
    <cellStyle name="Normal 2 11 5" xfId="2633" xr:uid="{6C3DAA8C-6CC5-46C4-97EA-8A452B21DB4E}"/>
    <cellStyle name="Normal 2 12" xfId="125" xr:uid="{00000000-0005-0000-0000-00006D000000}"/>
    <cellStyle name="Normal 2 12 2" xfId="126" xr:uid="{00000000-0005-0000-0000-00006E000000}"/>
    <cellStyle name="Normal 2 12 2 2" xfId="1060" xr:uid="{19B33280-A2DC-4B5D-89DD-4E08E2319D5A}"/>
    <cellStyle name="Normal 2 12 2 2 2" xfId="2261" xr:uid="{4371E273-45D4-4724-B946-65CAADAE78D1}"/>
    <cellStyle name="Normal 2 12 2 2 2 2" xfId="3703" xr:uid="{A85D2415-86CB-40A4-9BC4-B23A8B96975B}"/>
    <cellStyle name="Normal 2 12 2 2 3" xfId="2989" xr:uid="{FE5B467C-A827-4F2D-99EF-8D3D794ED30E}"/>
    <cellStyle name="Normal 2 12 2 3" xfId="1907" xr:uid="{926126C3-A28D-4EDA-9086-1C2221D2388A}"/>
    <cellStyle name="Normal 2 12 2 3 2" xfId="3352" xr:uid="{B024504B-4CF1-4452-AA94-EA7386986D60}"/>
    <cellStyle name="Normal 2 12 2 4" xfId="2636" xr:uid="{0D828D00-0AA4-4ACB-90BB-F8BBA90DEB50}"/>
    <cellStyle name="Normal 2 12 3" xfId="1059" xr:uid="{46F64ED4-88EA-468D-B086-D647B7EB8607}"/>
    <cellStyle name="Normal 2 12 3 2" xfId="2260" xr:uid="{07AC5E94-AA9D-4CE1-967C-01FC60778631}"/>
    <cellStyle name="Normal 2 12 3 2 2" xfId="3702" xr:uid="{4AF94926-5025-4406-8903-840A33C23240}"/>
    <cellStyle name="Normal 2 12 3 3" xfId="2988" xr:uid="{B992B514-99F9-49C4-B578-C0F631376ED8}"/>
    <cellStyle name="Normal 2 12 4" xfId="1906" xr:uid="{58068373-5FDA-45D2-8AFB-12718C18D7BE}"/>
    <cellStyle name="Normal 2 12 4 2" xfId="3351" xr:uid="{B3CA682D-9B87-4C29-ABA8-16C8920BB139}"/>
    <cellStyle name="Normal 2 12 5" xfId="2635" xr:uid="{38F77337-43FB-44BE-AD7C-B992A30EA40E}"/>
    <cellStyle name="Normal 2 13" xfId="127" xr:uid="{00000000-0005-0000-0000-00006F000000}"/>
    <cellStyle name="Normal 2 13 2" xfId="128" xr:uid="{00000000-0005-0000-0000-000070000000}"/>
    <cellStyle name="Normal 2 13 2 2" xfId="1062" xr:uid="{CFCA99A4-C1AC-4A88-971E-57A47D82AE5D}"/>
    <cellStyle name="Normal 2 13 2 2 2" xfId="2263" xr:uid="{5515A5F2-125A-4892-BD36-7B33BB88187E}"/>
    <cellStyle name="Normal 2 13 2 2 2 2" xfId="3705" xr:uid="{C02AFE33-7EF5-4AF0-B6D4-E0CFEDD56FBC}"/>
    <cellStyle name="Normal 2 13 2 2 3" xfId="2991" xr:uid="{F5125089-07A2-42EF-ADCB-048B3530949C}"/>
    <cellStyle name="Normal 2 13 2 3" xfId="1909" xr:uid="{69E30317-0CA5-4077-8545-2B190051C206}"/>
    <cellStyle name="Normal 2 13 2 3 2" xfId="3354" xr:uid="{1DB7D211-AF5B-4D89-959F-37E3A8A57BFC}"/>
    <cellStyle name="Normal 2 13 2 4" xfId="2638" xr:uid="{57F61C56-8C03-4467-9B66-9B006DC037D1}"/>
    <cellStyle name="Normal 2 13 3" xfId="1061" xr:uid="{02358A05-EE42-4F77-A4F7-9221CB1E4E85}"/>
    <cellStyle name="Normal 2 13 3 2" xfId="2262" xr:uid="{6FA7609D-FFEC-4782-A923-C8BFFD9102E0}"/>
    <cellStyle name="Normal 2 13 3 2 2" xfId="3704" xr:uid="{69E5B4E5-8F97-460D-BA90-5E1834EAEF2D}"/>
    <cellStyle name="Normal 2 13 3 3" xfId="2990" xr:uid="{ECD947FC-D880-437B-82A4-280D42707763}"/>
    <cellStyle name="Normal 2 13 4" xfId="1908" xr:uid="{DB859C11-7CB0-4227-9C7B-AC3117802BF4}"/>
    <cellStyle name="Normal 2 13 4 2" xfId="3353" xr:uid="{F8686390-299E-478E-82BD-6FF1F4CE2D29}"/>
    <cellStyle name="Normal 2 13 5" xfId="2637" xr:uid="{4CC03D74-73BE-4F84-ACD3-2F2A681AA28F}"/>
    <cellStyle name="Normal 2 14" xfId="129" xr:uid="{00000000-0005-0000-0000-000071000000}"/>
    <cellStyle name="Normal 2 14 2" xfId="130" xr:uid="{00000000-0005-0000-0000-000072000000}"/>
    <cellStyle name="Normal 2 14 2 2" xfId="1064" xr:uid="{880FF7F6-E9F1-4747-BB30-2F5D830223D6}"/>
    <cellStyle name="Normal 2 14 2 2 2" xfId="2265" xr:uid="{7A00D32D-922D-40E5-BD69-A501EFD421D7}"/>
    <cellStyle name="Normal 2 14 2 2 2 2" xfId="3707" xr:uid="{E489C79F-A327-4F73-9124-A1902EC7B6B4}"/>
    <cellStyle name="Normal 2 14 2 2 3" xfId="2993" xr:uid="{78D2D9B5-B33C-4CA3-8C95-9CD71777BEAB}"/>
    <cellStyle name="Normal 2 14 2 3" xfId="1911" xr:uid="{A102D212-9465-430D-A3DC-EA51B64985BF}"/>
    <cellStyle name="Normal 2 14 2 3 2" xfId="3356" xr:uid="{5C1BFBD9-A206-424B-9185-B6B8C900F396}"/>
    <cellStyle name="Normal 2 14 2 4" xfId="2640" xr:uid="{DDB5F94D-07DA-4B68-92D6-E7DB23C6BC88}"/>
    <cellStyle name="Normal 2 14 3" xfId="1063" xr:uid="{C0B4B619-DE4E-4BB5-B5C0-0EADCB01B6FF}"/>
    <cellStyle name="Normal 2 14 3 2" xfId="2264" xr:uid="{196CB1C7-103F-47C2-8C57-8FE4F99E959E}"/>
    <cellStyle name="Normal 2 14 3 2 2" xfId="3706" xr:uid="{9892B0E7-6EF6-4425-9CF7-49A106ED1689}"/>
    <cellStyle name="Normal 2 14 3 3" xfId="2992" xr:uid="{B0CE25D0-D295-4B12-8B22-97ACDC72363E}"/>
    <cellStyle name="Normal 2 14 4" xfId="1910" xr:uid="{142904E3-E353-4C72-9248-5E77250D80B0}"/>
    <cellStyle name="Normal 2 14 4 2" xfId="3355" xr:uid="{C61C5885-E42E-4444-8917-15AF63CCFE80}"/>
    <cellStyle name="Normal 2 14 5" xfId="2639" xr:uid="{DF2C5890-C4BA-4C9F-92E2-B85D62E328B0}"/>
    <cellStyle name="Normal 2 15" xfId="131" xr:uid="{00000000-0005-0000-0000-000073000000}"/>
    <cellStyle name="Normal 2 15 2" xfId="132" xr:uid="{00000000-0005-0000-0000-000074000000}"/>
    <cellStyle name="Normal 2 15 2 2" xfId="1066" xr:uid="{6E8A24C3-5474-4CB6-90A7-D6F6403E7CAD}"/>
    <cellStyle name="Normal 2 15 2 2 2" xfId="2267" xr:uid="{20A97714-6C31-4F1C-8FAF-F3A267BD0CD9}"/>
    <cellStyle name="Normal 2 15 2 2 2 2" xfId="3709" xr:uid="{48D8D51B-C3AA-42C5-8DE4-88A39D2A891D}"/>
    <cellStyle name="Normal 2 15 2 2 3" xfId="2995" xr:uid="{B66BE0C1-5B08-4BDE-AADB-011DDE4BDFC4}"/>
    <cellStyle name="Normal 2 15 2 3" xfId="1913" xr:uid="{44434896-3148-45DA-BC7D-32A703649BC6}"/>
    <cellStyle name="Normal 2 15 2 3 2" xfId="3358" xr:uid="{BD297A39-250A-4464-8695-E98B0CF3B60B}"/>
    <cellStyle name="Normal 2 15 2 4" xfId="2642" xr:uid="{832C1E18-A185-4467-9D12-352D97E32A4C}"/>
    <cellStyle name="Normal 2 15 3" xfId="1065" xr:uid="{59B6D9A1-6322-48ED-A27E-2EB3BC8CBD3E}"/>
    <cellStyle name="Normal 2 15 3 2" xfId="2266" xr:uid="{0B0B3983-ED87-41DF-9683-2C821205DF3F}"/>
    <cellStyle name="Normal 2 15 3 2 2" xfId="3708" xr:uid="{5F8052A2-1386-4FC2-A688-1A2894312F18}"/>
    <cellStyle name="Normal 2 15 3 3" xfId="2994" xr:uid="{1E2070A6-0CF2-40B7-A2DF-BC2F2CC2B890}"/>
    <cellStyle name="Normal 2 15 4" xfId="1912" xr:uid="{51761507-85A6-43C3-A409-D52FEA684E33}"/>
    <cellStyle name="Normal 2 15 4 2" xfId="3357" xr:uid="{D94394B2-BDFB-49F5-A6B4-EC3F15C75BAF}"/>
    <cellStyle name="Normal 2 15 5" xfId="2641" xr:uid="{A1CED2CE-CD2F-4BFE-9B33-E3CF5ADBDCE8}"/>
    <cellStyle name="Normal 2 16" xfId="133" xr:uid="{00000000-0005-0000-0000-000075000000}"/>
    <cellStyle name="Normal 2 16 2" xfId="134" xr:uid="{00000000-0005-0000-0000-000076000000}"/>
    <cellStyle name="Normal 2 16 2 2" xfId="1068" xr:uid="{73D543E8-8660-4F56-8518-985749FCFDA3}"/>
    <cellStyle name="Normal 2 16 2 2 2" xfId="2269" xr:uid="{3C4FB46F-8D79-46A2-A4A7-E34F5C19ADF5}"/>
    <cellStyle name="Normal 2 16 2 2 2 2" xfId="3711" xr:uid="{125CB9A1-493F-4674-8122-12DF1A25DD4B}"/>
    <cellStyle name="Normal 2 16 2 2 3" xfId="2997" xr:uid="{AB640E86-FA27-464D-8F38-6A2F90369A9C}"/>
    <cellStyle name="Normal 2 16 2 3" xfId="1915" xr:uid="{00938649-5243-4525-A709-6A38A631A2D0}"/>
    <cellStyle name="Normal 2 16 2 3 2" xfId="3360" xr:uid="{E5F83E1D-31B5-46CE-848D-C14EAB350B48}"/>
    <cellStyle name="Normal 2 16 2 4" xfId="2644" xr:uid="{9012CCC9-BA44-4B9B-83BE-75984BEDD3B3}"/>
    <cellStyle name="Normal 2 16 3" xfId="1067" xr:uid="{7AAA8A9D-1C95-4037-9A66-F1ED2703611D}"/>
    <cellStyle name="Normal 2 16 3 2" xfId="2268" xr:uid="{45A469A7-E310-453A-9B30-F73B2E38DA53}"/>
    <cellStyle name="Normal 2 16 3 2 2" xfId="3710" xr:uid="{2ED636A2-A61A-4529-99C9-63262109096B}"/>
    <cellStyle name="Normal 2 16 3 3" xfId="2996" xr:uid="{2C8F7AA2-9CC1-4C59-89E5-0B483BDBDDDA}"/>
    <cellStyle name="Normal 2 16 4" xfId="1914" xr:uid="{77FFD47F-3A94-4D8E-95EA-7FB12BA80F19}"/>
    <cellStyle name="Normal 2 16 4 2" xfId="3359" xr:uid="{C71088ED-C1F4-41AB-A19C-13E7BCF32593}"/>
    <cellStyle name="Normal 2 16 5" xfId="2643" xr:uid="{C7C06039-3BF5-4A95-988A-4FBFE6D55AE5}"/>
    <cellStyle name="Normal 2 17" xfId="135" xr:uid="{00000000-0005-0000-0000-000077000000}"/>
    <cellStyle name="Normal 2 17 2" xfId="136" xr:uid="{00000000-0005-0000-0000-000078000000}"/>
    <cellStyle name="Normal 2 17 2 2" xfId="1070" xr:uid="{7FC5224D-2244-44EB-9B29-3FD4BBDCD2F0}"/>
    <cellStyle name="Normal 2 17 2 2 2" xfId="2271" xr:uid="{F8CFD827-5E6D-4E3D-8891-80E90C4FF695}"/>
    <cellStyle name="Normal 2 17 2 2 2 2" xfId="3713" xr:uid="{16C80A57-00DA-4604-869A-F31E04360389}"/>
    <cellStyle name="Normal 2 17 2 2 3" xfId="2999" xr:uid="{EE536702-5198-41E9-999E-7E9D93E1B95C}"/>
    <cellStyle name="Normal 2 17 2 3" xfId="1917" xr:uid="{F68B6A4F-E767-4D9B-B6A0-0EC4B45F7317}"/>
    <cellStyle name="Normal 2 17 2 3 2" xfId="3362" xr:uid="{2B36E712-21D0-4E10-B7CA-A866A6A0B1F6}"/>
    <cellStyle name="Normal 2 17 2 4" xfId="2646" xr:uid="{A8DAA0B4-D3C9-4EF8-80A5-8755E4BFE58F}"/>
    <cellStyle name="Normal 2 17 3" xfId="1069" xr:uid="{A36B66C0-FE57-4589-9FBB-529C8E8DB9E7}"/>
    <cellStyle name="Normal 2 17 3 2" xfId="2270" xr:uid="{B64ACBD5-2F00-49DB-BDE9-A34D816BAA5F}"/>
    <cellStyle name="Normal 2 17 3 2 2" xfId="3712" xr:uid="{C8660B66-793B-4E12-A624-5656016E67CA}"/>
    <cellStyle name="Normal 2 17 3 3" xfId="2998" xr:uid="{AE598AF7-6866-4E5C-BADC-8B7AB7E065DE}"/>
    <cellStyle name="Normal 2 17 4" xfId="1916" xr:uid="{4F9C01E1-1414-43A5-975C-8D8D380DB62B}"/>
    <cellStyle name="Normal 2 17 4 2" xfId="3361" xr:uid="{F9A48E8F-BFC4-4384-B649-51A706E60813}"/>
    <cellStyle name="Normal 2 17 5" xfId="2645" xr:uid="{57A18E75-0AB2-4BFB-9AA5-F1FC0C2801BB}"/>
    <cellStyle name="Normal 2 18" xfId="137" xr:uid="{00000000-0005-0000-0000-000079000000}"/>
    <cellStyle name="Normal 2 18 2" xfId="138" xr:uid="{00000000-0005-0000-0000-00007A000000}"/>
    <cellStyle name="Normal 2 18 2 2" xfId="1072" xr:uid="{1BFBD2BC-722E-446E-9663-B59B2E01635B}"/>
    <cellStyle name="Normal 2 18 2 2 2" xfId="2273" xr:uid="{75D9DFAA-8834-4086-B797-38D38F2E7DF0}"/>
    <cellStyle name="Normal 2 18 2 2 2 2" xfId="3715" xr:uid="{F06848E9-EFC2-4FED-8FBA-9356A7F61A1F}"/>
    <cellStyle name="Normal 2 18 2 2 3" xfId="3001" xr:uid="{EB79D6F8-DE43-4571-BA28-E3C9B39848ED}"/>
    <cellStyle name="Normal 2 18 2 3" xfId="1919" xr:uid="{1BA2827F-8DD9-4AAF-9132-96CAE6A2343E}"/>
    <cellStyle name="Normal 2 18 2 3 2" xfId="3364" xr:uid="{82DBE97E-C5E2-43EA-A353-C1A20D6C8A1E}"/>
    <cellStyle name="Normal 2 18 2 4" xfId="2648" xr:uid="{FB285684-337D-4101-9223-5FC3099AE4E9}"/>
    <cellStyle name="Normal 2 18 3" xfId="1071" xr:uid="{0A04F1DE-D27D-429C-86DF-F36778F5F83C}"/>
    <cellStyle name="Normal 2 18 3 2" xfId="2272" xr:uid="{E6CB4EFB-40C6-4D6A-AC6D-910701DEEA29}"/>
    <cellStyle name="Normal 2 18 3 2 2" xfId="3714" xr:uid="{A5E0362A-5DA9-4B2B-ABA0-AFE8898D0D6F}"/>
    <cellStyle name="Normal 2 18 3 3" xfId="3000" xr:uid="{9C4215D0-D3CE-4CAF-924C-35A471D2376F}"/>
    <cellStyle name="Normal 2 18 4" xfId="1918" xr:uid="{CF37D76B-C00B-4B92-B085-165F48249BCA}"/>
    <cellStyle name="Normal 2 18 4 2" xfId="3363" xr:uid="{F1C01400-71C3-419F-A6B5-E63566AD7727}"/>
    <cellStyle name="Normal 2 18 5" xfId="2647" xr:uid="{AA84FEC8-8041-4E60-91F1-3DAC53FB1CEE}"/>
    <cellStyle name="Normal 2 19" xfId="139" xr:uid="{00000000-0005-0000-0000-00007B000000}"/>
    <cellStyle name="Normal 2 19 2" xfId="140" xr:uid="{00000000-0005-0000-0000-00007C000000}"/>
    <cellStyle name="Normal 2 19 2 2" xfId="1074" xr:uid="{85F6C11A-D2EF-430C-9B9F-52FEA5E0B979}"/>
    <cellStyle name="Normal 2 19 2 2 2" xfId="2275" xr:uid="{732526B8-C1CF-4A0E-9759-EDE34590A4F5}"/>
    <cellStyle name="Normal 2 19 2 2 2 2" xfId="3717" xr:uid="{C07F70C5-408E-4B47-AC36-5025B62048EF}"/>
    <cellStyle name="Normal 2 19 2 2 3" xfId="3003" xr:uid="{EF9CEFAC-A9E3-4D56-967C-AD4088926135}"/>
    <cellStyle name="Normal 2 19 2 3" xfId="1921" xr:uid="{696D04AB-0063-468C-B79E-CCBB09220BB3}"/>
    <cellStyle name="Normal 2 19 2 3 2" xfId="3366" xr:uid="{E9BE91F0-7208-4503-ACD0-93C4198ACB20}"/>
    <cellStyle name="Normal 2 19 2 4" xfId="2650" xr:uid="{A818DCE4-F5D8-40BC-AC13-DCCE4209DAE2}"/>
    <cellStyle name="Normal 2 19 3" xfId="1073" xr:uid="{9570C7DE-40AC-4CDE-8786-6CCBEC195C4F}"/>
    <cellStyle name="Normal 2 19 3 2" xfId="2274" xr:uid="{566A1F24-75F9-46BE-81BC-E5574049E2A4}"/>
    <cellStyle name="Normal 2 19 3 2 2" xfId="3716" xr:uid="{B79578DC-F656-4CB1-B0D7-009C8BA37CB9}"/>
    <cellStyle name="Normal 2 19 3 3" xfId="3002" xr:uid="{29034CA2-B796-4A33-A2D3-92AF617386C2}"/>
    <cellStyle name="Normal 2 19 4" xfId="1920" xr:uid="{2133EE2F-893C-42AE-AE82-19BE44910F08}"/>
    <cellStyle name="Normal 2 19 4 2" xfId="3365" xr:uid="{5ED9D6A4-8F4A-4A9A-AFF3-27164426693A}"/>
    <cellStyle name="Normal 2 19 5" xfId="2649" xr:uid="{9942A79B-E8D8-479B-BAAB-0DCD5A92C6CC}"/>
    <cellStyle name="Normal 2 2" xfId="141" xr:uid="{00000000-0005-0000-0000-00007D000000}"/>
    <cellStyle name="Normal 2 2 2" xfId="142" xr:uid="{00000000-0005-0000-0000-00007E000000}"/>
    <cellStyle name="Normal 2 2 2 2" xfId="143" xr:uid="{00000000-0005-0000-0000-00007F000000}"/>
    <cellStyle name="Normal 2 2 2 2 2" xfId="1077" xr:uid="{50714B2F-C899-43D3-84A7-B5D9A3FE0558}"/>
    <cellStyle name="Normal 2 2 2 3" xfId="1076" xr:uid="{A4B844BF-4D25-4378-8C87-38502C9ADF1A}"/>
    <cellStyle name="Normal 2 2 3" xfId="144" xr:uid="{00000000-0005-0000-0000-000080000000}"/>
    <cellStyle name="Normal 2 2 3 2" xfId="1078" xr:uid="{8E5303B8-5580-41A9-B9EF-07DC0B1714D1}"/>
    <cellStyle name="Normal 2 2 4" xfId="1075" xr:uid="{BAF95CB7-16D6-4DCA-96DD-6ACC01595C91}"/>
    <cellStyle name="Normal 2 20" xfId="145" xr:uid="{00000000-0005-0000-0000-000081000000}"/>
    <cellStyle name="Normal 2 20 2" xfId="146" xr:uid="{00000000-0005-0000-0000-000082000000}"/>
    <cellStyle name="Normal 2 20 2 2" xfId="1080" xr:uid="{D26FEF6B-43F9-45EB-8777-C928309E6F49}"/>
    <cellStyle name="Normal 2 20 2 2 2" xfId="2277" xr:uid="{344DA0CE-708B-4110-9178-D67C55FD039A}"/>
    <cellStyle name="Normal 2 20 2 2 2 2" xfId="3719" xr:uid="{234C3474-D590-45AC-B1A8-249E982CD854}"/>
    <cellStyle name="Normal 2 20 2 2 3" xfId="3005" xr:uid="{A560D9B3-90DF-4043-8477-1C93FC333E00}"/>
    <cellStyle name="Normal 2 20 2 3" xfId="1923" xr:uid="{118DC648-D38E-475A-AD91-8865BD181B77}"/>
    <cellStyle name="Normal 2 20 2 3 2" xfId="3368" xr:uid="{AC6E788C-D560-4497-844C-7C8B2EAD18AC}"/>
    <cellStyle name="Normal 2 20 2 4" xfId="2652" xr:uid="{07D19238-1A19-417A-8F93-5B973FC051B9}"/>
    <cellStyle name="Normal 2 20 3" xfId="1079" xr:uid="{EDD8755B-F93D-46E7-A95E-58A8A4269C56}"/>
    <cellStyle name="Normal 2 20 3 2" xfId="2276" xr:uid="{E4943F11-CF39-4E25-9B73-F173660D023C}"/>
    <cellStyle name="Normal 2 20 3 2 2" xfId="3718" xr:uid="{5682DD6C-D8B7-486C-9629-BD1FD19C4217}"/>
    <cellStyle name="Normal 2 20 3 3" xfId="3004" xr:uid="{FF63731A-A208-41F5-B00B-4B9F69690D9C}"/>
    <cellStyle name="Normal 2 20 4" xfId="1922" xr:uid="{AD688A27-FA60-4CD6-A0B9-D9C125FA23DD}"/>
    <cellStyle name="Normal 2 20 4 2" xfId="3367" xr:uid="{5892FC6D-9B53-4C55-B5C7-DD0C8429671B}"/>
    <cellStyle name="Normal 2 20 5" xfId="2651" xr:uid="{63168F93-FA8C-451F-8A25-3EC93D304CAD}"/>
    <cellStyle name="Normal 2 21" xfId="147" xr:uid="{00000000-0005-0000-0000-000083000000}"/>
    <cellStyle name="Normal 2 21 2" xfId="148" xr:uid="{00000000-0005-0000-0000-000084000000}"/>
    <cellStyle name="Normal 2 21 2 2" xfId="1082" xr:uid="{D6794363-391E-42A2-A5A0-6633A7599F26}"/>
    <cellStyle name="Normal 2 21 2 2 2" xfId="2279" xr:uid="{2FDE67A9-799A-4365-AB43-6059B06B8DC2}"/>
    <cellStyle name="Normal 2 21 2 2 2 2" xfId="3721" xr:uid="{14C95290-EDB3-445F-A347-9CDCF1C88438}"/>
    <cellStyle name="Normal 2 21 2 2 3" xfId="3007" xr:uid="{E037A94B-B13C-4ECB-9522-DAF69A974A5C}"/>
    <cellStyle name="Normal 2 21 2 3" xfId="1925" xr:uid="{2EE1B4A9-2435-4016-B05E-808D8EE44E46}"/>
    <cellStyle name="Normal 2 21 2 3 2" xfId="3370" xr:uid="{2D3A1077-4F2F-4DEE-8DD6-FE710EA350D8}"/>
    <cellStyle name="Normal 2 21 2 4" xfId="2654" xr:uid="{7D5C6250-942E-4225-9C33-6F78FC4D1264}"/>
    <cellStyle name="Normal 2 21 3" xfId="1081" xr:uid="{D384C699-F44E-4722-917B-6B1B6C1DE3D6}"/>
    <cellStyle name="Normal 2 21 3 2" xfId="2278" xr:uid="{71C77D5D-BDFE-4A7F-93E2-FEC56646913A}"/>
    <cellStyle name="Normal 2 21 3 2 2" xfId="3720" xr:uid="{85849A39-A01F-490F-B0B1-D26E6BC93BB5}"/>
    <cellStyle name="Normal 2 21 3 3" xfId="3006" xr:uid="{CD4926DA-9452-4AE6-8B1B-42B4C9CD3280}"/>
    <cellStyle name="Normal 2 21 4" xfId="1924" xr:uid="{20CC362E-0D5B-47E6-9938-94D802445001}"/>
    <cellStyle name="Normal 2 21 4 2" xfId="3369" xr:uid="{A0FB2D4F-0632-4A3C-BEFC-0A00BE6C3D3B}"/>
    <cellStyle name="Normal 2 21 5" xfId="2653" xr:uid="{E5CD6D54-4ADA-4F03-808F-B7E4BE01E847}"/>
    <cellStyle name="Normal 2 22" xfId="149" xr:uid="{00000000-0005-0000-0000-000085000000}"/>
    <cellStyle name="Normal 2 22 2" xfId="150" xr:uid="{00000000-0005-0000-0000-000086000000}"/>
    <cellStyle name="Normal 2 22 2 2" xfId="1084" xr:uid="{91AC7669-85DA-4BE3-9F30-15D7C16D17E8}"/>
    <cellStyle name="Normal 2 22 2 2 2" xfId="2281" xr:uid="{810CE33B-5CA8-49DF-B26D-6006B771F49C}"/>
    <cellStyle name="Normal 2 22 2 2 2 2" xfId="3723" xr:uid="{0AAF3FB3-8214-4F8E-84B6-629D00D2AF7D}"/>
    <cellStyle name="Normal 2 22 2 2 3" xfId="3009" xr:uid="{D2358AAC-8EA2-44C1-A396-F4AC4F9CE587}"/>
    <cellStyle name="Normal 2 22 2 3" xfId="1927" xr:uid="{0DA25217-DA76-443A-8D24-973518965235}"/>
    <cellStyle name="Normal 2 22 2 3 2" xfId="3372" xr:uid="{8910E9BA-FF87-43E6-91DF-7FD328640494}"/>
    <cellStyle name="Normal 2 22 2 4" xfId="2656" xr:uid="{3004AA25-DFA5-46BC-866D-84138020F187}"/>
    <cellStyle name="Normal 2 22 3" xfId="1083" xr:uid="{93CF5D83-B16C-4E7D-B91D-5C8384640D5A}"/>
    <cellStyle name="Normal 2 22 3 2" xfId="2280" xr:uid="{95EBC8B1-C409-4D7B-B1A9-D58E9C8C1000}"/>
    <cellStyle name="Normal 2 22 3 2 2" xfId="3722" xr:uid="{4FCED02A-8A1E-4E26-AE29-3B66F1F468BC}"/>
    <cellStyle name="Normal 2 22 3 3" xfId="3008" xr:uid="{F65F508D-FC99-4806-9984-F9E18D82FAF8}"/>
    <cellStyle name="Normal 2 22 4" xfId="1926" xr:uid="{F9451417-3571-4969-9C16-DD93196A80B0}"/>
    <cellStyle name="Normal 2 22 4 2" xfId="3371" xr:uid="{4EB251B4-E8BD-45E8-B7E8-FDEFDEB0D5A5}"/>
    <cellStyle name="Normal 2 22 5" xfId="2655" xr:uid="{6D681BAA-1C28-4254-9108-9BBA3EF0CA02}"/>
    <cellStyle name="Normal 2 23" xfId="151" xr:uid="{00000000-0005-0000-0000-000087000000}"/>
    <cellStyle name="Normal 2 23 2" xfId="152" xr:uid="{00000000-0005-0000-0000-000088000000}"/>
    <cellStyle name="Normal 2 23 2 2" xfId="1086" xr:uid="{D36913E6-5D05-4AB3-AB29-65963D6AC0DA}"/>
    <cellStyle name="Normal 2 23 2 2 2" xfId="2283" xr:uid="{8B1DBFE3-1545-4EE9-8858-B26D96F75995}"/>
    <cellStyle name="Normal 2 23 2 2 2 2" xfId="3725" xr:uid="{52582073-35F3-406D-B769-131A9319BEF2}"/>
    <cellStyle name="Normal 2 23 2 2 3" xfId="3011" xr:uid="{B0B7A34F-D813-4D94-BCE0-2FF77A495E2A}"/>
    <cellStyle name="Normal 2 23 2 3" xfId="1929" xr:uid="{1E5C2FC2-F909-49A1-96F0-37DDAE4F5E88}"/>
    <cellStyle name="Normal 2 23 2 3 2" xfId="3374" xr:uid="{56D32664-0A3C-4ACA-8447-8E7F889D5BB4}"/>
    <cellStyle name="Normal 2 23 2 4" xfId="2658" xr:uid="{BC66AC00-A430-45D0-9A13-3689A9284577}"/>
    <cellStyle name="Normal 2 23 3" xfId="1085" xr:uid="{2AC76481-1534-43DB-85A3-DFCD0652609F}"/>
    <cellStyle name="Normal 2 23 3 2" xfId="2282" xr:uid="{F240A52A-A527-4A82-837A-EC93BE9B87B7}"/>
    <cellStyle name="Normal 2 23 3 2 2" xfId="3724" xr:uid="{498F8894-0178-41DC-A4C9-4FFF22C9F726}"/>
    <cellStyle name="Normal 2 23 3 3" xfId="3010" xr:uid="{B28533D5-E99D-4489-B21C-5326DC864CC9}"/>
    <cellStyle name="Normal 2 23 4" xfId="1928" xr:uid="{D50B0B6D-8100-4344-8DD6-0F47C20D2907}"/>
    <cellStyle name="Normal 2 23 4 2" xfId="3373" xr:uid="{4978F545-C8B1-4D9A-825A-BEBE9468EBB2}"/>
    <cellStyle name="Normal 2 23 5" xfId="2657" xr:uid="{CCBB2CE6-3539-40F9-B05D-32C8C5DDD296}"/>
    <cellStyle name="Normal 2 24" xfId="153" xr:uid="{00000000-0005-0000-0000-000089000000}"/>
    <cellStyle name="Normal 2 24 2" xfId="154" xr:uid="{00000000-0005-0000-0000-00008A000000}"/>
    <cellStyle name="Normal 2 24 2 2" xfId="1088" xr:uid="{C5B39E9B-8572-4FE2-8D73-A87FD7D1BBC9}"/>
    <cellStyle name="Normal 2 24 2 2 2" xfId="2285" xr:uid="{8EEF4522-6E5E-4D21-B814-1628278E5A91}"/>
    <cellStyle name="Normal 2 24 2 2 2 2" xfId="3727" xr:uid="{9A845A7B-C528-41C1-9FF5-7E3B70E8E168}"/>
    <cellStyle name="Normal 2 24 2 2 3" xfId="3013" xr:uid="{C66065E2-2C89-47C2-986B-AA1AFAEC83FE}"/>
    <cellStyle name="Normal 2 24 2 3" xfId="1931" xr:uid="{0F3D250D-25E7-4B1E-B35E-A42E87C45080}"/>
    <cellStyle name="Normal 2 24 2 3 2" xfId="3376" xr:uid="{07C11C9D-FE4C-40AE-A930-8D2BDD594709}"/>
    <cellStyle name="Normal 2 24 2 4" xfId="2660" xr:uid="{89E4AFCD-86E3-40B9-AE17-381454FD3301}"/>
    <cellStyle name="Normal 2 24 3" xfId="1087" xr:uid="{F5DC3F83-9B36-4DFF-B245-A1107F19918B}"/>
    <cellStyle name="Normal 2 24 3 2" xfId="2284" xr:uid="{F4C9321B-1AD4-4DEC-8116-B12AC667D7D9}"/>
    <cellStyle name="Normal 2 24 3 2 2" xfId="3726" xr:uid="{2A2E27A5-F4EC-4299-A2D9-25F8FBFD3090}"/>
    <cellStyle name="Normal 2 24 3 3" xfId="3012" xr:uid="{D7A5D531-5998-46A9-A67A-46C296074152}"/>
    <cellStyle name="Normal 2 24 4" xfId="1930" xr:uid="{28ECA9F1-DA56-4A29-AB58-E0A40B676204}"/>
    <cellStyle name="Normal 2 24 4 2" xfId="3375" xr:uid="{C4F72517-B934-40B1-A98C-877F367C709B}"/>
    <cellStyle name="Normal 2 24 5" xfId="2659" xr:uid="{247A75D9-5D92-4C50-947C-0179038D3280}"/>
    <cellStyle name="Normal 2 25" xfId="155" xr:uid="{00000000-0005-0000-0000-00008B000000}"/>
    <cellStyle name="Normal 2 25 2" xfId="156" xr:uid="{00000000-0005-0000-0000-00008C000000}"/>
    <cellStyle name="Normal 2 25 2 2" xfId="1090" xr:uid="{106D8DF1-C0E5-48C4-9EBF-4D2EF5690D5F}"/>
    <cellStyle name="Normal 2 25 2 2 2" xfId="2287" xr:uid="{FFCDC780-9D5F-4D73-B84C-3149B42985FC}"/>
    <cellStyle name="Normal 2 25 2 2 2 2" xfId="3729" xr:uid="{52098122-456A-40AC-AABC-DE0DA420F8AF}"/>
    <cellStyle name="Normal 2 25 2 2 3" xfId="3015" xr:uid="{66E01800-5EA3-4C2B-9D7A-DE30C2AB5912}"/>
    <cellStyle name="Normal 2 25 2 3" xfId="1933" xr:uid="{89FF7CFB-0286-416F-895A-A8ABFD2BE18B}"/>
    <cellStyle name="Normal 2 25 2 3 2" xfId="3378" xr:uid="{B0BDA277-BEED-432A-AAA3-C58077866E78}"/>
    <cellStyle name="Normal 2 25 2 4" xfId="2662" xr:uid="{0DCFE17A-BB20-4C3C-A8A6-2DC42D9412FE}"/>
    <cellStyle name="Normal 2 25 3" xfId="1089" xr:uid="{77047E2C-966D-4FED-A4C2-E69968FFF0FE}"/>
    <cellStyle name="Normal 2 25 3 2" xfId="2286" xr:uid="{5B3D3C1C-7D0E-4C7E-A10E-5DE94D572B54}"/>
    <cellStyle name="Normal 2 25 3 2 2" xfId="3728" xr:uid="{077CCEF5-39F4-42DA-BFF2-5E65E56B001F}"/>
    <cellStyle name="Normal 2 25 3 3" xfId="3014" xr:uid="{B3E46FF1-DDFB-456C-8DE2-3F78A7F52091}"/>
    <cellStyle name="Normal 2 25 4" xfId="1932" xr:uid="{843E5172-F37D-4963-8EE8-0C2F124E2F8E}"/>
    <cellStyle name="Normal 2 25 4 2" xfId="3377" xr:uid="{E7161644-05F9-405F-B396-B90902D4C728}"/>
    <cellStyle name="Normal 2 25 5" xfId="2661" xr:uid="{819B18F8-4643-4FDF-BDB3-E1F88D0B678A}"/>
    <cellStyle name="Normal 2 26" xfId="157" xr:uid="{00000000-0005-0000-0000-00008D000000}"/>
    <cellStyle name="Normal 2 26 2" xfId="158" xr:uid="{00000000-0005-0000-0000-00008E000000}"/>
    <cellStyle name="Normal 2 26 2 2" xfId="1092" xr:uid="{3A97D2F2-842F-4310-8957-52198C09CB52}"/>
    <cellStyle name="Normal 2 26 2 2 2" xfId="2289" xr:uid="{53F45DC5-677B-44C3-A60C-5AA8C1886170}"/>
    <cellStyle name="Normal 2 26 2 2 2 2" xfId="3731" xr:uid="{80CD3217-3C3F-46CE-9D22-1008E9EC7DBA}"/>
    <cellStyle name="Normal 2 26 2 2 3" xfId="3017" xr:uid="{C76275E1-4A4F-4F4E-9E8B-BDBB45639577}"/>
    <cellStyle name="Normal 2 26 2 3" xfId="1935" xr:uid="{63AE1DA5-9EFB-4D68-B3FC-5257C5E9B6CC}"/>
    <cellStyle name="Normal 2 26 2 3 2" xfId="3380" xr:uid="{EE8143B9-6B8B-45EF-8D38-E0D59EAF85D0}"/>
    <cellStyle name="Normal 2 26 2 4" xfId="2664" xr:uid="{378D5D45-33AB-444F-B46C-8697BBA43E85}"/>
    <cellStyle name="Normal 2 26 3" xfId="1091" xr:uid="{419DE7BE-C162-49D5-BB01-549C2CDC5A32}"/>
    <cellStyle name="Normal 2 26 3 2" xfId="2288" xr:uid="{09448485-FBD0-4CE2-A67C-8E8BE28CC5B6}"/>
    <cellStyle name="Normal 2 26 3 2 2" xfId="3730" xr:uid="{06A11AE3-B48B-486F-92AF-1C7AA65B72B9}"/>
    <cellStyle name="Normal 2 26 3 3" xfId="3016" xr:uid="{EBD22AED-0A38-4A5F-9CB9-DEF8751C5912}"/>
    <cellStyle name="Normal 2 26 4" xfId="1934" xr:uid="{03195D33-724E-4EFD-8DAE-219128324C9B}"/>
    <cellStyle name="Normal 2 26 4 2" xfId="3379" xr:uid="{DE9E63B3-6C76-4D15-84FD-09AE9A86F335}"/>
    <cellStyle name="Normal 2 26 5" xfId="2663" xr:uid="{D15785DF-AFAB-4E36-A3F3-50E860B628E8}"/>
    <cellStyle name="Normal 2 27" xfId="159" xr:uid="{00000000-0005-0000-0000-00008F000000}"/>
    <cellStyle name="Normal 2 27 2" xfId="160" xr:uid="{00000000-0005-0000-0000-000090000000}"/>
    <cellStyle name="Normal 2 27 2 2" xfId="1094" xr:uid="{1440D0C4-6F5A-4F49-B7E8-B290D3A6E038}"/>
    <cellStyle name="Normal 2 27 2 2 2" xfId="2291" xr:uid="{E731F101-CF56-487D-8412-E31C725A567E}"/>
    <cellStyle name="Normal 2 27 2 2 2 2" xfId="3733" xr:uid="{0A5E5636-303F-4C7A-856A-49381D1D1191}"/>
    <cellStyle name="Normal 2 27 2 2 3" xfId="3019" xr:uid="{67655CE6-C564-4F58-851E-1D4B601D3926}"/>
    <cellStyle name="Normal 2 27 2 3" xfId="1937" xr:uid="{6771621F-0018-46EA-A637-5A2B8136F77C}"/>
    <cellStyle name="Normal 2 27 2 3 2" xfId="3382" xr:uid="{F7763BCF-07E3-4F48-B50E-3E7DE0F8D77E}"/>
    <cellStyle name="Normal 2 27 2 4" xfId="2666" xr:uid="{83AC2B94-FE17-44BA-91D3-53789D6A735B}"/>
    <cellStyle name="Normal 2 27 3" xfId="1093" xr:uid="{6547EC09-F162-4126-BD29-6845DA670DB8}"/>
    <cellStyle name="Normal 2 27 3 2" xfId="2290" xr:uid="{A25CCD36-D5B6-4B9E-A0C6-764DF6C8A2D5}"/>
    <cellStyle name="Normal 2 27 3 2 2" xfId="3732" xr:uid="{20A0BE96-DFCA-493A-AD92-4995867FBA83}"/>
    <cellStyle name="Normal 2 27 3 3" xfId="3018" xr:uid="{036126FA-2B35-499D-8E3D-8732AA2F28BC}"/>
    <cellStyle name="Normal 2 27 4" xfId="1936" xr:uid="{6E54A346-5E40-461E-A53E-B41716EEECFB}"/>
    <cellStyle name="Normal 2 27 4 2" xfId="3381" xr:uid="{C71AB58E-3A0B-4972-974F-31ECD4FAEFB7}"/>
    <cellStyle name="Normal 2 27 5" xfId="2665" xr:uid="{DD92D960-FB28-4C7B-8D72-733948F9C571}"/>
    <cellStyle name="Normal 2 28" xfId="161" xr:uid="{00000000-0005-0000-0000-000091000000}"/>
    <cellStyle name="Normal 2 28 2" xfId="162" xr:uid="{00000000-0005-0000-0000-000092000000}"/>
    <cellStyle name="Normal 2 28 2 2" xfId="1096" xr:uid="{053E0704-8AC7-4243-95D7-367887D899AC}"/>
    <cellStyle name="Normal 2 28 2 2 2" xfId="2293" xr:uid="{38B6A832-6DA9-48A1-B50D-7CCA08BA3541}"/>
    <cellStyle name="Normal 2 28 2 2 2 2" xfId="3735" xr:uid="{448F8E15-4861-4568-85EB-AE3DE48A9E00}"/>
    <cellStyle name="Normal 2 28 2 2 3" xfId="3021" xr:uid="{7EC27277-4B72-4236-A8DF-0380BEDD1702}"/>
    <cellStyle name="Normal 2 28 2 3" xfId="1939" xr:uid="{82BC9211-1C75-40E7-88E2-77F09DF8C0C0}"/>
    <cellStyle name="Normal 2 28 2 3 2" xfId="3384" xr:uid="{A49514E0-B109-4A65-A46B-3F56F63AC7C0}"/>
    <cellStyle name="Normal 2 28 2 4" xfId="2668" xr:uid="{8511E187-40F0-405D-99DA-ADA584D9E689}"/>
    <cellStyle name="Normal 2 28 3" xfId="1095" xr:uid="{6C5D3B80-1977-4AAD-BF30-F2B466A9A9A9}"/>
    <cellStyle name="Normal 2 28 3 2" xfId="2292" xr:uid="{9540FE2D-8C10-4777-9195-FE4466585F12}"/>
    <cellStyle name="Normal 2 28 3 2 2" xfId="3734" xr:uid="{C39E97AF-DFCD-4E12-B329-F674A3AEA7A2}"/>
    <cellStyle name="Normal 2 28 3 3" xfId="3020" xr:uid="{F5F91F06-F3BF-46F7-B1F5-188D0BA8419C}"/>
    <cellStyle name="Normal 2 28 4" xfId="1938" xr:uid="{3092AD56-EB37-4906-A48E-495C9C10499F}"/>
    <cellStyle name="Normal 2 28 4 2" xfId="3383" xr:uid="{188F4774-8A9F-4E69-A492-510D63D4A981}"/>
    <cellStyle name="Normal 2 28 5" xfId="2667" xr:uid="{538D621E-B822-4170-AA32-55C4DCA67940}"/>
    <cellStyle name="Normal 2 29" xfId="163" xr:uid="{00000000-0005-0000-0000-000093000000}"/>
    <cellStyle name="Normal 2 29 2" xfId="164" xr:uid="{00000000-0005-0000-0000-000094000000}"/>
    <cellStyle name="Normal 2 29 2 2" xfId="1098" xr:uid="{71901EC6-157D-46BB-A1FF-D7461891950A}"/>
    <cellStyle name="Normal 2 29 2 2 2" xfId="2295" xr:uid="{3040988D-C31C-4097-8253-6B6523F5D6F4}"/>
    <cellStyle name="Normal 2 29 2 2 2 2" xfId="3737" xr:uid="{0953CC7B-9513-4904-9A58-1E6E5ED910B8}"/>
    <cellStyle name="Normal 2 29 2 2 3" xfId="3023" xr:uid="{6A87D994-F486-46AD-AAA2-A0863984B6DA}"/>
    <cellStyle name="Normal 2 29 2 3" xfId="1941" xr:uid="{46714E03-B307-4656-9331-9E686940FD57}"/>
    <cellStyle name="Normal 2 29 2 3 2" xfId="3386" xr:uid="{7431F23F-9AFD-40FD-ACAD-C0BEBF0C4DDB}"/>
    <cellStyle name="Normal 2 29 2 4" xfId="2670" xr:uid="{83E09D59-252C-4080-9FC6-AEB765850008}"/>
    <cellStyle name="Normal 2 29 3" xfId="1097" xr:uid="{857B2BAB-2D55-4B62-ABEB-5D9FC2E74008}"/>
    <cellStyle name="Normal 2 29 3 2" xfId="2294" xr:uid="{32FFE9F4-9ED9-40BF-8CCF-59B226401CEB}"/>
    <cellStyle name="Normal 2 29 3 2 2" xfId="3736" xr:uid="{EEB9CBE6-38DD-4603-9636-A2ADDEEC3C5A}"/>
    <cellStyle name="Normal 2 29 3 3" xfId="3022" xr:uid="{DF322999-ABA5-471B-8B06-84A5891AA512}"/>
    <cellStyle name="Normal 2 29 4" xfId="1940" xr:uid="{47345E99-FD52-44A6-A747-41AA3693A191}"/>
    <cellStyle name="Normal 2 29 4 2" xfId="3385" xr:uid="{E7A9394D-7D18-42CD-AD3C-B6F39DE606F9}"/>
    <cellStyle name="Normal 2 29 5" xfId="2669" xr:uid="{1712A738-6018-44FC-AB7F-202866439E7C}"/>
    <cellStyle name="Normal 2 3" xfId="165" xr:uid="{00000000-0005-0000-0000-000095000000}"/>
    <cellStyle name="Normal 2 3 2" xfId="166" xr:uid="{00000000-0005-0000-0000-000096000000}"/>
    <cellStyle name="Normal 2 3 2 2" xfId="167" xr:uid="{00000000-0005-0000-0000-000097000000}"/>
    <cellStyle name="Normal 2 3 2 2 2" xfId="1101" xr:uid="{3B4FC6BE-0787-456C-9909-7B99829E6C7D}"/>
    <cellStyle name="Normal 2 3 2 2 2 2" xfId="2297" xr:uid="{195BD604-75BD-4D14-A4EC-2A3755261035}"/>
    <cellStyle name="Normal 2 3 2 2 2 2 2" xfId="3739" xr:uid="{3B25BA59-3759-485B-96FD-5A7E60877FD4}"/>
    <cellStyle name="Normal 2 3 2 2 2 3" xfId="3025" xr:uid="{849C9E0E-A973-4513-A7C0-3DE4A3E65DD5}"/>
    <cellStyle name="Normal 2 3 2 2 3" xfId="1943" xr:uid="{F398F3D0-D1C9-4A99-8F3F-69EFAB57C61B}"/>
    <cellStyle name="Normal 2 3 2 2 3 2" xfId="3388" xr:uid="{42ABAB19-DE1B-4111-99C9-D9732B893FA7}"/>
    <cellStyle name="Normal 2 3 2 2 4" xfId="2672" xr:uid="{CF8D6580-85D9-4F5C-A4D4-169A6695F939}"/>
    <cellStyle name="Normal 2 3 2 3" xfId="1100" xr:uid="{3DB42A11-7C31-4953-8A7C-3B02AE083B0C}"/>
    <cellStyle name="Normal 2 3 2 3 2" xfId="2296" xr:uid="{E6A4DFEE-2461-4B5D-9F54-D8B6AEBB7A09}"/>
    <cellStyle name="Normal 2 3 2 3 2 2" xfId="3738" xr:uid="{68B88DD6-4765-4A0F-A71F-88715C92EA2B}"/>
    <cellStyle name="Normal 2 3 2 3 3" xfId="3024" xr:uid="{3B310A5F-6172-4C8B-9415-7D8B6DE7A40A}"/>
    <cellStyle name="Normal 2 3 2 4" xfId="1942" xr:uid="{6AD82B65-7AC7-4F5D-B785-A4D9090B403B}"/>
    <cellStyle name="Normal 2 3 2 4 2" xfId="3387" xr:uid="{BB04D272-43C8-4C11-A07F-2DAF6D916F03}"/>
    <cellStyle name="Normal 2 3 2 5" xfId="2671" xr:uid="{DDE8C689-D740-4891-A243-4E0268481E1B}"/>
    <cellStyle name="Normal 2 3 3" xfId="168" xr:uid="{00000000-0005-0000-0000-000098000000}"/>
    <cellStyle name="Normal 2 3 3 2" xfId="1102" xr:uid="{3418CB51-2774-41A0-84BE-CF6D09DB6AE2}"/>
    <cellStyle name="Normal 2 3 4" xfId="169" xr:uid="{00000000-0005-0000-0000-000099000000}"/>
    <cellStyle name="Normal 2 3 4 2" xfId="1103" xr:uid="{A9D39C18-94D4-42A0-953B-02F84FC6DADC}"/>
    <cellStyle name="Normal 2 3 4 2 2" xfId="2298" xr:uid="{10F601F1-AF63-4615-8F87-2F2E4354B9C2}"/>
    <cellStyle name="Normal 2 3 4 2 2 2" xfId="3740" xr:uid="{8EDD6930-C848-44AD-965C-F6AEBA7FF84D}"/>
    <cellStyle name="Normal 2 3 4 2 3" xfId="3026" xr:uid="{80BDAF32-6C0B-485A-BC42-510F5B1FF0EA}"/>
    <cellStyle name="Normal 2 3 4 3" xfId="1944" xr:uid="{28FA121D-3933-4743-ABD1-303A5381351F}"/>
    <cellStyle name="Normal 2 3 4 3 2" xfId="3389" xr:uid="{EC8D95F5-C43A-4A9F-A082-A9A8D279F164}"/>
    <cellStyle name="Normal 2 3 4 4" xfId="2673" xr:uid="{F5567C62-5854-4403-97EE-FA92B87914B2}"/>
    <cellStyle name="Normal 2 3 5" xfId="1099" xr:uid="{87E0BC70-483B-44EF-8F72-5648FEEE277B}"/>
    <cellStyle name="Normal 2 30" xfId="170" xr:uid="{00000000-0005-0000-0000-00009A000000}"/>
    <cellStyle name="Normal 2 30 2" xfId="171" xr:uid="{00000000-0005-0000-0000-00009B000000}"/>
    <cellStyle name="Normal 2 30 2 2" xfId="1105" xr:uid="{E7743CD3-DDCC-4B8B-B66F-251F1E77AED7}"/>
    <cellStyle name="Normal 2 30 2 2 2" xfId="2300" xr:uid="{88BB3D8A-2D32-4216-A24C-ECCE223548BD}"/>
    <cellStyle name="Normal 2 30 2 2 2 2" xfId="3742" xr:uid="{ADFE60D4-A2B7-4522-B709-A144DB6DCB8B}"/>
    <cellStyle name="Normal 2 30 2 2 3" xfId="3028" xr:uid="{40B4E8C4-B2E7-42DD-9A20-209EA7D52525}"/>
    <cellStyle name="Normal 2 30 2 3" xfId="1946" xr:uid="{DCA0E54D-A60B-4C89-9C9E-7BE2F982393C}"/>
    <cellStyle name="Normal 2 30 2 3 2" xfId="3391" xr:uid="{2F30579E-F3F1-49C4-ABE4-59BC76D311BE}"/>
    <cellStyle name="Normal 2 30 2 4" xfId="2675" xr:uid="{0969A528-26DF-4B47-8738-36A137EA3C0A}"/>
    <cellStyle name="Normal 2 30 3" xfId="1104" xr:uid="{C0BD09E7-9D92-4E97-837C-4DF3E3007B93}"/>
    <cellStyle name="Normal 2 30 3 2" xfId="2299" xr:uid="{1CFABC1D-DA06-4D8F-B797-053A3C046522}"/>
    <cellStyle name="Normal 2 30 3 2 2" xfId="3741" xr:uid="{314EEBDE-9B60-4FB5-87E0-AEB5DB50723C}"/>
    <cellStyle name="Normal 2 30 3 3" xfId="3027" xr:uid="{72A9A344-608D-4072-B49D-FDF0D74B70D6}"/>
    <cellStyle name="Normal 2 30 4" xfId="1945" xr:uid="{96717FE7-AEF1-4F35-BBCF-936B47F1DBC3}"/>
    <cellStyle name="Normal 2 30 4 2" xfId="3390" xr:uid="{8CF727B2-6CB1-4B3C-82B1-58CDB5F17315}"/>
    <cellStyle name="Normal 2 30 5" xfId="2674" xr:uid="{F1CF61A8-68F6-4F87-AD1A-C36FF262B412}"/>
    <cellStyle name="Normal 2 31" xfId="172" xr:uid="{00000000-0005-0000-0000-00009C000000}"/>
    <cellStyle name="Normal 2 31 2" xfId="173" xr:uid="{00000000-0005-0000-0000-00009D000000}"/>
    <cellStyle name="Normal 2 31 2 2" xfId="1107" xr:uid="{CDF4E1A6-0356-4D96-A8F7-AFDDA02CDAD1}"/>
    <cellStyle name="Normal 2 31 2 2 2" xfId="2302" xr:uid="{F36DD511-6E68-454C-AB6F-0FCC44C56528}"/>
    <cellStyle name="Normal 2 31 2 2 2 2" xfId="3744" xr:uid="{F77CB3F7-F884-43E9-BFE3-2319D2EF011B}"/>
    <cellStyle name="Normal 2 31 2 2 3" xfId="3030" xr:uid="{7998D1D9-CE88-4C70-9383-CF964FD2CE9A}"/>
    <cellStyle name="Normal 2 31 2 3" xfId="1948" xr:uid="{64D863F8-E0B4-4761-ADB5-D7D84A0AF733}"/>
    <cellStyle name="Normal 2 31 2 3 2" xfId="3393" xr:uid="{B877BE26-A304-4572-9DDC-02435ABB47F2}"/>
    <cellStyle name="Normal 2 31 2 4" xfId="2677" xr:uid="{E4579225-28B8-4790-A282-2FA793DB2511}"/>
    <cellStyle name="Normal 2 31 3" xfId="1106" xr:uid="{341B7D70-90E3-4731-9B3A-856E5014976E}"/>
    <cellStyle name="Normal 2 31 3 2" xfId="2301" xr:uid="{6F8D58B7-B972-47A0-B71D-E9D1AFD4A982}"/>
    <cellStyle name="Normal 2 31 3 2 2" xfId="3743" xr:uid="{EE9A038D-E785-4CCF-9064-A268B33E29F7}"/>
    <cellStyle name="Normal 2 31 3 3" xfId="3029" xr:uid="{7696089A-D93B-4689-B415-418B33C675A0}"/>
    <cellStyle name="Normal 2 31 4" xfId="1947" xr:uid="{C7E30E79-E33C-44D9-9F53-68A29ED42444}"/>
    <cellStyle name="Normal 2 31 4 2" xfId="3392" xr:uid="{B99F14E4-8F98-4798-B699-5912FE7150FF}"/>
    <cellStyle name="Normal 2 31 5" xfId="2676" xr:uid="{200536BA-BF88-466F-A1EB-75A217AEB9AC}"/>
    <cellStyle name="Normal 2 32" xfId="174" xr:uid="{00000000-0005-0000-0000-00009E000000}"/>
    <cellStyle name="Normal 2 32 2" xfId="175" xr:uid="{00000000-0005-0000-0000-00009F000000}"/>
    <cellStyle name="Normal 2 32 2 2" xfId="1109" xr:uid="{56184A77-34BA-4203-B91C-175832FEB9F6}"/>
    <cellStyle name="Normal 2 32 2 2 2" xfId="2304" xr:uid="{2BFD423C-F03A-4321-9254-53160F288C13}"/>
    <cellStyle name="Normal 2 32 2 2 2 2" xfId="3746" xr:uid="{8A4A2F18-F126-407C-A1EF-4038C59A51B4}"/>
    <cellStyle name="Normal 2 32 2 2 3" xfId="3032" xr:uid="{2D53677D-953F-4FE2-B363-A168868347FF}"/>
    <cellStyle name="Normal 2 32 2 3" xfId="1950" xr:uid="{8890F3BB-3033-4FB4-B13B-7B76BED75D17}"/>
    <cellStyle name="Normal 2 32 2 3 2" xfId="3395" xr:uid="{023E3035-9382-48BC-869D-8BBE2FEBE5C9}"/>
    <cellStyle name="Normal 2 32 2 4" xfId="2679" xr:uid="{77618653-F0B2-496D-AAF9-0C1CCA466F4B}"/>
    <cellStyle name="Normal 2 32 3" xfId="1108" xr:uid="{2DA6F9E8-E050-400F-B110-134B530A2A5B}"/>
    <cellStyle name="Normal 2 32 3 2" xfId="2303" xr:uid="{4DF11053-A4D9-494F-86AF-1AE5CEA46EBC}"/>
    <cellStyle name="Normal 2 32 3 2 2" xfId="3745" xr:uid="{5E8432C3-60CF-4560-AFC9-2C47114C8350}"/>
    <cellStyle name="Normal 2 32 3 3" xfId="3031" xr:uid="{D90BE9A7-905C-418A-94C5-969ECF41F7A0}"/>
    <cellStyle name="Normal 2 32 4" xfId="1949" xr:uid="{B6B74311-F74B-4C59-8934-D72150702933}"/>
    <cellStyle name="Normal 2 32 4 2" xfId="3394" xr:uid="{D8E7600D-1C68-4807-819F-28B737439E05}"/>
    <cellStyle name="Normal 2 32 5" xfId="2678" xr:uid="{DA4B0254-8792-43A2-A9A0-F6AF3766EB83}"/>
    <cellStyle name="Normal 2 33" xfId="176" xr:uid="{00000000-0005-0000-0000-0000A0000000}"/>
    <cellStyle name="Normal 2 33 2" xfId="177" xr:uid="{00000000-0005-0000-0000-0000A1000000}"/>
    <cellStyle name="Normal 2 33 2 2" xfId="1111" xr:uid="{675FDD1E-ADA1-4150-9AC0-B3C0043A6E8B}"/>
    <cellStyle name="Normal 2 33 2 2 2" xfId="2306" xr:uid="{B098EFE3-677B-476E-BCCF-25CA938471E7}"/>
    <cellStyle name="Normal 2 33 2 2 2 2" xfId="3748" xr:uid="{2A7E02C7-753F-4217-9518-96FF8FDB3F03}"/>
    <cellStyle name="Normal 2 33 2 2 3" xfId="3034" xr:uid="{F83C3BAF-CE29-4D41-84E9-CC255E3CDE42}"/>
    <cellStyle name="Normal 2 33 2 3" xfId="1952" xr:uid="{DE2FBA35-5A81-4893-9A2D-7E5BB8166B23}"/>
    <cellStyle name="Normal 2 33 2 3 2" xfId="3397" xr:uid="{110FB261-97C4-474C-8D93-27C1942F7FE5}"/>
    <cellStyle name="Normal 2 33 2 4" xfId="2681" xr:uid="{7E609DF8-3BF2-4216-82B9-F3125C89D60F}"/>
    <cellStyle name="Normal 2 33 3" xfId="1110" xr:uid="{B81E90A8-F6F3-44D0-9259-F24C76891555}"/>
    <cellStyle name="Normal 2 33 3 2" xfId="2305" xr:uid="{BFE3EE93-D855-4756-B8A7-16ADA1E1A2FB}"/>
    <cellStyle name="Normal 2 33 3 2 2" xfId="3747" xr:uid="{A54668D6-643A-4E66-93A4-D4B8D0364BA5}"/>
    <cellStyle name="Normal 2 33 3 3" xfId="3033" xr:uid="{BB08776B-7116-4A72-B2E1-9675AA4D0CDF}"/>
    <cellStyle name="Normal 2 33 4" xfId="1951" xr:uid="{D1071F7F-5DEC-4B36-9BF2-26326A6E3D43}"/>
    <cellStyle name="Normal 2 33 4 2" xfId="3396" xr:uid="{93142DB3-9370-463B-8394-CDA788410E5D}"/>
    <cellStyle name="Normal 2 33 5" xfId="2680" xr:uid="{F96C25B4-29DD-4FAA-8F1B-006C4B493C52}"/>
    <cellStyle name="Normal 2 34" xfId="178" xr:uid="{00000000-0005-0000-0000-0000A2000000}"/>
    <cellStyle name="Normal 2 34 2" xfId="179" xr:uid="{00000000-0005-0000-0000-0000A3000000}"/>
    <cellStyle name="Normal 2 34 2 2" xfId="1113" xr:uid="{0D1A5132-C7F1-4A46-B46E-A86BE87480FF}"/>
    <cellStyle name="Normal 2 34 2 2 2" xfId="2308" xr:uid="{70892DD6-E223-4CCC-977D-3EEE87FDEA2A}"/>
    <cellStyle name="Normal 2 34 2 2 2 2" xfId="3750" xr:uid="{0CCB425B-0EE8-4E2B-8DF9-1488BBDDB1CF}"/>
    <cellStyle name="Normal 2 34 2 2 3" xfId="3036" xr:uid="{64569E5F-AA4D-4584-8B8C-832E7649252D}"/>
    <cellStyle name="Normal 2 34 2 3" xfId="1954" xr:uid="{D7056F32-F1C0-407B-B8E1-1B6C0A7E8B55}"/>
    <cellStyle name="Normal 2 34 2 3 2" xfId="3399" xr:uid="{751C0422-33ED-4F4E-B60E-C242EBC7D6AF}"/>
    <cellStyle name="Normal 2 34 2 4" xfId="2683" xr:uid="{E795FD79-E143-4FDD-9BC9-375CFEF7A558}"/>
    <cellStyle name="Normal 2 34 3" xfId="1112" xr:uid="{81A92FAB-B777-4CB2-994B-4D5C7C9EC30B}"/>
    <cellStyle name="Normal 2 34 3 2" xfId="2307" xr:uid="{BC331E38-30AD-4B70-B90A-FEA0E824E7A7}"/>
    <cellStyle name="Normal 2 34 3 2 2" xfId="3749" xr:uid="{6C55A72F-533C-4EC3-A79B-11B7BBB500FF}"/>
    <cellStyle name="Normal 2 34 3 3" xfId="3035" xr:uid="{7EEE8AF2-A2A8-487B-B779-038D656A1186}"/>
    <cellStyle name="Normal 2 34 4" xfId="1953" xr:uid="{2850A50B-1757-4A27-9C03-0B7C43649B9B}"/>
    <cellStyle name="Normal 2 34 4 2" xfId="3398" xr:uid="{B83BB67F-BE38-4F44-8563-FCD1C76ECABA}"/>
    <cellStyle name="Normal 2 34 5" xfId="2682" xr:uid="{2CDA3380-E0F1-421E-BE50-4450DB535C42}"/>
    <cellStyle name="Normal 2 35" xfId="180" xr:uid="{00000000-0005-0000-0000-0000A4000000}"/>
    <cellStyle name="Normal 2 35 2" xfId="181" xr:uid="{00000000-0005-0000-0000-0000A5000000}"/>
    <cellStyle name="Normal 2 35 2 2" xfId="1115" xr:uid="{0F1BCD0C-3395-4F53-AA82-8AE48B4A8B6F}"/>
    <cellStyle name="Normal 2 35 2 2 2" xfId="2310" xr:uid="{C52A8ADF-1601-443E-AED5-AC2238040FCF}"/>
    <cellStyle name="Normal 2 35 2 2 2 2" xfId="3752" xr:uid="{250FC244-96EC-448C-A834-B254309875C1}"/>
    <cellStyle name="Normal 2 35 2 2 3" xfId="3038" xr:uid="{425113C2-B824-414A-A527-2472D8C67B23}"/>
    <cellStyle name="Normal 2 35 2 3" xfId="1956" xr:uid="{A8728BD7-BD04-4367-8BFB-1487FCA6CA33}"/>
    <cellStyle name="Normal 2 35 2 3 2" xfId="3401" xr:uid="{39DABA7C-FBDB-4CAE-82CB-A37768274C41}"/>
    <cellStyle name="Normal 2 35 2 4" xfId="2685" xr:uid="{98ACA0A4-9B8B-40A8-84FE-3A033AADF112}"/>
    <cellStyle name="Normal 2 35 3" xfId="1114" xr:uid="{5E2F40C9-A9C6-456C-9CBE-D44A80CDFAEC}"/>
    <cellStyle name="Normal 2 35 3 2" xfId="2309" xr:uid="{61AD72C4-DD0F-48C0-8A43-94A9C636F79A}"/>
    <cellStyle name="Normal 2 35 3 2 2" xfId="3751" xr:uid="{127D79F4-7A46-4950-841C-C83C18D6C15B}"/>
    <cellStyle name="Normal 2 35 3 3" xfId="3037" xr:uid="{A714C470-F123-4826-80E4-27963D51038D}"/>
    <cellStyle name="Normal 2 35 4" xfId="1955" xr:uid="{251F3D9F-AEC2-4786-84EA-E37A509267ED}"/>
    <cellStyle name="Normal 2 35 4 2" xfId="3400" xr:uid="{0DAE91F5-0287-4065-A730-7E73C7765AC1}"/>
    <cellStyle name="Normal 2 35 5" xfId="2684" xr:uid="{892BE45D-0DCE-44A6-8DA5-B7D1BCF77446}"/>
    <cellStyle name="Normal 2 36" xfId="182" xr:uid="{00000000-0005-0000-0000-0000A6000000}"/>
    <cellStyle name="Normal 2 36 2" xfId="183" xr:uid="{00000000-0005-0000-0000-0000A7000000}"/>
    <cellStyle name="Normal 2 36 2 2" xfId="1117" xr:uid="{1BC8D543-298E-4DAB-B36B-B76CCD1A2F57}"/>
    <cellStyle name="Normal 2 36 2 2 2" xfId="2312" xr:uid="{463917FB-83F8-4474-8E34-6DE6C44AD3D9}"/>
    <cellStyle name="Normal 2 36 2 2 2 2" xfId="3754" xr:uid="{3E532212-A10B-4D21-8CF0-00DF5C1A6624}"/>
    <cellStyle name="Normal 2 36 2 2 3" xfId="3040" xr:uid="{F0B50D87-2EBD-4F26-9238-41277CAA5844}"/>
    <cellStyle name="Normal 2 36 2 3" xfId="1958" xr:uid="{0BF9D083-3F4D-44D7-AA66-FD12B914EE77}"/>
    <cellStyle name="Normal 2 36 2 3 2" xfId="3403" xr:uid="{1DDC55D6-C603-42AF-A431-C9AEF0435785}"/>
    <cellStyle name="Normal 2 36 2 4" xfId="2687" xr:uid="{91374F4C-F41E-4295-B952-3A0DC7BCE12E}"/>
    <cellStyle name="Normal 2 36 3" xfId="1116" xr:uid="{AF7085E7-B859-4D4E-AED3-327A741A8A2F}"/>
    <cellStyle name="Normal 2 36 3 2" xfId="2311" xr:uid="{2B545745-F89E-48A5-9AAD-7B9153FE5493}"/>
    <cellStyle name="Normal 2 36 3 2 2" xfId="3753" xr:uid="{4970849B-87A6-416D-8C53-2E329CB272E5}"/>
    <cellStyle name="Normal 2 36 3 3" xfId="3039" xr:uid="{5F7748D4-4CD4-4D66-95FB-C24B2A3B4884}"/>
    <cellStyle name="Normal 2 36 4" xfId="1957" xr:uid="{D37A06CC-2A51-4D4E-84BF-03FAEB53914F}"/>
    <cellStyle name="Normal 2 36 4 2" xfId="3402" xr:uid="{B08A763A-F037-49E5-B045-3F1A1B8C0D6B}"/>
    <cellStyle name="Normal 2 36 5" xfId="2686" xr:uid="{39C4FBE0-796E-44DC-9BAA-800E2DD95A83}"/>
    <cellStyle name="Normal 2 37" xfId="184" xr:uid="{00000000-0005-0000-0000-0000A8000000}"/>
    <cellStyle name="Normal 2 37 2" xfId="185" xr:uid="{00000000-0005-0000-0000-0000A9000000}"/>
    <cellStyle name="Normal 2 37 2 2" xfId="1119" xr:uid="{D8C7BC3A-A47B-4F78-B76C-AECE02CAA054}"/>
    <cellStyle name="Normal 2 37 2 2 2" xfId="2314" xr:uid="{E8004D51-0FC8-454A-A0E4-CC9623F68BD6}"/>
    <cellStyle name="Normal 2 37 2 2 2 2" xfId="3756" xr:uid="{5AC078EC-2CD2-4DBE-A0CF-5E24F8B1BD62}"/>
    <cellStyle name="Normal 2 37 2 2 3" xfId="3042" xr:uid="{4F3E0A31-3E17-475D-89D7-CB8DF7AA0090}"/>
    <cellStyle name="Normal 2 37 2 3" xfId="1960" xr:uid="{89D625F4-A0AC-4C4F-8E36-66407C498D2D}"/>
    <cellStyle name="Normal 2 37 2 3 2" xfId="3405" xr:uid="{9831EB4C-7965-4F9D-9942-0114520CC631}"/>
    <cellStyle name="Normal 2 37 2 4" xfId="2689" xr:uid="{CD678331-C803-42CE-B9D9-BD5D77DD729E}"/>
    <cellStyle name="Normal 2 37 3" xfId="1118" xr:uid="{89EC6861-B87D-43AD-8056-6575103B096A}"/>
    <cellStyle name="Normal 2 37 3 2" xfId="2313" xr:uid="{91A4774B-5685-4A5E-B8F0-8EAEFA88BDC1}"/>
    <cellStyle name="Normal 2 37 3 2 2" xfId="3755" xr:uid="{E0821AA4-FEE0-4E79-A285-8B913E9C222A}"/>
    <cellStyle name="Normal 2 37 3 3" xfId="3041" xr:uid="{CC3A6BAA-5D92-49F4-9265-97C406F3C18E}"/>
    <cellStyle name="Normal 2 37 4" xfId="1959" xr:uid="{A095F179-BE43-40D5-9F14-197388893663}"/>
    <cellStyle name="Normal 2 37 4 2" xfId="3404" xr:uid="{DB39699E-D198-42AE-A377-28C19868F701}"/>
    <cellStyle name="Normal 2 37 5" xfId="2688" xr:uid="{BA190575-0FC7-45B4-B104-C036980047E7}"/>
    <cellStyle name="Normal 2 38" xfId="186" xr:uid="{00000000-0005-0000-0000-0000AA000000}"/>
    <cellStyle name="Normal 2 38 2" xfId="187" xr:uid="{00000000-0005-0000-0000-0000AB000000}"/>
    <cellStyle name="Normal 2 38 2 2" xfId="1121" xr:uid="{20761F9B-3A66-4654-B47E-084FAE924002}"/>
    <cellStyle name="Normal 2 38 2 2 2" xfId="2316" xr:uid="{2DE8E627-C3FB-472C-B888-516258FA194B}"/>
    <cellStyle name="Normal 2 38 2 2 2 2" xfId="3758" xr:uid="{B00465C9-2AB0-408E-9448-FE88688F7103}"/>
    <cellStyle name="Normal 2 38 2 2 3" xfId="3044" xr:uid="{5371DBF0-E762-465A-BC53-0C4ABA11DE0E}"/>
    <cellStyle name="Normal 2 38 2 3" xfId="1962" xr:uid="{8B7E9C30-48CB-4316-90C4-DE71570DCB5E}"/>
    <cellStyle name="Normal 2 38 2 3 2" xfId="3407" xr:uid="{DFABF592-9B8D-445B-880F-B9BE1D115FDA}"/>
    <cellStyle name="Normal 2 38 2 4" xfId="2691" xr:uid="{60C1BA60-DBAE-4DB0-93DD-57B2053630CF}"/>
    <cellStyle name="Normal 2 38 3" xfId="1120" xr:uid="{35D75C9C-9555-4127-9015-B63BDA46EB48}"/>
    <cellStyle name="Normal 2 38 3 2" xfId="2315" xr:uid="{BB32F55B-8163-4356-83B8-D7D338ED0F7D}"/>
    <cellStyle name="Normal 2 38 3 2 2" xfId="3757" xr:uid="{A5D1759E-23E8-4442-BD1B-9EA4AD339763}"/>
    <cellStyle name="Normal 2 38 3 3" xfId="3043" xr:uid="{CEAE6E22-00F1-4912-BFBD-A5441F1F83A6}"/>
    <cellStyle name="Normal 2 38 4" xfId="1961" xr:uid="{935CB1B5-E75D-40F3-B8AF-B9F00291FC8F}"/>
    <cellStyle name="Normal 2 38 4 2" xfId="3406" xr:uid="{77A8FAA8-D3DE-4212-85DF-BB1519ED7194}"/>
    <cellStyle name="Normal 2 38 5" xfId="2690" xr:uid="{1B334400-5C1C-46E7-84E8-9533740084F5}"/>
    <cellStyle name="Normal 2 39" xfId="188" xr:uid="{00000000-0005-0000-0000-0000AC000000}"/>
    <cellStyle name="Normal 2 39 2" xfId="189" xr:uid="{00000000-0005-0000-0000-0000AD000000}"/>
    <cellStyle name="Normal 2 39 2 2" xfId="1123" xr:uid="{22A5DCC1-1034-41E9-817F-1069E75DBE3A}"/>
    <cellStyle name="Normal 2 39 2 2 2" xfId="2318" xr:uid="{89F733CC-F7B5-4CFD-980A-97DEF8693BC9}"/>
    <cellStyle name="Normal 2 39 2 2 2 2" xfId="3760" xr:uid="{CA9984BC-5EE3-42B3-B2A8-F7388CB55D69}"/>
    <cellStyle name="Normal 2 39 2 2 3" xfId="3046" xr:uid="{4F91C3A0-3D25-4513-AFEF-651338768301}"/>
    <cellStyle name="Normal 2 39 2 3" xfId="1964" xr:uid="{6C279954-46EE-4881-8865-D62FF9B8BE88}"/>
    <cellStyle name="Normal 2 39 2 3 2" xfId="3409" xr:uid="{2B91633B-F4EE-438C-ABA3-6C10058FEC42}"/>
    <cellStyle name="Normal 2 39 2 4" xfId="2693" xr:uid="{0D98B61C-2B51-4FB2-9A25-827651086A67}"/>
    <cellStyle name="Normal 2 39 3" xfId="1122" xr:uid="{F7ACD93B-F013-4E57-B55E-FE58961F07FE}"/>
    <cellStyle name="Normal 2 39 3 2" xfId="2317" xr:uid="{1648B98B-45D7-4BB1-8255-1AC2E5AC45BD}"/>
    <cellStyle name="Normal 2 39 3 2 2" xfId="3759" xr:uid="{0DC45BD1-2623-4ADE-B764-C9F63413B401}"/>
    <cellStyle name="Normal 2 39 3 3" xfId="3045" xr:uid="{70AF875D-DF33-4B13-B0E8-82F408656B99}"/>
    <cellStyle name="Normal 2 39 4" xfId="1963" xr:uid="{85504223-05B4-4174-B7B5-F23B38A41710}"/>
    <cellStyle name="Normal 2 39 4 2" xfId="3408" xr:uid="{79E4B8C1-7AF9-47A7-8B06-2EF232E91ED0}"/>
    <cellStyle name="Normal 2 39 5" xfId="2692" xr:uid="{167EDC36-4BF2-4AF2-AC44-D82CF397FADD}"/>
    <cellStyle name="Normal 2 4" xfId="190" xr:uid="{00000000-0005-0000-0000-0000AE000000}"/>
    <cellStyle name="Normal 2 4 2" xfId="191" xr:uid="{00000000-0005-0000-0000-0000AF000000}"/>
    <cellStyle name="Normal 2 4 2 2" xfId="1125" xr:uid="{E48E7FDE-228B-4264-929F-3B6BC91FE57B}"/>
    <cellStyle name="Normal 2 4 2 2 2" xfId="2320" xr:uid="{01BAE129-00AE-456D-9C8A-2FF6762F1687}"/>
    <cellStyle name="Normal 2 4 2 2 2 2" xfId="3762" xr:uid="{1E4DF7EA-2DF2-4ACF-8BC8-54B0E32919CF}"/>
    <cellStyle name="Normal 2 4 2 2 3" xfId="3048" xr:uid="{D290473F-CCC9-4286-B0DF-D82642F13261}"/>
    <cellStyle name="Normal 2 4 2 3" xfId="1966" xr:uid="{FFD93EA5-5B31-4FFF-AC4D-EA1639D34F38}"/>
    <cellStyle name="Normal 2 4 2 3 2" xfId="3411" xr:uid="{9CA0036B-1F8A-44D2-956F-0F9B667F8DC6}"/>
    <cellStyle name="Normal 2 4 2 4" xfId="2695" xr:uid="{85358FA7-558A-44B3-9FCA-4C5C085A5B5D}"/>
    <cellStyle name="Normal 2 4 3" xfId="192" xr:uid="{00000000-0005-0000-0000-0000B0000000}"/>
    <cellStyle name="Normal 2 4 3 2" xfId="1126" xr:uid="{8CA19BB8-F34B-4AC8-9F3A-F337E93D1E87}"/>
    <cellStyle name="Normal 2 4 3 2 2" xfId="2321" xr:uid="{35C0CCE4-E911-42C0-8B1A-D8EECE76ECE0}"/>
    <cellStyle name="Normal 2 4 3 2 2 2" xfId="3763" xr:uid="{CFAAD158-DBE2-4651-BF48-B1281FA1A309}"/>
    <cellStyle name="Normal 2 4 3 2 3" xfId="3049" xr:uid="{B8087F8E-8D3A-4718-B868-C587694EDDCA}"/>
    <cellStyle name="Normal 2 4 3 3" xfId="1967" xr:uid="{269F63B0-5839-4E38-BFD8-17D8637C67D8}"/>
    <cellStyle name="Normal 2 4 3 3 2" xfId="3412" xr:uid="{90DD38FB-4A1A-4A34-83B5-9A0F42DF31C2}"/>
    <cellStyle name="Normal 2 4 3 4" xfId="2696" xr:uid="{71939393-B732-443C-BC57-42D0127AE0F9}"/>
    <cellStyle name="Normal 2 4 4" xfId="1124" xr:uid="{8BF94837-C619-4BDC-A8C9-C3287B3E1C03}"/>
    <cellStyle name="Normal 2 4 4 2" xfId="2319" xr:uid="{5ED4CB6F-CF9B-4D67-A439-CAB467F20C56}"/>
    <cellStyle name="Normal 2 4 4 2 2" xfId="3761" xr:uid="{D37B31EE-6EF0-4226-97A5-63BB8A8870AC}"/>
    <cellStyle name="Normal 2 4 4 3" xfId="3047" xr:uid="{F1C667C0-FA7C-4B38-AC47-DF77E46C0303}"/>
    <cellStyle name="Normal 2 4 5" xfId="1965" xr:uid="{A4068CB0-A8CC-4A60-B94D-709780F479C0}"/>
    <cellStyle name="Normal 2 4 5 2" xfId="3410" xr:uid="{B7D3A154-E596-425E-852B-607D168E17ED}"/>
    <cellStyle name="Normal 2 4 6" xfId="2694" xr:uid="{458660CB-CE4A-4413-9560-509FCBC0E962}"/>
    <cellStyle name="Normal 2 40" xfId="193" xr:uid="{00000000-0005-0000-0000-0000B1000000}"/>
    <cellStyle name="Normal 2 40 2" xfId="194" xr:uid="{00000000-0005-0000-0000-0000B2000000}"/>
    <cellStyle name="Normal 2 40 2 2" xfId="1128" xr:uid="{FEB06E61-4514-4021-B475-851C1CAB4DAD}"/>
    <cellStyle name="Normal 2 40 2 2 2" xfId="2323" xr:uid="{E968FCAE-E830-4558-B1A9-20F76246A1F8}"/>
    <cellStyle name="Normal 2 40 2 2 2 2" xfId="3765" xr:uid="{EF75AA5A-163A-42EE-9374-77BC97B2B074}"/>
    <cellStyle name="Normal 2 40 2 2 3" xfId="3051" xr:uid="{D42BBF99-84F7-40C9-96E5-B6B35F255517}"/>
    <cellStyle name="Normal 2 40 2 3" xfId="1969" xr:uid="{7E6DC7B2-3A65-403D-B21C-81266EC9FE3C}"/>
    <cellStyle name="Normal 2 40 2 3 2" xfId="3414" xr:uid="{987523A8-62E4-4C0F-8D04-C8C89A0A55A5}"/>
    <cellStyle name="Normal 2 40 2 4" xfId="2698" xr:uid="{B9FF46AE-4682-474F-9EC2-5EC41B91DC98}"/>
    <cellStyle name="Normal 2 40 3" xfId="1127" xr:uid="{CC1717D9-4FBC-422A-B70C-6F7161F25BA0}"/>
    <cellStyle name="Normal 2 40 3 2" xfId="2322" xr:uid="{5BE64C56-5583-42A9-A301-F443685DC6AA}"/>
    <cellStyle name="Normal 2 40 3 2 2" xfId="3764" xr:uid="{093E2A8E-E58C-46E6-AFF1-93F9EAB4ADF3}"/>
    <cellStyle name="Normal 2 40 3 3" xfId="3050" xr:uid="{87BF1FE5-2272-49AF-B9E8-0BE8F5A7E01E}"/>
    <cellStyle name="Normal 2 40 4" xfId="1968" xr:uid="{B15B7319-2486-4A66-807D-4A78F7EB9447}"/>
    <cellStyle name="Normal 2 40 4 2" xfId="3413" xr:uid="{E1D50873-2472-470D-83BD-D58D94DA5A35}"/>
    <cellStyle name="Normal 2 40 5" xfId="2697" xr:uid="{46A6EC94-D567-424C-90AA-156EB111CC24}"/>
    <cellStyle name="Normal 2 41" xfId="195" xr:uid="{00000000-0005-0000-0000-0000B3000000}"/>
    <cellStyle name="Normal 2 41 2" xfId="196" xr:uid="{00000000-0005-0000-0000-0000B4000000}"/>
    <cellStyle name="Normal 2 41 2 2" xfId="1130" xr:uid="{EA2983AD-C191-4A0B-B128-CC47E83B5EE9}"/>
    <cellStyle name="Normal 2 41 2 2 2" xfId="2325" xr:uid="{0DE2D048-FAFD-4377-BD28-9722B4521873}"/>
    <cellStyle name="Normal 2 41 2 2 2 2" xfId="3767" xr:uid="{CF32659D-FE6D-474A-86CF-6C7CA5590BA9}"/>
    <cellStyle name="Normal 2 41 2 2 3" xfId="3053" xr:uid="{F29F64A7-F387-4BE7-BAB2-3159F0F10398}"/>
    <cellStyle name="Normal 2 41 2 3" xfId="1971" xr:uid="{0312A430-0560-48A5-917E-7F25A16A6302}"/>
    <cellStyle name="Normal 2 41 2 3 2" xfId="3416" xr:uid="{849185D9-3D8A-40B1-9401-A787FEB08F65}"/>
    <cellStyle name="Normal 2 41 2 4" xfId="2700" xr:uid="{91B6F29A-75B0-4163-8DDC-8A76318C8FB6}"/>
    <cellStyle name="Normal 2 41 3" xfId="1129" xr:uid="{8595FE24-3D9B-4DBA-AD14-45BBFD596C62}"/>
    <cellStyle name="Normal 2 41 3 2" xfId="2324" xr:uid="{3A69EDCB-9276-4979-B428-8D0118A5726C}"/>
    <cellStyle name="Normal 2 41 3 2 2" xfId="3766" xr:uid="{A30FB670-D364-4769-86A6-03A247DE03BB}"/>
    <cellStyle name="Normal 2 41 3 3" xfId="3052" xr:uid="{169CCC27-070B-49E1-B491-CF2CE1EBC12A}"/>
    <cellStyle name="Normal 2 41 4" xfId="1970" xr:uid="{0677AF27-4760-420D-9CF7-5D1DD0E48056}"/>
    <cellStyle name="Normal 2 41 4 2" xfId="3415" xr:uid="{ED485E2C-5666-4A19-912E-42EE4D5B8480}"/>
    <cellStyle name="Normal 2 41 5" xfId="2699" xr:uid="{AC1A2E2D-937F-452F-9325-572A0454103E}"/>
    <cellStyle name="Normal 2 42" xfId="197" xr:uid="{00000000-0005-0000-0000-0000B5000000}"/>
    <cellStyle name="Normal 2 42 2" xfId="198" xr:uid="{00000000-0005-0000-0000-0000B6000000}"/>
    <cellStyle name="Normal 2 42 2 2" xfId="1132" xr:uid="{F3C3A839-F1E1-4483-ABCD-05B89ABD751F}"/>
    <cellStyle name="Normal 2 42 2 2 2" xfId="2327" xr:uid="{5A2C5180-B353-4B2E-9870-B564B555532E}"/>
    <cellStyle name="Normal 2 42 2 2 2 2" xfId="3769" xr:uid="{A2DEF5A5-FAA7-4E94-9E17-214D87411080}"/>
    <cellStyle name="Normal 2 42 2 2 3" xfId="3055" xr:uid="{34CD0C5B-B582-44BA-8861-4C8D604CA68A}"/>
    <cellStyle name="Normal 2 42 2 3" xfId="1973" xr:uid="{D9AF4371-46EB-4DCB-8930-F9E1F7DA6318}"/>
    <cellStyle name="Normal 2 42 2 3 2" xfId="3418" xr:uid="{54AC52A2-D823-4E27-ACA0-DFBCDBAD0FC1}"/>
    <cellStyle name="Normal 2 42 2 4" xfId="2702" xr:uid="{EE9D5E89-D230-409B-8F06-D761246ECA3F}"/>
    <cellStyle name="Normal 2 42 3" xfId="1131" xr:uid="{91350DCA-C19F-4F13-847D-20C65D05306E}"/>
    <cellStyle name="Normal 2 42 3 2" xfId="2326" xr:uid="{B8C9E072-1A27-4D1E-8A9E-8FCF8E4F8BCE}"/>
    <cellStyle name="Normal 2 42 3 2 2" xfId="3768" xr:uid="{A1492A7D-3929-42ED-8E45-49053878B082}"/>
    <cellStyle name="Normal 2 42 3 3" xfId="3054" xr:uid="{2DB51D19-5BBD-4D71-90D1-1C98AF28639C}"/>
    <cellStyle name="Normal 2 42 4" xfId="1972" xr:uid="{CA84ECBE-3536-4E02-9415-B70278251660}"/>
    <cellStyle name="Normal 2 42 4 2" xfId="3417" xr:uid="{56EAB687-4BFC-47B1-8BCF-575A5E9A596F}"/>
    <cellStyle name="Normal 2 42 5" xfId="2701" xr:uid="{C11EE0AD-8727-45EC-BCB8-FB2C9C60D040}"/>
    <cellStyle name="Normal 2 43" xfId="199" xr:uid="{00000000-0005-0000-0000-0000B7000000}"/>
    <cellStyle name="Normal 2 43 2" xfId="200" xr:uid="{00000000-0005-0000-0000-0000B8000000}"/>
    <cellStyle name="Normal 2 43 2 2" xfId="1134" xr:uid="{9AD152F8-BC05-4DED-B57F-9E8126722891}"/>
    <cellStyle name="Normal 2 43 2 2 2" xfId="2329" xr:uid="{C24B40C4-71DE-4019-8B23-61B294672565}"/>
    <cellStyle name="Normal 2 43 2 2 2 2" xfId="3771" xr:uid="{80585CB1-67E6-4842-A6D4-0AB3C763FE8F}"/>
    <cellStyle name="Normal 2 43 2 2 3" xfId="3057" xr:uid="{67A1FD58-7463-4F72-A8B0-D362B5FC4B65}"/>
    <cellStyle name="Normal 2 43 2 3" xfId="1975" xr:uid="{8845E272-BD22-4DF3-8CDD-7BA8B873209C}"/>
    <cellStyle name="Normal 2 43 2 3 2" xfId="3420" xr:uid="{1A126BAD-4200-45CA-9ACF-DA422DE1F032}"/>
    <cellStyle name="Normal 2 43 2 4" xfId="2704" xr:uid="{697E0A2C-83F4-48F6-A391-165E4B8430BA}"/>
    <cellStyle name="Normal 2 43 3" xfId="1133" xr:uid="{773156C4-C86B-408F-B9EF-581720F150CB}"/>
    <cellStyle name="Normal 2 43 3 2" xfId="2328" xr:uid="{3B221F09-95EC-4F87-B8B1-C3B9CD433689}"/>
    <cellStyle name="Normal 2 43 3 2 2" xfId="3770" xr:uid="{FC1AE5D8-6F0E-4A1B-8949-896F14A34905}"/>
    <cellStyle name="Normal 2 43 3 3" xfId="3056" xr:uid="{D13BC9F6-4512-4365-95D1-92E745C50DB9}"/>
    <cellStyle name="Normal 2 43 4" xfId="1974" xr:uid="{B7960AE9-FA00-40F0-88CA-72C9F6CB9520}"/>
    <cellStyle name="Normal 2 43 4 2" xfId="3419" xr:uid="{7A561AE8-A445-4801-87E8-32DEE28A8082}"/>
    <cellStyle name="Normal 2 43 5" xfId="2703" xr:uid="{40EAB859-DC44-4398-927C-6CC9B52D6F01}"/>
    <cellStyle name="Normal 2 44" xfId="201" xr:uid="{00000000-0005-0000-0000-0000B9000000}"/>
    <cellStyle name="Normal 2 44 2" xfId="202" xr:uid="{00000000-0005-0000-0000-0000BA000000}"/>
    <cellStyle name="Normal 2 44 2 2" xfId="1136" xr:uid="{BB9FD79A-0FD4-44A5-9D71-D6815A7B0259}"/>
    <cellStyle name="Normal 2 44 2 2 2" xfId="2331" xr:uid="{9AD28D77-D9C9-49E2-B656-AAA60C3FD3E7}"/>
    <cellStyle name="Normal 2 44 2 2 2 2" xfId="3773" xr:uid="{1EE38DDD-F2FD-49C3-8096-352999D73536}"/>
    <cellStyle name="Normal 2 44 2 2 3" xfId="3059" xr:uid="{FA4B9EE0-AFF3-4AF2-9CE8-7BF94383EE5E}"/>
    <cellStyle name="Normal 2 44 2 3" xfId="1977" xr:uid="{B5CF73EF-C37E-4EF7-ADE4-8AF74D971F9C}"/>
    <cellStyle name="Normal 2 44 2 3 2" xfId="3422" xr:uid="{ADA51556-0C7E-4B0B-BDA7-99939E82060C}"/>
    <cellStyle name="Normal 2 44 2 4" xfId="2706" xr:uid="{FF72CCD3-C73E-4FF9-87FF-7B26E06F6C49}"/>
    <cellStyle name="Normal 2 44 3" xfId="1135" xr:uid="{A74B8039-3078-41BB-AE7B-A8A788AC9EE6}"/>
    <cellStyle name="Normal 2 44 3 2" xfId="2330" xr:uid="{22F31A30-A320-4889-89A5-CB2AA042E0D2}"/>
    <cellStyle name="Normal 2 44 3 2 2" xfId="3772" xr:uid="{A38321CA-0AF7-4EB1-ACD2-A0BE702DC2E4}"/>
    <cellStyle name="Normal 2 44 3 3" xfId="3058" xr:uid="{C0FF4823-5B02-4D0F-A116-076917FB8548}"/>
    <cellStyle name="Normal 2 44 4" xfId="1976" xr:uid="{1CCA2AA6-B155-4F63-B354-9D9240799425}"/>
    <cellStyle name="Normal 2 44 4 2" xfId="3421" xr:uid="{981D2297-14BB-4659-B365-B695EB26BCB7}"/>
    <cellStyle name="Normal 2 44 5" xfId="2705" xr:uid="{F856F3BF-8B45-443A-A5DD-AB4EF5B045C4}"/>
    <cellStyle name="Normal 2 45" xfId="203" xr:uid="{00000000-0005-0000-0000-0000BB000000}"/>
    <cellStyle name="Normal 2 45 2" xfId="204" xr:uid="{00000000-0005-0000-0000-0000BC000000}"/>
    <cellStyle name="Normal 2 45 2 2" xfId="1138" xr:uid="{EC229CEE-9DC9-496B-98FB-E825FD6218F7}"/>
    <cellStyle name="Normal 2 45 2 2 2" xfId="2333" xr:uid="{2CB78E0A-5DA2-47E5-936F-8A50497E927C}"/>
    <cellStyle name="Normal 2 45 2 2 2 2" xfId="3775" xr:uid="{63BAF140-D4C1-4CF6-86E8-180F0192B54C}"/>
    <cellStyle name="Normal 2 45 2 2 3" xfId="3061" xr:uid="{8C413B3D-A587-47CF-8E58-4918908E447E}"/>
    <cellStyle name="Normal 2 45 2 3" xfId="1979" xr:uid="{934E4833-E832-4642-B072-42E894714CB4}"/>
    <cellStyle name="Normal 2 45 2 3 2" xfId="3424" xr:uid="{7C858377-48AD-43E2-94D1-E4D342D87C66}"/>
    <cellStyle name="Normal 2 45 2 4" xfId="2708" xr:uid="{E9F7731F-9B96-486E-BBF0-435D6B686FC1}"/>
    <cellStyle name="Normal 2 45 3" xfId="1137" xr:uid="{FF7E1CFD-52D3-4273-9CF3-A60648D6500A}"/>
    <cellStyle name="Normal 2 45 3 2" xfId="2332" xr:uid="{8A2EB88D-B61E-4602-81C3-915F930E0F6E}"/>
    <cellStyle name="Normal 2 45 3 2 2" xfId="3774" xr:uid="{1724A817-B68B-482A-8515-EB1DC031BC2C}"/>
    <cellStyle name="Normal 2 45 3 3" xfId="3060" xr:uid="{5243418B-ABF0-448D-BEEF-ADCBBC22108A}"/>
    <cellStyle name="Normal 2 45 4" xfId="1978" xr:uid="{24AE39DA-3C66-424D-A2A0-D57E9F6FEDD2}"/>
    <cellStyle name="Normal 2 45 4 2" xfId="3423" xr:uid="{E5D6AB55-D4B0-421A-BB45-1055FEB3DA59}"/>
    <cellStyle name="Normal 2 45 5" xfId="2707" xr:uid="{99AF0BD2-187C-408A-8A17-C912A7EEC98D}"/>
    <cellStyle name="Normal 2 46" xfId="205" xr:uid="{00000000-0005-0000-0000-0000BD000000}"/>
    <cellStyle name="Normal 2 46 2" xfId="1139" xr:uid="{DD2FAFBE-4E0C-4110-8134-9ABD6863EEC9}"/>
    <cellStyle name="Normal 2 47" xfId="206" xr:uid="{00000000-0005-0000-0000-0000BE000000}"/>
    <cellStyle name="Normal 2 47 2" xfId="1140" xr:uid="{59876750-4E1B-4CBA-9CA5-68939CA51241}"/>
    <cellStyle name="Normal 2 48" xfId="207" xr:uid="{00000000-0005-0000-0000-0000BF000000}"/>
    <cellStyle name="Normal 2 48 2" xfId="1141" xr:uid="{E60DFDAC-1D40-4637-AF96-E470E03566C0}"/>
    <cellStyle name="Normal 2 49" xfId="208" xr:uid="{00000000-0005-0000-0000-0000C0000000}"/>
    <cellStyle name="Normal 2 49 2" xfId="1142" xr:uid="{F24A5B47-7944-4AC7-8B15-1CDC9D57F434}"/>
    <cellStyle name="Normal 2 5" xfId="209" xr:uid="{00000000-0005-0000-0000-0000C1000000}"/>
    <cellStyle name="Normal 2 5 2" xfId="210" xr:uid="{00000000-0005-0000-0000-0000C2000000}"/>
    <cellStyle name="Normal 2 5 2 2" xfId="1144" xr:uid="{048EB40B-3CEE-4FE6-8E3F-1651E2A0D55C}"/>
    <cellStyle name="Normal 2 5 2 2 2" xfId="2335" xr:uid="{DB6395B3-8618-46A6-ACA3-78A13695A9E9}"/>
    <cellStyle name="Normal 2 5 2 2 2 2" xfId="3777" xr:uid="{AB68347F-5B90-4493-A302-BB0FD71A33A2}"/>
    <cellStyle name="Normal 2 5 2 2 3" xfId="3063" xr:uid="{64ADFF59-0798-47EB-AA9D-D3B1E6D9AA11}"/>
    <cellStyle name="Normal 2 5 2 3" xfId="1981" xr:uid="{71435B6F-C9C3-4279-8BA9-EFEDF47B16E5}"/>
    <cellStyle name="Normal 2 5 2 3 2" xfId="3426" xr:uid="{9D1FF25C-5F15-4BBD-A162-D62055474450}"/>
    <cellStyle name="Normal 2 5 2 4" xfId="2710" xr:uid="{10DC789A-D93D-4BBB-A72C-D9DCDF079FE1}"/>
    <cellStyle name="Normal 2 5 3" xfId="1143" xr:uid="{4A08C971-9645-4B5B-8433-39C9AD075E77}"/>
    <cellStyle name="Normal 2 5 3 2" xfId="2334" xr:uid="{BEBF6EF6-4A1E-47BB-A158-77AA9584B93E}"/>
    <cellStyle name="Normal 2 5 3 2 2" xfId="3776" xr:uid="{C146312F-A513-4453-819A-F2DFE1C05164}"/>
    <cellStyle name="Normal 2 5 3 3" xfId="3062" xr:uid="{01C95BDC-658E-4ADD-B86C-872CC44127B7}"/>
    <cellStyle name="Normal 2 5 4" xfId="1980" xr:uid="{01C5E85B-BA08-4C7E-B35E-4F8FD54550D1}"/>
    <cellStyle name="Normal 2 5 4 2" xfId="3425" xr:uid="{F9A3CD61-973C-4043-841F-F808D46D4DFF}"/>
    <cellStyle name="Normal 2 5 5" xfId="2709" xr:uid="{844E2CEF-57D0-4322-B506-9183364254EB}"/>
    <cellStyle name="Normal 2 50" xfId="211" xr:uid="{00000000-0005-0000-0000-0000C3000000}"/>
    <cellStyle name="Normal 2 50 2" xfId="1145" xr:uid="{7BC9BA5E-EED1-4ED3-AB71-136ED84B4A41}"/>
    <cellStyle name="Normal 2 51" xfId="212" xr:uid="{00000000-0005-0000-0000-0000C4000000}"/>
    <cellStyle name="Normal 2 51 2" xfId="1146" xr:uid="{8D0E6D4A-3142-4BBA-8AC2-D65997C58912}"/>
    <cellStyle name="Normal 2 52" xfId="213" xr:uid="{00000000-0005-0000-0000-0000C5000000}"/>
    <cellStyle name="Normal 2 52 2" xfId="1147" xr:uid="{EAF4ADD0-94E7-4AE2-9FE1-1555FEAD90C8}"/>
    <cellStyle name="Normal 2 53" xfId="214" xr:uid="{00000000-0005-0000-0000-0000C6000000}"/>
    <cellStyle name="Normal 2 53 2" xfId="1148" xr:uid="{A3A36C68-72C8-4D2D-834E-99082E6221EF}"/>
    <cellStyle name="Normal 2 54" xfId="215" xr:uid="{00000000-0005-0000-0000-0000C7000000}"/>
    <cellStyle name="Normal 2 54 2" xfId="1149" xr:uid="{5174722A-8EAB-4F4C-B622-E5ECB2A8857A}"/>
    <cellStyle name="Normal 2 55" xfId="216" xr:uid="{00000000-0005-0000-0000-0000C8000000}"/>
    <cellStyle name="Normal 2 55 2" xfId="1150" xr:uid="{D307CED8-E863-4567-9C43-927FC0BD9D99}"/>
    <cellStyle name="Normal 2 56" xfId="217" xr:uid="{00000000-0005-0000-0000-0000C9000000}"/>
    <cellStyle name="Normal 2 56 2" xfId="1151" xr:uid="{52798E68-AB46-4417-B084-D64D7540A4B5}"/>
    <cellStyle name="Normal 2 57" xfId="218" xr:uid="{00000000-0005-0000-0000-0000CA000000}"/>
    <cellStyle name="Normal 2 57 2" xfId="1152" xr:uid="{BEC17C61-E6E9-4577-A912-A03A478413D2}"/>
    <cellStyle name="Normal 2 58" xfId="219" xr:uid="{00000000-0005-0000-0000-0000CB000000}"/>
    <cellStyle name="Normal 2 58 2" xfId="1153" xr:uid="{792007D7-E2BF-481B-8381-8926CF201C40}"/>
    <cellStyle name="Normal 2 59" xfId="220" xr:uid="{00000000-0005-0000-0000-0000CC000000}"/>
    <cellStyle name="Normal 2 59 2" xfId="1154" xr:uid="{9D20F2A2-9A34-4C40-829E-8378B3249B35}"/>
    <cellStyle name="Normal 2 6" xfId="221" xr:uid="{00000000-0005-0000-0000-0000CD000000}"/>
    <cellStyle name="Normal 2 6 2" xfId="222" xr:uid="{00000000-0005-0000-0000-0000CE000000}"/>
    <cellStyle name="Normal 2 6 2 2" xfId="1156" xr:uid="{0DB13C58-5B31-451C-837A-9F3AEB37FFF6}"/>
    <cellStyle name="Normal 2 6 2 2 2" xfId="2337" xr:uid="{8C7613C2-623D-48C8-B6C1-FCC3EE41506F}"/>
    <cellStyle name="Normal 2 6 2 2 2 2" xfId="3779" xr:uid="{E6E6043C-F6A6-49F4-B3A9-2D9AADA9867A}"/>
    <cellStyle name="Normal 2 6 2 2 3" xfId="3065" xr:uid="{D3F43836-0554-44BE-8730-02744F56AC6D}"/>
    <cellStyle name="Normal 2 6 2 3" xfId="1983" xr:uid="{86254E92-5FD2-44CD-B6E9-4045A81B8CE3}"/>
    <cellStyle name="Normal 2 6 2 3 2" xfId="3428" xr:uid="{D36F4846-AB66-4232-B186-ABFB7CED446D}"/>
    <cellStyle name="Normal 2 6 2 4" xfId="2712" xr:uid="{311F5CEB-0FE3-49FA-93A8-B649D096C8F2}"/>
    <cellStyle name="Normal 2 6 3" xfId="1155" xr:uid="{029CD3E7-9AB5-4904-91FA-3CD0254D5940}"/>
    <cellStyle name="Normal 2 6 3 2" xfId="2336" xr:uid="{5E096C95-26D9-46F9-9807-9B8F6B13CEFB}"/>
    <cellStyle name="Normal 2 6 3 2 2" xfId="3778" xr:uid="{F43EF1EB-0D0C-4BC7-B2AC-266C038B048C}"/>
    <cellStyle name="Normal 2 6 3 3" xfId="3064" xr:uid="{4F0E6462-DD84-40C5-9B1C-6FBF22F0B304}"/>
    <cellStyle name="Normal 2 6 4" xfId="1982" xr:uid="{42AE6FCA-5F6D-4B94-A0E2-B87FFE109419}"/>
    <cellStyle name="Normal 2 6 4 2" xfId="3427" xr:uid="{F8A2D929-BD46-467F-819E-27F42E10CBDA}"/>
    <cellStyle name="Normal 2 6 5" xfId="2711" xr:uid="{93474E65-1C5E-42E8-AE08-D7E54C757DC0}"/>
    <cellStyle name="Normal 2 60" xfId="223" xr:uid="{00000000-0005-0000-0000-0000CF000000}"/>
    <cellStyle name="Normal 2 60 2" xfId="1157" xr:uid="{66D81B10-4A63-44D5-B371-8099F5B55F22}"/>
    <cellStyle name="Normal 2 61" xfId="224" xr:uid="{00000000-0005-0000-0000-0000D0000000}"/>
    <cellStyle name="Normal 2 61 2" xfId="1158" xr:uid="{6D6A44FE-A733-4E6F-926B-310244A15CF7}"/>
    <cellStyle name="Normal 2 62" xfId="225" xr:uid="{00000000-0005-0000-0000-0000D1000000}"/>
    <cellStyle name="Normal 2 62 2" xfId="1159" xr:uid="{C391A03F-4ED1-4BFC-B329-32F5234671BA}"/>
    <cellStyle name="Normal 2 63" xfId="226" xr:uid="{00000000-0005-0000-0000-0000D2000000}"/>
    <cellStyle name="Normal 2 63 2" xfId="1160" xr:uid="{F3D4FDEF-98F7-44F7-AC3F-5B426C2A3C22}"/>
    <cellStyle name="Normal 2 64" xfId="227" xr:uid="{00000000-0005-0000-0000-0000D3000000}"/>
    <cellStyle name="Normal 2 64 2" xfId="1161" xr:uid="{CF831955-897A-42D4-881A-5AE424BED230}"/>
    <cellStyle name="Normal 2 65" xfId="228" xr:uid="{00000000-0005-0000-0000-0000D4000000}"/>
    <cellStyle name="Normal 2 65 2" xfId="1162" xr:uid="{192F45FA-C844-4FAE-A5A3-3CE20C9EC2A9}"/>
    <cellStyle name="Normal 2 66" xfId="229" xr:uid="{00000000-0005-0000-0000-0000D5000000}"/>
    <cellStyle name="Normal 2 66 2" xfId="1163" xr:uid="{A6E1FABB-F3A6-4A80-B963-124760A12845}"/>
    <cellStyle name="Normal 2 67" xfId="230" xr:uid="{00000000-0005-0000-0000-0000D6000000}"/>
    <cellStyle name="Normal 2 67 2" xfId="1164" xr:uid="{66BAFE40-CC5D-45C6-9349-68A731486E3C}"/>
    <cellStyle name="Normal 2 68" xfId="231" xr:uid="{00000000-0005-0000-0000-0000D7000000}"/>
    <cellStyle name="Normal 2 68 2" xfId="1165" xr:uid="{C6457A06-441E-48E9-8DD1-0B16F2F69F86}"/>
    <cellStyle name="Normal 2 69" xfId="232" xr:uid="{00000000-0005-0000-0000-0000D8000000}"/>
    <cellStyle name="Normal 2 69 2" xfId="1166" xr:uid="{C683E5C3-1AC2-446F-9B4F-311879FB44DC}"/>
    <cellStyle name="Normal 2 7" xfId="233" xr:uid="{00000000-0005-0000-0000-0000D9000000}"/>
    <cellStyle name="Normal 2 7 2" xfId="234" xr:uid="{00000000-0005-0000-0000-0000DA000000}"/>
    <cellStyle name="Normal 2 7 2 2" xfId="1168" xr:uid="{151C2B74-5A48-4E78-9381-E038B2F66A71}"/>
    <cellStyle name="Normal 2 7 2 2 2" xfId="2339" xr:uid="{F53E8DE0-DC80-4DAE-AAFA-730B0F19C754}"/>
    <cellStyle name="Normal 2 7 2 2 2 2" xfId="3781" xr:uid="{4BA6F35F-35C2-456B-9C0F-1914FAC85356}"/>
    <cellStyle name="Normal 2 7 2 2 3" xfId="3067" xr:uid="{0749362B-6A74-4C3F-BC68-59493EFD97B0}"/>
    <cellStyle name="Normal 2 7 2 3" xfId="1985" xr:uid="{9322D234-D075-4EEE-B9CD-59AD0B254BD3}"/>
    <cellStyle name="Normal 2 7 2 3 2" xfId="3430" xr:uid="{0910E72B-1544-4373-8503-C733C36DD326}"/>
    <cellStyle name="Normal 2 7 2 4" xfId="2714" xr:uid="{39940BDD-358E-4094-AE23-DE21FE624AA7}"/>
    <cellStyle name="Normal 2 7 3" xfId="1167" xr:uid="{7A682FB3-C678-4A0A-9BA0-DAD84FB2A720}"/>
    <cellStyle name="Normal 2 7 3 2" xfId="2338" xr:uid="{E7FE8F08-47F8-4673-B27A-6CA2581FCDD0}"/>
    <cellStyle name="Normal 2 7 3 2 2" xfId="3780" xr:uid="{087FD9EA-6FCA-4B23-95B2-80B15A0AF770}"/>
    <cellStyle name="Normal 2 7 3 3" xfId="3066" xr:uid="{E822622B-D33C-4CF3-AFA2-A47145561A1E}"/>
    <cellStyle name="Normal 2 7 4" xfId="1984" xr:uid="{7CBFE98A-AAEC-4C1F-89E7-8A4CC1F1DE14}"/>
    <cellStyle name="Normal 2 7 4 2" xfId="3429" xr:uid="{4360ECD7-3DC7-469E-8683-77C1291C1628}"/>
    <cellStyle name="Normal 2 7 5" xfId="2713" xr:uid="{9639FD32-FBBB-4DEA-9FAB-FAD4BAE72896}"/>
    <cellStyle name="Normal 2 70" xfId="235" xr:uid="{00000000-0005-0000-0000-0000DB000000}"/>
    <cellStyle name="Normal 2 70 2" xfId="1169" xr:uid="{08D3AEDB-39C0-4E92-AC03-770CF4F52A7E}"/>
    <cellStyle name="Normal 2 71" xfId="236" xr:uid="{00000000-0005-0000-0000-0000DC000000}"/>
    <cellStyle name="Normal 2 71 2" xfId="1170" xr:uid="{0B7C39D9-71AD-498B-9015-D8CD7869D5E6}"/>
    <cellStyle name="Normal 2 72" xfId="237" xr:uid="{00000000-0005-0000-0000-0000DD000000}"/>
    <cellStyle name="Normal 2 72 2" xfId="1171" xr:uid="{44F42915-13AE-4075-9A79-87F5C4AFE980}"/>
    <cellStyle name="Normal 2 73" xfId="238" xr:uid="{00000000-0005-0000-0000-0000DE000000}"/>
    <cellStyle name="Normal 2 73 2" xfId="1172" xr:uid="{5B825702-3FAF-4FB3-A413-9B936EBAD2A4}"/>
    <cellStyle name="Normal 2 74" xfId="239" xr:uid="{00000000-0005-0000-0000-0000DF000000}"/>
    <cellStyle name="Normal 2 74 2" xfId="1173" xr:uid="{FCC7DFD5-38B9-4A9F-B27F-01C4AA1B8349}"/>
    <cellStyle name="Normal 2 75" xfId="240" xr:uid="{00000000-0005-0000-0000-0000E0000000}"/>
    <cellStyle name="Normal 2 75 2" xfId="1174" xr:uid="{5BB9B3EE-EB76-4D80-88F9-4E35BB148A67}"/>
    <cellStyle name="Normal 2 76" xfId="241" xr:uid="{00000000-0005-0000-0000-0000E1000000}"/>
    <cellStyle name="Normal 2 76 2" xfId="1175" xr:uid="{B4B925C7-DD3D-4F70-B320-485A9DC33456}"/>
    <cellStyle name="Normal 2 77" xfId="242" xr:uid="{00000000-0005-0000-0000-0000E2000000}"/>
    <cellStyle name="Normal 2 77 2" xfId="1176" xr:uid="{F831D35F-7DFF-4E9D-809B-910429646755}"/>
    <cellStyle name="Normal 2 78" xfId="243" xr:uid="{00000000-0005-0000-0000-0000E3000000}"/>
    <cellStyle name="Normal 2 78 2" xfId="1177" xr:uid="{A4EFB893-5710-4621-9035-F15F682A1F44}"/>
    <cellStyle name="Normal 2 79" xfId="244" xr:uid="{00000000-0005-0000-0000-0000E4000000}"/>
    <cellStyle name="Normal 2 79 2" xfId="1178" xr:uid="{A9CC4185-AA6F-4431-8C39-2284B3611608}"/>
    <cellStyle name="Normal 2 8" xfId="245" xr:uid="{00000000-0005-0000-0000-0000E5000000}"/>
    <cellStyle name="Normal 2 8 2" xfId="246" xr:uid="{00000000-0005-0000-0000-0000E6000000}"/>
    <cellStyle name="Normal 2 8 2 2" xfId="1180" xr:uid="{9CCC9656-0F8D-4116-B177-DF2F0C33901F}"/>
    <cellStyle name="Normal 2 8 2 2 2" xfId="2341" xr:uid="{04918725-1E5D-42A4-9A5D-92337B80529E}"/>
    <cellStyle name="Normal 2 8 2 2 2 2" xfId="3783" xr:uid="{A600EE6F-293C-4DAA-98C1-BFB6B544FA66}"/>
    <cellStyle name="Normal 2 8 2 2 3" xfId="3072" xr:uid="{F072E2E7-86F9-4083-A848-43C0679F4FF0}"/>
    <cellStyle name="Normal 2 8 2 3" xfId="1987" xr:uid="{59C67D0C-6936-43C5-8366-EA48D09C2D8C}"/>
    <cellStyle name="Normal 2 8 2 3 2" xfId="3432" xr:uid="{59C33063-1135-476D-B9B7-91DCB88864B6}"/>
    <cellStyle name="Normal 2 8 2 4" xfId="2718" xr:uid="{9585235D-27B3-4687-9CBA-CA8DF9982FF4}"/>
    <cellStyle name="Normal 2 8 3" xfId="1179" xr:uid="{8F43D153-E776-4AFD-B09A-9F1EB3BFE33F}"/>
    <cellStyle name="Normal 2 8 3 2" xfId="2340" xr:uid="{798DEB7C-3D4B-421F-B3AB-92B1EC840C6E}"/>
    <cellStyle name="Normal 2 8 3 2 2" xfId="3782" xr:uid="{913A8882-F572-4F26-983B-03083B4F635A}"/>
    <cellStyle name="Normal 2 8 3 3" xfId="3071" xr:uid="{FCC6AD94-F29E-4325-A95C-2EDCA5D5FA50}"/>
    <cellStyle name="Normal 2 8 4" xfId="1986" xr:uid="{9E84A951-A0E3-47CA-A6DF-64341CF7D1E3}"/>
    <cellStyle name="Normal 2 8 4 2" xfId="3431" xr:uid="{96161199-882D-4422-B7C1-9EABF364E74D}"/>
    <cellStyle name="Normal 2 8 5" xfId="2717" xr:uid="{4F42C9AA-23C4-499F-821E-0B84E61168B0}"/>
    <cellStyle name="Normal 2 80" xfId="247" xr:uid="{00000000-0005-0000-0000-0000E7000000}"/>
    <cellStyle name="Normal 2 80 2" xfId="1181" xr:uid="{96837743-6447-4097-8B16-F0F36081A9F7}"/>
    <cellStyle name="Normal 2 81" xfId="248" xr:uid="{00000000-0005-0000-0000-0000E8000000}"/>
    <cellStyle name="Normal 2 81 2" xfId="1182" xr:uid="{D0AD2AB5-299B-4834-A36E-F7851E0ED558}"/>
    <cellStyle name="Normal 2 82" xfId="249" xr:uid="{00000000-0005-0000-0000-0000E9000000}"/>
    <cellStyle name="Normal 2 82 2" xfId="1183" xr:uid="{A550A7D3-DF04-4997-89D6-61B782077DA9}"/>
    <cellStyle name="Normal 2 83" xfId="250" xr:uid="{00000000-0005-0000-0000-0000EA000000}"/>
    <cellStyle name="Normal 2 83 2" xfId="1184" xr:uid="{BF0365B5-278B-41AE-9153-93CF719709C2}"/>
    <cellStyle name="Normal 2 84" xfId="251" xr:uid="{00000000-0005-0000-0000-0000EB000000}"/>
    <cellStyle name="Normal 2 84 2" xfId="1185" xr:uid="{594EBBCC-8F5F-4AD4-9B4A-ADCD8D00C4CF}"/>
    <cellStyle name="Normal 2 85" xfId="252" xr:uid="{00000000-0005-0000-0000-0000EC000000}"/>
    <cellStyle name="Normal 2 85 2" xfId="1186" xr:uid="{DF25F37E-D965-4EDF-9152-7C3FF5382A72}"/>
    <cellStyle name="Normal 2 86" xfId="253" xr:uid="{00000000-0005-0000-0000-0000ED000000}"/>
    <cellStyle name="Normal 2 86 2" xfId="1187" xr:uid="{C3E64F7E-4E8A-4890-A2EE-E743B803600E}"/>
    <cellStyle name="Normal 2 87" xfId="254" xr:uid="{00000000-0005-0000-0000-0000EE000000}"/>
    <cellStyle name="Normal 2 87 2" xfId="1188" xr:uid="{2BAE0351-874D-40D3-9D1C-5B9C681C21A6}"/>
    <cellStyle name="Normal 2 88" xfId="255" xr:uid="{00000000-0005-0000-0000-0000EF000000}"/>
    <cellStyle name="Normal 2 88 2" xfId="1189" xr:uid="{A3F5F37D-7B90-4AD8-BCF8-734E0FAE5577}"/>
    <cellStyle name="Normal 2 89" xfId="256" xr:uid="{00000000-0005-0000-0000-0000F0000000}"/>
    <cellStyle name="Normal 2 89 2" xfId="1190" xr:uid="{3EF71186-183B-4BFE-89EC-BB0D0BA1FA47}"/>
    <cellStyle name="Normal 2 9" xfId="257" xr:uid="{00000000-0005-0000-0000-0000F1000000}"/>
    <cellStyle name="Normal 2 9 2" xfId="258" xr:uid="{00000000-0005-0000-0000-0000F2000000}"/>
    <cellStyle name="Normal 2 9 2 2" xfId="1192" xr:uid="{8A73DB62-54CD-4F90-89D8-20EED45445A6}"/>
    <cellStyle name="Normal 2 9 2 2 2" xfId="2343" xr:uid="{C00B95A3-8A47-4F28-A862-2CA52098B835}"/>
    <cellStyle name="Normal 2 9 2 2 2 2" xfId="3785" xr:uid="{DB5E89B2-F369-4312-8EB1-E128E9762802}"/>
    <cellStyle name="Normal 2 9 2 2 3" xfId="3074" xr:uid="{2DFAE0FF-C184-4F35-A4C9-FFEAA956CEA8}"/>
    <cellStyle name="Normal 2 9 2 3" xfId="1989" xr:uid="{68B88F6E-A922-4E34-965E-FD72E1AAB8AE}"/>
    <cellStyle name="Normal 2 9 2 3 2" xfId="3434" xr:uid="{F72A48E6-6652-4FAD-B2C3-BDDE02510ED9}"/>
    <cellStyle name="Normal 2 9 2 4" xfId="2720" xr:uid="{955CDFF3-8F29-4EF8-BEF3-7BA2DD458946}"/>
    <cellStyle name="Normal 2 9 3" xfId="1191" xr:uid="{DBBDADE9-B009-4182-89D5-D14D5D33B893}"/>
    <cellStyle name="Normal 2 9 3 2" xfId="2342" xr:uid="{0EB1AAF7-1A76-493A-AF43-1B4E962CEEE4}"/>
    <cellStyle name="Normal 2 9 3 2 2" xfId="3784" xr:uid="{CE9619C4-074B-49DD-863A-4CA993107ED0}"/>
    <cellStyle name="Normal 2 9 3 3" xfId="3073" xr:uid="{1A690313-344A-4906-89DA-8EF4C53EFFA4}"/>
    <cellStyle name="Normal 2 9 4" xfId="1988" xr:uid="{BC37B86A-92C9-480F-86A3-6E33D894AB45}"/>
    <cellStyle name="Normal 2 9 4 2" xfId="3433" xr:uid="{6402BD5D-8D28-4A4C-AF34-AFC88A7664BE}"/>
    <cellStyle name="Normal 2 9 5" xfId="2719" xr:uid="{BB7BB5A2-13BB-4293-9B2D-B564131996B0}"/>
    <cellStyle name="Normal 2 90" xfId="259" xr:uid="{00000000-0005-0000-0000-0000F3000000}"/>
    <cellStyle name="Normal 2 90 2" xfId="1193" xr:uid="{1C0465DD-7054-4B1F-BA8D-742585325B4C}"/>
    <cellStyle name="Normal 2 91" xfId="260" xr:uid="{00000000-0005-0000-0000-0000F4000000}"/>
    <cellStyle name="Normal 2 91 2" xfId="1194" xr:uid="{F7B5C638-503F-4D41-9752-5047696F2A55}"/>
    <cellStyle name="Normal 2 92" xfId="261" xr:uid="{00000000-0005-0000-0000-0000F5000000}"/>
    <cellStyle name="Normal 2 92 2" xfId="1195" xr:uid="{5F09F414-EDA6-4EF6-8A85-56B9A1056EF3}"/>
    <cellStyle name="Normal 2 93" xfId="262" xr:uid="{00000000-0005-0000-0000-0000F6000000}"/>
    <cellStyle name="Normal 2 93 2" xfId="1196" xr:uid="{AFC3CBD5-5359-44C1-8DBE-956068BA9731}"/>
    <cellStyle name="Normal 2 94" xfId="263" xr:uid="{00000000-0005-0000-0000-0000F7000000}"/>
    <cellStyle name="Normal 2 94 2" xfId="1197" xr:uid="{E38A6497-7D14-45D8-AD5E-83E2DCA25F33}"/>
    <cellStyle name="Normal 2 94 2 2" xfId="2344" xr:uid="{4EDFADD5-5557-4022-AF1D-B6FC18E82048}"/>
    <cellStyle name="Normal 2 94 2 2 2" xfId="3786" xr:uid="{2791444A-773D-40B9-B9FE-71D0710F51B2}"/>
    <cellStyle name="Normal 2 94 2 3" xfId="3075" xr:uid="{6924B9A1-16DF-4CA8-91D6-FBDE07DCC690}"/>
    <cellStyle name="Normal 2 94 3" xfId="1990" xr:uid="{EEAB0C90-2A55-4D00-9BCF-AD8B968A98D0}"/>
    <cellStyle name="Normal 2 94 3 2" xfId="3435" xr:uid="{7D840C6C-11B0-4C61-ADF3-897F33F67D0D}"/>
    <cellStyle name="Normal 2 94 4" xfId="2721" xr:uid="{7932E675-B071-431D-AC9D-59D8B9309EA0}"/>
    <cellStyle name="Normal 2 95" xfId="1054" xr:uid="{87370730-4CBD-4A89-A99A-AD13C4188166}"/>
    <cellStyle name="Normal 20" xfId="264" xr:uid="{00000000-0005-0000-0000-0000F8000000}"/>
    <cellStyle name="Normal 20 2" xfId="265" xr:uid="{00000000-0005-0000-0000-0000F9000000}"/>
    <cellStyle name="Normal 20 2 2" xfId="1199" xr:uid="{5028441B-FAB8-49AD-B3AC-BDBDBF12AD97}"/>
    <cellStyle name="Normal 20 2 2 2" xfId="2346" xr:uid="{813A2C95-B942-42C5-B480-70CCDC351B93}"/>
    <cellStyle name="Normal 20 2 2 2 2" xfId="3788" xr:uid="{108A99E5-F511-4964-BFC5-DBF4A5124C29}"/>
    <cellStyle name="Normal 20 2 2 3" xfId="3077" xr:uid="{D26AAACC-ACE0-44BB-8EFC-B26B527DACF4}"/>
    <cellStyle name="Normal 20 2 3" xfId="1992" xr:uid="{DAC50D6F-7C86-462B-ACF8-51CB881E3257}"/>
    <cellStyle name="Normal 20 2 3 2" xfId="3437" xr:uid="{BC4C6BD7-67B3-4962-9DF3-9EB05D844A58}"/>
    <cellStyle name="Normal 20 2 4" xfId="2723" xr:uid="{D03D70B4-44F4-4ABE-9B39-AD322A741F0F}"/>
    <cellStyle name="Normal 20 3" xfId="1198" xr:uid="{01E28BDD-B5CA-4865-A265-8EF6A2D2244D}"/>
    <cellStyle name="Normal 20 3 2" xfId="2345" xr:uid="{59EB725D-79CC-4909-9C46-DE79FB3B76A6}"/>
    <cellStyle name="Normal 20 3 2 2" xfId="3787" xr:uid="{B09947D8-DE38-4B9C-9612-B53B91CC94C3}"/>
    <cellStyle name="Normal 20 3 3" xfId="3076" xr:uid="{EB5486D8-9981-496C-AA70-85CB78986D4B}"/>
    <cellStyle name="Normal 20 4" xfId="1991" xr:uid="{D0EE5885-2CAB-4DF8-93F5-F74CF774BFCB}"/>
    <cellStyle name="Normal 20 4 2" xfId="3436" xr:uid="{FBC68693-6BCD-4721-8597-832FFDCAA326}"/>
    <cellStyle name="Normal 20 5" xfId="2722" xr:uid="{0C59585A-DBD1-4F71-AE3B-F7F6AD4908DE}"/>
    <cellStyle name="Normal 21" xfId="266" xr:uid="{00000000-0005-0000-0000-0000FA000000}"/>
    <cellStyle name="Normal 21 2" xfId="267" xr:uid="{00000000-0005-0000-0000-0000FB000000}"/>
    <cellStyle name="Normal 21 2 2" xfId="1201" xr:uid="{F12F11EA-2DE9-4DFA-B452-D5AEEF6A3020}"/>
    <cellStyle name="Normal 21 2 2 2" xfId="2348" xr:uid="{6DEF97D5-D4F5-4F84-9031-A52CDBFF57E3}"/>
    <cellStyle name="Normal 21 2 2 2 2" xfId="3790" xr:uid="{5C583704-6352-40AF-A32D-CFAFB9FDB728}"/>
    <cellStyle name="Normal 21 2 2 3" xfId="3079" xr:uid="{C1AB1DDC-3710-4218-9D6E-F397E958F7B2}"/>
    <cellStyle name="Normal 21 2 3" xfId="1994" xr:uid="{3CB4FDF9-DFBF-4432-ACEB-0E22956C1A3E}"/>
    <cellStyle name="Normal 21 2 3 2" xfId="3439" xr:uid="{24FE866E-E57B-4D8C-B11F-B770C0497FBA}"/>
    <cellStyle name="Normal 21 2 4" xfId="2725" xr:uid="{1F38CD87-73A2-4369-ADC4-B4D3F2427717}"/>
    <cellStyle name="Normal 21 3" xfId="1200" xr:uid="{E0034061-332B-4756-9CFF-44C6D66AE3D6}"/>
    <cellStyle name="Normal 21 3 2" xfId="2347" xr:uid="{CDA49059-33EF-42E9-8975-C4678456F3BC}"/>
    <cellStyle name="Normal 21 3 2 2" xfId="3789" xr:uid="{8FA332E7-ED70-4C72-A970-023671424605}"/>
    <cellStyle name="Normal 21 3 3" xfId="3078" xr:uid="{515E43EF-AAD6-4976-9B5B-C308C4F9303B}"/>
    <cellStyle name="Normal 21 4" xfId="1993" xr:uid="{490AEB7F-CE77-4083-8076-C1172CE7D833}"/>
    <cellStyle name="Normal 21 4 2" xfId="3438" xr:uid="{2AEC93D4-7E66-4B7B-9177-9BD56D397C0A}"/>
    <cellStyle name="Normal 21 5" xfId="2724" xr:uid="{D548083C-8B52-4276-8AD5-51DBEE6CD4F8}"/>
    <cellStyle name="Normal 22" xfId="268" xr:uid="{00000000-0005-0000-0000-0000FC000000}"/>
    <cellStyle name="Normal 22 2" xfId="269" xr:uid="{00000000-0005-0000-0000-0000FD000000}"/>
    <cellStyle name="Normal 22 2 2" xfId="1203" xr:uid="{6E6F9FCC-3DF8-4622-9953-C99CD9E679F4}"/>
    <cellStyle name="Normal 22 2 2 2" xfId="2350" xr:uid="{FE497E35-C0CA-481C-B83F-F8C6E5852E53}"/>
    <cellStyle name="Normal 22 2 2 2 2" xfId="3792" xr:uid="{FF617132-4E67-483D-8F5B-D64711CB11EB}"/>
    <cellStyle name="Normal 22 2 2 3" xfId="3081" xr:uid="{A543E7BE-5F9D-4CFC-9ECA-2AB42A3BDDE8}"/>
    <cellStyle name="Normal 22 2 3" xfId="1996" xr:uid="{DC328773-7BF2-4562-B917-1AB1D819EF26}"/>
    <cellStyle name="Normal 22 2 3 2" xfId="3441" xr:uid="{7233B6BD-94C9-4D42-B34C-AA0A1FF738AB}"/>
    <cellStyle name="Normal 22 2 4" xfId="2727" xr:uid="{DFFD20EF-7192-44D9-B3F8-589765CFD70D}"/>
    <cellStyle name="Normal 22 3" xfId="1202" xr:uid="{4D13ED97-B724-4387-8B62-3F0CF78F7756}"/>
    <cellStyle name="Normal 22 3 2" xfId="2349" xr:uid="{26362943-A7BC-4D80-8BAA-7D675C3DE751}"/>
    <cellStyle name="Normal 22 3 2 2" xfId="3791" xr:uid="{E804D8B6-26B0-458E-8F80-84708CAA6159}"/>
    <cellStyle name="Normal 22 3 3" xfId="3080" xr:uid="{6989CDA3-636C-4F84-978B-BAD68829B07A}"/>
    <cellStyle name="Normal 22 4" xfId="1995" xr:uid="{E373F1BA-39BF-41EE-AE83-E231E5E2C1DE}"/>
    <cellStyle name="Normal 22 4 2" xfId="3440" xr:uid="{ECA97BA5-67AA-476D-9184-652DA1DD5DE7}"/>
    <cellStyle name="Normal 22 5" xfId="2726" xr:uid="{799DD9EB-A289-4B7F-9EC5-30431476DB22}"/>
    <cellStyle name="Normal 23" xfId="270" xr:uid="{00000000-0005-0000-0000-0000FE000000}"/>
    <cellStyle name="Normal 23 2" xfId="271" xr:uid="{00000000-0005-0000-0000-0000FF000000}"/>
    <cellStyle name="Normal 23 2 2" xfId="1205" xr:uid="{0EC489ED-23F4-4674-AA70-BF4393527392}"/>
    <cellStyle name="Normal 23 2 2 2" xfId="2352" xr:uid="{EE16BEAE-86E5-4C5D-A536-C3A663C47BCB}"/>
    <cellStyle name="Normal 23 2 2 2 2" xfId="3794" xr:uid="{519F719D-6D93-4ECE-8B33-B7B9A7258396}"/>
    <cellStyle name="Normal 23 2 2 3" xfId="3083" xr:uid="{92DE3C71-B16F-48B5-AAFC-78EB1D775E7F}"/>
    <cellStyle name="Normal 23 2 3" xfId="1998" xr:uid="{036E5221-1C91-4268-AF8F-E655601336CD}"/>
    <cellStyle name="Normal 23 2 3 2" xfId="3443" xr:uid="{AEFB8659-EE69-4F0A-9AEA-FDB48D45BA64}"/>
    <cellStyle name="Normal 23 2 4" xfId="2729" xr:uid="{7BF06816-179D-4674-B4FE-1B4E713EFC5C}"/>
    <cellStyle name="Normal 23 3" xfId="1204" xr:uid="{F1BE5B2F-22F1-46EE-8E66-FBFDE10169C4}"/>
    <cellStyle name="Normal 23 3 2" xfId="2351" xr:uid="{AD24C545-291F-4264-84D1-4C225DA1A2AB}"/>
    <cellStyle name="Normal 23 3 2 2" xfId="3793" xr:uid="{DF825523-7C00-451F-A3BA-C6A185887B0A}"/>
    <cellStyle name="Normal 23 3 3" xfId="3082" xr:uid="{AEC9904F-172D-4DE1-A196-2084608156DF}"/>
    <cellStyle name="Normal 23 4" xfId="1997" xr:uid="{7EB861D5-1985-4719-A229-EA71E005D7A6}"/>
    <cellStyle name="Normal 23 4 2" xfId="3442" xr:uid="{1139CD57-95D1-4FD6-B5C8-1628417000FC}"/>
    <cellStyle name="Normal 23 5" xfId="2728" xr:uid="{C7D919F6-B2F5-49F1-AB3E-3CCD3F4793B5}"/>
    <cellStyle name="Normal 24" xfId="272" xr:uid="{00000000-0005-0000-0000-000000010000}"/>
    <cellStyle name="Normal 24 2" xfId="273" xr:uid="{00000000-0005-0000-0000-000001010000}"/>
    <cellStyle name="Normal 24 2 2" xfId="1207" xr:uid="{AEC61A0E-E59D-495E-A6C1-32B428C4C0BF}"/>
    <cellStyle name="Normal 24 2 2 2" xfId="2354" xr:uid="{8BAAAF15-FB38-457D-829F-595A39D1F17C}"/>
    <cellStyle name="Normal 24 2 2 2 2" xfId="3796" xr:uid="{443C8EF4-7F87-49C2-A7B8-D24C85DF7AAA}"/>
    <cellStyle name="Normal 24 2 2 3" xfId="3085" xr:uid="{2523341F-A7EB-4218-B1D6-5A4C9A1ED52B}"/>
    <cellStyle name="Normal 24 2 3" xfId="2000" xr:uid="{11C57063-FE20-4B72-AD05-54A1F2F6A6C7}"/>
    <cellStyle name="Normal 24 2 3 2" xfId="3445" xr:uid="{D5FAD947-0381-414A-B93C-5C94929F2074}"/>
    <cellStyle name="Normal 24 2 4" xfId="2731" xr:uid="{BECDF76C-9FB4-4578-9D5E-E17739EDEEBA}"/>
    <cellStyle name="Normal 24 3" xfId="1206" xr:uid="{7F1C146C-55C8-4CB1-A72E-F09ADE1A1A52}"/>
    <cellStyle name="Normal 24 3 2" xfId="2353" xr:uid="{F4167B9F-DFD4-4896-95C0-126473FC8279}"/>
    <cellStyle name="Normal 24 3 2 2" xfId="3795" xr:uid="{250F9D3A-4019-476D-8194-5BC05F6E15E4}"/>
    <cellStyle name="Normal 24 3 3" xfId="3084" xr:uid="{B0A33F1A-7209-4A24-A431-3ED291B88C03}"/>
    <cellStyle name="Normal 24 4" xfId="1999" xr:uid="{5BC26C63-2BF9-48FA-969B-73F8D40C3F0B}"/>
    <cellStyle name="Normal 24 4 2" xfId="3444" xr:uid="{9C2E7E49-120C-46F2-B587-E62F9BFDC6D5}"/>
    <cellStyle name="Normal 24 5" xfId="2730" xr:uid="{06A67DA7-3C3E-40B7-96D5-465BBC7AE338}"/>
    <cellStyle name="Normal 25" xfId="274" xr:uid="{00000000-0005-0000-0000-000002010000}"/>
    <cellStyle name="Normal 25 2" xfId="275" xr:uid="{00000000-0005-0000-0000-000003010000}"/>
    <cellStyle name="Normal 25 2 2" xfId="1209" xr:uid="{51580D03-37FA-4F42-914D-C905A5CF2A5D}"/>
    <cellStyle name="Normal 25 2 2 2" xfId="2356" xr:uid="{7D4218B9-6A83-4BE0-8ADF-61CC154F909E}"/>
    <cellStyle name="Normal 25 2 2 2 2" xfId="3798" xr:uid="{2AAB4732-678E-4FD4-A386-8DCC50B01668}"/>
    <cellStyle name="Normal 25 2 2 3" xfId="3087" xr:uid="{3CE280BE-28F7-41E6-A990-A6A4E90BA20F}"/>
    <cellStyle name="Normal 25 2 3" xfId="2002" xr:uid="{BD1C6ACC-7309-4436-A78F-E470DA2C852F}"/>
    <cellStyle name="Normal 25 2 3 2" xfId="3447" xr:uid="{E6987C01-4011-4A6F-BE3C-1E9D2EA38034}"/>
    <cellStyle name="Normal 25 2 4" xfId="2733" xr:uid="{54090E42-B911-4257-95C3-2CDFB8903090}"/>
    <cellStyle name="Normal 25 3" xfId="1208" xr:uid="{0FD5CAE5-9728-49E6-B4AD-58BF28ED86A1}"/>
    <cellStyle name="Normal 25 3 2" xfId="2355" xr:uid="{A02E9785-63F1-463E-93BD-567EC13C3FBD}"/>
    <cellStyle name="Normal 25 3 2 2" xfId="3797" xr:uid="{AF5F7A9F-D8C0-4F0A-82B0-AFD5BF5BF3C6}"/>
    <cellStyle name="Normal 25 3 3" xfId="3086" xr:uid="{569BE9C9-C6F2-4FFC-9F40-954746B8F96B}"/>
    <cellStyle name="Normal 25 4" xfId="2001" xr:uid="{8DB422B4-86C1-4AA2-AE38-7C77A7681B9B}"/>
    <cellStyle name="Normal 25 4 2" xfId="3446" xr:uid="{657BD889-F7D5-40E9-B908-DB88C60D29EC}"/>
    <cellStyle name="Normal 25 5" xfId="2732" xr:uid="{ADE384C6-005B-432A-B2F4-DCFF8802059F}"/>
    <cellStyle name="Normal 26" xfId="276" xr:uid="{00000000-0005-0000-0000-000004010000}"/>
    <cellStyle name="Normal 26 2" xfId="1210" xr:uid="{52D561C5-F30B-47E7-83BA-BEBA505283E2}"/>
    <cellStyle name="Normal 27" xfId="277" xr:uid="{00000000-0005-0000-0000-000005010000}"/>
    <cellStyle name="Normal 27 2" xfId="1211" xr:uid="{429375C9-8B3E-4787-9B06-B281AACCF817}"/>
    <cellStyle name="Normal 28" xfId="278" xr:uid="{00000000-0005-0000-0000-000006010000}"/>
    <cellStyle name="Normal 28 2" xfId="1212" xr:uid="{080A0881-158D-4594-AC8B-53B7F63F6422}"/>
    <cellStyle name="Normal 29" xfId="279" xr:uid="{00000000-0005-0000-0000-000007010000}"/>
    <cellStyle name="Normal 29 2" xfId="280" xr:uid="{00000000-0005-0000-0000-000008010000}"/>
    <cellStyle name="Normal 29 2 2" xfId="1214" xr:uid="{E37B3E9A-6DC1-4E57-9BD9-68D87EB1479C}"/>
    <cellStyle name="Normal 29 2 2 2" xfId="2357" xr:uid="{6D8A8BF5-FD12-4E28-9CA8-2B8E8DBB1105}"/>
    <cellStyle name="Normal 29 2 2 2 2" xfId="3799" xr:uid="{7CB6F2A6-467D-4F90-8FC4-CD5129A4B870}"/>
    <cellStyle name="Normal 29 2 2 3" xfId="3088" xr:uid="{533EB28C-37A5-4DA3-8EB8-270DF31C4683}"/>
    <cellStyle name="Normal 29 2 3" xfId="2003" xr:uid="{4EB5BBB6-54EA-4DD8-9077-067DD90AE3EC}"/>
    <cellStyle name="Normal 29 2 3 2" xfId="3448" xr:uid="{CAAF0787-5919-48E9-B076-A9257B03F413}"/>
    <cellStyle name="Normal 29 2 4" xfId="2734" xr:uid="{84C08001-0AFB-4F4B-A158-C80C322539FC}"/>
    <cellStyle name="Normal 29 3" xfId="1213" xr:uid="{85BAD84D-8A67-47A2-B8D1-EE67F45D8C82}"/>
    <cellStyle name="Normal 3" xfId="281" xr:uid="{00000000-0005-0000-0000-000009010000}"/>
    <cellStyle name="Normal 3 10" xfId="282" xr:uid="{00000000-0005-0000-0000-00000A010000}"/>
    <cellStyle name="Normal 3 10 2" xfId="1216" xr:uid="{CD659671-FA2C-4FE3-9F07-E94FB4B9CB52}"/>
    <cellStyle name="Normal 3 11" xfId="283" xr:uid="{00000000-0005-0000-0000-00000B010000}"/>
    <cellStyle name="Normal 3 11 2" xfId="1217" xr:uid="{6E66F1B9-012E-4B23-B8E5-2F9355A3D7DD}"/>
    <cellStyle name="Normal 3 12" xfId="284" xr:uid="{00000000-0005-0000-0000-00000C010000}"/>
    <cellStyle name="Normal 3 12 2" xfId="1218" xr:uid="{89C4BA3D-3CAF-4FBC-80B5-C3C8234131F5}"/>
    <cellStyle name="Normal 3 13" xfId="285" xr:uid="{00000000-0005-0000-0000-00000D010000}"/>
    <cellStyle name="Normal 3 13 2" xfId="1219" xr:uid="{EA167430-942E-4039-ADFE-AE68677FDC34}"/>
    <cellStyle name="Normal 3 14" xfId="286" xr:uid="{00000000-0005-0000-0000-00000E010000}"/>
    <cellStyle name="Normal 3 14 2" xfId="1220" xr:uid="{3B43673D-72BA-41A2-8EDA-D031E44FA69C}"/>
    <cellStyle name="Normal 3 15" xfId="287" xr:uid="{00000000-0005-0000-0000-00000F010000}"/>
    <cellStyle name="Normal 3 15 2" xfId="1221" xr:uid="{2DF52256-680A-4F94-BE81-B84A2EFF6CE5}"/>
    <cellStyle name="Normal 3 16" xfId="288" xr:uid="{00000000-0005-0000-0000-000010010000}"/>
    <cellStyle name="Normal 3 16 2" xfId="1222" xr:uid="{31B83693-63C3-43B2-92BC-7979F2C10803}"/>
    <cellStyle name="Normal 3 17" xfId="289" xr:uid="{00000000-0005-0000-0000-000011010000}"/>
    <cellStyle name="Normal 3 17 2" xfId="1223" xr:uid="{79E43AF6-3630-4E84-A173-129461C66D35}"/>
    <cellStyle name="Normal 3 18" xfId="290" xr:uid="{00000000-0005-0000-0000-000012010000}"/>
    <cellStyle name="Normal 3 18 2" xfId="1224" xr:uid="{F3F3BD1C-D4DB-4D6F-B59D-DFDA41FB02FC}"/>
    <cellStyle name="Normal 3 19" xfId="291" xr:uid="{00000000-0005-0000-0000-000013010000}"/>
    <cellStyle name="Normal 3 19 2" xfId="1225" xr:uid="{4EE4C478-92D0-4FD3-AD8B-FB3269794466}"/>
    <cellStyle name="Normal 3 2" xfId="292" xr:uid="{00000000-0005-0000-0000-000014010000}"/>
    <cellStyle name="Normal 3 2 10" xfId="293" xr:uid="{00000000-0005-0000-0000-000015010000}"/>
    <cellStyle name="Normal 3 2 10 2" xfId="294" xr:uid="{00000000-0005-0000-0000-000016010000}"/>
    <cellStyle name="Normal 3 2 10 2 2" xfId="1228" xr:uid="{CBF1DB17-1DB9-4501-81DD-EDE0E3478084}"/>
    <cellStyle name="Normal 3 2 10 2 2 2" xfId="2359" xr:uid="{C3E3F522-02AF-49BC-A647-3753B4B49355}"/>
    <cellStyle name="Normal 3 2 10 2 2 2 2" xfId="3801" xr:uid="{BD2D8119-8C49-4CF9-8195-FB270811EAD5}"/>
    <cellStyle name="Normal 3 2 10 2 2 3" xfId="3092" xr:uid="{F0EB735D-1F3E-412C-B54B-4FDA3D1BDA3F}"/>
    <cellStyle name="Normal 3 2 10 2 3" xfId="2005" xr:uid="{4B2939B6-646E-4BBF-A5B0-5DFA09411B62}"/>
    <cellStyle name="Normal 3 2 10 2 3 2" xfId="3450" xr:uid="{75A0699E-3E30-4709-A3F1-9CE6425C7BCC}"/>
    <cellStyle name="Normal 3 2 10 2 4" xfId="2738" xr:uid="{44713D5A-E2B5-445E-B9F1-056815E8418A}"/>
    <cellStyle name="Normal 3 2 10 3" xfId="1227" xr:uid="{736195AD-BC22-4F67-860A-947D5FDA8C39}"/>
    <cellStyle name="Normal 3 2 10 3 2" xfId="2358" xr:uid="{D0F12DF9-8227-41DA-8E18-8F3121BC7EE5}"/>
    <cellStyle name="Normal 3 2 10 3 2 2" xfId="3800" xr:uid="{75EE3BB2-7DDE-487C-82B0-257114DD8E08}"/>
    <cellStyle name="Normal 3 2 10 3 3" xfId="3091" xr:uid="{AEB30CB5-AAE8-407B-A17C-87C023F57FF8}"/>
    <cellStyle name="Normal 3 2 10 4" xfId="2004" xr:uid="{1A1C5BA0-60B2-4186-8C2B-15F739A3E102}"/>
    <cellStyle name="Normal 3 2 10 4 2" xfId="3449" xr:uid="{AA22DC3B-F9AE-4766-877A-55510E30AC50}"/>
    <cellStyle name="Normal 3 2 10 5" xfId="2737" xr:uid="{1434F199-C823-45C5-B2E4-574FAD8D39A2}"/>
    <cellStyle name="Normal 3 2 11" xfId="295" xr:uid="{00000000-0005-0000-0000-000017010000}"/>
    <cellStyle name="Normal 3 2 11 2" xfId="296" xr:uid="{00000000-0005-0000-0000-000018010000}"/>
    <cellStyle name="Normal 3 2 11 2 2" xfId="1230" xr:uid="{F800C54A-E348-40FA-AD93-2FFE6AFFD5B7}"/>
    <cellStyle name="Normal 3 2 11 2 2 2" xfId="2361" xr:uid="{787B8DBD-BFF0-470E-8F01-D66DED88A792}"/>
    <cellStyle name="Normal 3 2 11 2 2 2 2" xfId="3803" xr:uid="{AF17520C-7158-4887-BD2A-3AC779ECABCB}"/>
    <cellStyle name="Normal 3 2 11 2 2 3" xfId="3094" xr:uid="{504954F0-13BC-4B2D-BECE-7B5A1E3934B1}"/>
    <cellStyle name="Normal 3 2 11 2 3" xfId="2007" xr:uid="{6A877819-DD8F-4BAA-B21E-65C60BFC2577}"/>
    <cellStyle name="Normal 3 2 11 2 3 2" xfId="3452" xr:uid="{71C418C4-8B16-4DE5-99F8-34C80EF3AD28}"/>
    <cellStyle name="Normal 3 2 11 2 4" xfId="2740" xr:uid="{CA363FB7-92A4-4146-9FEE-70DA91CBA64E}"/>
    <cellStyle name="Normal 3 2 11 3" xfId="1229" xr:uid="{40D31EEB-E24A-484E-A79E-187CB0C5FEFA}"/>
    <cellStyle name="Normal 3 2 11 3 2" xfId="2360" xr:uid="{464C1D10-46C1-45C0-B13D-6F5DCC7D17E6}"/>
    <cellStyle name="Normal 3 2 11 3 2 2" xfId="3802" xr:uid="{2532CF2D-A1A2-4354-AFE9-EEE7CD99CB23}"/>
    <cellStyle name="Normal 3 2 11 3 3" xfId="3093" xr:uid="{6E8D7012-A344-45CC-8C67-A215608E7C36}"/>
    <cellStyle name="Normal 3 2 11 4" xfId="2006" xr:uid="{B459FD17-9679-435A-B095-D4455A6CFFEA}"/>
    <cellStyle name="Normal 3 2 11 4 2" xfId="3451" xr:uid="{20CB0F58-6EFE-46BD-8F53-6162F24DB080}"/>
    <cellStyle name="Normal 3 2 11 5" xfId="2739" xr:uid="{61369CE3-7F46-4F4E-9DE6-D6E5F5F6C0C5}"/>
    <cellStyle name="Normal 3 2 12" xfId="297" xr:uid="{00000000-0005-0000-0000-000019010000}"/>
    <cellStyle name="Normal 3 2 12 2" xfId="298" xr:uid="{00000000-0005-0000-0000-00001A010000}"/>
    <cellStyle name="Normal 3 2 12 2 2" xfId="1232" xr:uid="{46B0659A-81B3-4C74-86A9-39070AE700D2}"/>
    <cellStyle name="Normal 3 2 12 2 2 2" xfId="2363" xr:uid="{778A84B4-08EB-4A38-943A-62B2307ABCE7}"/>
    <cellStyle name="Normal 3 2 12 2 2 2 2" xfId="3805" xr:uid="{DF676F30-5F5C-4AB8-A76E-C13CEA46A561}"/>
    <cellStyle name="Normal 3 2 12 2 2 3" xfId="3096" xr:uid="{065DCB86-B758-4BF9-BF91-C53033FF0322}"/>
    <cellStyle name="Normal 3 2 12 2 3" xfId="2009" xr:uid="{08FF6422-7CE7-44B0-AD6A-2000953C70F9}"/>
    <cellStyle name="Normal 3 2 12 2 3 2" xfId="3454" xr:uid="{60400EDF-6170-4F19-AA5A-47BC9645C478}"/>
    <cellStyle name="Normal 3 2 12 2 4" xfId="2742" xr:uid="{02178C65-0411-45AE-91E3-72D5D0E47FFF}"/>
    <cellStyle name="Normal 3 2 12 3" xfId="1231" xr:uid="{9A9C116C-8D05-4FDE-AAFA-71CB9E6ABFF6}"/>
    <cellStyle name="Normal 3 2 12 3 2" xfId="2362" xr:uid="{14BC159A-AC27-49C1-AEA2-C20B333B1195}"/>
    <cellStyle name="Normal 3 2 12 3 2 2" xfId="3804" xr:uid="{23AD0592-8F7D-4E65-A19F-79BBFAB4106C}"/>
    <cellStyle name="Normal 3 2 12 3 3" xfId="3095" xr:uid="{DA188F09-D6E0-41E5-9E22-9811C2ECE669}"/>
    <cellStyle name="Normal 3 2 12 4" xfId="2008" xr:uid="{1B724617-2951-4F0A-9F73-7F487888C90B}"/>
    <cellStyle name="Normal 3 2 12 4 2" xfId="3453" xr:uid="{B6F4C99A-2468-4874-A820-C2825C9350BB}"/>
    <cellStyle name="Normal 3 2 12 5" xfId="2741" xr:uid="{710BA361-01BA-4F86-9ED6-72A331E81B32}"/>
    <cellStyle name="Normal 3 2 13" xfId="299" xr:uid="{00000000-0005-0000-0000-00001B010000}"/>
    <cellStyle name="Normal 3 2 13 2" xfId="300" xr:uid="{00000000-0005-0000-0000-00001C010000}"/>
    <cellStyle name="Normal 3 2 13 2 2" xfId="1234" xr:uid="{0672ED24-8876-4FC1-8AD3-F4655CD12A1D}"/>
    <cellStyle name="Normal 3 2 13 2 2 2" xfId="2365" xr:uid="{2BFBA5A3-FA3A-4B67-AC7A-E356AEC45660}"/>
    <cellStyle name="Normal 3 2 13 2 2 2 2" xfId="3807" xr:uid="{263E6EA7-D39B-4CEA-A1D0-7BF245DB0B04}"/>
    <cellStyle name="Normal 3 2 13 2 2 3" xfId="3098" xr:uid="{89E0CAF9-2AF8-4824-9301-4FA3B75C8BB5}"/>
    <cellStyle name="Normal 3 2 13 2 3" xfId="2011" xr:uid="{DF4FD255-A653-4E41-BF5B-CB4430E08E40}"/>
    <cellStyle name="Normal 3 2 13 2 3 2" xfId="3456" xr:uid="{E994A98B-1D99-4963-8585-4ED287BDD9FC}"/>
    <cellStyle name="Normal 3 2 13 2 4" xfId="2744" xr:uid="{B15E35B7-7BAD-4A2F-AF8A-74B1FDBC460E}"/>
    <cellStyle name="Normal 3 2 13 3" xfId="1233" xr:uid="{3324A75B-B819-4084-8FF1-F4FDAE1FCC25}"/>
    <cellStyle name="Normal 3 2 13 3 2" xfId="2364" xr:uid="{E3F465C3-1925-4C72-9F14-64BB6B49D6EA}"/>
    <cellStyle name="Normal 3 2 13 3 2 2" xfId="3806" xr:uid="{E10D823E-45B2-48C5-9F75-66BD97990ACD}"/>
    <cellStyle name="Normal 3 2 13 3 3" xfId="3097" xr:uid="{AE13374A-CDA7-4A2E-A4F3-F54BB2906C76}"/>
    <cellStyle name="Normal 3 2 13 4" xfId="2010" xr:uid="{B1B7A58A-E1E8-4E5D-9E39-913F7CD9D5E7}"/>
    <cellStyle name="Normal 3 2 13 4 2" xfId="3455" xr:uid="{77412EDF-3A6E-42D0-92DB-7456AA4D49AC}"/>
    <cellStyle name="Normal 3 2 13 5" xfId="2743" xr:uid="{A29A60A7-6524-4D3E-88BB-A23DBC096E02}"/>
    <cellStyle name="Normal 3 2 14" xfId="301" xr:uid="{00000000-0005-0000-0000-00001D010000}"/>
    <cellStyle name="Normal 3 2 14 2" xfId="302" xr:uid="{00000000-0005-0000-0000-00001E010000}"/>
    <cellStyle name="Normal 3 2 14 2 2" xfId="1236" xr:uid="{A3D2A9AC-94FE-4412-A5C5-5DA05AB17C61}"/>
    <cellStyle name="Normal 3 2 14 2 2 2" xfId="2367" xr:uid="{6D4B9D48-D6AA-4B35-B2E9-823E89DB22A5}"/>
    <cellStyle name="Normal 3 2 14 2 2 2 2" xfId="3809" xr:uid="{963E7CA7-8FD2-41FA-8406-179D148F8866}"/>
    <cellStyle name="Normal 3 2 14 2 2 3" xfId="3100" xr:uid="{DF73A213-EBDD-4D7F-8040-5BC1ACA1923F}"/>
    <cellStyle name="Normal 3 2 14 2 3" xfId="2013" xr:uid="{D316D614-9D59-4E11-B65B-E265BFA294FE}"/>
    <cellStyle name="Normal 3 2 14 2 3 2" xfId="3458" xr:uid="{F9FA06E0-E73F-4E33-8E61-4FECBEC905AD}"/>
    <cellStyle name="Normal 3 2 14 2 4" xfId="2746" xr:uid="{E3E0DA12-7023-4387-A3FF-FF29CF8B1DE1}"/>
    <cellStyle name="Normal 3 2 14 3" xfId="1235" xr:uid="{D33C07E2-9CF0-4BCD-BF9F-BD308A03AF75}"/>
    <cellStyle name="Normal 3 2 14 3 2" xfId="2366" xr:uid="{A332D173-35D4-4232-AB12-5F445A47A8F7}"/>
    <cellStyle name="Normal 3 2 14 3 2 2" xfId="3808" xr:uid="{37189089-61A1-4BA2-A1DB-CF3F5605D119}"/>
    <cellStyle name="Normal 3 2 14 3 3" xfId="3099" xr:uid="{3FD0BA6E-09D9-4C44-9813-521950110EE8}"/>
    <cellStyle name="Normal 3 2 14 4" xfId="2012" xr:uid="{A0A356E8-4329-451F-95AF-A061F125C939}"/>
    <cellStyle name="Normal 3 2 14 4 2" xfId="3457" xr:uid="{2016812E-1224-440C-A909-B66B9E0E2731}"/>
    <cellStyle name="Normal 3 2 14 5" xfId="2745" xr:uid="{617EE09F-D1FA-439F-A6CF-0BC6798D1F8A}"/>
    <cellStyle name="Normal 3 2 15" xfId="303" xr:uid="{00000000-0005-0000-0000-00001F010000}"/>
    <cellStyle name="Normal 3 2 15 2" xfId="304" xr:uid="{00000000-0005-0000-0000-000020010000}"/>
    <cellStyle name="Normal 3 2 15 2 2" xfId="1238" xr:uid="{C94A3778-1C75-4145-BE1B-17542BFB9A43}"/>
    <cellStyle name="Normal 3 2 15 2 2 2" xfId="2369" xr:uid="{4A6CF52E-2B6B-408F-B563-7A70F194FB7B}"/>
    <cellStyle name="Normal 3 2 15 2 2 2 2" xfId="3811" xr:uid="{BD3CAFB3-1C82-4615-BE4B-FA5213D4544C}"/>
    <cellStyle name="Normal 3 2 15 2 2 3" xfId="3102" xr:uid="{4305755B-A689-4EAE-82B2-BE20D6B4AB2A}"/>
    <cellStyle name="Normal 3 2 15 2 3" xfId="2015" xr:uid="{A92C781D-54D8-47B8-8C59-5D5BD2A6A65C}"/>
    <cellStyle name="Normal 3 2 15 2 3 2" xfId="3460" xr:uid="{D6801268-7979-447B-AF11-ACDF0BBD9459}"/>
    <cellStyle name="Normal 3 2 15 2 4" xfId="2748" xr:uid="{B0A91E92-BD7A-4259-B688-F302C8D249C3}"/>
    <cellStyle name="Normal 3 2 15 3" xfId="1237" xr:uid="{D843AA8D-AF73-432A-860A-53511B28FA4E}"/>
    <cellStyle name="Normal 3 2 15 3 2" xfId="2368" xr:uid="{4B2060E0-9B1D-4C09-8917-0035FA598F35}"/>
    <cellStyle name="Normal 3 2 15 3 2 2" xfId="3810" xr:uid="{99BC3396-BCC8-41A1-8233-87CF2011884F}"/>
    <cellStyle name="Normal 3 2 15 3 3" xfId="3101" xr:uid="{E0082A1C-6108-4CDD-8126-B5F6805F008C}"/>
    <cellStyle name="Normal 3 2 15 4" xfId="2014" xr:uid="{EEE80234-8829-4F7E-8FCE-6FE938EA82B6}"/>
    <cellStyle name="Normal 3 2 15 4 2" xfId="3459" xr:uid="{CEF464F7-15BC-43AA-8F35-9C802A548DFF}"/>
    <cellStyle name="Normal 3 2 15 5" xfId="2747" xr:uid="{CD529646-D2C5-4054-85AE-EE305510B5C1}"/>
    <cellStyle name="Normal 3 2 16" xfId="305" xr:uid="{00000000-0005-0000-0000-000021010000}"/>
    <cellStyle name="Normal 3 2 16 2" xfId="306" xr:uid="{00000000-0005-0000-0000-000022010000}"/>
    <cellStyle name="Normal 3 2 16 2 2" xfId="1240" xr:uid="{A6FF5D2E-3E6C-4AE9-96D0-09C720BDD6C0}"/>
    <cellStyle name="Normal 3 2 16 2 2 2" xfId="2371" xr:uid="{839B09A9-36F3-42C6-A42C-ADF9570C1C67}"/>
    <cellStyle name="Normal 3 2 16 2 2 2 2" xfId="3813" xr:uid="{3BFE10D3-35A9-46E0-B4F3-37A3E9196D4A}"/>
    <cellStyle name="Normal 3 2 16 2 2 3" xfId="3104" xr:uid="{2706E96F-9C82-41DD-B38D-E21AC8EC56F8}"/>
    <cellStyle name="Normal 3 2 16 2 3" xfId="2017" xr:uid="{670A8997-90FA-4AF8-8C27-31F1108AFA42}"/>
    <cellStyle name="Normal 3 2 16 2 3 2" xfId="3462" xr:uid="{CCB95162-EBEA-4887-B664-5B40844A3AD5}"/>
    <cellStyle name="Normal 3 2 16 2 4" xfId="2750" xr:uid="{E203084E-9DB1-477A-B019-88C7B3CD08FC}"/>
    <cellStyle name="Normal 3 2 16 3" xfId="1239" xr:uid="{B8F97AED-2AA8-4C43-9FCD-907BEC2EDD97}"/>
    <cellStyle name="Normal 3 2 16 3 2" xfId="2370" xr:uid="{CC941664-B792-48D1-95B5-60EEC5DA0BF1}"/>
    <cellStyle name="Normal 3 2 16 3 2 2" xfId="3812" xr:uid="{13FBA791-BDE5-4A52-9B0E-EB0ADD07458A}"/>
    <cellStyle name="Normal 3 2 16 3 3" xfId="3103" xr:uid="{9BF4F23E-6D70-46D5-A624-5B2D8C797694}"/>
    <cellStyle name="Normal 3 2 16 4" xfId="2016" xr:uid="{D7764DB2-6427-4C7D-A03B-745F94AEFA25}"/>
    <cellStyle name="Normal 3 2 16 4 2" xfId="3461" xr:uid="{DF56A377-E544-4B20-AC18-924E42036DAE}"/>
    <cellStyle name="Normal 3 2 16 5" xfId="2749" xr:uid="{D7AD39AB-3F6D-4AC6-9828-E38190AA3BBB}"/>
    <cellStyle name="Normal 3 2 17" xfId="307" xr:uid="{00000000-0005-0000-0000-000023010000}"/>
    <cellStyle name="Normal 3 2 17 2" xfId="308" xr:uid="{00000000-0005-0000-0000-000024010000}"/>
    <cellStyle name="Normal 3 2 17 2 2" xfId="1242" xr:uid="{149744AE-083D-4A2E-8F3E-2A39C618BBE5}"/>
    <cellStyle name="Normal 3 2 17 2 2 2" xfId="2373" xr:uid="{A821963F-B9A5-4CE8-BB5D-C90C7CBC09DD}"/>
    <cellStyle name="Normal 3 2 17 2 2 2 2" xfId="3815" xr:uid="{E47B1993-AADA-47D5-87B6-BAC55B52E11A}"/>
    <cellStyle name="Normal 3 2 17 2 2 3" xfId="3106" xr:uid="{5BC8D419-F261-4F62-AA1F-55CDCC3D77CA}"/>
    <cellStyle name="Normal 3 2 17 2 3" xfId="2019" xr:uid="{B743198C-3ACC-45F0-AE81-C6611BF2F5DC}"/>
    <cellStyle name="Normal 3 2 17 2 3 2" xfId="3464" xr:uid="{1E585EE6-7602-48D6-8133-AFB800433706}"/>
    <cellStyle name="Normal 3 2 17 2 4" xfId="2752" xr:uid="{2B9DD233-56E5-4339-A74E-641D76533492}"/>
    <cellStyle name="Normal 3 2 17 3" xfId="1241" xr:uid="{BE0A7815-43AC-436C-9379-092F82B13181}"/>
    <cellStyle name="Normal 3 2 17 3 2" xfId="2372" xr:uid="{5C52038F-0866-4F32-ACF3-B19E9E9726BC}"/>
    <cellStyle name="Normal 3 2 17 3 2 2" xfId="3814" xr:uid="{08A2ABB9-8244-4A6B-8A9A-819DF38412D3}"/>
    <cellStyle name="Normal 3 2 17 3 3" xfId="3105" xr:uid="{C33A2294-9A57-44E2-92A6-6FAFB89FB1F6}"/>
    <cellStyle name="Normal 3 2 17 4" xfId="2018" xr:uid="{7C85042D-BD41-4673-ACB3-2467B35A4DFA}"/>
    <cellStyle name="Normal 3 2 17 4 2" xfId="3463" xr:uid="{6C08E156-0884-45C5-84DF-1D234588C541}"/>
    <cellStyle name="Normal 3 2 17 5" xfId="2751" xr:uid="{0358AD55-B597-4D06-906C-D81342780C24}"/>
    <cellStyle name="Normal 3 2 18" xfId="309" xr:uid="{00000000-0005-0000-0000-000025010000}"/>
    <cellStyle name="Normal 3 2 18 2" xfId="310" xr:uid="{00000000-0005-0000-0000-000026010000}"/>
    <cellStyle name="Normal 3 2 18 2 2" xfId="1244" xr:uid="{6C6E5647-878E-4013-B750-A21923F00259}"/>
    <cellStyle name="Normal 3 2 18 2 2 2" xfId="2375" xr:uid="{754C4755-7C0A-4F7A-9055-A5B1777D8CF1}"/>
    <cellStyle name="Normal 3 2 18 2 2 2 2" xfId="3817" xr:uid="{4893EA94-F06D-49BC-BD4A-06F48FC436AB}"/>
    <cellStyle name="Normal 3 2 18 2 2 3" xfId="3108" xr:uid="{29E2E62A-F6EB-4E8C-9753-FDFC18EAE384}"/>
    <cellStyle name="Normal 3 2 18 2 3" xfId="2021" xr:uid="{725E3AA6-BD09-4CBC-B421-81E5DCA49621}"/>
    <cellStyle name="Normal 3 2 18 2 3 2" xfId="3466" xr:uid="{FFB82B6D-74E7-48FD-A789-FF764BBD1D90}"/>
    <cellStyle name="Normal 3 2 18 2 4" xfId="2754" xr:uid="{EFEB54ED-F78A-4CA2-806C-128D746A21F6}"/>
    <cellStyle name="Normal 3 2 18 3" xfId="1243" xr:uid="{81315294-1083-4228-A4AB-387D8E871722}"/>
    <cellStyle name="Normal 3 2 18 3 2" xfId="2374" xr:uid="{F9A2311D-F734-447E-A54A-646214270B86}"/>
    <cellStyle name="Normal 3 2 18 3 2 2" xfId="3816" xr:uid="{FC88EA26-D4F8-4AD9-B148-62036D21D28A}"/>
    <cellStyle name="Normal 3 2 18 3 3" xfId="3107" xr:uid="{14B4D8E4-2322-4E02-9E1C-BE8348FD9ADB}"/>
    <cellStyle name="Normal 3 2 18 4" xfId="2020" xr:uid="{471DDCE3-5A65-4663-933F-65C5358F8843}"/>
    <cellStyle name="Normal 3 2 18 4 2" xfId="3465" xr:uid="{31DF5FF0-E4CB-4CCF-A3E1-3FF7CC525DDF}"/>
    <cellStyle name="Normal 3 2 18 5" xfId="2753" xr:uid="{5135531B-9570-4951-B798-EF08D11CD6E6}"/>
    <cellStyle name="Normal 3 2 19" xfId="311" xr:uid="{00000000-0005-0000-0000-000027010000}"/>
    <cellStyle name="Normal 3 2 19 2" xfId="312" xr:uid="{00000000-0005-0000-0000-000028010000}"/>
    <cellStyle name="Normal 3 2 19 2 2" xfId="1246" xr:uid="{18598C1B-1D20-46BD-B97C-F39FBCB18445}"/>
    <cellStyle name="Normal 3 2 19 2 2 2" xfId="2377" xr:uid="{CAB1DBB1-4D4C-4A70-BB42-034975D4ACEC}"/>
    <cellStyle name="Normal 3 2 19 2 2 2 2" xfId="3819" xr:uid="{79FD8328-130F-490E-A759-FE2D9270D3CB}"/>
    <cellStyle name="Normal 3 2 19 2 2 3" xfId="3110" xr:uid="{807467DF-76CB-462F-8677-1491EDBE31E1}"/>
    <cellStyle name="Normal 3 2 19 2 3" xfId="2023" xr:uid="{3CE6E286-4404-4526-BBC0-7DB61A311C05}"/>
    <cellStyle name="Normal 3 2 19 2 3 2" xfId="3468" xr:uid="{039131F0-9C92-433E-B853-716E63ECB49D}"/>
    <cellStyle name="Normal 3 2 19 2 4" xfId="2756" xr:uid="{C21B6A3A-BDFA-4C59-ADD8-61C369B61BDF}"/>
    <cellStyle name="Normal 3 2 19 3" xfId="1245" xr:uid="{9C4FE95B-9F48-4520-94BC-37790E062663}"/>
    <cellStyle name="Normal 3 2 19 3 2" xfId="2376" xr:uid="{5115EE02-41B6-4459-B3B8-F8D36E9DFE8B}"/>
    <cellStyle name="Normal 3 2 19 3 2 2" xfId="3818" xr:uid="{26356838-6678-41BF-BBD8-5B03CD15ECC0}"/>
    <cellStyle name="Normal 3 2 19 3 3" xfId="3109" xr:uid="{D0B9CCBF-AA9F-490A-BB97-FF4013A0644C}"/>
    <cellStyle name="Normal 3 2 19 4" xfId="2022" xr:uid="{2D848207-90D4-442B-B642-04B917B0B8B2}"/>
    <cellStyle name="Normal 3 2 19 4 2" xfId="3467" xr:uid="{2814A705-7F09-466D-9A81-8FC65F4F5883}"/>
    <cellStyle name="Normal 3 2 19 5" xfId="2755" xr:uid="{53BEFCA5-3586-4D2E-86E6-65DEF2522D92}"/>
    <cellStyle name="Normal 3 2 2" xfId="313" xr:uid="{00000000-0005-0000-0000-000029010000}"/>
    <cellStyle name="Normal 3 2 2 2" xfId="314" xr:uid="{00000000-0005-0000-0000-00002A010000}"/>
    <cellStyle name="Normal 3 2 2 2 2" xfId="1248" xr:uid="{C6681411-2057-4C8A-B60C-573194932E7A}"/>
    <cellStyle name="Normal 3 2 2 2 2 2" xfId="2379" xr:uid="{3E4BDE1F-AD0A-4548-94C4-88CEE1DAF460}"/>
    <cellStyle name="Normal 3 2 2 2 2 2 2" xfId="3821" xr:uid="{15F1C61C-50A6-4CEE-97D6-47214EEAF2E5}"/>
    <cellStyle name="Normal 3 2 2 2 2 3" xfId="3112" xr:uid="{B3DE0A1F-8D79-4882-BD63-5EEB843DC81E}"/>
    <cellStyle name="Normal 3 2 2 2 3" xfId="2025" xr:uid="{539640D3-236D-48DA-A9AF-D4D6B6277DA7}"/>
    <cellStyle name="Normal 3 2 2 2 3 2" xfId="3470" xr:uid="{FE8BA1FC-A676-4AFC-84EE-AB03095F1199}"/>
    <cellStyle name="Normal 3 2 2 2 4" xfId="2758" xr:uid="{9EFBCA6C-6FCA-46BC-9DEA-79D3FD036E1D}"/>
    <cellStyle name="Normal 3 2 2 3" xfId="1247" xr:uid="{912E451A-DE71-49E6-B9C6-572C7E18221B}"/>
    <cellStyle name="Normal 3 2 2 3 2" xfId="2378" xr:uid="{55998E63-9414-488F-A983-0AB93E591D0A}"/>
    <cellStyle name="Normal 3 2 2 3 2 2" xfId="3820" xr:uid="{74548997-3EFE-4E02-9204-1D1FB3767C6A}"/>
    <cellStyle name="Normal 3 2 2 3 3" xfId="3111" xr:uid="{0BB491F9-8A34-4FA8-A40F-4EFC9A4C2CF1}"/>
    <cellStyle name="Normal 3 2 2 4" xfId="2024" xr:uid="{A1240202-5A40-4A8A-AA9E-22359E627500}"/>
    <cellStyle name="Normal 3 2 2 4 2" xfId="3469" xr:uid="{59DAECA9-0D16-49AE-9C05-975E289A9FE2}"/>
    <cellStyle name="Normal 3 2 2 5" xfId="2757" xr:uid="{AA5F7E79-DEF6-41A7-B07C-5546CBBAAFCA}"/>
    <cellStyle name="Normal 3 2 20" xfId="315" xr:uid="{00000000-0005-0000-0000-00002B010000}"/>
    <cellStyle name="Normal 3 2 20 2" xfId="316" xr:uid="{00000000-0005-0000-0000-00002C010000}"/>
    <cellStyle name="Normal 3 2 20 2 2" xfId="1250" xr:uid="{E5ABBC47-B3F0-4962-9C72-EF54945EB21A}"/>
    <cellStyle name="Normal 3 2 20 2 2 2" xfId="2381" xr:uid="{527269B4-6970-46B4-BE9F-B5AEC55CCDF3}"/>
    <cellStyle name="Normal 3 2 20 2 2 2 2" xfId="3823" xr:uid="{9B08037C-7E12-47A7-A750-9000D487A60C}"/>
    <cellStyle name="Normal 3 2 20 2 2 3" xfId="3114" xr:uid="{D8FCA646-B30F-4E60-8AFE-FF9321CCBF4C}"/>
    <cellStyle name="Normal 3 2 20 2 3" xfId="2027" xr:uid="{D3915209-90DB-42F6-BFC6-1286C09A99F7}"/>
    <cellStyle name="Normal 3 2 20 2 3 2" xfId="3472" xr:uid="{FC654840-8E21-4C08-9BF2-0B65B51D585E}"/>
    <cellStyle name="Normal 3 2 20 2 4" xfId="2760" xr:uid="{92A8A689-5430-490C-A0CA-203AF20C9D98}"/>
    <cellStyle name="Normal 3 2 20 3" xfId="1249" xr:uid="{FAD30280-8244-4B9B-A319-5E0E6BF3D313}"/>
    <cellStyle name="Normal 3 2 20 3 2" xfId="2380" xr:uid="{DBB4B4BA-70CF-4B08-A83D-6492A0951016}"/>
    <cellStyle name="Normal 3 2 20 3 2 2" xfId="3822" xr:uid="{CADAF3E5-C572-4964-906A-EC448651DD6A}"/>
    <cellStyle name="Normal 3 2 20 3 3" xfId="3113" xr:uid="{C256D52D-9985-4E9C-846F-5A15436DB335}"/>
    <cellStyle name="Normal 3 2 20 4" xfId="2026" xr:uid="{D60ED509-3E47-46F0-8951-23C666C5C505}"/>
    <cellStyle name="Normal 3 2 20 4 2" xfId="3471" xr:uid="{B2EEB6AE-25E2-4C39-8797-CB1737FEEABC}"/>
    <cellStyle name="Normal 3 2 20 5" xfId="2759" xr:uid="{6C9BBD10-7005-44F3-A6E0-5FB433AAE79D}"/>
    <cellStyle name="Normal 3 2 21" xfId="317" xr:uid="{00000000-0005-0000-0000-00002D010000}"/>
    <cellStyle name="Normal 3 2 21 2" xfId="318" xr:uid="{00000000-0005-0000-0000-00002E010000}"/>
    <cellStyle name="Normal 3 2 21 2 2" xfId="1252" xr:uid="{6222530D-198F-4A1B-90FB-18495FBF0008}"/>
    <cellStyle name="Normal 3 2 21 2 2 2" xfId="2383" xr:uid="{00542159-3685-4463-ABC0-5390B76EB013}"/>
    <cellStyle name="Normal 3 2 21 2 2 2 2" xfId="3825" xr:uid="{364E2B7F-2082-489A-B37A-1C9101A53152}"/>
    <cellStyle name="Normal 3 2 21 2 2 3" xfId="3116" xr:uid="{CDB3330B-0B14-40D4-AE8A-0EBFCBAA7CB9}"/>
    <cellStyle name="Normal 3 2 21 2 3" xfId="2029" xr:uid="{CB5B4AE2-BCB2-48FF-9CC8-D8D65DF5C1AE}"/>
    <cellStyle name="Normal 3 2 21 2 3 2" xfId="3474" xr:uid="{3D1CE67D-355A-4BCA-B487-716807B12BCD}"/>
    <cellStyle name="Normal 3 2 21 2 4" xfId="2762" xr:uid="{04691D75-8160-4635-9262-08D0593A9DA3}"/>
    <cellStyle name="Normal 3 2 21 3" xfId="1251" xr:uid="{54B8D57E-2FE6-403D-8627-F0973F42F041}"/>
    <cellStyle name="Normal 3 2 21 3 2" xfId="2382" xr:uid="{09723732-181B-4830-A769-7D28F60EF999}"/>
    <cellStyle name="Normal 3 2 21 3 2 2" xfId="3824" xr:uid="{3E5CF142-B147-453A-8971-3F972D0E9529}"/>
    <cellStyle name="Normal 3 2 21 3 3" xfId="3115" xr:uid="{FC537C5E-DEC6-42F2-9DAC-851980C9B691}"/>
    <cellStyle name="Normal 3 2 21 4" xfId="2028" xr:uid="{665D4DC7-7838-4663-AF42-027C0EC8CD50}"/>
    <cellStyle name="Normal 3 2 21 4 2" xfId="3473" xr:uid="{0B46CF38-9051-4D57-9009-9463B30C6EAB}"/>
    <cellStyle name="Normal 3 2 21 5" xfId="2761" xr:uid="{B37EC22C-815A-4CCD-93FE-FB4D5F073230}"/>
    <cellStyle name="Normal 3 2 22" xfId="319" xr:uid="{00000000-0005-0000-0000-00002F010000}"/>
    <cellStyle name="Normal 3 2 22 2" xfId="320" xr:uid="{00000000-0005-0000-0000-000030010000}"/>
    <cellStyle name="Normal 3 2 22 2 2" xfId="1254" xr:uid="{3923C2E7-5C10-4007-B257-B9718CCFF3E4}"/>
    <cellStyle name="Normal 3 2 22 2 2 2" xfId="2385" xr:uid="{A040F3AD-5464-4ECF-9B7D-5945C780885B}"/>
    <cellStyle name="Normal 3 2 22 2 2 2 2" xfId="3827" xr:uid="{B6E5FFC3-1029-4274-857B-8CCF557E1552}"/>
    <cellStyle name="Normal 3 2 22 2 2 3" xfId="3118" xr:uid="{D37E75D6-0A6E-410F-ADF5-6FDAC640E98C}"/>
    <cellStyle name="Normal 3 2 22 2 3" xfId="2031" xr:uid="{5FCFCEE2-BFBD-4FE0-BE51-5028591D9C25}"/>
    <cellStyle name="Normal 3 2 22 2 3 2" xfId="3476" xr:uid="{1E097E3D-DFC8-4DCC-985E-FB228065554B}"/>
    <cellStyle name="Normal 3 2 22 2 4" xfId="2764" xr:uid="{FB8B1EA7-98B6-4795-B104-B65313F274DA}"/>
    <cellStyle name="Normal 3 2 22 3" xfId="1253" xr:uid="{AEF042C8-5E8C-4DC8-83F6-700F683749CD}"/>
    <cellStyle name="Normal 3 2 22 3 2" xfId="2384" xr:uid="{15C20543-0346-47E0-889A-CD58AD8E5AD6}"/>
    <cellStyle name="Normal 3 2 22 3 2 2" xfId="3826" xr:uid="{0244ADA9-DC92-4F18-BA22-619A9E5414BA}"/>
    <cellStyle name="Normal 3 2 22 3 3" xfId="3117" xr:uid="{69303477-A67B-47E9-8A67-A07622B5E6B6}"/>
    <cellStyle name="Normal 3 2 22 4" xfId="2030" xr:uid="{15CED364-37D2-47C1-9DBD-0E078A51E8C6}"/>
    <cellStyle name="Normal 3 2 22 4 2" xfId="3475" xr:uid="{F38AE898-897F-40AF-A6EA-104F8236E996}"/>
    <cellStyle name="Normal 3 2 22 5" xfId="2763" xr:uid="{064BB2D2-6EF5-4809-ABF5-4F539220BB98}"/>
    <cellStyle name="Normal 3 2 23" xfId="321" xr:uid="{00000000-0005-0000-0000-000031010000}"/>
    <cellStyle name="Normal 3 2 23 2" xfId="322" xr:uid="{00000000-0005-0000-0000-000032010000}"/>
    <cellStyle name="Normal 3 2 23 2 2" xfId="1256" xr:uid="{9D00A96E-E6EC-4C10-B7D0-6B7C5230877F}"/>
    <cellStyle name="Normal 3 2 23 2 2 2" xfId="2387" xr:uid="{BBDEED3F-4D48-4F90-ABA1-0C28CFCEF7E9}"/>
    <cellStyle name="Normal 3 2 23 2 2 2 2" xfId="3829" xr:uid="{D74D715C-37B9-4280-9112-5652F9F9E09C}"/>
    <cellStyle name="Normal 3 2 23 2 2 3" xfId="3120" xr:uid="{7F8222C4-7C73-4180-BA71-625E42E60C3F}"/>
    <cellStyle name="Normal 3 2 23 2 3" xfId="2033" xr:uid="{69BDF947-E1E4-498B-8373-E29B46D61F40}"/>
    <cellStyle name="Normal 3 2 23 2 3 2" xfId="3478" xr:uid="{9A3FA53D-EB68-4929-A5EE-4500EFF39DE7}"/>
    <cellStyle name="Normal 3 2 23 2 4" xfId="2766" xr:uid="{12F8BD4B-B2C1-49B6-9FA7-BE460CFC0AE8}"/>
    <cellStyle name="Normal 3 2 23 3" xfId="1255" xr:uid="{116CEE33-8497-4A86-84C1-97FC7A7794A0}"/>
    <cellStyle name="Normal 3 2 23 3 2" xfId="2386" xr:uid="{0B1BC5A3-C535-4871-A95E-599F96096A56}"/>
    <cellStyle name="Normal 3 2 23 3 2 2" xfId="3828" xr:uid="{472692AC-8E59-4F0C-A8E5-BF69152EB886}"/>
    <cellStyle name="Normal 3 2 23 3 3" xfId="3119" xr:uid="{F8A3AEBD-020C-444E-A4E5-A237895437C4}"/>
    <cellStyle name="Normal 3 2 23 4" xfId="2032" xr:uid="{FFA713A2-13BC-4788-B9D9-BFB53318C64C}"/>
    <cellStyle name="Normal 3 2 23 4 2" xfId="3477" xr:uid="{9696E609-42F4-4A0F-82BE-00137C589E18}"/>
    <cellStyle name="Normal 3 2 23 5" xfId="2765" xr:uid="{B7CA6A2C-8CAA-4CB0-BCB0-97FD065D8298}"/>
    <cellStyle name="Normal 3 2 24" xfId="323" xr:uid="{00000000-0005-0000-0000-000033010000}"/>
    <cellStyle name="Normal 3 2 24 2" xfId="324" xr:uid="{00000000-0005-0000-0000-000034010000}"/>
    <cellStyle name="Normal 3 2 24 2 2" xfId="1258" xr:uid="{19CC67E9-C03B-44E2-B448-E88A14B4040E}"/>
    <cellStyle name="Normal 3 2 24 2 2 2" xfId="2389" xr:uid="{C943B097-3DB2-4E9B-B5CD-2190394916F7}"/>
    <cellStyle name="Normal 3 2 24 2 2 2 2" xfId="3831" xr:uid="{F07B1A4F-BDDB-4868-B350-68954809135D}"/>
    <cellStyle name="Normal 3 2 24 2 2 3" xfId="3122" xr:uid="{5BEA1CC5-DEAF-40B8-A7D4-4F49528DA26E}"/>
    <cellStyle name="Normal 3 2 24 2 3" xfId="2035" xr:uid="{45E04E91-0441-4216-887E-B2EE284E383B}"/>
    <cellStyle name="Normal 3 2 24 2 3 2" xfId="3480" xr:uid="{D9772BBD-9751-4235-BF1D-03B372A42669}"/>
    <cellStyle name="Normal 3 2 24 2 4" xfId="2768" xr:uid="{6052CC00-71F8-4582-888B-9A4BF44F1638}"/>
    <cellStyle name="Normal 3 2 24 3" xfId="1257" xr:uid="{2DECAA64-AE1F-47C3-9F31-71153726DFC7}"/>
    <cellStyle name="Normal 3 2 24 3 2" xfId="2388" xr:uid="{B1B85959-419E-4F8C-8362-7A412C1CDD4D}"/>
    <cellStyle name="Normal 3 2 24 3 2 2" xfId="3830" xr:uid="{9DE0E2E7-DA0C-48AC-A35F-E4A06DAAB241}"/>
    <cellStyle name="Normal 3 2 24 3 3" xfId="3121" xr:uid="{21EA51E3-FA9E-477B-8EAF-D795262CC9FF}"/>
    <cellStyle name="Normal 3 2 24 4" xfId="2034" xr:uid="{BB0976CF-9AC2-4156-BCC3-342C7F094A11}"/>
    <cellStyle name="Normal 3 2 24 4 2" xfId="3479" xr:uid="{AB82B6F0-C316-4AD1-A011-36593E42ED08}"/>
    <cellStyle name="Normal 3 2 24 5" xfId="2767" xr:uid="{FA2625AD-F9BF-4186-8D0E-F913A8DE4D1D}"/>
    <cellStyle name="Normal 3 2 25" xfId="325" xr:uid="{00000000-0005-0000-0000-000035010000}"/>
    <cellStyle name="Normal 3 2 25 2" xfId="326" xr:uid="{00000000-0005-0000-0000-000036010000}"/>
    <cellStyle name="Normal 3 2 25 2 2" xfId="1260" xr:uid="{A5E884AD-E34E-4550-BCC0-E2E62C6F651B}"/>
    <cellStyle name="Normal 3 2 25 2 2 2" xfId="2391" xr:uid="{50270E9B-443A-4BE1-9C83-FD6EBAC2385C}"/>
    <cellStyle name="Normal 3 2 25 2 2 2 2" xfId="3833" xr:uid="{430A60F1-C380-4EC2-B9CD-DCAD3D591675}"/>
    <cellStyle name="Normal 3 2 25 2 2 3" xfId="3124" xr:uid="{0FD2CEB6-44B4-4B71-B02F-C0FA752EAA8F}"/>
    <cellStyle name="Normal 3 2 25 2 3" xfId="2037" xr:uid="{5A584409-157C-4ED8-9603-A03A52DE4EBE}"/>
    <cellStyle name="Normal 3 2 25 2 3 2" xfId="3482" xr:uid="{41BFBD25-A1F5-4627-80FB-12BB5F1606EB}"/>
    <cellStyle name="Normal 3 2 25 2 4" xfId="2770" xr:uid="{AE04DCEC-C1EB-430B-AB4B-F666F5ADD409}"/>
    <cellStyle name="Normal 3 2 25 3" xfId="1259" xr:uid="{9379C46B-43FB-444C-A451-FE087FFD7385}"/>
    <cellStyle name="Normal 3 2 25 3 2" xfId="2390" xr:uid="{1D727944-D2E6-462B-8941-5AE6EB72CB9E}"/>
    <cellStyle name="Normal 3 2 25 3 2 2" xfId="3832" xr:uid="{2CCB0031-7772-4B03-98C0-F5F31D8F1916}"/>
    <cellStyle name="Normal 3 2 25 3 3" xfId="3123" xr:uid="{F97B7B49-E1ED-45B3-8AD4-B4602B7CDA92}"/>
    <cellStyle name="Normal 3 2 25 4" xfId="2036" xr:uid="{9AD00644-F601-4C3B-9E77-D831A64CE818}"/>
    <cellStyle name="Normal 3 2 25 4 2" xfId="3481" xr:uid="{D3F5292E-3B98-442F-A6BC-2C92B3F00B3B}"/>
    <cellStyle name="Normal 3 2 25 5" xfId="2769" xr:uid="{CC6F5396-F900-4092-97D7-F136D1BB26D5}"/>
    <cellStyle name="Normal 3 2 26" xfId="327" xr:uid="{00000000-0005-0000-0000-000037010000}"/>
    <cellStyle name="Normal 3 2 26 2" xfId="328" xr:uid="{00000000-0005-0000-0000-000038010000}"/>
    <cellStyle name="Normal 3 2 26 2 2" xfId="1262" xr:uid="{0C005164-C646-479C-A571-6A47B11970CA}"/>
    <cellStyle name="Normal 3 2 26 2 2 2" xfId="2393" xr:uid="{5FA9AC1F-80CC-4D2A-AB35-59C7C583136D}"/>
    <cellStyle name="Normal 3 2 26 2 2 2 2" xfId="3835" xr:uid="{7791BF82-6F6D-4A8A-83F7-CCBC5619EFB6}"/>
    <cellStyle name="Normal 3 2 26 2 2 3" xfId="3126" xr:uid="{8497B4D2-508D-4592-934B-3374C5C293F3}"/>
    <cellStyle name="Normal 3 2 26 2 3" xfId="2039" xr:uid="{A24B543C-0D23-4A91-B15D-43C15427162F}"/>
    <cellStyle name="Normal 3 2 26 2 3 2" xfId="3484" xr:uid="{1E38CD96-2642-4BE4-B5F2-E042484A29A5}"/>
    <cellStyle name="Normal 3 2 26 2 4" xfId="2772" xr:uid="{7B993A3E-176E-47E9-867C-C80F1E2809B2}"/>
    <cellStyle name="Normal 3 2 26 3" xfId="1261" xr:uid="{0840BF20-FEC4-45E9-8D40-55758D326D15}"/>
    <cellStyle name="Normal 3 2 26 3 2" xfId="2392" xr:uid="{D1181EA4-DE5F-4720-9F1C-05CD3E32D34A}"/>
    <cellStyle name="Normal 3 2 26 3 2 2" xfId="3834" xr:uid="{C385FB31-7EE8-4D6F-9EA0-2DDCBED2B705}"/>
    <cellStyle name="Normal 3 2 26 3 3" xfId="3125" xr:uid="{A361E220-151A-4230-940A-429647B58395}"/>
    <cellStyle name="Normal 3 2 26 4" xfId="2038" xr:uid="{516DA235-0380-484A-9EC4-4C80F304DB40}"/>
    <cellStyle name="Normal 3 2 26 4 2" xfId="3483" xr:uid="{59C06CB8-D867-4833-B4B9-6ECB58BB59C3}"/>
    <cellStyle name="Normal 3 2 26 5" xfId="2771" xr:uid="{2FBCEBB2-C36A-491B-9B59-57E60823B0D1}"/>
    <cellStyle name="Normal 3 2 27" xfId="329" xr:uid="{00000000-0005-0000-0000-000039010000}"/>
    <cellStyle name="Normal 3 2 27 2" xfId="330" xr:uid="{00000000-0005-0000-0000-00003A010000}"/>
    <cellStyle name="Normal 3 2 27 2 2" xfId="1264" xr:uid="{B48867AE-D449-49C6-95AA-39461019FE30}"/>
    <cellStyle name="Normal 3 2 27 2 2 2" xfId="2395" xr:uid="{76EE8350-DF4E-41E2-BD1D-8E0871E109EB}"/>
    <cellStyle name="Normal 3 2 27 2 2 2 2" xfId="3837" xr:uid="{4CBE46BD-DD9A-4324-B10B-CE82BEF0B2E7}"/>
    <cellStyle name="Normal 3 2 27 2 2 3" xfId="3128" xr:uid="{6DDB7EDE-1918-49B5-B235-3660A1692099}"/>
    <cellStyle name="Normal 3 2 27 2 3" xfId="2041" xr:uid="{CCAACC34-F86B-4091-A3A2-C478E3CF016F}"/>
    <cellStyle name="Normal 3 2 27 2 3 2" xfId="3486" xr:uid="{CE39925A-35E5-45C2-BD27-0B5E861ACC64}"/>
    <cellStyle name="Normal 3 2 27 2 4" xfId="2774" xr:uid="{F3E09CE6-ADAF-412C-A370-E78C3258EEF5}"/>
    <cellStyle name="Normal 3 2 27 3" xfId="1263" xr:uid="{7C610A3D-D699-40FC-9E1B-AA7C215E34C6}"/>
    <cellStyle name="Normal 3 2 27 3 2" xfId="2394" xr:uid="{D59CE2FD-BDD1-40CD-ADA2-69607FB30077}"/>
    <cellStyle name="Normal 3 2 27 3 2 2" xfId="3836" xr:uid="{B2818BB3-9B90-4A23-810D-42F110C33104}"/>
    <cellStyle name="Normal 3 2 27 3 3" xfId="3127" xr:uid="{7C2F2B74-A15A-426C-AF0E-A70EE397237E}"/>
    <cellStyle name="Normal 3 2 27 4" xfId="2040" xr:uid="{B9C30B43-E1AC-4080-8143-54E6173C1BED}"/>
    <cellStyle name="Normal 3 2 27 4 2" xfId="3485" xr:uid="{F9DF8E26-9B24-41B0-A610-038D98036BFC}"/>
    <cellStyle name="Normal 3 2 27 5" xfId="2773" xr:uid="{7537E35D-7C48-47EA-BDBE-2CDD8B87D487}"/>
    <cellStyle name="Normal 3 2 28" xfId="331" xr:uid="{00000000-0005-0000-0000-00003B010000}"/>
    <cellStyle name="Normal 3 2 28 2" xfId="332" xr:uid="{00000000-0005-0000-0000-00003C010000}"/>
    <cellStyle name="Normal 3 2 28 2 2" xfId="1266" xr:uid="{8C1E3F66-489F-4187-BFF3-1EDED3B31FF7}"/>
    <cellStyle name="Normal 3 2 28 2 2 2" xfId="2397" xr:uid="{B2D208CF-7B3C-4E5C-80F5-BBC15B2EE9EB}"/>
    <cellStyle name="Normal 3 2 28 2 2 2 2" xfId="3839" xr:uid="{7E110EC4-5BB3-4628-A2E9-9F86272AA149}"/>
    <cellStyle name="Normal 3 2 28 2 2 3" xfId="3130" xr:uid="{432BC775-32FE-4AD0-A89E-61B4EACDC2DA}"/>
    <cellStyle name="Normal 3 2 28 2 3" xfId="2043" xr:uid="{E4D10ABD-6049-485B-A961-FC6294B94B96}"/>
    <cellStyle name="Normal 3 2 28 2 3 2" xfId="3488" xr:uid="{44F60987-D849-46DE-A73B-05A5EBCD926E}"/>
    <cellStyle name="Normal 3 2 28 2 4" xfId="2776" xr:uid="{2E29C1DC-37D1-4C77-95B9-02DDC6173FA3}"/>
    <cellStyle name="Normal 3 2 28 3" xfId="1265" xr:uid="{AE8FFFC0-EDB4-4B16-AE72-A9CC8B78F393}"/>
    <cellStyle name="Normal 3 2 28 3 2" xfId="2396" xr:uid="{6822CD34-84DB-4A90-8DC9-06F903A182FB}"/>
    <cellStyle name="Normal 3 2 28 3 2 2" xfId="3838" xr:uid="{582CA0B7-9A9B-4144-8022-F40BFFA9E2DC}"/>
    <cellStyle name="Normal 3 2 28 3 3" xfId="3129" xr:uid="{C8B819ED-5243-4E08-B992-E955441FB2DE}"/>
    <cellStyle name="Normal 3 2 28 4" xfId="2042" xr:uid="{B0A1C856-7076-4F43-A39C-D6C530A6A9CD}"/>
    <cellStyle name="Normal 3 2 28 4 2" xfId="3487" xr:uid="{F8943FE4-C2B6-4B81-9ADA-D571F69FEE4D}"/>
    <cellStyle name="Normal 3 2 28 5" xfId="2775" xr:uid="{DDDF9B89-A429-4BD2-AFBC-7532016EEAA7}"/>
    <cellStyle name="Normal 3 2 29" xfId="333" xr:uid="{00000000-0005-0000-0000-00003D010000}"/>
    <cellStyle name="Normal 3 2 29 2" xfId="334" xr:uid="{00000000-0005-0000-0000-00003E010000}"/>
    <cellStyle name="Normal 3 2 29 2 2" xfId="1268" xr:uid="{8295BA0E-F7D5-4D27-B716-B5388BA23223}"/>
    <cellStyle name="Normal 3 2 29 2 2 2" xfId="2399" xr:uid="{F8318C10-1F94-4FB3-9425-91C5683DD550}"/>
    <cellStyle name="Normal 3 2 29 2 2 2 2" xfId="3841" xr:uid="{41A92A82-487A-4883-B097-745D04F1DBD2}"/>
    <cellStyle name="Normal 3 2 29 2 2 3" xfId="3132" xr:uid="{F623D83E-B33F-4739-B9F2-9CF2D023F08A}"/>
    <cellStyle name="Normal 3 2 29 2 3" xfId="2045" xr:uid="{C63BBFA5-2BCF-4823-AA14-BB8F68A2D52E}"/>
    <cellStyle name="Normal 3 2 29 2 3 2" xfId="3490" xr:uid="{9ECAA18A-B0AA-4691-9F85-10049E9A7597}"/>
    <cellStyle name="Normal 3 2 29 2 4" xfId="2778" xr:uid="{F40ADC42-3487-4967-928B-53ADF70CC5DD}"/>
    <cellStyle name="Normal 3 2 29 3" xfId="1267" xr:uid="{81A8F689-D242-4190-A43C-C14F71F5A3D7}"/>
    <cellStyle name="Normal 3 2 29 3 2" xfId="2398" xr:uid="{5528EBFA-3B53-4A58-B169-4E01583048FB}"/>
    <cellStyle name="Normal 3 2 29 3 2 2" xfId="3840" xr:uid="{0AD97E59-2ABE-4E02-871D-A15F1EDE9ECA}"/>
    <cellStyle name="Normal 3 2 29 3 3" xfId="3131" xr:uid="{694C4805-0A75-49EC-A07F-78CC9D9380C2}"/>
    <cellStyle name="Normal 3 2 29 4" xfId="2044" xr:uid="{682EE0D6-F0A7-41A5-8D9C-89F353A29C3B}"/>
    <cellStyle name="Normal 3 2 29 4 2" xfId="3489" xr:uid="{31DCD355-3920-4FEA-B0E6-10342A16194A}"/>
    <cellStyle name="Normal 3 2 29 5" xfId="2777" xr:uid="{EE392CA9-4B49-4CB5-88CA-0714BA4FD458}"/>
    <cellStyle name="Normal 3 2 3" xfId="335" xr:uid="{00000000-0005-0000-0000-00003F010000}"/>
    <cellStyle name="Normal 3 2 3 2" xfId="336" xr:uid="{00000000-0005-0000-0000-000040010000}"/>
    <cellStyle name="Normal 3 2 3 2 2" xfId="1270" xr:uid="{48CD1AE1-4F96-433F-A1B4-F427F1C9F24D}"/>
    <cellStyle name="Normal 3 2 3 2 2 2" xfId="2401" xr:uid="{F103F985-11DD-49A3-A7D7-B1335DD22716}"/>
    <cellStyle name="Normal 3 2 3 2 2 2 2" xfId="3843" xr:uid="{2D401426-5072-43D2-9EEF-F4EF9138CEC6}"/>
    <cellStyle name="Normal 3 2 3 2 2 3" xfId="3134" xr:uid="{BF943E6A-F510-43CF-AD90-9280F0140556}"/>
    <cellStyle name="Normal 3 2 3 2 3" xfId="2047" xr:uid="{2BE23D2B-1E20-4C65-A607-E5E2DB18997A}"/>
    <cellStyle name="Normal 3 2 3 2 3 2" xfId="3492" xr:uid="{58BF3A80-67D2-4ACC-836F-3024F6872E6D}"/>
    <cellStyle name="Normal 3 2 3 2 4" xfId="2780" xr:uid="{442017DA-6680-440F-B4BB-1C437F43128B}"/>
    <cellStyle name="Normal 3 2 3 3" xfId="1269" xr:uid="{7486ECD3-7A54-434D-AF03-01E6FCF437C6}"/>
    <cellStyle name="Normal 3 2 3 3 2" xfId="2400" xr:uid="{9E7EF993-F084-437D-86FF-D92AC6EE1A60}"/>
    <cellStyle name="Normal 3 2 3 3 2 2" xfId="3842" xr:uid="{FA10F62F-ADDD-45DD-9C41-446CDBE5FD2B}"/>
    <cellStyle name="Normal 3 2 3 3 3" xfId="3133" xr:uid="{679A0777-C1F6-474C-81F4-278DA8DB00B9}"/>
    <cellStyle name="Normal 3 2 3 4" xfId="2046" xr:uid="{206BD8E2-F20E-4EFE-8FDA-FCE8F68EED7D}"/>
    <cellStyle name="Normal 3 2 3 4 2" xfId="3491" xr:uid="{8604E55E-E2BF-4881-B722-216D6E2C95F4}"/>
    <cellStyle name="Normal 3 2 3 5" xfId="2779" xr:uid="{A1827C32-45B0-444B-BF2A-C2E77C11C547}"/>
    <cellStyle name="Normal 3 2 30" xfId="337" xr:uid="{00000000-0005-0000-0000-000041010000}"/>
    <cellStyle name="Normal 3 2 30 2" xfId="338" xr:uid="{00000000-0005-0000-0000-000042010000}"/>
    <cellStyle name="Normal 3 2 30 2 2" xfId="1272" xr:uid="{73F658FD-BAC1-4B5F-9A0F-D4EB5ECEC93E}"/>
    <cellStyle name="Normal 3 2 30 2 2 2" xfId="2403" xr:uid="{0FAF8401-8018-46B7-91F5-481DB4F3B486}"/>
    <cellStyle name="Normal 3 2 30 2 2 2 2" xfId="3845" xr:uid="{79004D10-D94E-40EC-B1EE-88F8D4D9FF2C}"/>
    <cellStyle name="Normal 3 2 30 2 2 3" xfId="3136" xr:uid="{DC82E145-2784-4721-BD8B-0C9E61A838AE}"/>
    <cellStyle name="Normal 3 2 30 2 3" xfId="2049" xr:uid="{AE98F2CD-6B1F-41F0-802D-319BA846D3D3}"/>
    <cellStyle name="Normal 3 2 30 2 3 2" xfId="3494" xr:uid="{A64349F6-1004-4508-8183-8E1395D92C2B}"/>
    <cellStyle name="Normal 3 2 30 2 4" xfId="2782" xr:uid="{DB8FE5B4-97C9-4FE8-A024-0D2CBF4F3FD2}"/>
    <cellStyle name="Normal 3 2 30 3" xfId="1271" xr:uid="{8EDE7447-AD51-405E-830C-8D70E885848A}"/>
    <cellStyle name="Normal 3 2 30 3 2" xfId="2402" xr:uid="{F390CC67-AA7F-4DC1-9302-33F928F1F3E0}"/>
    <cellStyle name="Normal 3 2 30 3 2 2" xfId="3844" xr:uid="{17A7DE63-379E-42AF-A1C9-22E2CD5463A7}"/>
    <cellStyle name="Normal 3 2 30 3 3" xfId="3135" xr:uid="{258351A6-E0CC-4C6E-8085-E17CF4BFEA54}"/>
    <cellStyle name="Normal 3 2 30 4" xfId="2048" xr:uid="{5A868F43-81EB-4136-BDEA-C10DD6C360F6}"/>
    <cellStyle name="Normal 3 2 30 4 2" xfId="3493" xr:uid="{66070F81-1C70-4EFB-8A0D-86F31D55529B}"/>
    <cellStyle name="Normal 3 2 30 5" xfId="2781" xr:uid="{375118BD-0CBC-4CC8-8B9D-3D589BFD14BB}"/>
    <cellStyle name="Normal 3 2 31" xfId="339" xr:uid="{00000000-0005-0000-0000-000043010000}"/>
    <cellStyle name="Normal 3 2 31 2" xfId="340" xr:uid="{00000000-0005-0000-0000-000044010000}"/>
    <cellStyle name="Normal 3 2 31 2 2" xfId="1274" xr:uid="{6574F345-9ABF-4A83-B816-D304CDADA3FF}"/>
    <cellStyle name="Normal 3 2 31 2 2 2" xfId="2405" xr:uid="{8F10A942-1F78-41AF-AE39-904EFCAB542A}"/>
    <cellStyle name="Normal 3 2 31 2 2 2 2" xfId="3847" xr:uid="{E075937F-F2AB-4716-B499-01817AB39C37}"/>
    <cellStyle name="Normal 3 2 31 2 2 3" xfId="3138" xr:uid="{DE473818-C46C-4333-B628-F0BEC7CEE8C0}"/>
    <cellStyle name="Normal 3 2 31 2 3" xfId="2051" xr:uid="{DF8C81E1-1DB5-4FCF-BB4C-C2B006B67706}"/>
    <cellStyle name="Normal 3 2 31 2 3 2" xfId="3496" xr:uid="{C40B4C47-EC38-43D2-A7E1-590671A7DCAA}"/>
    <cellStyle name="Normal 3 2 31 2 4" xfId="2784" xr:uid="{8445D47B-92DA-45B9-A30E-EA69F58F0BC8}"/>
    <cellStyle name="Normal 3 2 31 3" xfId="1273" xr:uid="{21C4A0D1-5164-43B0-A922-ABA515D0C964}"/>
    <cellStyle name="Normal 3 2 31 3 2" xfId="2404" xr:uid="{3B47921A-6FE9-4C44-A6D8-39201208A246}"/>
    <cellStyle name="Normal 3 2 31 3 2 2" xfId="3846" xr:uid="{83F42D31-066E-4559-9163-FECE4D1DEC38}"/>
    <cellStyle name="Normal 3 2 31 3 3" xfId="3137" xr:uid="{81DA0FCA-44F5-4D47-AF2D-CAC2AE409791}"/>
    <cellStyle name="Normal 3 2 31 4" xfId="2050" xr:uid="{92B9FF7C-E876-4234-9E40-7234CD1D3F78}"/>
    <cellStyle name="Normal 3 2 31 4 2" xfId="3495" xr:uid="{AAE756EC-4116-47B6-8626-CA15C9EBED0C}"/>
    <cellStyle name="Normal 3 2 31 5" xfId="2783" xr:uid="{C03E2380-4873-4ABD-9971-81A1B78CEE89}"/>
    <cellStyle name="Normal 3 2 32" xfId="341" xr:uid="{00000000-0005-0000-0000-000045010000}"/>
    <cellStyle name="Normal 3 2 32 2" xfId="342" xr:uid="{00000000-0005-0000-0000-000046010000}"/>
    <cellStyle name="Normal 3 2 32 2 2" xfId="1276" xr:uid="{B59AA815-8DFC-4FB1-82B8-199BA43956BC}"/>
    <cellStyle name="Normal 3 2 32 2 2 2" xfId="2407" xr:uid="{26B06D09-D26C-40EB-9169-A7AF1B0021E9}"/>
    <cellStyle name="Normal 3 2 32 2 2 2 2" xfId="3849" xr:uid="{9A463574-8B9F-4021-9010-6BFBAD6541A3}"/>
    <cellStyle name="Normal 3 2 32 2 2 3" xfId="3140" xr:uid="{3688F264-BB41-43ED-A658-91649A3BEFA7}"/>
    <cellStyle name="Normal 3 2 32 2 3" xfId="2053" xr:uid="{16AA5761-7936-4026-9C73-69DF22131C9A}"/>
    <cellStyle name="Normal 3 2 32 2 3 2" xfId="3498" xr:uid="{69DF98DF-A96E-4A99-A6C7-BCB7F1883A91}"/>
    <cellStyle name="Normal 3 2 32 2 4" xfId="2786" xr:uid="{ECF12FEB-8B6A-4ADB-BFC4-8CD0AF43BEAF}"/>
    <cellStyle name="Normal 3 2 32 3" xfId="1275" xr:uid="{B35BDAAD-D7A3-482B-99A3-4167D012F18D}"/>
    <cellStyle name="Normal 3 2 32 3 2" xfId="2406" xr:uid="{E5BF6E27-310A-4B7F-B6C2-CFDDDA396A13}"/>
    <cellStyle name="Normal 3 2 32 3 2 2" xfId="3848" xr:uid="{8DBF4CCD-2078-4830-9815-5489E1E801AB}"/>
    <cellStyle name="Normal 3 2 32 3 3" xfId="3139" xr:uid="{114B56D8-1F34-45CC-B643-5AD509CB36C2}"/>
    <cellStyle name="Normal 3 2 32 4" xfId="2052" xr:uid="{A6B20388-86BF-4E90-8EB0-44E3F84B448A}"/>
    <cellStyle name="Normal 3 2 32 4 2" xfId="3497" xr:uid="{3C3FC7B7-E16F-4A07-913A-3569BC8F8DA8}"/>
    <cellStyle name="Normal 3 2 32 5" xfId="2785" xr:uid="{52BFC5A7-1135-4921-B9A2-D08ED3C83633}"/>
    <cellStyle name="Normal 3 2 33" xfId="343" xr:uid="{00000000-0005-0000-0000-000047010000}"/>
    <cellStyle name="Normal 3 2 33 2" xfId="344" xr:uid="{00000000-0005-0000-0000-000048010000}"/>
    <cellStyle name="Normal 3 2 33 2 2" xfId="1278" xr:uid="{BD2BAC55-A1A3-4AA8-9556-D21D43A71BC2}"/>
    <cellStyle name="Normal 3 2 33 2 2 2" xfId="2409" xr:uid="{5F436E52-CAE5-468E-8E59-0E1292CCDACB}"/>
    <cellStyle name="Normal 3 2 33 2 2 2 2" xfId="3851" xr:uid="{4AC58686-2B98-44B8-B9A1-F968820795C4}"/>
    <cellStyle name="Normal 3 2 33 2 2 3" xfId="3142" xr:uid="{4C33D7A7-0573-4A75-9968-F50A7D6C1426}"/>
    <cellStyle name="Normal 3 2 33 2 3" xfId="2055" xr:uid="{130BC399-E2C8-4D34-80BA-3D5F4197E8FC}"/>
    <cellStyle name="Normal 3 2 33 2 3 2" xfId="3500" xr:uid="{AF0B1022-5E32-4E38-8EF6-3D7F716325C8}"/>
    <cellStyle name="Normal 3 2 33 2 4" xfId="2788" xr:uid="{7E7794CA-2396-47D3-A5CD-3126748A5993}"/>
    <cellStyle name="Normal 3 2 33 3" xfId="1277" xr:uid="{3156A5CE-8652-41CA-895D-305D16531E6F}"/>
    <cellStyle name="Normal 3 2 33 3 2" xfId="2408" xr:uid="{8562011E-3F32-48B2-8D6F-800AB6814C69}"/>
    <cellStyle name="Normal 3 2 33 3 2 2" xfId="3850" xr:uid="{BFAB2457-A9BF-4943-8208-16D242AB9B95}"/>
    <cellStyle name="Normal 3 2 33 3 3" xfId="3141" xr:uid="{A90F666A-86C6-4A8C-903C-712D5244B5B3}"/>
    <cellStyle name="Normal 3 2 33 4" xfId="2054" xr:uid="{9B20704D-E67F-4E21-A5D3-ABEBEE285801}"/>
    <cellStyle name="Normal 3 2 33 4 2" xfId="3499" xr:uid="{FEB74E12-C50C-4C9C-95AC-4543B15AE8B7}"/>
    <cellStyle name="Normal 3 2 33 5" xfId="2787" xr:uid="{620B3DFF-769A-4638-B902-CA6E2B174995}"/>
    <cellStyle name="Normal 3 2 34" xfId="345" xr:uid="{00000000-0005-0000-0000-000049010000}"/>
    <cellStyle name="Normal 3 2 34 2" xfId="346" xr:uid="{00000000-0005-0000-0000-00004A010000}"/>
    <cellStyle name="Normal 3 2 34 2 2" xfId="1280" xr:uid="{6C673A4B-8A23-4C59-907A-43D74534B0CB}"/>
    <cellStyle name="Normal 3 2 34 2 2 2" xfId="2411" xr:uid="{C811A032-2552-44DD-BE1E-CA5CB5F90201}"/>
    <cellStyle name="Normal 3 2 34 2 2 2 2" xfId="3853" xr:uid="{A2DA33DA-64D2-4027-B7B5-96E339FDFE30}"/>
    <cellStyle name="Normal 3 2 34 2 2 3" xfId="3144" xr:uid="{FAE55E32-8CF8-4E6F-BD49-F641D5413D3B}"/>
    <cellStyle name="Normal 3 2 34 2 3" xfId="2057" xr:uid="{3DB1A557-25C3-41F1-8D1C-76580BD25F88}"/>
    <cellStyle name="Normal 3 2 34 2 3 2" xfId="3502" xr:uid="{0CD1888B-87F4-48F9-B260-EA713FC5D777}"/>
    <cellStyle name="Normal 3 2 34 2 4" xfId="2790" xr:uid="{F4CB1ED5-C9EC-4E4E-881C-63401BF8A228}"/>
    <cellStyle name="Normal 3 2 34 3" xfId="1279" xr:uid="{899E7CB4-B9C1-4A93-944B-1967383557BD}"/>
    <cellStyle name="Normal 3 2 34 3 2" xfId="2410" xr:uid="{3FB2E377-776F-4AB9-9FB1-6D44B343C881}"/>
    <cellStyle name="Normal 3 2 34 3 2 2" xfId="3852" xr:uid="{EE7E4C15-24C3-4EAC-AE7E-B2DA8437D844}"/>
    <cellStyle name="Normal 3 2 34 3 3" xfId="3143" xr:uid="{0A1E5329-8024-4D84-910A-AAD83111632A}"/>
    <cellStyle name="Normal 3 2 34 4" xfId="2056" xr:uid="{5B2CD76E-70AE-4176-8E29-4394DDEB9AD9}"/>
    <cellStyle name="Normal 3 2 34 4 2" xfId="3501" xr:uid="{D6834D0C-D36E-461B-B316-7071322E486C}"/>
    <cellStyle name="Normal 3 2 34 5" xfId="2789" xr:uid="{5AF5B342-484D-4D85-A723-8DC027E9CEBC}"/>
    <cellStyle name="Normal 3 2 35" xfId="347" xr:uid="{00000000-0005-0000-0000-00004B010000}"/>
    <cellStyle name="Normal 3 2 35 2" xfId="348" xr:uid="{00000000-0005-0000-0000-00004C010000}"/>
    <cellStyle name="Normal 3 2 35 2 2" xfId="1282" xr:uid="{CCF82426-7514-45FB-BAC0-E2C6593C8AF4}"/>
    <cellStyle name="Normal 3 2 35 2 2 2" xfId="2413" xr:uid="{8933DA58-A393-498B-B865-F0083AD86216}"/>
    <cellStyle name="Normal 3 2 35 2 2 2 2" xfId="3855" xr:uid="{5F2DC50B-560E-4A30-9743-BA4C95A0A7DA}"/>
    <cellStyle name="Normal 3 2 35 2 2 3" xfId="3146" xr:uid="{E5E7A5B0-4776-4B23-A197-DDAE989DE633}"/>
    <cellStyle name="Normal 3 2 35 2 3" xfId="2059" xr:uid="{4586060A-C0B7-4D36-9899-6BA2C9004346}"/>
    <cellStyle name="Normal 3 2 35 2 3 2" xfId="3504" xr:uid="{66DC5E9F-3D4F-4F51-B7B8-3999A88A1FBD}"/>
    <cellStyle name="Normal 3 2 35 2 4" xfId="2792" xr:uid="{3AABD460-88D8-4317-87C7-64ADE3E96E76}"/>
    <cellStyle name="Normal 3 2 35 3" xfId="1281" xr:uid="{B0AB6BB8-6AE1-4411-8C2E-E7FA7CD916BF}"/>
    <cellStyle name="Normal 3 2 35 3 2" xfId="2412" xr:uid="{466E4EC4-FD6B-414C-8D6A-5BD50F5384C7}"/>
    <cellStyle name="Normal 3 2 35 3 2 2" xfId="3854" xr:uid="{212A1940-4059-4668-8081-0750D6F058D3}"/>
    <cellStyle name="Normal 3 2 35 3 3" xfId="3145" xr:uid="{637191B2-EA17-4FB9-9282-E098067A5EE1}"/>
    <cellStyle name="Normal 3 2 35 4" xfId="2058" xr:uid="{B8D01094-7E22-491E-8668-DCBEBD2EA973}"/>
    <cellStyle name="Normal 3 2 35 4 2" xfId="3503" xr:uid="{A5395CEB-C29C-4394-8064-FDE55A757BE3}"/>
    <cellStyle name="Normal 3 2 35 5" xfId="2791" xr:uid="{930665B7-E8C9-43B4-9C7B-9F599F1D4BA4}"/>
    <cellStyle name="Normal 3 2 36" xfId="349" xr:uid="{00000000-0005-0000-0000-00004D010000}"/>
    <cellStyle name="Normal 3 2 36 2" xfId="350" xr:uid="{00000000-0005-0000-0000-00004E010000}"/>
    <cellStyle name="Normal 3 2 36 2 2" xfId="1284" xr:uid="{1018F2B7-52AB-4792-A4E0-4C77863D473B}"/>
    <cellStyle name="Normal 3 2 36 2 2 2" xfId="2415" xr:uid="{F9529F6D-4CED-4447-8D69-39702E36E299}"/>
    <cellStyle name="Normal 3 2 36 2 2 2 2" xfId="3857" xr:uid="{2C4ED518-EC0A-4050-B2C8-C62A79C1D7D9}"/>
    <cellStyle name="Normal 3 2 36 2 2 3" xfId="3148" xr:uid="{6D868F53-246F-4A41-A8C3-8A44277076DF}"/>
    <cellStyle name="Normal 3 2 36 2 3" xfId="2061" xr:uid="{8E39761B-B105-4DD1-B540-7120F1F4B0C4}"/>
    <cellStyle name="Normal 3 2 36 2 3 2" xfId="3506" xr:uid="{5DC48BA2-8BF0-4301-AE35-F08D163E3F16}"/>
    <cellStyle name="Normal 3 2 36 2 4" xfId="2794" xr:uid="{AD8517CD-C82C-4582-B8AC-0942B3572084}"/>
    <cellStyle name="Normal 3 2 36 3" xfId="1283" xr:uid="{5869980A-E46C-4008-8AD7-D4F7140F00D8}"/>
    <cellStyle name="Normal 3 2 36 3 2" xfId="2414" xr:uid="{E97509F4-AF85-46C4-A2B8-848B5BBBD637}"/>
    <cellStyle name="Normal 3 2 36 3 2 2" xfId="3856" xr:uid="{8AB187B6-4854-4863-9D60-F242CC7DE40C}"/>
    <cellStyle name="Normal 3 2 36 3 3" xfId="3147" xr:uid="{1EB2A1ED-3003-42C1-A22D-A82512DEEA10}"/>
    <cellStyle name="Normal 3 2 36 4" xfId="2060" xr:uid="{3DDC186E-ABB7-4356-B391-5689A44B2219}"/>
    <cellStyle name="Normal 3 2 36 4 2" xfId="3505" xr:uid="{BA418812-3E46-4BB0-A3CC-D1D873E51EEF}"/>
    <cellStyle name="Normal 3 2 36 5" xfId="2793" xr:uid="{2C08A6E1-C57F-41E2-8C8E-A5AB56BBAC98}"/>
    <cellStyle name="Normal 3 2 37" xfId="351" xr:uid="{00000000-0005-0000-0000-00004F010000}"/>
    <cellStyle name="Normal 3 2 37 2" xfId="352" xr:uid="{00000000-0005-0000-0000-000050010000}"/>
    <cellStyle name="Normal 3 2 37 2 2" xfId="1286" xr:uid="{2D05C59A-4453-4CE0-B8EC-1FDE50307DAD}"/>
    <cellStyle name="Normal 3 2 37 2 2 2" xfId="2417" xr:uid="{E15C2E86-0928-4C34-BB73-5D455CD97E12}"/>
    <cellStyle name="Normal 3 2 37 2 2 2 2" xfId="3859" xr:uid="{0FF77709-E0B7-4F02-A22E-AE61FE5B2A62}"/>
    <cellStyle name="Normal 3 2 37 2 2 3" xfId="3150" xr:uid="{ADF08F91-68C8-40B6-AB1C-A4D94444B8E8}"/>
    <cellStyle name="Normal 3 2 37 2 3" xfId="2063" xr:uid="{C6E99E19-AB3E-47D8-809C-183BE500C3AF}"/>
    <cellStyle name="Normal 3 2 37 2 3 2" xfId="3508" xr:uid="{FA26D205-082D-48BA-8871-D733B0D9DF81}"/>
    <cellStyle name="Normal 3 2 37 2 4" xfId="2796" xr:uid="{F83F63CC-C9B2-4881-9B3E-2B62D3EDA251}"/>
    <cellStyle name="Normal 3 2 37 3" xfId="1285" xr:uid="{35D8E89D-B21A-495D-916D-6B02E1EF547B}"/>
    <cellStyle name="Normal 3 2 37 3 2" xfId="2416" xr:uid="{48B5813C-3656-460B-97D9-621BB081BD06}"/>
    <cellStyle name="Normal 3 2 37 3 2 2" xfId="3858" xr:uid="{81FC753B-B230-481E-A546-8D36B7939548}"/>
    <cellStyle name="Normal 3 2 37 3 3" xfId="3149" xr:uid="{958BD7C7-04E9-4382-BE12-5549070F7F1B}"/>
    <cellStyle name="Normal 3 2 37 4" xfId="2062" xr:uid="{A70A8FF5-7A23-4F90-80F4-4D6EC46F9461}"/>
    <cellStyle name="Normal 3 2 37 4 2" xfId="3507" xr:uid="{4A41BCA7-83A1-4D25-B9C4-4ECC00257023}"/>
    <cellStyle name="Normal 3 2 37 5" xfId="2795" xr:uid="{F5B10C25-A3DB-499F-A064-3F228FC9A2C4}"/>
    <cellStyle name="Normal 3 2 38" xfId="353" xr:uid="{00000000-0005-0000-0000-000051010000}"/>
    <cellStyle name="Normal 3 2 38 2" xfId="354" xr:uid="{00000000-0005-0000-0000-000052010000}"/>
    <cellStyle name="Normal 3 2 38 2 2" xfId="1288" xr:uid="{DA764596-CABA-4E24-B97B-1E4611B2EF84}"/>
    <cellStyle name="Normal 3 2 38 2 2 2" xfId="2419" xr:uid="{29810D9C-E6FC-4BDB-BB9D-EF69373C1990}"/>
    <cellStyle name="Normal 3 2 38 2 2 2 2" xfId="3861" xr:uid="{A50943D1-6815-4821-A059-7044F174E8B9}"/>
    <cellStyle name="Normal 3 2 38 2 2 3" xfId="3152" xr:uid="{D5BD3812-2E39-4710-939C-9DDBEEE48EFF}"/>
    <cellStyle name="Normal 3 2 38 2 3" xfId="2065" xr:uid="{F6ED8B49-D39A-4998-A888-FE339B334C0B}"/>
    <cellStyle name="Normal 3 2 38 2 3 2" xfId="3510" xr:uid="{81284225-F9DD-4617-B1C6-B30E9B9CF818}"/>
    <cellStyle name="Normal 3 2 38 2 4" xfId="2798" xr:uid="{63F3C445-6444-4854-91CD-728116F2E7A1}"/>
    <cellStyle name="Normal 3 2 38 3" xfId="1287" xr:uid="{C42BEBAB-48D5-474E-9397-B34CC13A114D}"/>
    <cellStyle name="Normal 3 2 38 3 2" xfId="2418" xr:uid="{02AECD4F-D9B1-4316-A972-FB6F57462EFD}"/>
    <cellStyle name="Normal 3 2 38 3 2 2" xfId="3860" xr:uid="{EEF49BBD-990C-4325-A1CA-F1EFB2300253}"/>
    <cellStyle name="Normal 3 2 38 3 3" xfId="3151" xr:uid="{C578FE78-D217-4E46-A0FC-F174FB3D4427}"/>
    <cellStyle name="Normal 3 2 38 4" xfId="2064" xr:uid="{4C3E6CA9-B5F4-4F7E-8938-3B4CF68FC44B}"/>
    <cellStyle name="Normal 3 2 38 4 2" xfId="3509" xr:uid="{B851BBE6-02EE-40AC-A7A6-CAF616AE8387}"/>
    <cellStyle name="Normal 3 2 38 5" xfId="2797" xr:uid="{8E971C6F-5011-4D38-84CE-BBE57CF9740F}"/>
    <cellStyle name="Normal 3 2 39" xfId="355" xr:uid="{00000000-0005-0000-0000-000053010000}"/>
    <cellStyle name="Normal 3 2 39 2" xfId="356" xr:uid="{00000000-0005-0000-0000-000054010000}"/>
    <cellStyle name="Normal 3 2 39 2 2" xfId="1290" xr:uid="{A2FA19A3-FC26-475D-B63E-AF3AD384E4C7}"/>
    <cellStyle name="Normal 3 2 39 2 2 2" xfId="2421" xr:uid="{C8F6AB0B-96C6-47C3-8583-BE7D835D57E1}"/>
    <cellStyle name="Normal 3 2 39 2 2 2 2" xfId="3863" xr:uid="{A108721C-70E4-4999-91C9-E8F2E2B5F1BA}"/>
    <cellStyle name="Normal 3 2 39 2 2 3" xfId="3154" xr:uid="{2DB37126-8E53-4D55-8B50-8C53778967BF}"/>
    <cellStyle name="Normal 3 2 39 2 3" xfId="2067" xr:uid="{977FAF41-1F6F-427B-9FF4-D24AEA780FA0}"/>
    <cellStyle name="Normal 3 2 39 2 3 2" xfId="3512" xr:uid="{A1373538-73BF-432C-A81B-29C5A7FE0F12}"/>
    <cellStyle name="Normal 3 2 39 2 4" xfId="2800" xr:uid="{462731CF-586E-4CA8-B08B-760F378CDDFF}"/>
    <cellStyle name="Normal 3 2 39 3" xfId="1289" xr:uid="{B8193450-F671-4E12-B837-8216D5FF910A}"/>
    <cellStyle name="Normal 3 2 39 3 2" xfId="2420" xr:uid="{6CD550AF-3B6C-4A5F-B8E9-EFCEEF954CE3}"/>
    <cellStyle name="Normal 3 2 39 3 2 2" xfId="3862" xr:uid="{D0E56834-0CD0-429F-A55C-C99981B59A06}"/>
    <cellStyle name="Normal 3 2 39 3 3" xfId="3153" xr:uid="{51FCCED7-4287-4A97-B3D4-9C95E2B2C459}"/>
    <cellStyle name="Normal 3 2 39 4" xfId="2066" xr:uid="{12A6DCFF-5626-4566-A272-EFD4AF3CF471}"/>
    <cellStyle name="Normal 3 2 39 4 2" xfId="3511" xr:uid="{E34BB8F2-9E12-4EDB-BB8E-67A025B9ADD2}"/>
    <cellStyle name="Normal 3 2 39 5" xfId="2799" xr:uid="{70577F5B-FB12-4AB1-B9C5-14BF299DCCF1}"/>
    <cellStyle name="Normal 3 2 4" xfId="357" xr:uid="{00000000-0005-0000-0000-000055010000}"/>
    <cellStyle name="Normal 3 2 4 2" xfId="358" xr:uid="{00000000-0005-0000-0000-000056010000}"/>
    <cellStyle name="Normal 3 2 4 2 2" xfId="1292" xr:uid="{3BBFDF16-5E7B-46E9-B9A0-570846FE6EDD}"/>
    <cellStyle name="Normal 3 2 4 2 2 2" xfId="2423" xr:uid="{6FC3E6EC-31E4-4C55-A8D1-09C6EF3C9CDC}"/>
    <cellStyle name="Normal 3 2 4 2 2 2 2" xfId="3865" xr:uid="{92DFED55-25AD-44E4-ACD4-22E527E104AE}"/>
    <cellStyle name="Normal 3 2 4 2 2 3" xfId="3156" xr:uid="{8E2F80F4-322F-43C2-9984-601F0DA296D5}"/>
    <cellStyle name="Normal 3 2 4 2 3" xfId="2069" xr:uid="{24DE4AF4-7785-4179-BBC9-992F65179CF4}"/>
    <cellStyle name="Normal 3 2 4 2 3 2" xfId="3514" xr:uid="{278648B5-4551-40A3-B636-A374C831E18A}"/>
    <cellStyle name="Normal 3 2 4 2 4" xfId="2802" xr:uid="{0A33DBED-4BD3-4F2D-A1DF-AD4C236B20A7}"/>
    <cellStyle name="Normal 3 2 4 3" xfId="1291" xr:uid="{FC0FCB1F-B2B9-41C8-9DA8-FC550F68DE33}"/>
    <cellStyle name="Normal 3 2 4 3 2" xfId="2422" xr:uid="{77D40CB4-0313-457B-9A8F-FDB9C8451495}"/>
    <cellStyle name="Normal 3 2 4 3 2 2" xfId="3864" xr:uid="{09817E77-978D-40EA-9028-2581A90B9357}"/>
    <cellStyle name="Normal 3 2 4 3 3" xfId="3155" xr:uid="{CE654D3B-EDB5-4A9A-A117-3C1F768C232C}"/>
    <cellStyle name="Normal 3 2 4 4" xfId="2068" xr:uid="{E0707ED1-E3DB-4878-9AC1-56C05C7AC54F}"/>
    <cellStyle name="Normal 3 2 4 4 2" xfId="3513" xr:uid="{969DA8D7-16AF-4E1E-8A27-6458814EF62A}"/>
    <cellStyle name="Normal 3 2 4 5" xfId="2801" xr:uid="{B630AC80-04D1-49B7-86D1-644360394972}"/>
    <cellStyle name="Normal 3 2 40" xfId="359" xr:uid="{00000000-0005-0000-0000-000057010000}"/>
    <cellStyle name="Normal 3 2 40 2" xfId="360" xr:uid="{00000000-0005-0000-0000-000058010000}"/>
    <cellStyle name="Normal 3 2 40 2 2" xfId="1294" xr:uid="{3B93D5B8-9419-4686-9DE3-4D9C73CAB952}"/>
    <cellStyle name="Normal 3 2 40 2 2 2" xfId="2425" xr:uid="{073DFF9B-2B6C-469C-AB22-3DCE1E56CF0C}"/>
    <cellStyle name="Normal 3 2 40 2 2 2 2" xfId="3867" xr:uid="{F90F3573-9641-44B4-8284-5B6272BBB3AB}"/>
    <cellStyle name="Normal 3 2 40 2 2 3" xfId="3158" xr:uid="{A74019C7-5EFB-40B6-B372-ADC5E6F6C79C}"/>
    <cellStyle name="Normal 3 2 40 2 3" xfId="2071" xr:uid="{AF0D3D89-1F13-4F6B-8F4F-A1616F189BAC}"/>
    <cellStyle name="Normal 3 2 40 2 3 2" xfId="3516" xr:uid="{D565D07C-195A-406D-B05D-0AA098014E4A}"/>
    <cellStyle name="Normal 3 2 40 2 4" xfId="2804" xr:uid="{92300A14-54E8-4221-BC16-272264FD4AA1}"/>
    <cellStyle name="Normal 3 2 40 3" xfId="1293" xr:uid="{32373615-CE00-40C4-ADB8-4F2317AEEDB9}"/>
    <cellStyle name="Normal 3 2 40 3 2" xfId="2424" xr:uid="{5B3503DD-D169-4FC1-99C5-0FEAECDCD4B1}"/>
    <cellStyle name="Normal 3 2 40 3 2 2" xfId="3866" xr:uid="{CAE5BE9F-7794-4EFE-9697-F539287F46E1}"/>
    <cellStyle name="Normal 3 2 40 3 3" xfId="3157" xr:uid="{FF5875C4-FA0A-4BDF-A8B1-CA9198FF3797}"/>
    <cellStyle name="Normal 3 2 40 4" xfId="2070" xr:uid="{DC818A9A-992D-4EC4-B9A5-62DD3A800673}"/>
    <cellStyle name="Normal 3 2 40 4 2" xfId="3515" xr:uid="{FAF59C10-BD56-4406-9B77-344029447FA8}"/>
    <cellStyle name="Normal 3 2 40 5" xfId="2803" xr:uid="{58253F8B-009E-4279-B2B7-3A4E85A52111}"/>
    <cellStyle name="Normal 3 2 41" xfId="361" xr:uid="{00000000-0005-0000-0000-000059010000}"/>
    <cellStyle name="Normal 3 2 41 2" xfId="362" xr:uid="{00000000-0005-0000-0000-00005A010000}"/>
    <cellStyle name="Normal 3 2 41 2 2" xfId="1296" xr:uid="{3D2286F6-4349-446D-AE12-1B3B70E00B14}"/>
    <cellStyle name="Normal 3 2 41 2 2 2" xfId="2427" xr:uid="{5222485C-5357-427D-90E4-4526F6088557}"/>
    <cellStyle name="Normal 3 2 41 2 2 2 2" xfId="3869" xr:uid="{F7C7C59A-A203-4FF4-8AE6-1F3E03DF0458}"/>
    <cellStyle name="Normal 3 2 41 2 2 3" xfId="3160" xr:uid="{DDDB77C8-95E7-4425-9789-E496F95C79A7}"/>
    <cellStyle name="Normal 3 2 41 2 3" xfId="2073" xr:uid="{37DC7C69-93A5-4C78-ABD9-1C525C9C54DC}"/>
    <cellStyle name="Normal 3 2 41 2 3 2" xfId="3518" xr:uid="{1E0F50FD-04D0-4E58-B4C3-CCEEFDB57893}"/>
    <cellStyle name="Normal 3 2 41 2 4" xfId="2806" xr:uid="{68785EFF-E063-43BD-949E-B97F7A27C7FC}"/>
    <cellStyle name="Normal 3 2 41 3" xfId="1295" xr:uid="{999623A1-E2DE-4592-8D37-6C307CDB59CA}"/>
    <cellStyle name="Normal 3 2 41 3 2" xfId="2426" xr:uid="{0F368711-F512-42BE-A543-08D11A88CB92}"/>
    <cellStyle name="Normal 3 2 41 3 2 2" xfId="3868" xr:uid="{E3154E05-74C9-4380-ACC9-49F002BEA559}"/>
    <cellStyle name="Normal 3 2 41 3 3" xfId="3159" xr:uid="{422B010A-EBF0-4479-A5D7-22AD31FFE7E9}"/>
    <cellStyle name="Normal 3 2 41 4" xfId="2072" xr:uid="{EBA8D7B9-3F87-4528-856A-8BA18E0089C0}"/>
    <cellStyle name="Normal 3 2 41 4 2" xfId="3517" xr:uid="{8987ABE5-93A6-4B64-84A6-0CF2C875F99C}"/>
    <cellStyle name="Normal 3 2 41 5" xfId="2805" xr:uid="{CA89B068-1929-45F6-894C-355D9D60036E}"/>
    <cellStyle name="Normal 3 2 42" xfId="363" xr:uid="{00000000-0005-0000-0000-00005B010000}"/>
    <cellStyle name="Normal 3 2 42 2" xfId="364" xr:uid="{00000000-0005-0000-0000-00005C010000}"/>
    <cellStyle name="Normal 3 2 42 2 2" xfId="1298" xr:uid="{8CAE5097-932D-4A18-8BF7-47356A8C8E72}"/>
    <cellStyle name="Normal 3 2 42 2 2 2" xfId="2429" xr:uid="{5412C368-42FB-4C60-A2DD-D6412AD324B6}"/>
    <cellStyle name="Normal 3 2 42 2 2 2 2" xfId="3871" xr:uid="{398C1999-2CB2-4BA9-95F2-D8765E8F7C98}"/>
    <cellStyle name="Normal 3 2 42 2 2 3" xfId="3162" xr:uid="{202DAD0C-F0EA-4325-B7F0-D4A4C7CF8487}"/>
    <cellStyle name="Normal 3 2 42 2 3" xfId="2075" xr:uid="{2DCE6B48-5EE0-4A53-A149-6C6C00BD3D0E}"/>
    <cellStyle name="Normal 3 2 42 2 3 2" xfId="3520" xr:uid="{6A0F381C-B40C-4BFA-AFD0-30387E2E6DF9}"/>
    <cellStyle name="Normal 3 2 42 2 4" xfId="2808" xr:uid="{8DB41B5E-5D27-427B-AD95-44748FC5CC6D}"/>
    <cellStyle name="Normal 3 2 42 3" xfId="1297" xr:uid="{43104B03-2463-4BFC-8194-06C6F6AD0B5D}"/>
    <cellStyle name="Normal 3 2 42 3 2" xfId="2428" xr:uid="{694F27F5-8DE3-4A66-AAB9-13B548FBBAE7}"/>
    <cellStyle name="Normal 3 2 42 3 2 2" xfId="3870" xr:uid="{CE73D3BB-0A95-4A5A-9C99-AC2CF49DA02E}"/>
    <cellStyle name="Normal 3 2 42 3 3" xfId="3161" xr:uid="{A26F2916-C99D-4FF3-97AC-5143F57E922F}"/>
    <cellStyle name="Normal 3 2 42 4" xfId="2074" xr:uid="{12366736-8068-401D-AB8C-7E62AC19E975}"/>
    <cellStyle name="Normal 3 2 42 4 2" xfId="3519" xr:uid="{64D1531D-1C5F-45D2-9EBB-62D9232AFF60}"/>
    <cellStyle name="Normal 3 2 42 5" xfId="2807" xr:uid="{6E1FD400-99F4-4A9A-9E11-81015E8F0046}"/>
    <cellStyle name="Normal 3 2 43" xfId="365" xr:uid="{00000000-0005-0000-0000-00005D010000}"/>
    <cellStyle name="Normal 3 2 43 2" xfId="366" xr:uid="{00000000-0005-0000-0000-00005E010000}"/>
    <cellStyle name="Normal 3 2 43 2 2" xfId="1300" xr:uid="{D7AB9ECE-1138-453F-B297-F33A6F1DC07A}"/>
    <cellStyle name="Normal 3 2 43 2 2 2" xfId="2431" xr:uid="{1577CA90-DF24-47C6-9338-C218F33AC8FB}"/>
    <cellStyle name="Normal 3 2 43 2 2 2 2" xfId="3873" xr:uid="{163C1475-7825-4102-8743-14A6D50632A0}"/>
    <cellStyle name="Normal 3 2 43 2 2 3" xfId="3164" xr:uid="{2C733DB2-27A9-4F28-A8CE-D085ADAF9D4C}"/>
    <cellStyle name="Normal 3 2 43 2 3" xfId="2077" xr:uid="{EB7B7012-CCBB-4735-87C0-545DA3EFB3D4}"/>
    <cellStyle name="Normal 3 2 43 2 3 2" xfId="3522" xr:uid="{7C38AA62-FF66-49BA-BF90-896AF263E308}"/>
    <cellStyle name="Normal 3 2 43 2 4" xfId="2810" xr:uid="{C2D85CFD-BD48-4EC1-9522-9A09966AA7D9}"/>
    <cellStyle name="Normal 3 2 43 3" xfId="1299" xr:uid="{3E9AA74D-1732-489F-8CB4-40DFB5BBB329}"/>
    <cellStyle name="Normal 3 2 43 3 2" xfId="2430" xr:uid="{627E78C4-379F-45E4-B919-360DB7DA7278}"/>
    <cellStyle name="Normal 3 2 43 3 2 2" xfId="3872" xr:uid="{AD1666EB-246A-4D2D-ABC9-42C0A2EC3FCD}"/>
    <cellStyle name="Normal 3 2 43 3 3" xfId="3163" xr:uid="{F08765BB-7D0A-4ADE-B953-E579232E50C3}"/>
    <cellStyle name="Normal 3 2 43 4" xfId="2076" xr:uid="{2BE32AA1-F9CE-4A15-AD1D-C4A00C0F55A1}"/>
    <cellStyle name="Normal 3 2 43 4 2" xfId="3521" xr:uid="{9CAA9914-F2F4-4CB2-8B58-B76BF395555B}"/>
    <cellStyle name="Normal 3 2 43 5" xfId="2809" xr:uid="{9DE5D321-A01D-48A9-8EF4-AFAFFBE9E7AE}"/>
    <cellStyle name="Normal 3 2 44" xfId="367" xr:uid="{00000000-0005-0000-0000-00005F010000}"/>
    <cellStyle name="Normal 3 2 44 2" xfId="368" xr:uid="{00000000-0005-0000-0000-000060010000}"/>
    <cellStyle name="Normal 3 2 44 2 2" xfId="1302" xr:uid="{299B997D-AFA3-4D42-AFED-8FD790B4B2C0}"/>
    <cellStyle name="Normal 3 2 44 2 2 2" xfId="2433" xr:uid="{28CA9ABE-8A7F-4326-9446-C2A771386AE3}"/>
    <cellStyle name="Normal 3 2 44 2 2 2 2" xfId="3875" xr:uid="{06FD4709-4854-4A3F-9D98-ED1808006BA1}"/>
    <cellStyle name="Normal 3 2 44 2 2 3" xfId="3166" xr:uid="{CED5CB62-AFA2-49AB-9841-F95C8EA87741}"/>
    <cellStyle name="Normal 3 2 44 2 3" xfId="2079" xr:uid="{F27A6799-6B88-4913-861A-F98EF1F596DE}"/>
    <cellStyle name="Normal 3 2 44 2 3 2" xfId="3524" xr:uid="{B452A5F2-5F4F-4678-B93F-8BF950DBAF54}"/>
    <cellStyle name="Normal 3 2 44 2 4" xfId="2812" xr:uid="{06A989E3-9F82-43D6-9335-E09EAFE7FA8F}"/>
    <cellStyle name="Normal 3 2 44 3" xfId="1301" xr:uid="{3360674F-2177-40B1-B1C0-B00628E519EA}"/>
    <cellStyle name="Normal 3 2 44 3 2" xfId="2432" xr:uid="{F3D61A21-EC19-4F85-ABC0-47D9906F28A2}"/>
    <cellStyle name="Normal 3 2 44 3 2 2" xfId="3874" xr:uid="{DA860571-60BA-428B-BE08-312FC1C939D8}"/>
    <cellStyle name="Normal 3 2 44 3 3" xfId="3165" xr:uid="{402A2D6E-1DC5-456C-82A9-497EA1650986}"/>
    <cellStyle name="Normal 3 2 44 4" xfId="2078" xr:uid="{098CEF80-9656-4FD3-A823-E7C41AE2AEBC}"/>
    <cellStyle name="Normal 3 2 44 4 2" xfId="3523" xr:uid="{280333E8-982B-415F-85BD-49330F4F1AC3}"/>
    <cellStyle name="Normal 3 2 44 5" xfId="2811" xr:uid="{06632EB4-1A8F-417B-9604-01AFFF26D789}"/>
    <cellStyle name="Normal 3 2 45" xfId="369" xr:uid="{00000000-0005-0000-0000-000061010000}"/>
    <cellStyle name="Normal 3 2 45 2" xfId="370" xr:uid="{00000000-0005-0000-0000-000062010000}"/>
    <cellStyle name="Normal 3 2 45 2 2" xfId="1304" xr:uid="{814E16BD-FD92-464D-8824-9D7B0AAF3BA6}"/>
    <cellStyle name="Normal 3 2 45 2 2 2" xfId="2435" xr:uid="{E9966ED4-FB5D-4B7B-BF2E-EE4644CAFEDC}"/>
    <cellStyle name="Normal 3 2 45 2 2 2 2" xfId="3877" xr:uid="{5C950C85-1D81-4317-AB21-1D1FFCF90724}"/>
    <cellStyle name="Normal 3 2 45 2 2 3" xfId="3168" xr:uid="{8AB6D8CF-0AA3-44A9-9BC5-EA61FADB9413}"/>
    <cellStyle name="Normal 3 2 45 2 3" xfId="2081" xr:uid="{4A999B3B-A334-4396-BBF5-528663C67E4F}"/>
    <cellStyle name="Normal 3 2 45 2 3 2" xfId="3526" xr:uid="{6351562D-06DE-434F-AE3E-FFB6CEB25EBC}"/>
    <cellStyle name="Normal 3 2 45 2 4" xfId="2814" xr:uid="{33A2B184-7F7B-4BC3-97AF-CAF9F059F7BB}"/>
    <cellStyle name="Normal 3 2 45 3" xfId="1303" xr:uid="{1D3BB8E0-3FBD-4E31-9F38-310CD698C35B}"/>
    <cellStyle name="Normal 3 2 45 3 2" xfId="2434" xr:uid="{9C5FAB1B-8BC6-45DB-A962-77BFF5E4EB14}"/>
    <cellStyle name="Normal 3 2 45 3 2 2" xfId="3876" xr:uid="{4A48208E-641E-4D79-9F29-281D51E74364}"/>
    <cellStyle name="Normal 3 2 45 3 3" xfId="3167" xr:uid="{ADC01C6B-D8A4-49A0-A2CB-221509C0B95D}"/>
    <cellStyle name="Normal 3 2 45 4" xfId="2080" xr:uid="{BBE64C43-B2AA-452C-B335-0B81F5932F4D}"/>
    <cellStyle name="Normal 3 2 45 4 2" xfId="3525" xr:uid="{964836DF-E1BD-49E2-9D3F-49A11FDC61FF}"/>
    <cellStyle name="Normal 3 2 45 5" xfId="2813" xr:uid="{FD16BF80-7E5C-4B79-AE08-07821DF06DD5}"/>
    <cellStyle name="Normal 3 2 46" xfId="371" xr:uid="{00000000-0005-0000-0000-000063010000}"/>
    <cellStyle name="Normal 3 2 46 2" xfId="372" xr:uid="{00000000-0005-0000-0000-000064010000}"/>
    <cellStyle name="Normal 3 2 46 2 2" xfId="1306" xr:uid="{A17D8E54-DD03-4C65-B075-127EFD4DB268}"/>
    <cellStyle name="Normal 3 2 46 2 2 2" xfId="2437" xr:uid="{65C13182-8463-4774-8DE1-269EEB1DEC35}"/>
    <cellStyle name="Normal 3 2 46 2 2 2 2" xfId="3879" xr:uid="{9E86EFE3-D9A7-460F-9C17-CBB69877090A}"/>
    <cellStyle name="Normal 3 2 46 2 2 3" xfId="3170" xr:uid="{91F8E63C-0824-4DCD-A2F2-4EDA03DF5D52}"/>
    <cellStyle name="Normal 3 2 46 2 3" xfId="2083" xr:uid="{982C3E17-4B40-421D-99A4-272EBE8D99F9}"/>
    <cellStyle name="Normal 3 2 46 2 3 2" xfId="3528" xr:uid="{D75ECA9F-1F5E-4432-BDE5-5727D40859F6}"/>
    <cellStyle name="Normal 3 2 46 2 4" xfId="2816" xr:uid="{F14070F0-D5E5-48D4-BE4B-F7413A29E9FC}"/>
    <cellStyle name="Normal 3 2 46 3" xfId="1305" xr:uid="{0ECD12BA-2427-4FB9-87A0-014C2018A881}"/>
    <cellStyle name="Normal 3 2 46 3 2" xfId="2436" xr:uid="{E03AEC43-FFDA-46BD-B6C2-D6E03DF1A935}"/>
    <cellStyle name="Normal 3 2 46 3 2 2" xfId="3878" xr:uid="{370FF822-BEDB-499E-B33A-0154DFDC33C1}"/>
    <cellStyle name="Normal 3 2 46 3 3" xfId="3169" xr:uid="{336B821D-E252-407B-B5D8-F0A5A542FE15}"/>
    <cellStyle name="Normal 3 2 46 4" xfId="2082" xr:uid="{3FC50489-A5E7-4F3B-8F2F-97B710707329}"/>
    <cellStyle name="Normal 3 2 46 4 2" xfId="3527" xr:uid="{02309876-5B7D-4322-A0FF-9F7A9A6C92B3}"/>
    <cellStyle name="Normal 3 2 46 5" xfId="2815" xr:uid="{F962A39E-5096-4FC9-8FAD-4228570821CE}"/>
    <cellStyle name="Normal 3 2 47" xfId="373" xr:uid="{00000000-0005-0000-0000-000065010000}"/>
    <cellStyle name="Normal 3 2 47 2" xfId="374" xr:uid="{00000000-0005-0000-0000-000066010000}"/>
    <cellStyle name="Normal 3 2 47 2 2" xfId="1308" xr:uid="{0CD8CFE4-C521-4A0A-814A-82E8D257E9C8}"/>
    <cellStyle name="Normal 3 2 47 2 2 2" xfId="2439" xr:uid="{21D58564-AE00-4CD7-9A10-0DB1C65401EA}"/>
    <cellStyle name="Normal 3 2 47 2 2 2 2" xfId="3881" xr:uid="{11E846D6-5C0E-4CF3-BCF8-966FF9229FD2}"/>
    <cellStyle name="Normal 3 2 47 2 2 3" xfId="3172" xr:uid="{9EAFB782-5371-448A-BB81-7C7BCED5FEB5}"/>
    <cellStyle name="Normal 3 2 47 2 3" xfId="2085" xr:uid="{367FC4E4-1509-43F7-9FCA-051E51D6EEB5}"/>
    <cellStyle name="Normal 3 2 47 2 3 2" xfId="3530" xr:uid="{3C82E327-364D-4D50-98B0-6AD801A288A9}"/>
    <cellStyle name="Normal 3 2 47 2 4" xfId="2818" xr:uid="{2EFF6D9B-30C5-4827-859E-E905987E48D8}"/>
    <cellStyle name="Normal 3 2 47 3" xfId="1307" xr:uid="{1D11CB20-36A2-4689-8F96-459568843C8B}"/>
    <cellStyle name="Normal 3 2 47 3 2" xfId="2438" xr:uid="{60A883A5-8843-4974-9EE0-E2879C968FAF}"/>
    <cellStyle name="Normal 3 2 47 3 2 2" xfId="3880" xr:uid="{D7CC0CD4-FCF5-49E6-B8C1-1CD38444F68E}"/>
    <cellStyle name="Normal 3 2 47 3 3" xfId="3171" xr:uid="{AA956642-C383-4332-BB72-E210A83ED4FA}"/>
    <cellStyle name="Normal 3 2 47 4" xfId="2084" xr:uid="{295372BB-E735-451A-9558-A6CF614B5672}"/>
    <cellStyle name="Normal 3 2 47 4 2" xfId="3529" xr:uid="{5D919F42-80FA-465E-AAFA-16A041C251DA}"/>
    <cellStyle name="Normal 3 2 47 5" xfId="2817" xr:uid="{CFAF872E-9385-46E3-B71E-AD8169979F66}"/>
    <cellStyle name="Normal 3 2 48" xfId="375" xr:uid="{00000000-0005-0000-0000-000067010000}"/>
    <cellStyle name="Normal 3 2 48 2" xfId="376" xr:uid="{00000000-0005-0000-0000-000068010000}"/>
    <cellStyle name="Normal 3 2 48 2 2" xfId="1310" xr:uid="{D58E672B-E0B7-40B9-B267-DCB4535ADE22}"/>
    <cellStyle name="Normal 3 2 48 2 2 2" xfId="2441" xr:uid="{940823A7-A883-4EFA-8204-BC83B8199522}"/>
    <cellStyle name="Normal 3 2 48 2 2 2 2" xfId="3883" xr:uid="{EAF4AE1E-DA34-4FC4-A661-EAB8AA2DEE05}"/>
    <cellStyle name="Normal 3 2 48 2 2 3" xfId="3174" xr:uid="{78EB5767-CC8D-4431-87C4-F33600CD46CA}"/>
    <cellStyle name="Normal 3 2 48 2 3" xfId="2087" xr:uid="{BCF4807B-0A99-4ECF-BAC7-B03085CA81CE}"/>
    <cellStyle name="Normal 3 2 48 2 3 2" xfId="3532" xr:uid="{812529A0-D057-4D1E-85DB-958792A8B900}"/>
    <cellStyle name="Normal 3 2 48 2 4" xfId="2820" xr:uid="{0299903D-DB3B-423D-B8B1-DF380760BC0B}"/>
    <cellStyle name="Normal 3 2 48 3" xfId="1309" xr:uid="{2909EE12-1E83-4D73-A043-F04A7DC2BF59}"/>
    <cellStyle name="Normal 3 2 48 3 2" xfId="2440" xr:uid="{6CC4F109-374B-4889-A58B-2269A202AB86}"/>
    <cellStyle name="Normal 3 2 48 3 2 2" xfId="3882" xr:uid="{25FFDC59-D896-45BA-9582-10D8D14D617A}"/>
    <cellStyle name="Normal 3 2 48 3 3" xfId="3173" xr:uid="{5E3AA704-4A93-42E7-9F95-EB56F1281EB8}"/>
    <cellStyle name="Normal 3 2 48 4" xfId="2086" xr:uid="{BB0572F3-0F08-4291-BA84-3CEE9EC59694}"/>
    <cellStyle name="Normal 3 2 48 4 2" xfId="3531" xr:uid="{0516B621-3F57-42F8-9914-0B7E5CE9AC64}"/>
    <cellStyle name="Normal 3 2 48 5" xfId="2819" xr:uid="{FCE70BE9-E2F8-4D7F-A828-B29E9EABE9E3}"/>
    <cellStyle name="Normal 3 2 49" xfId="377" xr:uid="{00000000-0005-0000-0000-000069010000}"/>
    <cellStyle name="Normal 3 2 49 2" xfId="378" xr:uid="{00000000-0005-0000-0000-00006A010000}"/>
    <cellStyle name="Normal 3 2 49 2 2" xfId="1312" xr:uid="{B368A799-6012-4E01-9FC6-C30ABC8226B1}"/>
    <cellStyle name="Normal 3 2 49 2 2 2" xfId="2443" xr:uid="{78BBB14A-EB31-4C0E-B89E-6E63F2133346}"/>
    <cellStyle name="Normal 3 2 49 2 2 2 2" xfId="3885" xr:uid="{A6732D18-5A24-47AB-BB39-5FC997FE1C11}"/>
    <cellStyle name="Normal 3 2 49 2 2 3" xfId="3176" xr:uid="{28F468AA-360A-4B7A-868F-2F8E9100C0A4}"/>
    <cellStyle name="Normal 3 2 49 2 3" xfId="2089" xr:uid="{4418FA0E-5F24-46A6-921F-F2C2FED96166}"/>
    <cellStyle name="Normal 3 2 49 2 3 2" xfId="3534" xr:uid="{7DD577E1-F71F-4F58-BC10-E7574A552713}"/>
    <cellStyle name="Normal 3 2 49 2 4" xfId="2822" xr:uid="{4B39E375-8D8C-4278-8B69-765B9E34FBCA}"/>
    <cellStyle name="Normal 3 2 49 3" xfId="1311" xr:uid="{62CF6DD6-05FC-48F0-AA1E-B07B33A960A7}"/>
    <cellStyle name="Normal 3 2 49 3 2" xfId="2442" xr:uid="{300DF0BF-C126-464F-BCED-ACC1FC4D499A}"/>
    <cellStyle name="Normal 3 2 49 3 2 2" xfId="3884" xr:uid="{7B842F72-B43F-4B51-9401-9F36D3AA0E8B}"/>
    <cellStyle name="Normal 3 2 49 3 3" xfId="3175" xr:uid="{DD3BBC62-3307-4638-80A3-8106829BE238}"/>
    <cellStyle name="Normal 3 2 49 4" xfId="2088" xr:uid="{D823166F-1FA4-4981-9707-27F38EAB1D5D}"/>
    <cellStyle name="Normal 3 2 49 4 2" xfId="3533" xr:uid="{801D4438-80F2-4E62-8395-CA1304D3F27D}"/>
    <cellStyle name="Normal 3 2 49 5" xfId="2821" xr:uid="{E3E6820B-331D-4697-A143-222B6E3EEA47}"/>
    <cellStyle name="Normal 3 2 5" xfId="379" xr:uid="{00000000-0005-0000-0000-00006B010000}"/>
    <cellStyle name="Normal 3 2 5 2" xfId="380" xr:uid="{00000000-0005-0000-0000-00006C010000}"/>
    <cellStyle name="Normal 3 2 5 2 2" xfId="1314" xr:uid="{9D8F435C-47CF-478D-B59E-3E1D3F3AEFFF}"/>
    <cellStyle name="Normal 3 2 5 2 2 2" xfId="2445" xr:uid="{1ABFD694-A466-4F18-9DBE-1F2358A76CE5}"/>
    <cellStyle name="Normal 3 2 5 2 2 2 2" xfId="3887" xr:uid="{7D82EE47-0C64-4737-B929-06A40C5550A7}"/>
    <cellStyle name="Normal 3 2 5 2 2 3" xfId="3178" xr:uid="{9CECE13B-11DF-44D1-8186-DDB59194E3A1}"/>
    <cellStyle name="Normal 3 2 5 2 3" xfId="2091" xr:uid="{B889C3AA-E7DF-4217-93C4-F43D8EAF1096}"/>
    <cellStyle name="Normal 3 2 5 2 3 2" xfId="3536" xr:uid="{74C73CCB-B80E-4386-9499-3070E55B96AD}"/>
    <cellStyle name="Normal 3 2 5 2 4" xfId="2824" xr:uid="{95A272E1-2DB9-4FD5-90C5-7EAA48723039}"/>
    <cellStyle name="Normal 3 2 5 3" xfId="1313" xr:uid="{EFCD1CCC-885A-4550-9443-BAD80800D2C7}"/>
    <cellStyle name="Normal 3 2 5 3 2" xfId="2444" xr:uid="{EE126C7E-CBB0-4927-9576-7FCCC64EFFFB}"/>
    <cellStyle name="Normal 3 2 5 3 2 2" xfId="3886" xr:uid="{7BAE1E0C-6147-4045-9300-E44AC747F5A1}"/>
    <cellStyle name="Normal 3 2 5 3 3" xfId="3177" xr:uid="{3BC18E19-571D-485C-8CD6-B45538A00F6A}"/>
    <cellStyle name="Normal 3 2 5 4" xfId="2090" xr:uid="{A3183BA0-0F5D-43CA-A88A-A67285B61A09}"/>
    <cellStyle name="Normal 3 2 5 4 2" xfId="3535" xr:uid="{88A2DAA3-2615-4488-A6A0-922083460655}"/>
    <cellStyle name="Normal 3 2 5 5" xfId="2823" xr:uid="{3495AF9B-5488-4F77-82A2-BACC69944B07}"/>
    <cellStyle name="Normal 3 2 50" xfId="381" xr:uid="{00000000-0005-0000-0000-00006D010000}"/>
    <cellStyle name="Normal 3 2 50 2" xfId="382" xr:uid="{00000000-0005-0000-0000-00006E010000}"/>
    <cellStyle name="Normal 3 2 50 2 2" xfId="1316" xr:uid="{A0BE29F5-030C-4AC3-93BB-26911A312DE1}"/>
    <cellStyle name="Normal 3 2 50 2 2 2" xfId="2447" xr:uid="{9E6D7E3F-C9C3-4705-9949-688D51D553E9}"/>
    <cellStyle name="Normal 3 2 50 2 2 2 2" xfId="3889" xr:uid="{0645F399-D210-4A48-9B93-E76DE033B7B0}"/>
    <cellStyle name="Normal 3 2 50 2 2 3" xfId="3180" xr:uid="{AE092CD8-AF55-4A17-AB60-F60E39FFDE2D}"/>
    <cellStyle name="Normal 3 2 50 2 3" xfId="2093" xr:uid="{783B043A-60F1-43BC-B0E0-E72F4EF19C32}"/>
    <cellStyle name="Normal 3 2 50 2 3 2" xfId="3538" xr:uid="{E333BEBF-73A1-44BE-A4DB-8DB617048474}"/>
    <cellStyle name="Normal 3 2 50 2 4" xfId="2826" xr:uid="{A8187A7B-4D07-4789-B787-AB97C3A4AFBA}"/>
    <cellStyle name="Normal 3 2 50 3" xfId="1315" xr:uid="{8AC6C304-A9B0-42C5-895E-AD949D96B888}"/>
    <cellStyle name="Normal 3 2 50 3 2" xfId="2446" xr:uid="{066B9488-1B65-41EF-AE76-25FA74B3B0A1}"/>
    <cellStyle name="Normal 3 2 50 3 2 2" xfId="3888" xr:uid="{84CAD2B3-1197-4EA9-82FB-8A4F5DE7A6F4}"/>
    <cellStyle name="Normal 3 2 50 3 3" xfId="3179" xr:uid="{7E3E90FD-2DAC-439E-B1A4-434C55D2DAB7}"/>
    <cellStyle name="Normal 3 2 50 4" xfId="2092" xr:uid="{895B01CE-8FED-4BCA-8818-C612084EB84B}"/>
    <cellStyle name="Normal 3 2 50 4 2" xfId="3537" xr:uid="{2D583383-4633-4E9D-A5D2-DFCF4C462F64}"/>
    <cellStyle name="Normal 3 2 50 5" xfId="2825" xr:uid="{FD7DAE8F-CDDD-4BC4-9F56-0BB0C6F06458}"/>
    <cellStyle name="Normal 3 2 51" xfId="383" xr:uid="{00000000-0005-0000-0000-00006F010000}"/>
    <cellStyle name="Normal 3 2 51 2" xfId="384" xr:uid="{00000000-0005-0000-0000-000070010000}"/>
    <cellStyle name="Normal 3 2 51 2 2" xfId="1318" xr:uid="{3B8DDD43-D745-441D-910B-8C1E383A3ED4}"/>
    <cellStyle name="Normal 3 2 51 2 2 2" xfId="2449" xr:uid="{5281E195-58FE-455F-AEF2-0F8688977C2D}"/>
    <cellStyle name="Normal 3 2 51 2 2 2 2" xfId="3891" xr:uid="{60947B85-CC56-4FBD-94A5-11F537BFE0FE}"/>
    <cellStyle name="Normal 3 2 51 2 2 3" xfId="3182" xr:uid="{8243A737-5F95-40E4-A459-1145B59B45AC}"/>
    <cellStyle name="Normal 3 2 51 2 3" xfId="2095" xr:uid="{F4D6005A-CB2A-4D90-ABAE-2EC76853AE64}"/>
    <cellStyle name="Normal 3 2 51 2 3 2" xfId="3540" xr:uid="{5CEB3D79-6117-4285-945A-019B91318D52}"/>
    <cellStyle name="Normal 3 2 51 2 4" xfId="2828" xr:uid="{23554282-7B89-446D-B927-38FCD8D7F63C}"/>
    <cellStyle name="Normal 3 2 51 3" xfId="1317" xr:uid="{EB120994-21DB-44F8-BBA1-94295604D8D0}"/>
    <cellStyle name="Normal 3 2 51 3 2" xfId="2448" xr:uid="{C340856B-4805-407B-AF13-5815C57F5241}"/>
    <cellStyle name="Normal 3 2 51 3 2 2" xfId="3890" xr:uid="{BEDB2C49-32B9-4459-9FCA-CF4A8B05A6EB}"/>
    <cellStyle name="Normal 3 2 51 3 3" xfId="3181" xr:uid="{FD8959A7-44AC-477F-876D-299F10D17C7E}"/>
    <cellStyle name="Normal 3 2 51 4" xfId="2094" xr:uid="{292B3E55-7BFB-4753-A9CA-2C9BA572CB5D}"/>
    <cellStyle name="Normal 3 2 51 4 2" xfId="3539" xr:uid="{45677FA4-4991-4AFE-A2D4-AA4D2181F0E9}"/>
    <cellStyle name="Normal 3 2 51 5" xfId="2827" xr:uid="{C95CE1CB-15BF-4BA7-8DA1-9C4BD638F0A0}"/>
    <cellStyle name="Normal 3 2 52" xfId="385" xr:uid="{00000000-0005-0000-0000-000071010000}"/>
    <cellStyle name="Normal 3 2 52 2" xfId="386" xr:uid="{00000000-0005-0000-0000-000072010000}"/>
    <cellStyle name="Normal 3 2 52 2 2" xfId="1320" xr:uid="{10C9543F-F190-4D4A-8F34-F0289A51D73A}"/>
    <cellStyle name="Normal 3 2 52 2 2 2" xfId="2451" xr:uid="{5CD8331D-0932-484D-8D81-2B56B3B56FE9}"/>
    <cellStyle name="Normal 3 2 52 2 2 2 2" xfId="3893" xr:uid="{924A551E-1C8D-4C80-A1E8-20A0FDB9E95B}"/>
    <cellStyle name="Normal 3 2 52 2 2 3" xfId="3184" xr:uid="{035E5F87-C235-4B38-A0B9-A77BAB42D3D0}"/>
    <cellStyle name="Normal 3 2 52 2 3" xfId="2097" xr:uid="{43F0CC68-827C-4929-B3E5-77C128006962}"/>
    <cellStyle name="Normal 3 2 52 2 3 2" xfId="3542" xr:uid="{D5186FDF-A9C8-4367-9771-A04456BF3E31}"/>
    <cellStyle name="Normal 3 2 52 2 4" xfId="2830" xr:uid="{EB2ED8BD-50AA-4C03-BD92-6164E18327EB}"/>
    <cellStyle name="Normal 3 2 52 3" xfId="1319" xr:uid="{785E13E8-B271-458A-B9DC-93C9A19DF61B}"/>
    <cellStyle name="Normal 3 2 52 3 2" xfId="2450" xr:uid="{0888FDCC-28B2-4487-8941-630B696F051D}"/>
    <cellStyle name="Normal 3 2 52 3 2 2" xfId="3892" xr:uid="{12250754-0467-4B89-8088-0067735A6A89}"/>
    <cellStyle name="Normal 3 2 52 3 3" xfId="3183" xr:uid="{39264A2B-EB51-4127-B328-7E267C3F97B4}"/>
    <cellStyle name="Normal 3 2 52 4" xfId="2096" xr:uid="{D141A4D4-4A85-4E7F-8F0A-6AC3226FDBC6}"/>
    <cellStyle name="Normal 3 2 52 4 2" xfId="3541" xr:uid="{6E709298-B014-4776-9FD7-0C1BDFC6BE96}"/>
    <cellStyle name="Normal 3 2 52 5" xfId="2829" xr:uid="{B8BBD63B-1B53-4FAB-9BFE-D2CA0E6CC118}"/>
    <cellStyle name="Normal 3 2 53" xfId="387" xr:uid="{00000000-0005-0000-0000-000073010000}"/>
    <cellStyle name="Normal 3 2 53 2" xfId="388" xr:uid="{00000000-0005-0000-0000-000074010000}"/>
    <cellStyle name="Normal 3 2 53 2 2" xfId="1322" xr:uid="{5D95F405-2462-4251-BDCA-53DC5AA8BF92}"/>
    <cellStyle name="Normal 3 2 53 2 2 2" xfId="2453" xr:uid="{4FEA0DFB-F804-48A1-A776-708500E97BBC}"/>
    <cellStyle name="Normal 3 2 53 2 2 2 2" xfId="3895" xr:uid="{006BEE5E-FD73-45E1-B5A4-037D85EEC392}"/>
    <cellStyle name="Normal 3 2 53 2 2 3" xfId="3186" xr:uid="{FEB82DDE-FBCA-4279-8DFF-15D610A28F99}"/>
    <cellStyle name="Normal 3 2 53 2 3" xfId="2099" xr:uid="{9C4B9E42-D5AC-40F6-826B-02A67D56D982}"/>
    <cellStyle name="Normal 3 2 53 2 3 2" xfId="3544" xr:uid="{2FF81CDC-E365-4A44-83B2-908A9EEA35A3}"/>
    <cellStyle name="Normal 3 2 53 2 4" xfId="2832" xr:uid="{73912EE7-FD5E-4971-952C-D16BE88C5E08}"/>
    <cellStyle name="Normal 3 2 53 3" xfId="1321" xr:uid="{0DEC9C06-D14D-40F7-8B8C-3E61E45E0F1A}"/>
    <cellStyle name="Normal 3 2 53 3 2" xfId="2452" xr:uid="{A42B91F5-D955-4426-935A-C9F83AE18495}"/>
    <cellStyle name="Normal 3 2 53 3 2 2" xfId="3894" xr:uid="{298B7D6F-CA18-42BD-ABAE-A08A442D5CEA}"/>
    <cellStyle name="Normal 3 2 53 3 3" xfId="3185" xr:uid="{2505D8A1-9C1F-4661-8BDA-5525BCEB8326}"/>
    <cellStyle name="Normal 3 2 53 4" xfId="2098" xr:uid="{A6FC1289-D4CE-4726-8B10-015EC103BECD}"/>
    <cellStyle name="Normal 3 2 53 4 2" xfId="3543" xr:uid="{25AE1B80-5B5F-47CD-B04B-7D28CFD7BC4C}"/>
    <cellStyle name="Normal 3 2 53 5" xfId="2831" xr:uid="{AA3C78A9-14E3-42B1-B76C-3B5C00179FCC}"/>
    <cellStyle name="Normal 3 2 54" xfId="389" xr:uid="{00000000-0005-0000-0000-000075010000}"/>
    <cellStyle name="Normal 3 2 54 2" xfId="390" xr:uid="{00000000-0005-0000-0000-000076010000}"/>
    <cellStyle name="Normal 3 2 54 2 2" xfId="1324" xr:uid="{B27BC8F2-5B61-47FA-94AB-3864A7EA7117}"/>
    <cellStyle name="Normal 3 2 54 2 2 2" xfId="2455" xr:uid="{B54E238C-CE49-4107-9C65-BFA49821CB3B}"/>
    <cellStyle name="Normal 3 2 54 2 2 2 2" xfId="3897" xr:uid="{55ECA859-BC72-42C3-B033-6E0351BB0157}"/>
    <cellStyle name="Normal 3 2 54 2 2 3" xfId="3188" xr:uid="{972149ED-32FD-41D0-8554-54381A375487}"/>
    <cellStyle name="Normal 3 2 54 2 3" xfId="2101" xr:uid="{B89DD410-C13F-471F-86E3-46D3817F6BC2}"/>
    <cellStyle name="Normal 3 2 54 2 3 2" xfId="3546" xr:uid="{0011EF42-02EC-4732-AC5A-07D85CF850CC}"/>
    <cellStyle name="Normal 3 2 54 2 4" xfId="2834" xr:uid="{9F2D7C95-DA4A-41F2-AEC6-654668D3E3BE}"/>
    <cellStyle name="Normal 3 2 54 3" xfId="1323" xr:uid="{838BE1DC-143C-4C8B-B73D-81A375E2835B}"/>
    <cellStyle name="Normal 3 2 54 3 2" xfId="2454" xr:uid="{A3A79D72-62DF-4123-9AB6-45D48FE590D3}"/>
    <cellStyle name="Normal 3 2 54 3 2 2" xfId="3896" xr:uid="{64402A0C-FCC6-4EB6-A284-0895FD95AC27}"/>
    <cellStyle name="Normal 3 2 54 3 3" xfId="3187" xr:uid="{C94BDAE9-21BF-4BBD-946B-66C9BBEDC69E}"/>
    <cellStyle name="Normal 3 2 54 4" xfId="2100" xr:uid="{97F51D31-0B78-47D4-9D4E-412F657CF970}"/>
    <cellStyle name="Normal 3 2 54 4 2" xfId="3545" xr:uid="{EA1B4B79-70C8-48F5-8A21-6DFFE01819E8}"/>
    <cellStyle name="Normal 3 2 54 5" xfId="2833" xr:uid="{BEEC60F7-2D4A-4392-876E-D9ED8D01B77C}"/>
    <cellStyle name="Normal 3 2 55" xfId="391" xr:uid="{00000000-0005-0000-0000-000077010000}"/>
    <cellStyle name="Normal 3 2 55 2" xfId="392" xr:uid="{00000000-0005-0000-0000-000078010000}"/>
    <cellStyle name="Normal 3 2 55 2 2" xfId="1326" xr:uid="{35AFF725-8C71-4DA4-A348-6CA2C1CE25A6}"/>
    <cellStyle name="Normal 3 2 55 2 2 2" xfId="2457" xr:uid="{18FED0CE-79BC-42EB-8FEC-6B7C535C93D8}"/>
    <cellStyle name="Normal 3 2 55 2 2 2 2" xfId="3899" xr:uid="{E97CA928-BE78-4071-9D0A-7C6325415A3A}"/>
    <cellStyle name="Normal 3 2 55 2 2 3" xfId="3190" xr:uid="{07232F6B-1533-410E-9CD1-6E9CB168C59C}"/>
    <cellStyle name="Normal 3 2 55 2 3" xfId="2103" xr:uid="{CCD8D926-419F-4B2C-9251-5FCEEA5E8A1F}"/>
    <cellStyle name="Normal 3 2 55 2 3 2" xfId="3548" xr:uid="{87826EDD-8586-4C38-8739-7C383396C62A}"/>
    <cellStyle name="Normal 3 2 55 2 4" xfId="2836" xr:uid="{2C023BCC-AF94-4BD6-9F1C-C4A59E9B9EA7}"/>
    <cellStyle name="Normal 3 2 55 3" xfId="1325" xr:uid="{9EBD5F20-F7E2-4D33-8AC2-726E76862904}"/>
    <cellStyle name="Normal 3 2 55 3 2" xfId="2456" xr:uid="{C91DB0E2-C6F0-4389-BBD6-9D655A6001A8}"/>
    <cellStyle name="Normal 3 2 55 3 2 2" xfId="3898" xr:uid="{92EA4080-25A0-42F0-8D37-3D25C23D94E3}"/>
    <cellStyle name="Normal 3 2 55 3 3" xfId="3189" xr:uid="{04574BF3-A6B6-4099-8A5F-E0BC2F63A790}"/>
    <cellStyle name="Normal 3 2 55 4" xfId="2102" xr:uid="{E3CFF721-F125-4958-8858-6702546D3E1C}"/>
    <cellStyle name="Normal 3 2 55 4 2" xfId="3547" xr:uid="{36980AB0-C7F2-46C8-A11A-60AB5C23D311}"/>
    <cellStyle name="Normal 3 2 55 5" xfId="2835" xr:uid="{8AB91557-82BB-4B2B-8131-4BD8A1CB8FA1}"/>
    <cellStyle name="Normal 3 2 56" xfId="393" xr:uid="{00000000-0005-0000-0000-000079010000}"/>
    <cellStyle name="Normal 3 2 56 2" xfId="394" xr:uid="{00000000-0005-0000-0000-00007A010000}"/>
    <cellStyle name="Normal 3 2 56 2 2" xfId="1328" xr:uid="{CBAD1FCA-D099-4DB7-9966-F2A9CDC8848F}"/>
    <cellStyle name="Normal 3 2 56 2 2 2" xfId="2459" xr:uid="{81BF0415-4A99-4381-96A6-18A900CA75FB}"/>
    <cellStyle name="Normal 3 2 56 2 2 2 2" xfId="3901" xr:uid="{6B7CC196-D079-4822-A04B-BEDC19E09208}"/>
    <cellStyle name="Normal 3 2 56 2 2 3" xfId="3192" xr:uid="{738AE651-8294-4D26-8924-9E5D844AB261}"/>
    <cellStyle name="Normal 3 2 56 2 3" xfId="2105" xr:uid="{20866D0C-38CF-4EB7-98B3-F74E9B0DF343}"/>
    <cellStyle name="Normal 3 2 56 2 3 2" xfId="3550" xr:uid="{3773F20E-2891-4423-BF75-9DBFC25DB69D}"/>
    <cellStyle name="Normal 3 2 56 2 4" xfId="2838" xr:uid="{9FCE831A-8157-487F-A4B3-E338F01C7B30}"/>
    <cellStyle name="Normal 3 2 56 3" xfId="1327" xr:uid="{FFA8F7B9-7527-42F1-8F6C-16C199E310FA}"/>
    <cellStyle name="Normal 3 2 56 3 2" xfId="2458" xr:uid="{63883A17-0D6E-475F-BEA5-80B2D0A4A083}"/>
    <cellStyle name="Normal 3 2 56 3 2 2" xfId="3900" xr:uid="{B141874F-4ED2-4A94-8A1C-1B2768AC4FA3}"/>
    <cellStyle name="Normal 3 2 56 3 3" xfId="3191" xr:uid="{79EDF8C0-8E7D-4773-A1A6-3E9B37504D9C}"/>
    <cellStyle name="Normal 3 2 56 4" xfId="2104" xr:uid="{05000112-3C8B-494C-9FF4-87079550EE39}"/>
    <cellStyle name="Normal 3 2 56 4 2" xfId="3549" xr:uid="{65409B57-2F59-4B64-BF28-BE5F1FF83CD3}"/>
    <cellStyle name="Normal 3 2 56 5" xfId="2837" xr:uid="{0FCFF279-CCB2-4E31-B94A-7CD317E03E94}"/>
    <cellStyle name="Normal 3 2 57" xfId="395" xr:uid="{00000000-0005-0000-0000-00007B010000}"/>
    <cellStyle name="Normal 3 2 57 2" xfId="396" xr:uid="{00000000-0005-0000-0000-00007C010000}"/>
    <cellStyle name="Normal 3 2 57 2 2" xfId="1330" xr:uid="{D5DFB8A7-6A23-43A0-9C9C-A1573E500FA8}"/>
    <cellStyle name="Normal 3 2 57 2 2 2" xfId="2461" xr:uid="{8BD9E392-2143-4AEA-A1A1-2C6642F99F16}"/>
    <cellStyle name="Normal 3 2 57 2 2 2 2" xfId="3903" xr:uid="{C6770883-1EDD-420F-89AA-E8D96440DD2F}"/>
    <cellStyle name="Normal 3 2 57 2 2 3" xfId="3194" xr:uid="{4AAC830A-09FF-488B-9E41-74C75C0E61A9}"/>
    <cellStyle name="Normal 3 2 57 2 3" xfId="2107" xr:uid="{95968ED2-7910-467B-A733-CAAEEC304300}"/>
    <cellStyle name="Normal 3 2 57 2 3 2" xfId="3552" xr:uid="{6EA99A1E-EDAF-4A5D-8C9D-23F32A46B2E1}"/>
    <cellStyle name="Normal 3 2 57 2 4" xfId="2840" xr:uid="{76A8CB7A-39B6-4DE9-A211-1B8934FF3761}"/>
    <cellStyle name="Normal 3 2 57 3" xfId="1329" xr:uid="{AB6ABAA4-2FC2-4CC1-9494-8BE2A51024F0}"/>
    <cellStyle name="Normal 3 2 57 3 2" xfId="2460" xr:uid="{BEACBB42-E313-4A34-8012-0C5C8D21DE09}"/>
    <cellStyle name="Normal 3 2 57 3 2 2" xfId="3902" xr:uid="{83338393-5470-4ED8-9B61-65149E1CF11B}"/>
    <cellStyle name="Normal 3 2 57 3 3" xfId="3193" xr:uid="{4C099796-D9F2-46CC-B746-7009A61B76A4}"/>
    <cellStyle name="Normal 3 2 57 4" xfId="2106" xr:uid="{D0794599-DF76-483B-918D-FB486DB17BFA}"/>
    <cellStyle name="Normal 3 2 57 4 2" xfId="3551" xr:uid="{346F0035-C3C6-4C1F-A682-9CFF4AA3EB6E}"/>
    <cellStyle name="Normal 3 2 57 5" xfId="2839" xr:uid="{5376A641-1F97-400A-997B-4091DB749A41}"/>
    <cellStyle name="Normal 3 2 58" xfId="397" xr:uid="{00000000-0005-0000-0000-00007D010000}"/>
    <cellStyle name="Normal 3 2 58 2" xfId="398" xr:uid="{00000000-0005-0000-0000-00007E010000}"/>
    <cellStyle name="Normal 3 2 58 2 2" xfId="1332" xr:uid="{48140CDB-A88E-4F11-98DD-FB79EC85216E}"/>
    <cellStyle name="Normal 3 2 58 2 2 2" xfId="2463" xr:uid="{B1E397C6-294A-42FF-858B-431920682356}"/>
    <cellStyle name="Normal 3 2 58 2 2 2 2" xfId="3905" xr:uid="{6A0098CA-CD30-4815-AD83-3FFC0A20072F}"/>
    <cellStyle name="Normal 3 2 58 2 2 3" xfId="3196" xr:uid="{4EBE262D-993E-4BF5-A24C-EFFE332CED88}"/>
    <cellStyle name="Normal 3 2 58 2 3" xfId="2109" xr:uid="{0F30F099-2DFC-4C7F-B65A-42438B84C0D7}"/>
    <cellStyle name="Normal 3 2 58 2 3 2" xfId="3554" xr:uid="{4F1D1C04-75CA-457D-82C6-FF08102D150F}"/>
    <cellStyle name="Normal 3 2 58 2 4" xfId="2842" xr:uid="{F9AEA633-CCB8-4F2A-BEC0-C3099D63B248}"/>
    <cellStyle name="Normal 3 2 58 3" xfId="1331" xr:uid="{16C34FDD-6DA8-49DD-9F79-00BB84C21042}"/>
    <cellStyle name="Normal 3 2 58 3 2" xfId="2462" xr:uid="{29A420DD-5286-4352-9BFF-F6C897F1B4F6}"/>
    <cellStyle name="Normal 3 2 58 3 2 2" xfId="3904" xr:uid="{976C115A-B3A3-4F71-B749-D1E4F8A3F452}"/>
    <cellStyle name="Normal 3 2 58 3 3" xfId="3195" xr:uid="{0688DEE3-F80F-4A19-9F55-BEF6BB7ED8F3}"/>
    <cellStyle name="Normal 3 2 58 4" xfId="2108" xr:uid="{C4C3222B-19E9-4950-B3A5-022C6B0C6D35}"/>
    <cellStyle name="Normal 3 2 58 4 2" xfId="3553" xr:uid="{F1ED8F83-71AB-4B45-A693-EB40C0A8E4F9}"/>
    <cellStyle name="Normal 3 2 58 5" xfId="2841" xr:uid="{F4CA875F-07C8-4510-AB25-87E8697C3085}"/>
    <cellStyle name="Normal 3 2 59" xfId="399" xr:uid="{00000000-0005-0000-0000-00007F010000}"/>
    <cellStyle name="Normal 3 2 59 2" xfId="400" xr:uid="{00000000-0005-0000-0000-000080010000}"/>
    <cellStyle name="Normal 3 2 59 2 2" xfId="1334" xr:uid="{7BFA4E6F-1A2B-4D12-A810-C5FBBE482BDB}"/>
    <cellStyle name="Normal 3 2 59 2 2 2" xfId="2465" xr:uid="{9756D922-C84C-4E74-A87E-887CA7A40E90}"/>
    <cellStyle name="Normal 3 2 59 2 2 2 2" xfId="3907" xr:uid="{C3A04AB6-670E-450C-8714-CA6FB5B23556}"/>
    <cellStyle name="Normal 3 2 59 2 2 3" xfId="3198" xr:uid="{B73F04E8-85AB-47C8-BA34-C8043AD995EC}"/>
    <cellStyle name="Normal 3 2 59 2 3" xfId="2111" xr:uid="{918B65AD-EE29-49A2-978A-5D8689733862}"/>
    <cellStyle name="Normal 3 2 59 2 3 2" xfId="3556" xr:uid="{9887E3DC-0137-4F17-9598-CBEDE3810D04}"/>
    <cellStyle name="Normal 3 2 59 2 4" xfId="2844" xr:uid="{7DDA4843-8898-42B4-835E-F41C22D4F747}"/>
    <cellStyle name="Normal 3 2 59 3" xfId="1333" xr:uid="{B279A664-09EA-457C-9683-A3D7732CB769}"/>
    <cellStyle name="Normal 3 2 59 3 2" xfId="2464" xr:uid="{E51740C0-1873-4ED0-B419-167C9EDF507C}"/>
    <cellStyle name="Normal 3 2 59 3 2 2" xfId="3906" xr:uid="{72D7F3AE-35D5-44D5-8E0A-59A57ABB5936}"/>
    <cellStyle name="Normal 3 2 59 3 3" xfId="3197" xr:uid="{AE72E88B-5147-45B3-BA0C-021DFA3F3FB9}"/>
    <cellStyle name="Normal 3 2 59 4" xfId="2110" xr:uid="{BECC3BF4-3AFD-4B90-B610-AD5B0A9F594A}"/>
    <cellStyle name="Normal 3 2 59 4 2" xfId="3555" xr:uid="{8639EC6A-A013-44BC-89D2-D7DA69304ED6}"/>
    <cellStyle name="Normal 3 2 59 5" xfId="2843" xr:uid="{E336F460-63F5-4AB8-B9D4-403FC6E6A5D1}"/>
    <cellStyle name="Normal 3 2 6" xfId="401" xr:uid="{00000000-0005-0000-0000-000081010000}"/>
    <cellStyle name="Normal 3 2 6 2" xfId="402" xr:uid="{00000000-0005-0000-0000-000082010000}"/>
    <cellStyle name="Normal 3 2 6 2 2" xfId="1336" xr:uid="{961CB797-8BEE-4A6A-8B6F-E4BEED73A66D}"/>
    <cellStyle name="Normal 3 2 6 2 2 2" xfId="2467" xr:uid="{43ED5A67-05C0-4438-93D5-BD15121EB639}"/>
    <cellStyle name="Normal 3 2 6 2 2 2 2" xfId="3909" xr:uid="{8E0CEB92-2CC6-4EDE-B496-E5A8E9BBE0E4}"/>
    <cellStyle name="Normal 3 2 6 2 2 3" xfId="3200" xr:uid="{C6A06470-EE69-4C77-8F73-15E1FE7C4408}"/>
    <cellStyle name="Normal 3 2 6 2 3" xfId="2113" xr:uid="{E5762314-03F6-42B6-B608-6481057F9D28}"/>
    <cellStyle name="Normal 3 2 6 2 3 2" xfId="3558" xr:uid="{06B800B7-2CD6-4E15-BFC6-83134EDC2371}"/>
    <cellStyle name="Normal 3 2 6 2 4" xfId="2846" xr:uid="{3BCBC76A-F453-4923-B537-59248AF23333}"/>
    <cellStyle name="Normal 3 2 6 3" xfId="1335" xr:uid="{51FC94A0-A4AB-49B0-B94C-A67865BDFD4E}"/>
    <cellStyle name="Normal 3 2 6 3 2" xfId="2466" xr:uid="{7DC8F4EF-5977-4945-BB82-FFE70F90DB5A}"/>
    <cellStyle name="Normal 3 2 6 3 2 2" xfId="3908" xr:uid="{4B22235E-065C-4316-B6A1-8E1FB2079564}"/>
    <cellStyle name="Normal 3 2 6 3 3" xfId="3199" xr:uid="{6D1E0EA8-D1B6-4343-8144-1FAA324D1F15}"/>
    <cellStyle name="Normal 3 2 6 4" xfId="2112" xr:uid="{E1264666-4E48-41DF-8E5C-8ACEA1F9C851}"/>
    <cellStyle name="Normal 3 2 6 4 2" xfId="3557" xr:uid="{AAEAC301-3EF9-4044-B36D-7AC4EDFECE47}"/>
    <cellStyle name="Normal 3 2 6 5" xfId="2845" xr:uid="{96E6612D-B7E0-4410-9D23-C9D93C5030FA}"/>
    <cellStyle name="Normal 3 2 60" xfId="403" xr:uid="{00000000-0005-0000-0000-000083010000}"/>
    <cellStyle name="Normal 3 2 60 2" xfId="404" xr:uid="{00000000-0005-0000-0000-000084010000}"/>
    <cellStyle name="Normal 3 2 60 2 2" xfId="1338" xr:uid="{8ABD1365-3B18-49A6-A786-58E37ED77B43}"/>
    <cellStyle name="Normal 3 2 60 2 2 2" xfId="2469" xr:uid="{FBFC43C9-5227-4A9E-AEE4-2D20FE3753BB}"/>
    <cellStyle name="Normal 3 2 60 2 2 2 2" xfId="3911" xr:uid="{B9D51C62-4D19-412D-80D2-A5E609202A66}"/>
    <cellStyle name="Normal 3 2 60 2 2 3" xfId="3202" xr:uid="{3087F6DB-B225-445F-8A86-EAA1556CB998}"/>
    <cellStyle name="Normal 3 2 60 2 3" xfId="2115" xr:uid="{452CC3FC-FF5A-4E07-AFBA-8EDF6156057F}"/>
    <cellStyle name="Normal 3 2 60 2 3 2" xfId="3560" xr:uid="{51973AF3-1159-4770-A396-67BCE065D316}"/>
    <cellStyle name="Normal 3 2 60 2 4" xfId="2848" xr:uid="{35985ACA-F785-490C-B309-30055F4D02A9}"/>
    <cellStyle name="Normal 3 2 60 3" xfId="1337" xr:uid="{27F3BF93-042F-4559-8A44-1AFB8FEF4FBA}"/>
    <cellStyle name="Normal 3 2 60 3 2" xfId="2468" xr:uid="{F8F8CB88-75CD-421D-B1A1-C1D2898E6D5C}"/>
    <cellStyle name="Normal 3 2 60 3 2 2" xfId="3910" xr:uid="{F1E95EED-86D2-486D-BF47-C70A857E77A4}"/>
    <cellStyle name="Normal 3 2 60 3 3" xfId="3201" xr:uid="{0F1B6179-C6D8-4E1B-AAA7-C1D0B7DE8C2B}"/>
    <cellStyle name="Normal 3 2 60 4" xfId="2114" xr:uid="{4BCEF4BA-44AE-474C-B53C-EEF3D807A21D}"/>
    <cellStyle name="Normal 3 2 60 4 2" xfId="3559" xr:uid="{5C34BF6F-4245-4A0B-B391-1BE630AE5CBF}"/>
    <cellStyle name="Normal 3 2 60 5" xfId="2847" xr:uid="{34C4F43C-1449-4CE7-AB9D-44068628A26C}"/>
    <cellStyle name="Normal 3 2 61" xfId="405" xr:uid="{00000000-0005-0000-0000-000085010000}"/>
    <cellStyle name="Normal 3 2 61 2" xfId="406" xr:uid="{00000000-0005-0000-0000-000086010000}"/>
    <cellStyle name="Normal 3 2 61 2 2" xfId="1340" xr:uid="{E3731A6A-C95E-41CA-AEFF-F8ADBBD6E6AE}"/>
    <cellStyle name="Normal 3 2 61 2 2 2" xfId="2471" xr:uid="{FD8BC929-EDEB-4FA3-8D23-3C9D7E6DC409}"/>
    <cellStyle name="Normal 3 2 61 2 2 2 2" xfId="3913" xr:uid="{26C5BF2D-4D90-4819-99B1-42EB256EC18C}"/>
    <cellStyle name="Normal 3 2 61 2 2 3" xfId="3204" xr:uid="{19591E62-CBD4-4D8F-BA81-3FFA5793E926}"/>
    <cellStyle name="Normal 3 2 61 2 3" xfId="2117" xr:uid="{78C3019B-D268-474E-BFAB-EB8056227E67}"/>
    <cellStyle name="Normal 3 2 61 2 3 2" xfId="3562" xr:uid="{A6514058-244B-48DB-A9A4-E0671048899C}"/>
    <cellStyle name="Normal 3 2 61 2 4" xfId="2850" xr:uid="{9A2C65B4-1E85-44BD-8D4B-B030CFBD00AB}"/>
    <cellStyle name="Normal 3 2 61 3" xfId="1339" xr:uid="{25BD764C-EB50-460A-B721-62DE47E6D9E7}"/>
    <cellStyle name="Normal 3 2 61 3 2" xfId="2470" xr:uid="{C7E7288D-CDD2-4E3F-A3E9-E936436D602E}"/>
    <cellStyle name="Normal 3 2 61 3 2 2" xfId="3912" xr:uid="{DEC1E1EF-070D-4642-ABB9-B83A41530EF7}"/>
    <cellStyle name="Normal 3 2 61 3 3" xfId="3203" xr:uid="{380C3845-6645-46C1-A25F-75999D3A30BE}"/>
    <cellStyle name="Normal 3 2 61 4" xfId="2116" xr:uid="{84F9C01E-3717-4B47-9EC4-295E203E40B1}"/>
    <cellStyle name="Normal 3 2 61 4 2" xfId="3561" xr:uid="{53322FB2-B784-4520-A967-2865AC83554E}"/>
    <cellStyle name="Normal 3 2 61 5" xfId="2849" xr:uid="{F5A30B03-CBA5-487F-993E-0F4E5B1E7A79}"/>
    <cellStyle name="Normal 3 2 62" xfId="407" xr:uid="{00000000-0005-0000-0000-000087010000}"/>
    <cellStyle name="Normal 3 2 62 2" xfId="408" xr:uid="{00000000-0005-0000-0000-000088010000}"/>
    <cellStyle name="Normal 3 2 62 2 2" xfId="1342" xr:uid="{D109C67D-ADA7-4410-8557-F1DD073D8541}"/>
    <cellStyle name="Normal 3 2 62 2 2 2" xfId="2473" xr:uid="{82A4FB52-185E-475F-A4D1-7E6206B9EBCE}"/>
    <cellStyle name="Normal 3 2 62 2 2 2 2" xfId="3915" xr:uid="{B7296376-53A2-497F-940D-EA585B856117}"/>
    <cellStyle name="Normal 3 2 62 2 2 3" xfId="3206" xr:uid="{A090CE16-6D28-4A8D-96A2-ED7B9D01FB82}"/>
    <cellStyle name="Normal 3 2 62 2 3" xfId="2119" xr:uid="{660E53C1-C342-43D2-B71A-F8CEEDA034FA}"/>
    <cellStyle name="Normal 3 2 62 2 3 2" xfId="3564" xr:uid="{1FA5F3BC-8016-4B4A-9F9C-16AB5F7456BB}"/>
    <cellStyle name="Normal 3 2 62 2 4" xfId="2852" xr:uid="{42F22426-4796-469C-8B0E-D5E71C1C845D}"/>
    <cellStyle name="Normal 3 2 62 3" xfId="1341" xr:uid="{80D4AD4A-1B2C-430D-96DE-A81D92184E04}"/>
    <cellStyle name="Normal 3 2 62 3 2" xfId="2472" xr:uid="{00EA33E5-B2AE-48F6-AB61-E84C6897DBB2}"/>
    <cellStyle name="Normal 3 2 62 3 2 2" xfId="3914" xr:uid="{CAA86626-67F0-42D5-A689-6008784988C8}"/>
    <cellStyle name="Normal 3 2 62 3 3" xfId="3205" xr:uid="{C1812591-3EA0-43C7-8724-34460B925121}"/>
    <cellStyle name="Normal 3 2 62 4" xfId="2118" xr:uid="{D0000B75-B099-47CE-8EF7-782C7F1D93DF}"/>
    <cellStyle name="Normal 3 2 62 4 2" xfId="3563" xr:uid="{FA5BA13D-03DA-46F9-8E8E-2EBAE5A8ABF0}"/>
    <cellStyle name="Normal 3 2 62 5" xfId="2851" xr:uid="{EA482594-375C-4A86-9425-BEED55C9D788}"/>
    <cellStyle name="Normal 3 2 63" xfId="409" xr:uid="{00000000-0005-0000-0000-000089010000}"/>
    <cellStyle name="Normal 3 2 63 2" xfId="410" xr:uid="{00000000-0005-0000-0000-00008A010000}"/>
    <cellStyle name="Normal 3 2 63 2 2" xfId="1344" xr:uid="{696DDB39-1569-4DE9-BA82-D0F8091DE6EE}"/>
    <cellStyle name="Normal 3 2 63 2 2 2" xfId="2475" xr:uid="{606F0797-3EAC-4F59-AC79-D66431724112}"/>
    <cellStyle name="Normal 3 2 63 2 2 2 2" xfId="3917" xr:uid="{201DF421-FD6C-407F-945A-4D7ABBC980C4}"/>
    <cellStyle name="Normal 3 2 63 2 2 3" xfId="3208" xr:uid="{A94700AE-70C7-4C8B-A71D-5FF33FDD318E}"/>
    <cellStyle name="Normal 3 2 63 2 3" xfId="2121" xr:uid="{65FC6E8A-BEEB-4CDA-A4C7-0AE897C6DBED}"/>
    <cellStyle name="Normal 3 2 63 2 3 2" xfId="3566" xr:uid="{006406C9-DF77-4E9A-BB63-C9628A1FFD83}"/>
    <cellStyle name="Normal 3 2 63 2 4" xfId="2854" xr:uid="{7756B3F1-4C49-45B0-AA30-7BCC77100B7A}"/>
    <cellStyle name="Normal 3 2 63 3" xfId="1343" xr:uid="{C383DC5C-144A-4FFD-95C5-15FF4E35FD17}"/>
    <cellStyle name="Normal 3 2 63 3 2" xfId="2474" xr:uid="{E9B3325C-7440-4BBC-A556-C5C5CDBED41E}"/>
    <cellStyle name="Normal 3 2 63 3 2 2" xfId="3916" xr:uid="{1F3C6B67-9E2F-4971-A0D2-299BF84BC233}"/>
    <cellStyle name="Normal 3 2 63 3 3" xfId="3207" xr:uid="{58B41AEA-8B11-4848-975D-4775CC191653}"/>
    <cellStyle name="Normal 3 2 63 4" xfId="2120" xr:uid="{F8E5ECC6-4DDC-404A-AA9D-EF6BA9F51C2A}"/>
    <cellStyle name="Normal 3 2 63 4 2" xfId="3565" xr:uid="{F845C384-B064-4DCB-8FD7-AD854F44E42D}"/>
    <cellStyle name="Normal 3 2 63 5" xfId="2853" xr:uid="{4DCE8C1E-24F3-4785-9DAC-173299B2D284}"/>
    <cellStyle name="Normal 3 2 64" xfId="411" xr:uid="{00000000-0005-0000-0000-00008B010000}"/>
    <cellStyle name="Normal 3 2 64 2" xfId="412" xr:uid="{00000000-0005-0000-0000-00008C010000}"/>
    <cellStyle name="Normal 3 2 64 2 2" xfId="1346" xr:uid="{B40E18A4-F38B-41A8-A31F-FF6F2CA7D0C9}"/>
    <cellStyle name="Normal 3 2 64 2 2 2" xfId="2477" xr:uid="{318BCCB9-D893-4AE8-9E9F-6E6AE6D8C4EE}"/>
    <cellStyle name="Normal 3 2 64 2 2 2 2" xfId="3919" xr:uid="{B452D439-64C0-45FC-86EE-ADA774F4BE5F}"/>
    <cellStyle name="Normal 3 2 64 2 2 3" xfId="3210" xr:uid="{7C9BB6D2-EAA2-41CE-AB58-15D17939D7B0}"/>
    <cellStyle name="Normal 3 2 64 2 3" xfId="2123" xr:uid="{F899A5A4-BFBA-4421-8DCD-EFAF4146EA50}"/>
    <cellStyle name="Normal 3 2 64 2 3 2" xfId="3568" xr:uid="{1F207706-2B16-4A46-9C43-EC9809F20151}"/>
    <cellStyle name="Normal 3 2 64 2 4" xfId="2856" xr:uid="{5B3EC0F4-D13F-4560-BD12-3F6F18A93A90}"/>
    <cellStyle name="Normal 3 2 64 3" xfId="1345" xr:uid="{13B7EE3D-C841-4659-AA49-FF64DC1B8C94}"/>
    <cellStyle name="Normal 3 2 64 3 2" xfId="2476" xr:uid="{776AE33D-D33C-41AE-ADA1-FF8FEE728AD9}"/>
    <cellStyle name="Normal 3 2 64 3 2 2" xfId="3918" xr:uid="{9B0407BE-9473-4FB9-9DE3-E518D14F4A50}"/>
    <cellStyle name="Normal 3 2 64 3 3" xfId="3209" xr:uid="{3B96EAF3-FB68-4F85-B0C8-3134F4E8B941}"/>
    <cellStyle name="Normal 3 2 64 4" xfId="2122" xr:uid="{8A087936-BFA9-421A-B244-850DD4A14155}"/>
    <cellStyle name="Normal 3 2 64 4 2" xfId="3567" xr:uid="{1FCAD4B5-2AF9-4E02-8250-C6D728EC4B1F}"/>
    <cellStyle name="Normal 3 2 64 5" xfId="2855" xr:uid="{CB982C44-C10C-49E6-AD00-26AFA29FE801}"/>
    <cellStyle name="Normal 3 2 65" xfId="413" xr:uid="{00000000-0005-0000-0000-00008D010000}"/>
    <cellStyle name="Normal 3 2 65 2" xfId="414" xr:uid="{00000000-0005-0000-0000-00008E010000}"/>
    <cellStyle name="Normal 3 2 65 2 2" xfId="1348" xr:uid="{AC28A8DC-97DD-40E8-A7B9-D82EA51D3038}"/>
    <cellStyle name="Normal 3 2 65 2 2 2" xfId="2479" xr:uid="{2A2C9992-8404-43AF-80CA-55C0E9446337}"/>
    <cellStyle name="Normal 3 2 65 2 2 2 2" xfId="3921" xr:uid="{877CD1BC-A213-4AED-B836-78FE25BF8520}"/>
    <cellStyle name="Normal 3 2 65 2 2 3" xfId="3212" xr:uid="{A96912D2-F8B3-4AF8-A2C5-FD9125FB0581}"/>
    <cellStyle name="Normal 3 2 65 2 3" xfId="2125" xr:uid="{AC991005-9D4A-437F-AE2E-D112436323E6}"/>
    <cellStyle name="Normal 3 2 65 2 3 2" xfId="3570" xr:uid="{510B2004-E7A4-4BCC-BF5F-2814D42D221B}"/>
    <cellStyle name="Normal 3 2 65 2 4" xfId="2858" xr:uid="{3ED9D646-D514-485F-98E4-7E7066E6C5C1}"/>
    <cellStyle name="Normal 3 2 65 3" xfId="1347" xr:uid="{5F16CC86-4409-44EC-B146-7D169753E0CD}"/>
    <cellStyle name="Normal 3 2 65 3 2" xfId="2478" xr:uid="{5F54AB42-D884-44EC-A74B-D210AAA1A13B}"/>
    <cellStyle name="Normal 3 2 65 3 2 2" xfId="3920" xr:uid="{ED4E809F-F9A9-4ABC-B013-AAC9C06C4668}"/>
    <cellStyle name="Normal 3 2 65 3 3" xfId="3211" xr:uid="{DC87A70D-405E-48AF-8B5C-3CB7FB3919F7}"/>
    <cellStyle name="Normal 3 2 65 4" xfId="2124" xr:uid="{0DA9917D-464C-4F41-A0C3-4FB6B1F6371F}"/>
    <cellStyle name="Normal 3 2 65 4 2" xfId="3569" xr:uid="{BB2AA3C7-47D1-4B1A-B3B4-ED9B0FEA842E}"/>
    <cellStyle name="Normal 3 2 65 5" xfId="2857" xr:uid="{95B9A075-984A-4C12-B1C8-35F14B3676B9}"/>
    <cellStyle name="Normal 3 2 66" xfId="415" xr:uid="{00000000-0005-0000-0000-00008F010000}"/>
    <cellStyle name="Normal 3 2 66 2" xfId="416" xr:uid="{00000000-0005-0000-0000-000090010000}"/>
    <cellStyle name="Normal 3 2 66 2 2" xfId="1350" xr:uid="{89ED9AEA-F0A5-4F47-A090-C2329B701978}"/>
    <cellStyle name="Normal 3 2 66 2 2 2" xfId="2481" xr:uid="{839395C0-0A74-4A11-8B38-B99923044BF7}"/>
    <cellStyle name="Normal 3 2 66 2 2 2 2" xfId="3923" xr:uid="{0A05B84D-A189-4221-9CEE-FF6FEE69A13F}"/>
    <cellStyle name="Normal 3 2 66 2 2 3" xfId="3214" xr:uid="{90C7BD62-DC41-407D-913F-35223FAD5139}"/>
    <cellStyle name="Normal 3 2 66 2 3" xfId="2127" xr:uid="{05D580B5-FCEC-4FB5-A37C-6CC15014DD88}"/>
    <cellStyle name="Normal 3 2 66 2 3 2" xfId="3572" xr:uid="{6B34F88E-0325-483E-9B7A-E98D60A6B48B}"/>
    <cellStyle name="Normal 3 2 66 2 4" xfId="2860" xr:uid="{91C48AFF-A036-4ED5-802E-98B0BA1C480C}"/>
    <cellStyle name="Normal 3 2 66 3" xfId="1349" xr:uid="{4E207A32-5675-493A-B9DD-31C204357231}"/>
    <cellStyle name="Normal 3 2 66 3 2" xfId="2480" xr:uid="{FD98840C-8298-4BCC-9E29-C1406B2F35F6}"/>
    <cellStyle name="Normal 3 2 66 3 2 2" xfId="3922" xr:uid="{D00292A7-3CE2-4FCE-936A-5FE214AF263A}"/>
    <cellStyle name="Normal 3 2 66 3 3" xfId="3213" xr:uid="{AA6E98E9-D015-4AE1-B9EE-6E280B30ECA5}"/>
    <cellStyle name="Normal 3 2 66 4" xfId="2126" xr:uid="{62FF8242-2F4A-4ABF-B5CA-5AA37D931625}"/>
    <cellStyle name="Normal 3 2 66 4 2" xfId="3571" xr:uid="{F628E348-E7EA-4E54-B79B-80ED7D98FD1F}"/>
    <cellStyle name="Normal 3 2 66 5" xfId="2859" xr:uid="{E07A1D38-3134-48B5-BC73-5B98CD3DA005}"/>
    <cellStyle name="Normal 3 2 67" xfId="417" xr:uid="{00000000-0005-0000-0000-000091010000}"/>
    <cellStyle name="Normal 3 2 67 2" xfId="418" xr:uid="{00000000-0005-0000-0000-000092010000}"/>
    <cellStyle name="Normal 3 2 67 2 2" xfId="1352" xr:uid="{F580B3F6-16BE-48E3-912E-FDC35637EED1}"/>
    <cellStyle name="Normal 3 2 67 2 2 2" xfId="2483" xr:uid="{D6AC6C6B-FC3C-43F7-AA0A-9BC6E6CC88D1}"/>
    <cellStyle name="Normal 3 2 67 2 2 2 2" xfId="3925" xr:uid="{1797F452-518F-42B7-B68D-07BE42155B8E}"/>
    <cellStyle name="Normal 3 2 67 2 2 3" xfId="3216" xr:uid="{D33E83BA-0CC7-477E-B074-2C9BF1AB3137}"/>
    <cellStyle name="Normal 3 2 67 2 3" xfId="2129" xr:uid="{28F722C5-84A3-46DD-8FE3-121350CC8E8D}"/>
    <cellStyle name="Normal 3 2 67 2 3 2" xfId="3574" xr:uid="{35AAEB21-DD15-4A6D-B229-A515C99248CC}"/>
    <cellStyle name="Normal 3 2 67 2 4" xfId="2862" xr:uid="{767ABDDC-CB9B-4F71-A17B-4B41690C718A}"/>
    <cellStyle name="Normal 3 2 67 3" xfId="1351" xr:uid="{B350AA0E-8093-451E-B7DE-C2CF4B93D942}"/>
    <cellStyle name="Normal 3 2 67 3 2" xfId="2482" xr:uid="{298BA48E-F610-4297-A801-160908353760}"/>
    <cellStyle name="Normal 3 2 67 3 2 2" xfId="3924" xr:uid="{E416A92A-D160-408A-8884-E4396B0541B3}"/>
    <cellStyle name="Normal 3 2 67 3 3" xfId="3215" xr:uid="{7B0257DD-DD1A-4DBC-AC4C-AE3862BD9DEB}"/>
    <cellStyle name="Normal 3 2 67 4" xfId="2128" xr:uid="{26110DFA-D2B6-4646-ABCE-C6F926D92F97}"/>
    <cellStyle name="Normal 3 2 67 4 2" xfId="3573" xr:uid="{5EAA63A4-AFB5-49F5-8E2B-AB20E9CDC698}"/>
    <cellStyle name="Normal 3 2 67 5" xfId="2861" xr:uid="{3816B90F-BF24-4A79-86E7-854949B24543}"/>
    <cellStyle name="Normal 3 2 68" xfId="419" xr:uid="{00000000-0005-0000-0000-000093010000}"/>
    <cellStyle name="Normal 3 2 68 2" xfId="420" xr:uid="{00000000-0005-0000-0000-000094010000}"/>
    <cellStyle name="Normal 3 2 68 2 2" xfId="1354" xr:uid="{B07B6CAC-AB2C-447F-9243-35CA10CFAEDE}"/>
    <cellStyle name="Normal 3 2 68 2 2 2" xfId="2485" xr:uid="{360EBC24-34EF-43CF-B85F-9A09504911EF}"/>
    <cellStyle name="Normal 3 2 68 2 2 2 2" xfId="3927" xr:uid="{824A8824-6569-40A2-B53C-C1818E39D728}"/>
    <cellStyle name="Normal 3 2 68 2 2 3" xfId="3218" xr:uid="{F2D6E0BB-CFF1-4FAC-AB66-3D241A158E41}"/>
    <cellStyle name="Normal 3 2 68 2 3" xfId="2131" xr:uid="{F4557B84-F993-42C7-B5F3-A259BAD00AD2}"/>
    <cellStyle name="Normal 3 2 68 2 3 2" xfId="3576" xr:uid="{954D6625-C4F9-4312-B178-77FBFC781DE8}"/>
    <cellStyle name="Normal 3 2 68 2 4" xfId="2864" xr:uid="{5098FF34-8FB8-4F85-B059-336580036D3B}"/>
    <cellStyle name="Normal 3 2 68 3" xfId="1353" xr:uid="{631055BB-A581-4A77-802B-F75AE0D7A2A0}"/>
    <cellStyle name="Normal 3 2 68 3 2" xfId="2484" xr:uid="{677A0B0B-BCAE-4E2A-8290-9A43A54C334F}"/>
    <cellStyle name="Normal 3 2 68 3 2 2" xfId="3926" xr:uid="{B98DAEE5-A382-4EDC-BBCA-FA1E774169FD}"/>
    <cellStyle name="Normal 3 2 68 3 3" xfId="3217" xr:uid="{4084A0BA-E370-42D5-84AF-B1FF2EFD4A3E}"/>
    <cellStyle name="Normal 3 2 68 4" xfId="2130" xr:uid="{F6384121-9F4B-4BB2-A038-56521000AD1B}"/>
    <cellStyle name="Normal 3 2 68 4 2" xfId="3575" xr:uid="{5C60E003-2EC2-41C5-AD0A-7491D6D04FAD}"/>
    <cellStyle name="Normal 3 2 68 5" xfId="2863" xr:uid="{A74537F3-0BCF-4AE6-B979-C0F8BA126F69}"/>
    <cellStyle name="Normal 3 2 69" xfId="421" xr:uid="{00000000-0005-0000-0000-000095010000}"/>
    <cellStyle name="Normal 3 2 69 2" xfId="422" xr:uid="{00000000-0005-0000-0000-000096010000}"/>
    <cellStyle name="Normal 3 2 69 2 2" xfId="1356" xr:uid="{57A9DC03-8C3B-4EF7-A4D1-B25E9AE196B8}"/>
    <cellStyle name="Normal 3 2 69 2 2 2" xfId="2487" xr:uid="{0D55173D-BB1A-4283-9095-0D5B8435C39D}"/>
    <cellStyle name="Normal 3 2 69 2 2 2 2" xfId="3929" xr:uid="{484B7A9A-8520-40AC-AC8D-55B8AF7FDA4A}"/>
    <cellStyle name="Normal 3 2 69 2 2 3" xfId="3220" xr:uid="{65F0AE3F-7342-43AA-9B67-E64F40EC0EFB}"/>
    <cellStyle name="Normal 3 2 69 2 3" xfId="2133" xr:uid="{3EE444B4-6F46-4299-A577-BF6044E46A08}"/>
    <cellStyle name="Normal 3 2 69 2 3 2" xfId="3578" xr:uid="{12C83E0F-E981-400C-88BB-83B39D91F967}"/>
    <cellStyle name="Normal 3 2 69 2 4" xfId="2866" xr:uid="{8536DB1D-26E9-4BCC-83F5-6C6ADCB19D90}"/>
    <cellStyle name="Normal 3 2 69 3" xfId="1355" xr:uid="{CCE86903-0568-4371-8D76-73C2452E7FCD}"/>
    <cellStyle name="Normal 3 2 69 3 2" xfId="2486" xr:uid="{15B432C1-F4DC-4AE2-B6B6-B9FAB2FA8BA2}"/>
    <cellStyle name="Normal 3 2 69 3 2 2" xfId="3928" xr:uid="{84819D21-0032-4EB6-9186-4D95F202DC3C}"/>
    <cellStyle name="Normal 3 2 69 3 3" xfId="3219" xr:uid="{3C7C341B-9490-43B8-8AD5-A006BFCE33BB}"/>
    <cellStyle name="Normal 3 2 69 4" xfId="2132" xr:uid="{60E15877-06F2-436F-8C10-9134A6D071B0}"/>
    <cellStyle name="Normal 3 2 69 4 2" xfId="3577" xr:uid="{A3DB18E5-E36E-4CD2-B791-9B69BC2D34AD}"/>
    <cellStyle name="Normal 3 2 69 5" xfId="2865" xr:uid="{AD3D0D57-63CD-4436-9A95-9A3A4715290E}"/>
    <cellStyle name="Normal 3 2 7" xfId="423" xr:uid="{00000000-0005-0000-0000-000097010000}"/>
    <cellStyle name="Normal 3 2 7 2" xfId="424" xr:uid="{00000000-0005-0000-0000-000098010000}"/>
    <cellStyle name="Normal 3 2 7 2 2" xfId="1358" xr:uid="{D2709BFF-2BE1-49F8-9247-B3C13574E2B5}"/>
    <cellStyle name="Normal 3 2 7 2 2 2" xfId="2489" xr:uid="{5839E2CA-F0CE-4B6F-A019-B38C2FDA2CAF}"/>
    <cellStyle name="Normal 3 2 7 2 2 2 2" xfId="3931" xr:uid="{53458936-5FCA-447C-A651-8350BCDC6021}"/>
    <cellStyle name="Normal 3 2 7 2 2 3" xfId="3222" xr:uid="{ADD70518-AEBF-4F58-A064-14C73D27CEE9}"/>
    <cellStyle name="Normal 3 2 7 2 3" xfId="2135" xr:uid="{3712C81F-7E92-449E-BA76-B9B0F6C3CC9A}"/>
    <cellStyle name="Normal 3 2 7 2 3 2" xfId="3580" xr:uid="{9FF685A8-9595-44D0-B3ED-E7A468BFBB57}"/>
    <cellStyle name="Normal 3 2 7 2 4" xfId="2868" xr:uid="{440A13DF-B132-4132-8CBC-E3474D56FA65}"/>
    <cellStyle name="Normal 3 2 7 3" xfId="1357" xr:uid="{0A17514D-D7D5-429F-ADE0-6836E898FE44}"/>
    <cellStyle name="Normal 3 2 7 3 2" xfId="2488" xr:uid="{65C67318-3547-4747-8F7A-43301332BD16}"/>
    <cellStyle name="Normal 3 2 7 3 2 2" xfId="3930" xr:uid="{48DE85EA-3822-403F-BE7D-31FF1643343A}"/>
    <cellStyle name="Normal 3 2 7 3 3" xfId="3221" xr:uid="{57539B05-24B8-4409-8484-8B1DD45881B0}"/>
    <cellStyle name="Normal 3 2 7 4" xfId="2134" xr:uid="{08588D99-A6E1-41A7-8AA1-DFA8C2469264}"/>
    <cellStyle name="Normal 3 2 7 4 2" xfId="3579" xr:uid="{CD46F1BB-915D-4072-BF9B-A5AFEB9A10F6}"/>
    <cellStyle name="Normal 3 2 7 5" xfId="2867" xr:uid="{A6986F4F-9D98-411E-A743-09FC764074BA}"/>
    <cellStyle name="Normal 3 2 70" xfId="425" xr:uid="{00000000-0005-0000-0000-000099010000}"/>
    <cellStyle name="Normal 3 2 70 2" xfId="426" xr:uid="{00000000-0005-0000-0000-00009A010000}"/>
    <cellStyle name="Normal 3 2 70 2 2" xfId="1360" xr:uid="{EE0B80A4-F9D3-448C-A75B-7617E7E63CF1}"/>
    <cellStyle name="Normal 3 2 70 2 2 2" xfId="2491" xr:uid="{2BC6557D-66BB-4054-8A01-D028E4D20873}"/>
    <cellStyle name="Normal 3 2 70 2 2 2 2" xfId="3933" xr:uid="{9799008D-0633-4A3D-9E7C-590E0A765232}"/>
    <cellStyle name="Normal 3 2 70 2 2 3" xfId="3224" xr:uid="{4A5029E8-ACA1-4BB4-9AAF-A84BA9EECC23}"/>
    <cellStyle name="Normal 3 2 70 2 3" xfId="2137" xr:uid="{2842AF55-3144-43DA-8C7F-E8EA4266CA65}"/>
    <cellStyle name="Normal 3 2 70 2 3 2" xfId="3582" xr:uid="{72EE753A-B4CA-4D06-B3F4-132DE209C852}"/>
    <cellStyle name="Normal 3 2 70 2 4" xfId="2870" xr:uid="{52A80FB4-06DA-40D7-9F06-D0C6053A0618}"/>
    <cellStyle name="Normal 3 2 70 3" xfId="1359" xr:uid="{AE078A02-531F-48DC-8FA0-7069CFEF6F99}"/>
    <cellStyle name="Normal 3 2 70 3 2" xfId="2490" xr:uid="{85FA69A1-00F8-4BF6-BF63-F984ADBDAB7D}"/>
    <cellStyle name="Normal 3 2 70 3 2 2" xfId="3932" xr:uid="{BAE6C17F-20BC-449C-B4AA-A310F52B912F}"/>
    <cellStyle name="Normal 3 2 70 3 3" xfId="3223" xr:uid="{B5A43E80-90D8-4B54-9EFA-AEEEFA12BC18}"/>
    <cellStyle name="Normal 3 2 70 4" xfId="2136" xr:uid="{FF5CE0AD-F7E0-412D-9BAC-FA5ABC4159D7}"/>
    <cellStyle name="Normal 3 2 70 4 2" xfId="3581" xr:uid="{CCED2BFA-2FEA-460E-B785-EEADF8801E68}"/>
    <cellStyle name="Normal 3 2 70 5" xfId="2869" xr:uid="{DA2B50F8-C4E3-4A88-8164-CA55EB1CBE70}"/>
    <cellStyle name="Normal 3 2 71" xfId="427" xr:uid="{00000000-0005-0000-0000-00009B010000}"/>
    <cellStyle name="Normal 3 2 71 2" xfId="428" xr:uid="{00000000-0005-0000-0000-00009C010000}"/>
    <cellStyle name="Normal 3 2 71 2 2" xfId="1362" xr:uid="{40D89636-E7A2-425D-B64A-B9B739882FE9}"/>
    <cellStyle name="Normal 3 2 71 2 2 2" xfId="2493" xr:uid="{50BBA817-A6AD-4C17-A063-C62982E3EBE0}"/>
    <cellStyle name="Normal 3 2 71 2 2 2 2" xfId="3935" xr:uid="{41C0CA5C-E1FF-4EEE-AA96-D4BA0B3BCF4A}"/>
    <cellStyle name="Normal 3 2 71 2 2 3" xfId="3226" xr:uid="{AE57F556-508C-4DB8-8266-10A101E7362B}"/>
    <cellStyle name="Normal 3 2 71 2 3" xfId="2139" xr:uid="{ABCADD18-F538-46ED-8994-522BE1FC8374}"/>
    <cellStyle name="Normal 3 2 71 2 3 2" xfId="3584" xr:uid="{2821E6F8-F589-4D41-98D9-D62692BBC04E}"/>
    <cellStyle name="Normal 3 2 71 2 4" xfId="2872" xr:uid="{2411A660-41C3-4FB5-A044-F1B0ED4DE5D0}"/>
    <cellStyle name="Normal 3 2 71 3" xfId="1361" xr:uid="{B8C2C624-3A58-4955-90BF-C2BB3204762B}"/>
    <cellStyle name="Normal 3 2 71 3 2" xfId="2492" xr:uid="{763CF539-B828-4745-AF2B-4FBA3AFD846B}"/>
    <cellStyle name="Normal 3 2 71 3 2 2" xfId="3934" xr:uid="{00D24444-7399-4B67-B694-793EECE67B71}"/>
    <cellStyle name="Normal 3 2 71 3 3" xfId="3225" xr:uid="{A85510B7-382B-48B5-9D99-7DA6D04CEC1A}"/>
    <cellStyle name="Normal 3 2 71 4" xfId="2138" xr:uid="{19F63A4F-C1E2-4F3B-A0C6-BDFE06EE3199}"/>
    <cellStyle name="Normal 3 2 71 4 2" xfId="3583" xr:uid="{8EE55B0E-386E-45E5-8BE2-495819B740BC}"/>
    <cellStyle name="Normal 3 2 71 5" xfId="2871" xr:uid="{DAA04ED6-5528-4E3C-8EE8-E43166A3DC23}"/>
    <cellStyle name="Normal 3 2 72" xfId="429" xr:uid="{00000000-0005-0000-0000-00009D010000}"/>
    <cellStyle name="Normal 3 2 72 2" xfId="430" xr:uid="{00000000-0005-0000-0000-00009E010000}"/>
    <cellStyle name="Normal 3 2 72 2 2" xfId="1364" xr:uid="{6C5D73DF-54F9-4360-82C3-342D005651CA}"/>
    <cellStyle name="Normal 3 2 72 2 2 2" xfId="2495" xr:uid="{B009B198-31DF-401B-B3A0-4443F1EBEC92}"/>
    <cellStyle name="Normal 3 2 72 2 2 2 2" xfId="3937" xr:uid="{94D98A05-265C-4679-8209-B44F79D8DD70}"/>
    <cellStyle name="Normal 3 2 72 2 2 3" xfId="3228" xr:uid="{2F88D70C-B12D-4801-AEDC-7B081AE488E4}"/>
    <cellStyle name="Normal 3 2 72 2 3" xfId="2141" xr:uid="{F9C3D1F3-76E5-4C6F-801E-4B22B61467E0}"/>
    <cellStyle name="Normal 3 2 72 2 3 2" xfId="3586" xr:uid="{97E65F03-1728-4BDB-A86C-44D1466392FB}"/>
    <cellStyle name="Normal 3 2 72 2 4" xfId="2874" xr:uid="{5DE20893-B78F-4111-91EC-215FFE4669F1}"/>
    <cellStyle name="Normal 3 2 72 3" xfId="1363" xr:uid="{10613ECB-49E6-48EB-A518-FDDC14FB81BE}"/>
    <cellStyle name="Normal 3 2 72 3 2" xfId="2494" xr:uid="{C2BCE4E5-9824-4AA1-932C-ECA4F8842E67}"/>
    <cellStyle name="Normal 3 2 72 3 2 2" xfId="3936" xr:uid="{EBE9E558-5F87-415F-BD42-FD5F8E8F2555}"/>
    <cellStyle name="Normal 3 2 72 3 3" xfId="3227" xr:uid="{1E99C46A-BAFD-4C94-8570-E9644AEEBFA8}"/>
    <cellStyle name="Normal 3 2 72 4" xfId="2140" xr:uid="{F358A1DD-3014-43C8-8520-BADF29D8058E}"/>
    <cellStyle name="Normal 3 2 72 4 2" xfId="3585" xr:uid="{DF52937D-F381-48A2-B844-BB2976BD7C41}"/>
    <cellStyle name="Normal 3 2 72 5" xfId="2873" xr:uid="{350FE760-22FD-4726-B98B-0B1FDA64BF6F}"/>
    <cellStyle name="Normal 3 2 73" xfId="431" xr:uid="{00000000-0005-0000-0000-00009F010000}"/>
    <cellStyle name="Normal 3 2 73 2" xfId="432" xr:uid="{00000000-0005-0000-0000-0000A0010000}"/>
    <cellStyle name="Normal 3 2 73 2 2" xfId="1366" xr:uid="{864F323D-CB5A-46ED-9C1F-FFF83B2D8BB9}"/>
    <cellStyle name="Normal 3 2 73 2 2 2" xfId="2497" xr:uid="{2B6C867A-EB8F-476E-B3D2-F3B5F2854EEC}"/>
    <cellStyle name="Normal 3 2 73 2 2 2 2" xfId="3939" xr:uid="{1E9094D1-F222-48FD-8A35-AF1EAC6D1B7E}"/>
    <cellStyle name="Normal 3 2 73 2 2 3" xfId="3230" xr:uid="{8949F5A4-F6F9-42E5-AE66-E80CE2AF3EAF}"/>
    <cellStyle name="Normal 3 2 73 2 3" xfId="2143" xr:uid="{A57EA39E-CD9D-41F3-927C-E41179B4597F}"/>
    <cellStyle name="Normal 3 2 73 2 3 2" xfId="3588" xr:uid="{B1B42557-9360-4390-9014-B38624E00819}"/>
    <cellStyle name="Normal 3 2 73 2 4" xfId="2876" xr:uid="{21F2C9F0-A6D6-4627-83B2-52455DC6D928}"/>
    <cellStyle name="Normal 3 2 73 3" xfId="1365" xr:uid="{B00B3992-07AA-469A-B1F0-E59FA9990E41}"/>
    <cellStyle name="Normal 3 2 73 3 2" xfId="2496" xr:uid="{33C02C1B-24D8-4176-8931-13F4C4048351}"/>
    <cellStyle name="Normal 3 2 73 3 2 2" xfId="3938" xr:uid="{79E77263-E527-4F1F-8483-6CBE514D4BF6}"/>
    <cellStyle name="Normal 3 2 73 3 3" xfId="3229" xr:uid="{9C791ADD-AF18-4EC3-8F9F-7CF23E1AB82D}"/>
    <cellStyle name="Normal 3 2 73 4" xfId="2142" xr:uid="{3272A2E6-1E28-405A-BE32-B0A81107A324}"/>
    <cellStyle name="Normal 3 2 73 4 2" xfId="3587" xr:uid="{8A2370BF-9DD7-44A1-8226-06E050938531}"/>
    <cellStyle name="Normal 3 2 73 5" xfId="2875" xr:uid="{CBB949B1-EBDF-4C8C-9292-2321017F05C4}"/>
    <cellStyle name="Normal 3 2 74" xfId="433" xr:uid="{00000000-0005-0000-0000-0000A1010000}"/>
    <cellStyle name="Normal 3 2 74 2" xfId="434" xr:uid="{00000000-0005-0000-0000-0000A2010000}"/>
    <cellStyle name="Normal 3 2 74 2 2" xfId="1368" xr:uid="{AAA45375-BA5D-42F2-82BF-153926776A74}"/>
    <cellStyle name="Normal 3 2 74 2 2 2" xfId="2499" xr:uid="{0A528BDB-39EA-4B06-B85B-381030A8AF38}"/>
    <cellStyle name="Normal 3 2 74 2 2 2 2" xfId="3941" xr:uid="{A9E25AE0-DDBF-4330-901F-8D26E3911994}"/>
    <cellStyle name="Normal 3 2 74 2 2 3" xfId="3232" xr:uid="{9027225C-0935-4233-9DD4-B86EE81B021F}"/>
    <cellStyle name="Normal 3 2 74 2 3" xfId="2145" xr:uid="{D30B2586-BE23-4B39-A471-9D0F6ED6E0D5}"/>
    <cellStyle name="Normal 3 2 74 2 3 2" xfId="3590" xr:uid="{80430D54-4919-4813-A69F-BA13A311D38C}"/>
    <cellStyle name="Normal 3 2 74 2 4" xfId="2878" xr:uid="{CE0E4525-1B45-4ADB-96FE-B90536F960C0}"/>
    <cellStyle name="Normal 3 2 74 3" xfId="1367" xr:uid="{BB86A446-77B6-4408-B196-E322EBD1D07D}"/>
    <cellStyle name="Normal 3 2 74 3 2" xfId="2498" xr:uid="{681FD1EB-7031-4CEF-9BCB-B4D73F6A5D01}"/>
    <cellStyle name="Normal 3 2 74 3 2 2" xfId="3940" xr:uid="{8B5178D9-82CC-4BC4-878B-BC9A92E0A058}"/>
    <cellStyle name="Normal 3 2 74 3 3" xfId="3231" xr:uid="{9208ACCE-7E60-40FB-BA0C-B3756DB79002}"/>
    <cellStyle name="Normal 3 2 74 4" xfId="2144" xr:uid="{545859B0-52E3-4209-9CBC-A6E406389E86}"/>
    <cellStyle name="Normal 3 2 74 4 2" xfId="3589" xr:uid="{0F140D91-B94F-4ECF-8B4E-5098506EEF42}"/>
    <cellStyle name="Normal 3 2 74 5" xfId="2877" xr:uid="{CACA83CC-49F5-47F6-B88F-1C21C19EC6D6}"/>
    <cellStyle name="Normal 3 2 75" xfId="435" xr:uid="{00000000-0005-0000-0000-0000A3010000}"/>
    <cellStyle name="Normal 3 2 75 2" xfId="436" xr:uid="{00000000-0005-0000-0000-0000A4010000}"/>
    <cellStyle name="Normal 3 2 75 2 2" xfId="1370" xr:uid="{BEDFA28F-E7EB-4713-88CA-ED8C06D4FA6F}"/>
    <cellStyle name="Normal 3 2 75 2 2 2" xfId="2501" xr:uid="{1A7F2393-5B11-4B03-AD40-2BC6C38CCB5A}"/>
    <cellStyle name="Normal 3 2 75 2 2 2 2" xfId="3943" xr:uid="{305BF396-783A-4C94-BEE3-8131CBF55C58}"/>
    <cellStyle name="Normal 3 2 75 2 2 3" xfId="3234" xr:uid="{21E470E8-E8E1-44F8-8D1C-D824197FB551}"/>
    <cellStyle name="Normal 3 2 75 2 3" xfId="2147" xr:uid="{32408427-01C3-4BBD-BE41-535C1B0D49D8}"/>
    <cellStyle name="Normal 3 2 75 2 3 2" xfId="3592" xr:uid="{47253DD3-8DD1-4473-AF5C-1321559EC913}"/>
    <cellStyle name="Normal 3 2 75 2 4" xfId="2880" xr:uid="{8C52D249-C1E2-46FD-80E5-EA349E952359}"/>
    <cellStyle name="Normal 3 2 75 3" xfId="1369" xr:uid="{72F2E16A-FEE7-4BE9-87A1-4A6FE6828B7A}"/>
    <cellStyle name="Normal 3 2 75 3 2" xfId="2500" xr:uid="{D3A6B7C4-85B1-466D-ABE7-F9EDE207A0AC}"/>
    <cellStyle name="Normal 3 2 75 3 2 2" xfId="3942" xr:uid="{60DA9273-C404-4A46-8CAC-285C62F1BAFF}"/>
    <cellStyle name="Normal 3 2 75 3 3" xfId="3233" xr:uid="{61E54121-D021-4FA7-886E-15A4A0EB1427}"/>
    <cellStyle name="Normal 3 2 75 4" xfId="2146" xr:uid="{485449D1-EB94-493D-9C11-CCC689A74A1A}"/>
    <cellStyle name="Normal 3 2 75 4 2" xfId="3591" xr:uid="{975BD19E-A781-4D6C-BC37-D5B9B3E987CE}"/>
    <cellStyle name="Normal 3 2 75 5" xfId="2879" xr:uid="{92C97C88-52AA-4A6F-A799-E15EE23516E3}"/>
    <cellStyle name="Normal 3 2 76" xfId="437" xr:uid="{00000000-0005-0000-0000-0000A5010000}"/>
    <cellStyle name="Normal 3 2 76 2" xfId="438" xr:uid="{00000000-0005-0000-0000-0000A6010000}"/>
    <cellStyle name="Normal 3 2 76 2 2" xfId="1372" xr:uid="{26470DFF-DB30-4071-A94F-D15C082A155F}"/>
    <cellStyle name="Normal 3 2 76 2 2 2" xfId="2503" xr:uid="{C3148B46-7C16-439A-BD91-8B0CEBB1FB3A}"/>
    <cellStyle name="Normal 3 2 76 2 2 2 2" xfId="3945" xr:uid="{F4E60542-F424-4DC2-B8DE-B916CFADB2AC}"/>
    <cellStyle name="Normal 3 2 76 2 2 3" xfId="3236" xr:uid="{F78EFC5E-2BE2-4DCD-B325-F3381D8FAB71}"/>
    <cellStyle name="Normal 3 2 76 2 3" xfId="2149" xr:uid="{10BD9533-F185-459B-80EE-297CFAB127EF}"/>
    <cellStyle name="Normal 3 2 76 2 3 2" xfId="3594" xr:uid="{704FA800-5340-4B1C-8ABC-D0286BAF47FD}"/>
    <cellStyle name="Normal 3 2 76 2 4" xfId="2882" xr:uid="{556439DD-ED63-4BF3-9A83-A1E244180706}"/>
    <cellStyle name="Normal 3 2 76 3" xfId="1371" xr:uid="{06DF80F4-C74C-4270-B0FA-AF49D69EA4C3}"/>
    <cellStyle name="Normal 3 2 76 3 2" xfId="2502" xr:uid="{73BA5B1A-60DA-40AC-A7B2-A3B09AEEB500}"/>
    <cellStyle name="Normal 3 2 76 3 2 2" xfId="3944" xr:uid="{A3002FDB-0BF7-4020-ACD0-6ED1A51A7E06}"/>
    <cellStyle name="Normal 3 2 76 3 3" xfId="3235" xr:uid="{45AEB377-FBD6-44CE-8041-0464226D612B}"/>
    <cellStyle name="Normal 3 2 76 4" xfId="2148" xr:uid="{C777482D-53F4-4263-BA57-B3AC068BC881}"/>
    <cellStyle name="Normal 3 2 76 4 2" xfId="3593" xr:uid="{48FECC10-84CD-47BC-A658-3B806E3FE6E8}"/>
    <cellStyle name="Normal 3 2 76 5" xfId="2881" xr:uid="{679A0BEC-5D57-466D-AC30-9B09C8E36D2B}"/>
    <cellStyle name="Normal 3 2 77" xfId="439" xr:uid="{00000000-0005-0000-0000-0000A7010000}"/>
    <cellStyle name="Normal 3 2 77 2" xfId="440" xr:uid="{00000000-0005-0000-0000-0000A8010000}"/>
    <cellStyle name="Normal 3 2 77 2 2" xfId="1374" xr:uid="{2783290D-91F0-4078-84EA-5175CEA41D8E}"/>
    <cellStyle name="Normal 3 2 77 2 2 2" xfId="2505" xr:uid="{7487664A-6468-4165-86C6-A56C2091F5CA}"/>
    <cellStyle name="Normal 3 2 77 2 2 2 2" xfId="3947" xr:uid="{12D50B10-DAAE-4C56-8FED-45FFF1507998}"/>
    <cellStyle name="Normal 3 2 77 2 2 3" xfId="3238" xr:uid="{E56CE81C-646B-449D-992D-72F9E212740D}"/>
    <cellStyle name="Normal 3 2 77 2 3" xfId="2151" xr:uid="{7826E915-F148-4352-8176-98BF10334AD1}"/>
    <cellStyle name="Normal 3 2 77 2 3 2" xfId="3596" xr:uid="{A3319BF0-4374-43CC-81C4-A651A5E93DE1}"/>
    <cellStyle name="Normal 3 2 77 2 4" xfId="2884" xr:uid="{D59E0E9F-B2A5-4FE9-8F07-65E7ABD4F0BA}"/>
    <cellStyle name="Normal 3 2 77 3" xfId="1373" xr:uid="{02DFF123-BBCD-4EE0-B205-55B900F5FB56}"/>
    <cellStyle name="Normal 3 2 77 3 2" xfId="2504" xr:uid="{2B285F5D-E7C0-421E-B361-C0E10A7E6530}"/>
    <cellStyle name="Normal 3 2 77 3 2 2" xfId="3946" xr:uid="{3F2D9FC6-D3CA-4D2B-8B25-1F1FBB92736A}"/>
    <cellStyle name="Normal 3 2 77 3 3" xfId="3237" xr:uid="{5B9A59E6-4878-42D1-B586-AC1A290B2744}"/>
    <cellStyle name="Normal 3 2 77 4" xfId="2150" xr:uid="{81336E24-8E2D-4A28-A684-C73B5CDD29E5}"/>
    <cellStyle name="Normal 3 2 77 4 2" xfId="3595" xr:uid="{B1BB2AC0-F7A1-4359-91E2-5088AF2AA2AE}"/>
    <cellStyle name="Normal 3 2 77 5" xfId="2883" xr:uid="{3602971B-2BE6-4716-A8A7-3B47F65D77DD}"/>
    <cellStyle name="Normal 3 2 78" xfId="441" xr:uid="{00000000-0005-0000-0000-0000A9010000}"/>
    <cellStyle name="Normal 3 2 78 2" xfId="442" xr:uid="{00000000-0005-0000-0000-0000AA010000}"/>
    <cellStyle name="Normal 3 2 78 2 2" xfId="1376" xr:uid="{51320D83-BF39-4D41-B972-8EAFFEA24BC2}"/>
    <cellStyle name="Normal 3 2 78 2 2 2" xfId="2507" xr:uid="{F0C53F54-BFA2-4042-8D9C-8E4C93345F4B}"/>
    <cellStyle name="Normal 3 2 78 2 2 2 2" xfId="3949" xr:uid="{81DD0162-FA6F-408B-B3B6-C81948EBC09A}"/>
    <cellStyle name="Normal 3 2 78 2 2 3" xfId="3240" xr:uid="{26D94AD3-6760-46F6-A80F-0447CD1E26DC}"/>
    <cellStyle name="Normal 3 2 78 2 3" xfId="2153" xr:uid="{AFD53269-9043-45B2-BB71-6C3A7A35B1D9}"/>
    <cellStyle name="Normal 3 2 78 2 3 2" xfId="3598" xr:uid="{00537B76-7935-4E2D-A7D6-328FB3F06F29}"/>
    <cellStyle name="Normal 3 2 78 2 4" xfId="2886" xr:uid="{37EA43D5-FA67-4B82-BAD5-C228A0DB0F0F}"/>
    <cellStyle name="Normal 3 2 78 3" xfId="1375" xr:uid="{F5122FB7-1423-4615-8E5E-281E821D3E16}"/>
    <cellStyle name="Normal 3 2 78 3 2" xfId="2506" xr:uid="{44551036-15BF-49CE-948B-A3BECD1FB273}"/>
    <cellStyle name="Normal 3 2 78 3 2 2" xfId="3948" xr:uid="{23730D34-F114-40A2-8805-4508B2FEE98D}"/>
    <cellStyle name="Normal 3 2 78 3 3" xfId="3239" xr:uid="{EC382CC9-95BF-4D5A-ABFC-F811BFEEB1AF}"/>
    <cellStyle name="Normal 3 2 78 4" xfId="2152" xr:uid="{327F0269-0A53-4B80-87B8-6EC0EA39E11B}"/>
    <cellStyle name="Normal 3 2 78 4 2" xfId="3597" xr:uid="{6F766A1D-E6EF-4518-BDE5-5ACB23255BF7}"/>
    <cellStyle name="Normal 3 2 78 5" xfId="2885" xr:uid="{7A10B613-5158-4861-81A9-8D0F1165BB24}"/>
    <cellStyle name="Normal 3 2 79" xfId="443" xr:uid="{00000000-0005-0000-0000-0000AB010000}"/>
    <cellStyle name="Normal 3 2 79 2" xfId="444" xr:uid="{00000000-0005-0000-0000-0000AC010000}"/>
    <cellStyle name="Normal 3 2 79 2 2" xfId="1378" xr:uid="{5BCD9294-C817-4024-B291-2131A48655BD}"/>
    <cellStyle name="Normal 3 2 79 2 2 2" xfId="2509" xr:uid="{1C0B6B70-9E3C-4402-A900-230FB2EEB9B4}"/>
    <cellStyle name="Normal 3 2 79 2 2 2 2" xfId="3951" xr:uid="{1FDEDA6B-CDD1-498B-BA78-4056E1A9447B}"/>
    <cellStyle name="Normal 3 2 79 2 2 3" xfId="3242" xr:uid="{EF7330E5-2B27-4C19-A7A6-04099320047D}"/>
    <cellStyle name="Normal 3 2 79 2 3" xfId="2155" xr:uid="{4D841317-6DEB-420E-A7AB-281279442215}"/>
    <cellStyle name="Normal 3 2 79 2 3 2" xfId="3600" xr:uid="{0B5C7E32-82AF-466F-9CCA-B9C4DB43F4C3}"/>
    <cellStyle name="Normal 3 2 79 2 4" xfId="2888" xr:uid="{D9E7480F-3799-47FC-B81D-21C7F13BD5EA}"/>
    <cellStyle name="Normal 3 2 79 3" xfId="1377" xr:uid="{E5BCF9A0-F58A-4F04-835E-9CAC1E1A7017}"/>
    <cellStyle name="Normal 3 2 79 3 2" xfId="2508" xr:uid="{EAD37B86-9C9B-4FBC-A22E-1BC95ED9543F}"/>
    <cellStyle name="Normal 3 2 79 3 2 2" xfId="3950" xr:uid="{B49F0387-16FA-4BB8-A421-0A17AEE99E92}"/>
    <cellStyle name="Normal 3 2 79 3 3" xfId="3241" xr:uid="{364F58F5-78DF-4492-8145-28EE52CA9A4C}"/>
    <cellStyle name="Normal 3 2 79 4" xfId="2154" xr:uid="{D3D12B4C-C08C-42BA-B9E3-43BEBF3EA59E}"/>
    <cellStyle name="Normal 3 2 79 4 2" xfId="3599" xr:uid="{3927D9C8-CAFD-42D2-947F-745FEAB23462}"/>
    <cellStyle name="Normal 3 2 79 5" xfId="2887" xr:uid="{DDD41BCF-39FB-4B62-BF0F-6AE96788E899}"/>
    <cellStyle name="Normal 3 2 8" xfId="445" xr:uid="{00000000-0005-0000-0000-0000AD010000}"/>
    <cellStyle name="Normal 3 2 8 2" xfId="446" xr:uid="{00000000-0005-0000-0000-0000AE010000}"/>
    <cellStyle name="Normal 3 2 8 2 2" xfId="1380" xr:uid="{83422184-10FD-4FB6-A5B8-11CB390F3A84}"/>
    <cellStyle name="Normal 3 2 8 2 2 2" xfId="2511" xr:uid="{B3B5F03D-2C61-4CAB-B9E8-2726A2B09C5C}"/>
    <cellStyle name="Normal 3 2 8 2 2 2 2" xfId="3953" xr:uid="{96A659CC-6112-417D-AF7E-0C28E42B60EE}"/>
    <cellStyle name="Normal 3 2 8 2 2 3" xfId="3244" xr:uid="{22D90771-4328-4DAA-8A2B-467849E2B584}"/>
    <cellStyle name="Normal 3 2 8 2 3" xfId="2157" xr:uid="{40657A1C-E336-4A18-B426-3B830032392B}"/>
    <cellStyle name="Normal 3 2 8 2 3 2" xfId="3602" xr:uid="{DCB1D9BB-917B-42FE-8DBC-55723346E4EC}"/>
    <cellStyle name="Normal 3 2 8 2 4" xfId="2890" xr:uid="{A77082CB-4B0A-4CB9-956B-9A9D3705BAFF}"/>
    <cellStyle name="Normal 3 2 8 3" xfId="1379" xr:uid="{BF1BDF41-1372-4B8F-88AD-D1AD718B2CD2}"/>
    <cellStyle name="Normal 3 2 8 3 2" xfId="2510" xr:uid="{E2755CD7-CE33-4C37-819B-35FA501B997F}"/>
    <cellStyle name="Normal 3 2 8 3 2 2" xfId="3952" xr:uid="{E62E5898-3175-47CC-A8CB-D9B51DA159C5}"/>
    <cellStyle name="Normal 3 2 8 3 3" xfId="3243" xr:uid="{E6C7B8EA-8F7C-48DF-B25B-50F1A89F7F52}"/>
    <cellStyle name="Normal 3 2 8 4" xfId="2156" xr:uid="{C5EB29B1-FB6B-4A9E-832E-B6929A30F624}"/>
    <cellStyle name="Normal 3 2 8 4 2" xfId="3601" xr:uid="{2D9031E4-C202-40D9-B090-966EF9280DC4}"/>
    <cellStyle name="Normal 3 2 8 5" xfId="2889" xr:uid="{60935871-B9D2-4B92-B7D9-B4D579DA8F13}"/>
    <cellStyle name="Normal 3 2 80" xfId="447" xr:uid="{00000000-0005-0000-0000-0000AF010000}"/>
    <cellStyle name="Normal 3 2 80 2" xfId="448" xr:uid="{00000000-0005-0000-0000-0000B0010000}"/>
    <cellStyle name="Normal 3 2 80 2 2" xfId="1382" xr:uid="{46B01179-E953-4E79-ABE9-F6EFD399F4B1}"/>
    <cellStyle name="Normal 3 2 80 2 2 2" xfId="2513" xr:uid="{F893E8ED-15FA-4F28-8EA8-6321FA320169}"/>
    <cellStyle name="Normal 3 2 80 2 2 2 2" xfId="3955" xr:uid="{89C017DC-73BD-4D9E-B32F-558B69EFD240}"/>
    <cellStyle name="Normal 3 2 80 2 2 3" xfId="3246" xr:uid="{7FA80158-94DA-4D89-BBD5-47B7F48C5670}"/>
    <cellStyle name="Normal 3 2 80 2 3" xfId="2159" xr:uid="{2D70236A-7272-4268-94F4-B2923AA8D61B}"/>
    <cellStyle name="Normal 3 2 80 2 3 2" xfId="3604" xr:uid="{11A91D0F-492B-4573-A41D-C4DF39B62239}"/>
    <cellStyle name="Normal 3 2 80 2 4" xfId="2892" xr:uid="{115AAAF4-181D-49BB-8CD7-38EC94714346}"/>
    <cellStyle name="Normal 3 2 80 3" xfId="1381" xr:uid="{DE7DA923-3370-47A8-BA95-8E877EE1257E}"/>
    <cellStyle name="Normal 3 2 80 3 2" xfId="2512" xr:uid="{2DA44831-51A5-4547-B90F-E71F586A99F1}"/>
    <cellStyle name="Normal 3 2 80 3 2 2" xfId="3954" xr:uid="{2665AD8F-A357-4845-BE01-94AF3B99E840}"/>
    <cellStyle name="Normal 3 2 80 3 3" xfId="3245" xr:uid="{CED49ED5-3911-4235-959A-93B70DFFC40D}"/>
    <cellStyle name="Normal 3 2 80 4" xfId="2158" xr:uid="{E3871422-B18A-451B-897C-9EF57B12D541}"/>
    <cellStyle name="Normal 3 2 80 4 2" xfId="3603" xr:uid="{3C20F5E6-EDCB-4C70-8D3F-E16E2B10E7DC}"/>
    <cellStyle name="Normal 3 2 80 5" xfId="2891" xr:uid="{E1E7936E-1A49-41EB-953D-C68449EA5922}"/>
    <cellStyle name="Normal 3 2 81" xfId="449" xr:uid="{00000000-0005-0000-0000-0000B1010000}"/>
    <cellStyle name="Normal 3 2 81 2" xfId="450" xr:uid="{00000000-0005-0000-0000-0000B2010000}"/>
    <cellStyle name="Normal 3 2 81 2 2" xfId="1384" xr:uid="{FFF28EDD-FCAD-4F54-96F4-0A316DF0D91A}"/>
    <cellStyle name="Normal 3 2 81 2 2 2" xfId="2515" xr:uid="{3E8AC73C-2EE0-4FC3-B025-CC84B685224C}"/>
    <cellStyle name="Normal 3 2 81 2 2 2 2" xfId="3957" xr:uid="{B1B5132A-7870-4973-A8E0-C6C25838BA55}"/>
    <cellStyle name="Normal 3 2 81 2 2 3" xfId="3248" xr:uid="{155227CF-B13A-4D27-AD2B-4C42121ABBC0}"/>
    <cellStyle name="Normal 3 2 81 2 3" xfId="2161" xr:uid="{C40A59DF-43C5-4B9C-9992-91DE674424BF}"/>
    <cellStyle name="Normal 3 2 81 2 3 2" xfId="3606" xr:uid="{67D3915A-0704-43A0-A498-9A2528A34E22}"/>
    <cellStyle name="Normal 3 2 81 2 4" xfId="2894" xr:uid="{8A97A4F2-93B4-4F85-AF3D-19B9E382FC5D}"/>
    <cellStyle name="Normal 3 2 81 3" xfId="1383" xr:uid="{36BF2B81-A124-434B-A9A3-9F53E52242E1}"/>
    <cellStyle name="Normal 3 2 81 3 2" xfId="2514" xr:uid="{3CCFAB14-D0FA-4A14-8E12-E77C6CCC1A39}"/>
    <cellStyle name="Normal 3 2 81 3 2 2" xfId="3956" xr:uid="{E964FFE8-2BF4-41FB-B75D-36B75DA7D494}"/>
    <cellStyle name="Normal 3 2 81 3 3" xfId="3247" xr:uid="{C8CF5372-2E2E-4BF4-8F31-A785B8830CDF}"/>
    <cellStyle name="Normal 3 2 81 4" xfId="2160" xr:uid="{6EDBA8CD-957B-46E8-A4F7-DA5843C7C879}"/>
    <cellStyle name="Normal 3 2 81 4 2" xfId="3605" xr:uid="{5CDDE064-2532-4435-A071-17DDFE312DCF}"/>
    <cellStyle name="Normal 3 2 81 5" xfId="2893" xr:uid="{A289F82E-2A06-4414-90B8-43BBEFFF05D8}"/>
    <cellStyle name="Normal 3 2 82" xfId="451" xr:uid="{00000000-0005-0000-0000-0000B3010000}"/>
    <cellStyle name="Normal 3 2 82 2" xfId="452" xr:uid="{00000000-0005-0000-0000-0000B4010000}"/>
    <cellStyle name="Normal 3 2 82 2 2" xfId="1386" xr:uid="{640AE927-05E6-4BF9-96EB-298B1214F113}"/>
    <cellStyle name="Normal 3 2 82 2 2 2" xfId="2517" xr:uid="{8EACEDB1-73FD-431E-AB10-C78F910E48EC}"/>
    <cellStyle name="Normal 3 2 82 2 2 2 2" xfId="3959" xr:uid="{C9A2C7AC-E879-4FBF-9CA6-0000DF7ABF66}"/>
    <cellStyle name="Normal 3 2 82 2 2 3" xfId="3250" xr:uid="{0E25DE54-C2A1-4E61-828D-92BD0804F341}"/>
    <cellStyle name="Normal 3 2 82 2 3" xfId="2163" xr:uid="{B12D87CE-2BF3-4738-92D3-2684E5B3D341}"/>
    <cellStyle name="Normal 3 2 82 2 3 2" xfId="3608" xr:uid="{E2BD7D91-A96B-4C5B-ABCD-CF61FBBCA043}"/>
    <cellStyle name="Normal 3 2 82 2 4" xfId="2896" xr:uid="{3CF54515-DDEA-4A0C-BA80-8DDE7C5023FE}"/>
    <cellStyle name="Normal 3 2 82 3" xfId="1385" xr:uid="{5CAC69DC-A96F-4BDC-82C5-0E45B08581AC}"/>
    <cellStyle name="Normal 3 2 82 3 2" xfId="2516" xr:uid="{0FA0B84A-EC18-4F6B-AE14-800ADB4FA79A}"/>
    <cellStyle name="Normal 3 2 82 3 2 2" xfId="3958" xr:uid="{7B0AA8D0-47A1-4D94-A409-1D6B029EE99C}"/>
    <cellStyle name="Normal 3 2 82 3 3" xfId="3249" xr:uid="{46A27DDF-DD14-4E73-B4B3-121721706B7B}"/>
    <cellStyle name="Normal 3 2 82 4" xfId="2162" xr:uid="{1A496C02-8D79-49C7-9716-CFBAFFA74864}"/>
    <cellStyle name="Normal 3 2 82 4 2" xfId="3607" xr:uid="{74C48864-2419-4FCD-9A36-4FABF516E006}"/>
    <cellStyle name="Normal 3 2 82 5" xfId="2895" xr:uid="{C365B521-2D00-4CF9-A3FF-9269AEA69613}"/>
    <cellStyle name="Normal 3 2 83" xfId="453" xr:uid="{00000000-0005-0000-0000-0000B5010000}"/>
    <cellStyle name="Normal 3 2 83 2" xfId="454" xr:uid="{00000000-0005-0000-0000-0000B6010000}"/>
    <cellStyle name="Normal 3 2 83 2 2" xfId="1388" xr:uid="{5F56F9C8-4EAF-419A-9935-97D72E728356}"/>
    <cellStyle name="Normal 3 2 83 2 2 2" xfId="2519" xr:uid="{67B290FC-EC0E-4E07-9D79-2A53611C1998}"/>
    <cellStyle name="Normal 3 2 83 2 2 2 2" xfId="3961" xr:uid="{63F659B7-2F80-4AC4-8F5B-8E81229B8A33}"/>
    <cellStyle name="Normal 3 2 83 2 2 3" xfId="3252" xr:uid="{55CDC5C1-D2EB-4D74-92A3-4E5FAFE5942C}"/>
    <cellStyle name="Normal 3 2 83 2 3" xfId="2165" xr:uid="{A5A41831-61A4-4100-971B-3A18EB362462}"/>
    <cellStyle name="Normal 3 2 83 2 3 2" xfId="3610" xr:uid="{9F13BDE2-0F0B-4DAA-9885-4589E39C498F}"/>
    <cellStyle name="Normal 3 2 83 2 4" xfId="2898" xr:uid="{017B768A-3C22-4A29-8786-A7231CE5F2D1}"/>
    <cellStyle name="Normal 3 2 83 3" xfId="1387" xr:uid="{0130C8BA-346F-4C01-98F6-A55CC06D5D32}"/>
    <cellStyle name="Normal 3 2 83 3 2" xfId="2518" xr:uid="{93879350-DA3B-4B69-A444-3C47AFA3BF38}"/>
    <cellStyle name="Normal 3 2 83 3 2 2" xfId="3960" xr:uid="{836ADAB3-0E4A-4996-A871-E65778CD6807}"/>
    <cellStyle name="Normal 3 2 83 3 3" xfId="3251" xr:uid="{F9C47A9E-0AF2-409C-B460-2CC190D576F6}"/>
    <cellStyle name="Normal 3 2 83 4" xfId="2164" xr:uid="{560D686F-9378-4DEA-987E-D747B1356385}"/>
    <cellStyle name="Normal 3 2 83 4 2" xfId="3609" xr:uid="{69D54583-3E91-4F2F-A08F-C5D15FA8AE04}"/>
    <cellStyle name="Normal 3 2 83 5" xfId="2897" xr:uid="{9B9A9E01-E7F2-47D8-AF1D-5CB4C03FCDBF}"/>
    <cellStyle name="Normal 3 2 84" xfId="455" xr:uid="{00000000-0005-0000-0000-0000B7010000}"/>
    <cellStyle name="Normal 3 2 84 2" xfId="456" xr:uid="{00000000-0005-0000-0000-0000B8010000}"/>
    <cellStyle name="Normal 3 2 84 2 2" xfId="1390" xr:uid="{1C20A27E-8A47-4AF1-9811-01A56D4320A8}"/>
    <cellStyle name="Normal 3 2 84 2 2 2" xfId="2521" xr:uid="{632DDBC3-EA88-4118-88DD-D34DDB373279}"/>
    <cellStyle name="Normal 3 2 84 2 2 2 2" xfId="3963" xr:uid="{5E2549C6-140B-4A22-9DA0-D183E834A690}"/>
    <cellStyle name="Normal 3 2 84 2 2 3" xfId="3254" xr:uid="{8AD1AC98-131D-4410-BB16-27E3CD18BD29}"/>
    <cellStyle name="Normal 3 2 84 2 3" xfId="2167" xr:uid="{AE6A8E29-7F23-459B-8ABE-296CE23E594B}"/>
    <cellStyle name="Normal 3 2 84 2 3 2" xfId="3612" xr:uid="{711565A9-9616-4235-813E-45E4376FFF5C}"/>
    <cellStyle name="Normal 3 2 84 2 4" xfId="2900" xr:uid="{149D39A2-B78E-486E-A3E6-C7377BBF3C34}"/>
    <cellStyle name="Normal 3 2 84 3" xfId="1389" xr:uid="{206DF678-A993-4944-94B2-0B4BCB0136C8}"/>
    <cellStyle name="Normal 3 2 84 3 2" xfId="2520" xr:uid="{FFF45E05-1935-415C-902F-3D02101BAE57}"/>
    <cellStyle name="Normal 3 2 84 3 2 2" xfId="3962" xr:uid="{49241909-5548-41F1-8673-902D04B392B0}"/>
    <cellStyle name="Normal 3 2 84 3 3" xfId="3253" xr:uid="{CC2A142C-1B73-4564-BDF2-902E644CF54F}"/>
    <cellStyle name="Normal 3 2 84 4" xfId="2166" xr:uid="{F1664991-CE89-414F-A777-34A85AA05CFC}"/>
    <cellStyle name="Normal 3 2 84 4 2" xfId="3611" xr:uid="{CAE9891A-CD76-4558-AF21-570D4418948A}"/>
    <cellStyle name="Normal 3 2 84 5" xfId="2899" xr:uid="{50C2ACD8-C66B-4050-98D4-E1CF1F74EF24}"/>
    <cellStyle name="Normal 3 2 85" xfId="457" xr:uid="{00000000-0005-0000-0000-0000B9010000}"/>
    <cellStyle name="Normal 3 2 85 2" xfId="458" xr:uid="{00000000-0005-0000-0000-0000BA010000}"/>
    <cellStyle name="Normal 3 2 85 2 2" xfId="1392" xr:uid="{EF51976A-F70A-4F47-9B9D-39E7C0F4C492}"/>
    <cellStyle name="Normal 3 2 85 2 2 2" xfId="2523" xr:uid="{E64922F2-EA1E-4957-B973-379E8C2161FE}"/>
    <cellStyle name="Normal 3 2 85 2 2 2 2" xfId="3965" xr:uid="{132CE7CD-8C58-4A69-84F1-7A20CACEA6A5}"/>
    <cellStyle name="Normal 3 2 85 2 2 3" xfId="3256" xr:uid="{8869E9EE-BBDA-401D-9350-8EB598ACB76B}"/>
    <cellStyle name="Normal 3 2 85 2 3" xfId="2169" xr:uid="{0F9299DA-9344-4A86-A09E-4A7F2F5FFC52}"/>
    <cellStyle name="Normal 3 2 85 2 3 2" xfId="3614" xr:uid="{206664E2-C824-479A-990C-0A5888DAAA74}"/>
    <cellStyle name="Normal 3 2 85 2 4" xfId="2902" xr:uid="{898BB75C-189C-4008-A066-26ACEB42F124}"/>
    <cellStyle name="Normal 3 2 85 3" xfId="1391" xr:uid="{D4A523C1-6409-46A2-BB3D-14F95F18E5EE}"/>
    <cellStyle name="Normal 3 2 85 3 2" xfId="2522" xr:uid="{24BBB364-2A0A-4595-AB7E-F1AA794BA535}"/>
    <cellStyle name="Normal 3 2 85 3 2 2" xfId="3964" xr:uid="{2D73A665-E3CF-4424-A085-FE003A3C4A3A}"/>
    <cellStyle name="Normal 3 2 85 3 3" xfId="3255" xr:uid="{06FA2ACF-E03E-40F1-8B43-1AE60E354858}"/>
    <cellStyle name="Normal 3 2 85 4" xfId="2168" xr:uid="{F24BA452-400C-4B90-905B-D6626E09D8B6}"/>
    <cellStyle name="Normal 3 2 85 4 2" xfId="3613" xr:uid="{ECFA0435-3E76-44DA-921B-0E425D0C5B71}"/>
    <cellStyle name="Normal 3 2 85 5" xfId="2901" xr:uid="{5537867E-3F67-4265-A83B-181CF0669DEE}"/>
    <cellStyle name="Normal 3 2 86" xfId="459" xr:uid="{00000000-0005-0000-0000-0000BB010000}"/>
    <cellStyle name="Normal 3 2 86 2" xfId="460" xr:uid="{00000000-0005-0000-0000-0000BC010000}"/>
    <cellStyle name="Normal 3 2 86 2 2" xfId="1394" xr:uid="{22E7BC1F-D86E-4A06-A985-98A4888A7BD5}"/>
    <cellStyle name="Normal 3 2 86 2 2 2" xfId="2525" xr:uid="{4EE032DA-BC88-4178-888F-9821526AD28D}"/>
    <cellStyle name="Normal 3 2 86 2 2 2 2" xfId="3967" xr:uid="{A8DD3EAC-3196-432E-95CA-0CA112C78F65}"/>
    <cellStyle name="Normal 3 2 86 2 2 3" xfId="3258" xr:uid="{4C272248-14B4-41E3-9E4F-33DAE5C7B7F2}"/>
    <cellStyle name="Normal 3 2 86 2 3" xfId="2171" xr:uid="{A0250CD8-430D-440B-807F-92A8980F27DE}"/>
    <cellStyle name="Normal 3 2 86 2 3 2" xfId="3616" xr:uid="{AB829B72-12C2-41AA-9E92-182F944495AB}"/>
    <cellStyle name="Normal 3 2 86 2 4" xfId="2904" xr:uid="{CD3D2235-9941-4CA4-964C-DD1E0FF90D40}"/>
    <cellStyle name="Normal 3 2 86 3" xfId="1393" xr:uid="{A016F31A-86C2-4D32-BFD6-53EF385DFC76}"/>
    <cellStyle name="Normal 3 2 86 3 2" xfId="2524" xr:uid="{3FBBF5BC-FEB1-44F9-8A58-93C09CB00E24}"/>
    <cellStyle name="Normal 3 2 86 3 2 2" xfId="3966" xr:uid="{0D308DAE-E6DC-466B-9F3B-1FC36519BBAC}"/>
    <cellStyle name="Normal 3 2 86 3 3" xfId="3257" xr:uid="{5E1A09D2-D728-4135-9E95-96EEF22E4477}"/>
    <cellStyle name="Normal 3 2 86 4" xfId="2170" xr:uid="{E1FCBD12-E400-48AE-A396-54C6C2240461}"/>
    <cellStyle name="Normal 3 2 86 4 2" xfId="3615" xr:uid="{DFAE0EB0-F462-4303-B6D1-BFC19236E466}"/>
    <cellStyle name="Normal 3 2 86 5" xfId="2903" xr:uid="{5659C30F-A2D7-4A71-8357-3960EB7C1300}"/>
    <cellStyle name="Normal 3 2 87" xfId="461" xr:uid="{00000000-0005-0000-0000-0000BD010000}"/>
    <cellStyle name="Normal 3 2 87 2" xfId="462" xr:uid="{00000000-0005-0000-0000-0000BE010000}"/>
    <cellStyle name="Normal 3 2 87 2 2" xfId="1396" xr:uid="{17CC1D8D-7BF2-410E-9112-D3BD6085C9E1}"/>
    <cellStyle name="Normal 3 2 87 2 2 2" xfId="2527" xr:uid="{DB33A305-048E-4DD9-9BEA-853296E49D06}"/>
    <cellStyle name="Normal 3 2 87 2 2 2 2" xfId="3969" xr:uid="{4753AC47-6007-42F4-AB46-6CB107DC22CA}"/>
    <cellStyle name="Normal 3 2 87 2 2 3" xfId="3260" xr:uid="{483FD071-511F-45C0-8959-A2EB37F15C3C}"/>
    <cellStyle name="Normal 3 2 87 2 3" xfId="2173" xr:uid="{9CBA95CF-55FA-4E9F-8598-1312A18EBB4F}"/>
    <cellStyle name="Normal 3 2 87 2 3 2" xfId="3618" xr:uid="{4A60081E-726A-4553-BBF5-47A8B9110668}"/>
    <cellStyle name="Normal 3 2 87 2 4" xfId="2906" xr:uid="{EFD7F414-F8C1-4BFC-9680-82375ECD2DB7}"/>
    <cellStyle name="Normal 3 2 87 3" xfId="1395" xr:uid="{2299FF80-B316-4100-BBA6-ADA9E2C7E44A}"/>
    <cellStyle name="Normal 3 2 87 3 2" xfId="2526" xr:uid="{F575B715-EA2F-41BD-BA9B-929393FEAEDA}"/>
    <cellStyle name="Normal 3 2 87 3 2 2" xfId="3968" xr:uid="{49607FF0-5498-4DF9-88D7-B83950DB2B51}"/>
    <cellStyle name="Normal 3 2 87 3 3" xfId="3259" xr:uid="{ADA05E18-5396-4C4E-9A7F-6E2BA9835FA7}"/>
    <cellStyle name="Normal 3 2 87 4" xfId="2172" xr:uid="{DD4DFE8C-269E-42B0-AF65-FDA8A091C864}"/>
    <cellStyle name="Normal 3 2 87 4 2" xfId="3617" xr:uid="{57AC5E27-499A-4D47-B692-4FB07503E50A}"/>
    <cellStyle name="Normal 3 2 87 5" xfId="2905" xr:uid="{96AFC9F5-E530-4F12-8B0B-9FF93F61273B}"/>
    <cellStyle name="Normal 3 2 88" xfId="463" xr:uid="{00000000-0005-0000-0000-0000BF010000}"/>
    <cellStyle name="Normal 3 2 88 2" xfId="464" xr:uid="{00000000-0005-0000-0000-0000C0010000}"/>
    <cellStyle name="Normal 3 2 88 2 2" xfId="1398" xr:uid="{C7A6D143-7014-4876-A7DB-6556FB5A9395}"/>
    <cellStyle name="Normal 3 2 88 2 2 2" xfId="2529" xr:uid="{E795A37D-94FC-400A-A4BC-7CA4FF6D029F}"/>
    <cellStyle name="Normal 3 2 88 2 2 2 2" xfId="3971" xr:uid="{67788965-D77A-4AF0-A6F9-FF5769756097}"/>
    <cellStyle name="Normal 3 2 88 2 2 3" xfId="3262" xr:uid="{CA55D246-06E2-413A-A20A-E2E958841960}"/>
    <cellStyle name="Normal 3 2 88 2 3" xfId="2175" xr:uid="{22C1E90F-AD66-440A-863E-0E56F8BC3570}"/>
    <cellStyle name="Normal 3 2 88 2 3 2" xfId="3620" xr:uid="{62D006ED-B6BB-4972-8B18-AAE214F502FD}"/>
    <cellStyle name="Normal 3 2 88 2 4" xfId="2908" xr:uid="{213FFFAB-3E5F-40E8-A1B7-AE1DE59162C7}"/>
    <cellStyle name="Normal 3 2 88 3" xfId="1397" xr:uid="{9E4D03A7-6A15-4480-9117-8D070BACDDA0}"/>
    <cellStyle name="Normal 3 2 88 3 2" xfId="2528" xr:uid="{0214519B-E347-4D27-AB89-DA1379385D97}"/>
    <cellStyle name="Normal 3 2 88 3 2 2" xfId="3970" xr:uid="{06F548E4-B8C2-451C-AA7D-FC2F77482E03}"/>
    <cellStyle name="Normal 3 2 88 3 3" xfId="3261" xr:uid="{A307702E-3E7A-46A1-9C65-0CE1BE6E54DC}"/>
    <cellStyle name="Normal 3 2 88 4" xfId="2174" xr:uid="{CECCB80A-A056-43B7-AA8F-10C7063BADB4}"/>
    <cellStyle name="Normal 3 2 88 4 2" xfId="3619" xr:uid="{24241FC0-EDAE-431F-8A42-95AE411BB570}"/>
    <cellStyle name="Normal 3 2 88 5" xfId="2907" xr:uid="{2A0B9481-DF84-428E-BC84-A6F867129759}"/>
    <cellStyle name="Normal 3 2 89" xfId="465" xr:uid="{00000000-0005-0000-0000-0000C1010000}"/>
    <cellStyle name="Normal 3 2 89 2" xfId="466" xr:uid="{00000000-0005-0000-0000-0000C2010000}"/>
    <cellStyle name="Normal 3 2 89 2 2" xfId="1400" xr:uid="{43FACC64-AA28-4ED3-8D40-0DFC3350E269}"/>
    <cellStyle name="Normal 3 2 89 2 2 2" xfId="2531" xr:uid="{017EB407-7AEC-408E-935F-937589A75C41}"/>
    <cellStyle name="Normal 3 2 89 2 2 2 2" xfId="3973" xr:uid="{F0A541D1-1C24-4C55-8CB5-3294A2BF2D7D}"/>
    <cellStyle name="Normal 3 2 89 2 2 3" xfId="3264" xr:uid="{1EAA2606-BB70-463D-8603-397201112506}"/>
    <cellStyle name="Normal 3 2 89 2 3" xfId="2177" xr:uid="{3B735F56-ADA0-4A27-B9FE-39A8686DA7B5}"/>
    <cellStyle name="Normal 3 2 89 2 3 2" xfId="3622" xr:uid="{7ABEB8BE-12FF-44A1-9EA9-FEF499340886}"/>
    <cellStyle name="Normal 3 2 89 2 4" xfId="2910" xr:uid="{E0757218-FD79-4DDC-A499-801B38B036FC}"/>
    <cellStyle name="Normal 3 2 89 3" xfId="1399" xr:uid="{1483C476-5B2F-44BB-B4FB-55A252D2B6F1}"/>
    <cellStyle name="Normal 3 2 89 3 2" xfId="2530" xr:uid="{248F89D5-BDDF-4177-BFAE-6EE0C272B1D5}"/>
    <cellStyle name="Normal 3 2 89 3 2 2" xfId="3972" xr:uid="{8B3CE2FB-DB33-4EA4-8488-C1B6D781A8CF}"/>
    <cellStyle name="Normal 3 2 89 3 3" xfId="3263" xr:uid="{316AFFF7-9EA2-4167-8317-0552E1CB88BC}"/>
    <cellStyle name="Normal 3 2 89 4" xfId="2176" xr:uid="{08394479-735E-4833-AA63-D2CC289B670E}"/>
    <cellStyle name="Normal 3 2 89 4 2" xfId="3621" xr:uid="{9429B907-7422-40EA-BA5F-D054B0143C4C}"/>
    <cellStyle name="Normal 3 2 89 5" xfId="2909" xr:uid="{D16C91D3-4867-4A40-BBFC-4FB1EF90973C}"/>
    <cellStyle name="Normal 3 2 9" xfId="467" xr:uid="{00000000-0005-0000-0000-0000C3010000}"/>
    <cellStyle name="Normal 3 2 9 2" xfId="468" xr:uid="{00000000-0005-0000-0000-0000C4010000}"/>
    <cellStyle name="Normal 3 2 9 2 2" xfId="1402" xr:uid="{8E25C142-624E-4F54-B7D4-5E1B2E1DA06B}"/>
    <cellStyle name="Normal 3 2 9 2 2 2" xfId="2533" xr:uid="{E922C6FD-74ED-4BF2-ACE6-5B38E9185FA5}"/>
    <cellStyle name="Normal 3 2 9 2 2 2 2" xfId="3975" xr:uid="{2891DD7B-7FDE-486F-B3AD-ABE82199FE63}"/>
    <cellStyle name="Normal 3 2 9 2 2 3" xfId="3266" xr:uid="{2AD10FE7-BFAA-439E-8579-1B3C4DB4EB8F}"/>
    <cellStyle name="Normal 3 2 9 2 3" xfId="2179" xr:uid="{C970DB16-C2CF-4C08-BB21-45310B9CBD77}"/>
    <cellStyle name="Normal 3 2 9 2 3 2" xfId="3624" xr:uid="{5EED1695-9617-4CED-921C-58AC5827476F}"/>
    <cellStyle name="Normal 3 2 9 2 4" xfId="2912" xr:uid="{5F9D2570-B3B5-4FA4-879D-6857CC57B21D}"/>
    <cellStyle name="Normal 3 2 9 3" xfId="1401" xr:uid="{BB563A2A-43B1-4BEC-B6E7-40CEE58AE362}"/>
    <cellStyle name="Normal 3 2 9 3 2" xfId="2532" xr:uid="{71CCA8D5-4C60-453E-BE65-4E4EEB37766B}"/>
    <cellStyle name="Normal 3 2 9 3 2 2" xfId="3974" xr:uid="{7D199716-E3C9-4F07-945D-C10D09B017D0}"/>
    <cellStyle name="Normal 3 2 9 3 3" xfId="3265" xr:uid="{7B51DAE2-643A-40E3-B156-588816F26C63}"/>
    <cellStyle name="Normal 3 2 9 4" xfId="2178" xr:uid="{0961AEE2-5FA5-40F1-AB64-FA2C1593B76F}"/>
    <cellStyle name="Normal 3 2 9 4 2" xfId="3623" xr:uid="{9DC027A1-7246-4157-8057-7DD74BBA5D51}"/>
    <cellStyle name="Normal 3 2 9 5" xfId="2911" xr:uid="{D5C7126F-9F6A-472D-B2AA-7C4D4CAA85B1}"/>
    <cellStyle name="Normal 3 2 90" xfId="469" xr:uid="{00000000-0005-0000-0000-0000C5010000}"/>
    <cellStyle name="Normal 3 2 90 2" xfId="470" xr:uid="{00000000-0005-0000-0000-0000C6010000}"/>
    <cellStyle name="Normal 3 2 90 2 2" xfId="1404" xr:uid="{543F8231-250D-4A01-8B33-B53809F56874}"/>
    <cellStyle name="Normal 3 2 90 2 2 2" xfId="2535" xr:uid="{414CE77A-B415-42B9-B0C0-9043CC6D8C6E}"/>
    <cellStyle name="Normal 3 2 90 2 2 2 2" xfId="3977" xr:uid="{CFB2242D-1D72-4D23-818C-F127514E38EC}"/>
    <cellStyle name="Normal 3 2 90 2 2 3" xfId="3268" xr:uid="{E3E3C52E-5CFC-43B5-9D97-971F11C2C877}"/>
    <cellStyle name="Normal 3 2 90 2 3" xfId="2181" xr:uid="{84B000D0-1B95-4771-AA51-8A36B498F21F}"/>
    <cellStyle name="Normal 3 2 90 2 3 2" xfId="3626" xr:uid="{4C61DD35-E197-4487-AB1A-379D53C92B2C}"/>
    <cellStyle name="Normal 3 2 90 2 4" xfId="2914" xr:uid="{F81C57B7-B2FE-4345-87F5-26E197CFE482}"/>
    <cellStyle name="Normal 3 2 90 3" xfId="1403" xr:uid="{ACBE961E-9335-4ACA-B0E8-EC4A6B644977}"/>
    <cellStyle name="Normal 3 2 90 3 2" xfId="2534" xr:uid="{2DE50499-521A-45F2-A545-5A1A897C8F79}"/>
    <cellStyle name="Normal 3 2 90 3 2 2" xfId="3976" xr:uid="{517B654A-BBFB-4CBB-9271-818F014D0CAA}"/>
    <cellStyle name="Normal 3 2 90 3 3" xfId="3267" xr:uid="{0117843F-4559-451C-980A-9C16C21387B6}"/>
    <cellStyle name="Normal 3 2 90 4" xfId="2180" xr:uid="{F2EA5604-2B0E-4246-B608-556763A08E54}"/>
    <cellStyle name="Normal 3 2 90 4 2" xfId="3625" xr:uid="{0DA75E58-67C7-4995-A8C3-0DA2F12B9CDF}"/>
    <cellStyle name="Normal 3 2 90 5" xfId="2913" xr:uid="{555B7B0F-629D-4B43-B38B-00309197CDCB}"/>
    <cellStyle name="Normal 3 2 91" xfId="471" xr:uid="{00000000-0005-0000-0000-0000C7010000}"/>
    <cellStyle name="Normal 3 2 91 2" xfId="472" xr:uid="{00000000-0005-0000-0000-0000C8010000}"/>
    <cellStyle name="Normal 3 2 91 2 2" xfId="1406" xr:uid="{9841277E-3B65-4DE4-803A-E1D748DA51D7}"/>
    <cellStyle name="Normal 3 2 91 2 2 2" xfId="2537" xr:uid="{BD4A6C13-B3EA-491A-AA00-D0A896577A88}"/>
    <cellStyle name="Normal 3 2 91 2 2 2 2" xfId="3979" xr:uid="{189BFAAD-9695-4B5C-990B-325F7700BC4C}"/>
    <cellStyle name="Normal 3 2 91 2 2 3" xfId="3270" xr:uid="{2E7D0EB6-B4F5-4613-9FC5-3F7EB03F1D19}"/>
    <cellStyle name="Normal 3 2 91 2 3" xfId="2183" xr:uid="{346F5C42-D9BD-4E9D-92D9-C9A96756ABAC}"/>
    <cellStyle name="Normal 3 2 91 2 3 2" xfId="3628" xr:uid="{3F1CF977-5EBC-49DD-A215-462AFFBE4660}"/>
    <cellStyle name="Normal 3 2 91 2 4" xfId="2916" xr:uid="{9BAE8DB6-9A24-44AC-9F12-D091B0E3571B}"/>
    <cellStyle name="Normal 3 2 91 3" xfId="1405" xr:uid="{EBC4E0FF-FA18-42E6-AD5C-78B045A0F845}"/>
    <cellStyle name="Normal 3 2 91 3 2" xfId="2536" xr:uid="{49AA7F6C-C66E-4E77-8562-75F28AE27687}"/>
    <cellStyle name="Normal 3 2 91 3 2 2" xfId="3978" xr:uid="{798A26A2-661B-4EF7-A8B3-344BFB50E665}"/>
    <cellStyle name="Normal 3 2 91 3 3" xfId="3269" xr:uid="{863CE984-BE95-4982-8137-4D33A44733AB}"/>
    <cellStyle name="Normal 3 2 91 4" xfId="2182" xr:uid="{82D431E7-86A3-4156-A991-E8D4028F96ED}"/>
    <cellStyle name="Normal 3 2 91 4 2" xfId="3627" xr:uid="{81461D85-8893-43B8-A43A-85408EFBC70F}"/>
    <cellStyle name="Normal 3 2 91 5" xfId="2915" xr:uid="{B846A6B3-906D-4EAB-BD46-5E051D1A3411}"/>
    <cellStyle name="Normal 3 2 92" xfId="473" xr:uid="{00000000-0005-0000-0000-0000C9010000}"/>
    <cellStyle name="Normal 3 2 92 2" xfId="474" xr:uid="{00000000-0005-0000-0000-0000CA010000}"/>
    <cellStyle name="Normal 3 2 92 2 2" xfId="1408" xr:uid="{8CD8A6A7-B196-48AD-9163-A28B41BB18B3}"/>
    <cellStyle name="Normal 3 2 92 2 2 2" xfId="2539" xr:uid="{5EC95E43-5EAD-412E-8AE0-AF14ED05BF74}"/>
    <cellStyle name="Normal 3 2 92 2 2 2 2" xfId="3981" xr:uid="{C9B961CD-8191-47D0-BF2C-89082588F7A9}"/>
    <cellStyle name="Normal 3 2 92 2 2 3" xfId="3272" xr:uid="{AC950182-0692-4F8A-9A34-26ED54A4191E}"/>
    <cellStyle name="Normal 3 2 92 2 3" xfId="2185" xr:uid="{0F64E70D-2021-45A0-9EAE-8892E12C9D30}"/>
    <cellStyle name="Normal 3 2 92 2 3 2" xfId="3630" xr:uid="{512B1FE4-D55C-41EE-A31F-800E8E99F05B}"/>
    <cellStyle name="Normal 3 2 92 2 4" xfId="2918" xr:uid="{B82DB034-A0DD-47A3-A60B-F2FB1EB7C86B}"/>
    <cellStyle name="Normal 3 2 92 3" xfId="1407" xr:uid="{8877DF9E-6ADC-46AD-8730-2C9A20C30638}"/>
    <cellStyle name="Normal 3 2 92 3 2" xfId="2538" xr:uid="{7CAA8B25-44EB-487D-8101-B257A429A723}"/>
    <cellStyle name="Normal 3 2 92 3 2 2" xfId="3980" xr:uid="{D19945D7-61CC-4D24-B959-5E2E997483D1}"/>
    <cellStyle name="Normal 3 2 92 3 3" xfId="3271" xr:uid="{F5521B07-B11C-45C5-A019-552D6E179373}"/>
    <cellStyle name="Normal 3 2 92 4" xfId="2184" xr:uid="{F2F1DEB8-DE41-4EDB-BACE-F53AFA162FE6}"/>
    <cellStyle name="Normal 3 2 92 4 2" xfId="3629" xr:uid="{3CCD63F1-DB22-4420-A653-56AEB45EE2F7}"/>
    <cellStyle name="Normal 3 2 92 5" xfId="2917" xr:uid="{518B0E7B-81F9-41E2-91D6-9CA533CBCA86}"/>
    <cellStyle name="Normal 3 2 93" xfId="1226" xr:uid="{B80B927F-70F8-40F6-A5DF-A982C7A39F5E}"/>
    <cellStyle name="Normal 3 20" xfId="475" xr:uid="{00000000-0005-0000-0000-0000CB010000}"/>
    <cellStyle name="Normal 3 20 2" xfId="1409" xr:uid="{E2A49BBA-E7A7-4D7A-805D-D18D66F82EC3}"/>
    <cellStyle name="Normal 3 21" xfId="476" xr:uid="{00000000-0005-0000-0000-0000CC010000}"/>
    <cellStyle name="Normal 3 21 2" xfId="1410" xr:uid="{E7766140-3122-42C8-8559-4BC67C2FACDC}"/>
    <cellStyle name="Normal 3 22" xfId="477" xr:uid="{00000000-0005-0000-0000-0000CD010000}"/>
    <cellStyle name="Normal 3 22 2" xfId="1411" xr:uid="{7050428E-9E1E-4EBC-BFE7-7B95DBDB891F}"/>
    <cellStyle name="Normal 3 23" xfId="478" xr:uid="{00000000-0005-0000-0000-0000CE010000}"/>
    <cellStyle name="Normal 3 23 2" xfId="1412" xr:uid="{BAC2D0F3-BCA7-44F0-92FA-5C0AB13C5B48}"/>
    <cellStyle name="Normal 3 24" xfId="479" xr:uid="{00000000-0005-0000-0000-0000CF010000}"/>
    <cellStyle name="Normal 3 24 2" xfId="1413" xr:uid="{7DCE67AF-7983-45A5-87B5-8A9DB1DCCF88}"/>
    <cellStyle name="Normal 3 25" xfId="480" xr:uid="{00000000-0005-0000-0000-0000D0010000}"/>
    <cellStyle name="Normal 3 25 2" xfId="1414" xr:uid="{115BF7FC-183A-4201-B1E3-3E6CAC9F7E8D}"/>
    <cellStyle name="Normal 3 26" xfId="481" xr:uid="{00000000-0005-0000-0000-0000D1010000}"/>
    <cellStyle name="Normal 3 26 2" xfId="1415" xr:uid="{2D795239-AAD2-400A-AE13-14F7367F09CA}"/>
    <cellStyle name="Normal 3 27" xfId="482" xr:uid="{00000000-0005-0000-0000-0000D2010000}"/>
    <cellStyle name="Normal 3 27 2" xfId="1416" xr:uid="{DDD487B0-C1AD-426E-BDFE-8861BEA53E77}"/>
    <cellStyle name="Normal 3 28" xfId="483" xr:uid="{00000000-0005-0000-0000-0000D3010000}"/>
    <cellStyle name="Normal 3 28 2" xfId="1417" xr:uid="{4A68330F-8BCC-4B05-BE59-6532F0F0DC7F}"/>
    <cellStyle name="Normal 3 29" xfId="484" xr:uid="{00000000-0005-0000-0000-0000D4010000}"/>
    <cellStyle name="Normal 3 29 2" xfId="1418" xr:uid="{47BCE96E-B78E-41BA-8ADE-1ABCFC765CC4}"/>
    <cellStyle name="Normal 3 3" xfId="485" xr:uid="{00000000-0005-0000-0000-0000D5010000}"/>
    <cellStyle name="Normal 3 3 2" xfId="1419" xr:uid="{6D0F0285-B282-4399-8905-E90AFC034C10}"/>
    <cellStyle name="Normal 3 30" xfId="486" xr:uid="{00000000-0005-0000-0000-0000D6010000}"/>
    <cellStyle name="Normal 3 30 2" xfId="1420" xr:uid="{46B5BCB9-7127-4B19-BA26-5849552AA17B}"/>
    <cellStyle name="Normal 3 31" xfId="487" xr:uid="{00000000-0005-0000-0000-0000D7010000}"/>
    <cellStyle name="Normal 3 31 2" xfId="1421" xr:uid="{97A7BDD2-146C-484F-A0D8-F5AD1EE84A06}"/>
    <cellStyle name="Normal 3 32" xfId="488" xr:uid="{00000000-0005-0000-0000-0000D8010000}"/>
    <cellStyle name="Normal 3 32 2" xfId="1422" xr:uid="{4C3CFCBC-EDE9-478E-88F8-F244FAB299DB}"/>
    <cellStyle name="Normal 3 33" xfId="489" xr:uid="{00000000-0005-0000-0000-0000D9010000}"/>
    <cellStyle name="Normal 3 33 2" xfId="1423" xr:uid="{8F52CFC5-E4EA-4FE1-BA53-B5C94E0A9E19}"/>
    <cellStyle name="Normal 3 34" xfId="490" xr:uid="{00000000-0005-0000-0000-0000DA010000}"/>
    <cellStyle name="Normal 3 34 2" xfId="1424" xr:uid="{22DCD35C-B57D-4A6B-8EBC-81E5492B0B5C}"/>
    <cellStyle name="Normal 3 35" xfId="491" xr:uid="{00000000-0005-0000-0000-0000DB010000}"/>
    <cellStyle name="Normal 3 35 2" xfId="1425" xr:uid="{01230814-F0AA-43DE-88BF-36AEBF2FDF6C}"/>
    <cellStyle name="Normal 3 36" xfId="492" xr:uid="{00000000-0005-0000-0000-0000DC010000}"/>
    <cellStyle name="Normal 3 36 2" xfId="1426" xr:uid="{6AED033F-AD4C-4E1C-87FA-5D351D103CA9}"/>
    <cellStyle name="Normal 3 37" xfId="493" xr:uid="{00000000-0005-0000-0000-0000DD010000}"/>
    <cellStyle name="Normal 3 37 2" xfId="1427" xr:uid="{B0182361-8F89-48EE-A480-D04052F84540}"/>
    <cellStyle name="Normal 3 38" xfId="494" xr:uid="{00000000-0005-0000-0000-0000DE010000}"/>
    <cellStyle name="Normal 3 38 2" xfId="1428" xr:uid="{0923B44A-B9D9-4F5A-9402-481EED82B72A}"/>
    <cellStyle name="Normal 3 39" xfId="495" xr:uid="{00000000-0005-0000-0000-0000DF010000}"/>
    <cellStyle name="Normal 3 39 2" xfId="1429" xr:uid="{B4B3D366-8ADF-45A6-8512-B1E19F0CB148}"/>
    <cellStyle name="Normal 3 4" xfId="496" xr:uid="{00000000-0005-0000-0000-0000E0010000}"/>
    <cellStyle name="Normal 3 4 2" xfId="1430" xr:uid="{5D65FCA2-EA4E-487B-9CDB-DC57302D47B3}"/>
    <cellStyle name="Normal 3 40" xfId="497" xr:uid="{00000000-0005-0000-0000-0000E1010000}"/>
    <cellStyle name="Normal 3 40 2" xfId="1431" xr:uid="{EE502B64-C130-45E4-884E-1D8989695408}"/>
    <cellStyle name="Normal 3 41" xfId="498" xr:uid="{00000000-0005-0000-0000-0000E2010000}"/>
    <cellStyle name="Normal 3 41 2" xfId="1432" xr:uid="{3E89C08C-EB03-4B8A-A5CB-AD2885BED9D1}"/>
    <cellStyle name="Normal 3 42" xfId="499" xr:uid="{00000000-0005-0000-0000-0000E3010000}"/>
    <cellStyle name="Normal 3 42 2" xfId="1433" xr:uid="{12024B9F-22D4-4309-A603-CAA2CE2DE79B}"/>
    <cellStyle name="Normal 3 43" xfId="500" xr:uid="{00000000-0005-0000-0000-0000E4010000}"/>
    <cellStyle name="Normal 3 43 2" xfId="1434" xr:uid="{C2BDF6A2-B8CE-45E2-BD3D-0D3DBD0EA756}"/>
    <cellStyle name="Normal 3 44" xfId="501" xr:uid="{00000000-0005-0000-0000-0000E5010000}"/>
    <cellStyle name="Normal 3 44 2" xfId="1435" xr:uid="{2501B307-EE18-4AF3-8323-D077F9C698F1}"/>
    <cellStyle name="Normal 3 45" xfId="502" xr:uid="{00000000-0005-0000-0000-0000E6010000}"/>
    <cellStyle name="Normal 3 45 2" xfId="1436" xr:uid="{9A21D894-D84B-48C3-8592-68BEA6BA3E10}"/>
    <cellStyle name="Normal 3 46" xfId="503" xr:uid="{00000000-0005-0000-0000-0000E7010000}"/>
    <cellStyle name="Normal 3 46 2" xfId="1437" xr:uid="{C79A4C80-FB51-4150-8222-C5356A8E4D07}"/>
    <cellStyle name="Normal 3 47" xfId="504" xr:uid="{00000000-0005-0000-0000-0000E8010000}"/>
    <cellStyle name="Normal 3 47 2" xfId="1438" xr:uid="{EA8F115B-1C4D-4CFF-87AC-FD68717DBD4A}"/>
    <cellStyle name="Normal 3 48" xfId="505" xr:uid="{00000000-0005-0000-0000-0000E9010000}"/>
    <cellStyle name="Normal 3 48 2" xfId="1439" xr:uid="{DEBD04F4-5025-44A1-9691-08A1AE195D0A}"/>
    <cellStyle name="Normal 3 49" xfId="506" xr:uid="{00000000-0005-0000-0000-0000EA010000}"/>
    <cellStyle name="Normal 3 49 2" xfId="1440" xr:uid="{6DC1F22E-4AE0-4B48-8B36-38BBB9898B95}"/>
    <cellStyle name="Normal 3 5" xfId="507" xr:uid="{00000000-0005-0000-0000-0000EB010000}"/>
    <cellStyle name="Normal 3 5 2" xfId="1441" xr:uid="{F94252F8-C1B7-40B0-92C6-4B341F84EEA5}"/>
    <cellStyle name="Normal 3 50" xfId="508" xr:uid="{00000000-0005-0000-0000-0000EC010000}"/>
    <cellStyle name="Normal 3 50 2" xfId="1442" xr:uid="{9832C8B1-9E77-4C0F-B486-9032FAA7D3D3}"/>
    <cellStyle name="Normal 3 51" xfId="509" xr:uid="{00000000-0005-0000-0000-0000ED010000}"/>
    <cellStyle name="Normal 3 51 2" xfId="1443" xr:uid="{CCBC245C-8F30-45E4-B4B8-51B0AC0FAFF0}"/>
    <cellStyle name="Normal 3 52" xfId="510" xr:uid="{00000000-0005-0000-0000-0000EE010000}"/>
    <cellStyle name="Normal 3 52 2" xfId="1444" xr:uid="{A6C53777-A031-40F8-83E1-88BA7EDD668E}"/>
    <cellStyle name="Normal 3 53" xfId="511" xr:uid="{00000000-0005-0000-0000-0000EF010000}"/>
    <cellStyle name="Normal 3 53 2" xfId="1445" xr:uid="{97B82A08-F5DD-49B8-91D0-E4D9D33C9E88}"/>
    <cellStyle name="Normal 3 54" xfId="512" xr:uid="{00000000-0005-0000-0000-0000F0010000}"/>
    <cellStyle name="Normal 3 54 2" xfId="1446" xr:uid="{36AA4C2D-6648-4573-AB8B-62A28E318B4E}"/>
    <cellStyle name="Normal 3 55" xfId="513" xr:uid="{00000000-0005-0000-0000-0000F1010000}"/>
    <cellStyle name="Normal 3 55 2" xfId="1447" xr:uid="{56C6959A-2E3E-44A2-9280-411DE713EC5F}"/>
    <cellStyle name="Normal 3 56" xfId="514" xr:uid="{00000000-0005-0000-0000-0000F2010000}"/>
    <cellStyle name="Normal 3 56 2" xfId="1448" xr:uid="{8006F52A-3592-43A2-83ED-CBD0BD4959CE}"/>
    <cellStyle name="Normal 3 57" xfId="515" xr:uid="{00000000-0005-0000-0000-0000F3010000}"/>
    <cellStyle name="Normal 3 57 2" xfId="1449" xr:uid="{9F3CAABE-ED6C-4A13-8880-6D89D248CBF6}"/>
    <cellStyle name="Normal 3 58" xfId="516" xr:uid="{00000000-0005-0000-0000-0000F4010000}"/>
    <cellStyle name="Normal 3 58 2" xfId="1450" xr:uid="{AB3BEE57-0156-482A-81B0-A8DBA4163D81}"/>
    <cellStyle name="Normal 3 59" xfId="517" xr:uid="{00000000-0005-0000-0000-0000F5010000}"/>
    <cellStyle name="Normal 3 59 2" xfId="1451" xr:uid="{C65F603C-F899-42A2-8C0C-2100ADCEB3D8}"/>
    <cellStyle name="Normal 3 6" xfId="518" xr:uid="{00000000-0005-0000-0000-0000F6010000}"/>
    <cellStyle name="Normal 3 6 2" xfId="1452" xr:uid="{C4B47A8C-EA7A-41A6-BC3C-3DEC05C7220A}"/>
    <cellStyle name="Normal 3 60" xfId="519" xr:uid="{00000000-0005-0000-0000-0000F7010000}"/>
    <cellStyle name="Normal 3 60 2" xfId="1453" xr:uid="{565B4649-0525-46CE-8678-C573B62516CB}"/>
    <cellStyle name="Normal 3 61" xfId="520" xr:uid="{00000000-0005-0000-0000-0000F8010000}"/>
    <cellStyle name="Normal 3 61 2" xfId="1454" xr:uid="{F9AC6E35-D098-4376-8EB2-4B3F7795806D}"/>
    <cellStyle name="Normal 3 62" xfId="521" xr:uid="{00000000-0005-0000-0000-0000F9010000}"/>
    <cellStyle name="Normal 3 62 2" xfId="1455" xr:uid="{2256D2E9-DD0F-4064-A5D0-B3598F2530C2}"/>
    <cellStyle name="Normal 3 63" xfId="522" xr:uid="{00000000-0005-0000-0000-0000FA010000}"/>
    <cellStyle name="Normal 3 63 2" xfId="1456" xr:uid="{7904685E-E19F-4FA3-9D0D-C503113041B0}"/>
    <cellStyle name="Normal 3 64" xfId="523" xr:uid="{00000000-0005-0000-0000-0000FB010000}"/>
    <cellStyle name="Normal 3 64 2" xfId="1457" xr:uid="{8115AB13-2B86-4A30-9F2D-9F4586A6964D}"/>
    <cellStyle name="Normal 3 65" xfId="524" xr:uid="{00000000-0005-0000-0000-0000FC010000}"/>
    <cellStyle name="Normal 3 65 2" xfId="1458" xr:uid="{71980C14-982A-45C3-98AB-F7673D27145F}"/>
    <cellStyle name="Normal 3 66" xfId="525" xr:uid="{00000000-0005-0000-0000-0000FD010000}"/>
    <cellStyle name="Normal 3 66 2" xfId="1459" xr:uid="{2AAFFE49-1975-436B-BFCC-76BDBD31FD45}"/>
    <cellStyle name="Normal 3 67" xfId="526" xr:uid="{00000000-0005-0000-0000-0000FE010000}"/>
    <cellStyle name="Normal 3 67 2" xfId="1460" xr:uid="{8B6285A8-D966-4FA8-A9B2-D07A3242CA28}"/>
    <cellStyle name="Normal 3 68" xfId="527" xr:uid="{00000000-0005-0000-0000-0000FF010000}"/>
    <cellStyle name="Normal 3 68 2" xfId="1461" xr:uid="{E2264ADA-4792-4C23-882D-F5EFDA2201C5}"/>
    <cellStyle name="Normal 3 69" xfId="528" xr:uid="{00000000-0005-0000-0000-000000020000}"/>
    <cellStyle name="Normal 3 69 2" xfId="1462" xr:uid="{6E20D181-E9BC-4631-8CB6-56C4E98B6D65}"/>
    <cellStyle name="Normal 3 7" xfId="529" xr:uid="{00000000-0005-0000-0000-000001020000}"/>
    <cellStyle name="Normal 3 7 2" xfId="1463" xr:uid="{2AB58C2A-3BE6-4B7E-A39C-3A6D18685F48}"/>
    <cellStyle name="Normal 3 70" xfId="530" xr:uid="{00000000-0005-0000-0000-000002020000}"/>
    <cellStyle name="Normal 3 70 2" xfId="1464" xr:uid="{BA4DB132-1A43-4727-9CAE-20DB0DCC66DC}"/>
    <cellStyle name="Normal 3 71" xfId="531" xr:uid="{00000000-0005-0000-0000-000003020000}"/>
    <cellStyle name="Normal 3 71 2" xfId="1465" xr:uid="{DAAB17B3-879D-448E-99D8-9E07B79B53AC}"/>
    <cellStyle name="Normal 3 72" xfId="532" xr:uid="{00000000-0005-0000-0000-000004020000}"/>
    <cellStyle name="Normal 3 72 2" xfId="1466" xr:uid="{763250C7-BA2F-43D8-9A79-47ECFE48C78F}"/>
    <cellStyle name="Normal 3 73" xfId="533" xr:uid="{00000000-0005-0000-0000-000005020000}"/>
    <cellStyle name="Normal 3 73 2" xfId="1467" xr:uid="{5953CD94-7694-42DE-9DB9-D413A6D38315}"/>
    <cellStyle name="Normal 3 74" xfId="534" xr:uid="{00000000-0005-0000-0000-000006020000}"/>
    <cellStyle name="Normal 3 74 2" xfId="1468" xr:uid="{CA062863-6A1D-48EF-B89C-7C130574BF4C}"/>
    <cellStyle name="Normal 3 75" xfId="535" xr:uid="{00000000-0005-0000-0000-000007020000}"/>
    <cellStyle name="Normal 3 75 2" xfId="1469" xr:uid="{A8011250-7596-44A8-A333-30DAD135343C}"/>
    <cellStyle name="Normal 3 76" xfId="536" xr:uid="{00000000-0005-0000-0000-000008020000}"/>
    <cellStyle name="Normal 3 76 2" xfId="1470" xr:uid="{E880AF2F-A230-493B-8536-E5D6B5C88F71}"/>
    <cellStyle name="Normal 3 77" xfId="537" xr:uid="{00000000-0005-0000-0000-000009020000}"/>
    <cellStyle name="Normal 3 77 2" xfId="1471" xr:uid="{F847B652-3B00-40CF-BF36-A03325950467}"/>
    <cellStyle name="Normal 3 78" xfId="538" xr:uid="{00000000-0005-0000-0000-00000A020000}"/>
    <cellStyle name="Normal 3 78 2" xfId="1472" xr:uid="{82EF64CE-33F0-4E96-82E2-F3A3401B9832}"/>
    <cellStyle name="Normal 3 79" xfId="539" xr:uid="{00000000-0005-0000-0000-00000B020000}"/>
    <cellStyle name="Normal 3 79 2" xfId="1473" xr:uid="{099D99FD-BD2F-4D80-AEE3-D1B290886A67}"/>
    <cellStyle name="Normal 3 8" xfId="540" xr:uid="{00000000-0005-0000-0000-00000C020000}"/>
    <cellStyle name="Normal 3 8 2" xfId="1474" xr:uid="{0BC3DB59-8EE3-4D40-AEE4-09932F5721C9}"/>
    <cellStyle name="Normal 3 80" xfId="541" xr:uid="{00000000-0005-0000-0000-00000D020000}"/>
    <cellStyle name="Normal 3 80 2" xfId="1475" xr:uid="{E6FB2A3A-8021-49E9-9D2F-09049BA20225}"/>
    <cellStyle name="Normal 3 81" xfId="542" xr:uid="{00000000-0005-0000-0000-00000E020000}"/>
    <cellStyle name="Normal 3 81 2" xfId="1476" xr:uid="{975E001E-4ACF-41B4-9FD2-BFE43D7AF26C}"/>
    <cellStyle name="Normal 3 82" xfId="543" xr:uid="{00000000-0005-0000-0000-00000F020000}"/>
    <cellStyle name="Normal 3 82 2" xfId="1477" xr:uid="{ADEAA6C2-CD91-443E-8765-AFA69240E07E}"/>
    <cellStyle name="Normal 3 83" xfId="544" xr:uid="{00000000-0005-0000-0000-000010020000}"/>
    <cellStyle name="Normal 3 83 2" xfId="1478" xr:uid="{61188414-61B3-4AEF-A44A-625A9A5795E4}"/>
    <cellStyle name="Normal 3 84" xfId="545" xr:uid="{00000000-0005-0000-0000-000011020000}"/>
    <cellStyle name="Normal 3 84 2" xfId="1479" xr:uid="{DC3AC677-16AD-443B-A924-5E9846253F79}"/>
    <cellStyle name="Normal 3 85" xfId="546" xr:uid="{00000000-0005-0000-0000-000012020000}"/>
    <cellStyle name="Normal 3 85 2" xfId="1480" xr:uid="{27AC83F8-48C0-42BC-B065-36301EB4C099}"/>
    <cellStyle name="Normal 3 86" xfId="547" xr:uid="{00000000-0005-0000-0000-000013020000}"/>
    <cellStyle name="Normal 3 86 2" xfId="1481" xr:uid="{70D172F0-74E0-4ED6-B1B9-9032B5A93464}"/>
    <cellStyle name="Normal 3 87" xfId="548" xr:uid="{00000000-0005-0000-0000-000014020000}"/>
    <cellStyle name="Normal 3 87 2" xfId="1482" xr:uid="{7C6E2129-8F56-4A67-A394-93385B3F2E9C}"/>
    <cellStyle name="Normal 3 88" xfId="549" xr:uid="{00000000-0005-0000-0000-000015020000}"/>
    <cellStyle name="Normal 3 88 2" xfId="1483" xr:uid="{9EC35BED-849F-49EB-A08E-0DCA1B0EB7BE}"/>
    <cellStyle name="Normal 3 89" xfId="550" xr:uid="{00000000-0005-0000-0000-000016020000}"/>
    <cellStyle name="Normal 3 89 2" xfId="1484" xr:uid="{377A6E87-3E42-4D5F-9C0F-2132E8CD654D}"/>
    <cellStyle name="Normal 3 9" xfId="551" xr:uid="{00000000-0005-0000-0000-000017020000}"/>
    <cellStyle name="Normal 3 9 2" xfId="1485" xr:uid="{FF9A37D1-6932-4396-B7AE-A2C90F68737C}"/>
    <cellStyle name="Normal 3 90" xfId="552" xr:uid="{00000000-0005-0000-0000-000018020000}"/>
    <cellStyle name="Normal 3 90 2" xfId="1486" xr:uid="{D429F399-5D42-4230-9822-F749E5592F5F}"/>
    <cellStyle name="Normal 3 91" xfId="553" xr:uid="{00000000-0005-0000-0000-000019020000}"/>
    <cellStyle name="Normal 3 91 2" xfId="1487" xr:uid="{D32D20FA-04F7-46D8-B305-D44954F582F0}"/>
    <cellStyle name="Normal 3 92" xfId="554" xr:uid="{00000000-0005-0000-0000-00001A020000}"/>
    <cellStyle name="Normal 3 92 2" xfId="1488" xr:uid="{E95CE50B-150E-4951-A05B-92DD5457F0EE}"/>
    <cellStyle name="Normal 3 93" xfId="555" xr:uid="{00000000-0005-0000-0000-00001B020000}"/>
    <cellStyle name="Normal 3 93 2" xfId="1489" xr:uid="{E94441C1-4972-4B3B-9D87-71D4F64B795E}"/>
    <cellStyle name="Normal 3 94" xfId="556" xr:uid="{00000000-0005-0000-0000-00001C020000}"/>
    <cellStyle name="Normal 3 94 2" xfId="1490" xr:uid="{D1035EA5-3B01-4461-9D14-026929712015}"/>
    <cellStyle name="Normal 3 95" xfId="1215" xr:uid="{31628285-1DCB-4846-AE12-E201B438ED31}"/>
    <cellStyle name="Normal 30" xfId="557" xr:uid="{00000000-0005-0000-0000-00001D020000}"/>
    <cellStyle name="Normal 30 2" xfId="1491" xr:uid="{CBABA28E-D687-4B2E-98BA-96D8DB385D7D}"/>
    <cellStyle name="Normal 31" xfId="558" xr:uid="{00000000-0005-0000-0000-00001E020000}"/>
    <cellStyle name="Normal 31 2" xfId="1492" xr:uid="{B92E4807-5724-4623-A662-C41E09EF8CC1}"/>
    <cellStyle name="Normal 32" xfId="559" xr:uid="{00000000-0005-0000-0000-00001F020000}"/>
    <cellStyle name="Normal 32 2" xfId="1493" xr:uid="{5F747331-B697-4E3D-BB13-61E3A4AA7A15}"/>
    <cellStyle name="Normal 33" xfId="560" xr:uid="{00000000-0005-0000-0000-000020020000}"/>
    <cellStyle name="Normal 33 2" xfId="561" xr:uid="{00000000-0005-0000-0000-000021020000}"/>
    <cellStyle name="Normal 33 2 2" xfId="1495" xr:uid="{C4271D75-A7BA-49CC-950E-BD61CDE60F0F}"/>
    <cellStyle name="Normal 33 3" xfId="1494" xr:uid="{4139FC5F-2D2A-4D8A-ABDC-D94214AB40D1}"/>
    <cellStyle name="Normal 34" xfId="562" xr:uid="{00000000-0005-0000-0000-000022020000}"/>
    <cellStyle name="Normal 34 2" xfId="1496" xr:uid="{CF5293E4-F360-4594-98C9-B1DA6D7E7F6D}"/>
    <cellStyle name="Normal 35" xfId="563" xr:uid="{00000000-0005-0000-0000-000023020000}"/>
    <cellStyle name="Normal 35 2" xfId="1497" xr:uid="{9FDCB7E4-ED23-495B-816E-7A18342C5E40}"/>
    <cellStyle name="Normal 36" xfId="564" xr:uid="{00000000-0005-0000-0000-000024020000}"/>
    <cellStyle name="Normal 36 2" xfId="1498" xr:uid="{4A35B20F-0970-4968-B3BE-64DC33385463}"/>
    <cellStyle name="Normal 36 2 2" xfId="2540" xr:uid="{1901A844-F5D7-4A57-8161-D81812CF0B7D}"/>
    <cellStyle name="Normal 36 2 2 2" xfId="3982" xr:uid="{454C5F77-62F0-4595-84D5-F335FB4DFA70}"/>
    <cellStyle name="Normal 36 2 3" xfId="3273" xr:uid="{A4D75C82-3F8A-4F03-A085-88B03E37D6A8}"/>
    <cellStyle name="Normal 36 3" xfId="2186" xr:uid="{744EBB2B-34ED-48C7-BBE6-9B6BA8B0A773}"/>
    <cellStyle name="Normal 36 3 2" xfId="3631" xr:uid="{6B48CFE4-65AC-4620-ACCB-F8A986C4D43A}"/>
    <cellStyle name="Normal 36 4" xfId="2920" xr:uid="{08342FCC-8A3D-4069-B643-33A7909B339B}"/>
    <cellStyle name="Normal 37" xfId="565" xr:uid="{00000000-0005-0000-0000-000025020000}"/>
    <cellStyle name="Normal 37 2" xfId="1499" xr:uid="{5F7C32E3-ED5F-4A51-AA27-FCA1FA377329}"/>
    <cellStyle name="Normal 38" xfId="4067" xr:uid="{EBCEF878-7DDE-45D9-9858-5CBAAAE648E0}"/>
    <cellStyle name="Normal 4" xfId="566" xr:uid="{00000000-0005-0000-0000-000026020000}"/>
    <cellStyle name="Normal 4 10" xfId="567" xr:uid="{00000000-0005-0000-0000-000027020000}"/>
    <cellStyle name="Normal 4 10 2" xfId="1501" xr:uid="{03948F2C-C926-44B3-A05A-846CDF225D13}"/>
    <cellStyle name="Normal 4 11" xfId="568" xr:uid="{00000000-0005-0000-0000-000028020000}"/>
    <cellStyle name="Normal 4 11 2" xfId="1502" xr:uid="{40ABB5A7-49F3-4755-AEAF-BFAE4CE3A9AF}"/>
    <cellStyle name="Normal 4 12" xfId="569" xr:uid="{00000000-0005-0000-0000-000029020000}"/>
    <cellStyle name="Normal 4 12 2" xfId="1503" xr:uid="{D902A217-D806-49DB-83F5-0E54570DB6D0}"/>
    <cellStyle name="Normal 4 13" xfId="570" xr:uid="{00000000-0005-0000-0000-00002A020000}"/>
    <cellStyle name="Normal 4 13 2" xfId="1504" xr:uid="{7CEB8F5F-A37C-480B-AFCC-838FBC711D01}"/>
    <cellStyle name="Normal 4 14" xfId="571" xr:uid="{00000000-0005-0000-0000-00002B020000}"/>
    <cellStyle name="Normal 4 14 2" xfId="1505" xr:uid="{7F90B55F-CEE7-49E1-8C48-E39CEA6994EE}"/>
    <cellStyle name="Normal 4 15" xfId="572" xr:uid="{00000000-0005-0000-0000-00002C020000}"/>
    <cellStyle name="Normal 4 15 2" xfId="1506" xr:uid="{7DB8C011-9EEB-486D-8729-992917BD8295}"/>
    <cellStyle name="Normal 4 16" xfId="573" xr:uid="{00000000-0005-0000-0000-00002D020000}"/>
    <cellStyle name="Normal 4 16 2" xfId="1507" xr:uid="{C9D0059E-4496-42FE-B3FB-0D89CC46382A}"/>
    <cellStyle name="Normal 4 17" xfId="574" xr:uid="{00000000-0005-0000-0000-00002E020000}"/>
    <cellStyle name="Normal 4 17 2" xfId="1508" xr:uid="{48196B6D-E8D6-454A-9577-8D80047EB670}"/>
    <cellStyle name="Normal 4 18" xfId="575" xr:uid="{00000000-0005-0000-0000-00002F020000}"/>
    <cellStyle name="Normal 4 18 2" xfId="1509" xr:uid="{1676CA4B-FCD3-4FEF-8DE8-0AD4F858297A}"/>
    <cellStyle name="Normal 4 19" xfId="576" xr:uid="{00000000-0005-0000-0000-000030020000}"/>
    <cellStyle name="Normal 4 19 2" xfId="1510" xr:uid="{16BD4643-B177-48C2-81E6-6D6C56D9CF92}"/>
    <cellStyle name="Normal 4 2" xfId="577" xr:uid="{00000000-0005-0000-0000-000031020000}"/>
    <cellStyle name="Normal 4 2 2" xfId="578" xr:uid="{00000000-0005-0000-0000-000032020000}"/>
    <cellStyle name="Normal 4 2 2 2" xfId="1512" xr:uid="{9F8EB83A-BAD1-4C1F-8FC5-801074A3D925}"/>
    <cellStyle name="Normal 4 2 3" xfId="579" xr:uid="{00000000-0005-0000-0000-000033020000}"/>
    <cellStyle name="Normal 4 2 3 2" xfId="1513" xr:uid="{B0670993-5F4D-47FC-B808-07242D8F4DA3}"/>
    <cellStyle name="Normal 4 2 3 2 2" xfId="2541" xr:uid="{3A7DE647-1247-4E02-AE60-3C023202243C}"/>
    <cellStyle name="Normal 4 2 3 2 2 2" xfId="3983" xr:uid="{506BBDD5-0C4C-4295-AE6F-AF34D51A2426}"/>
    <cellStyle name="Normal 4 2 3 2 3" xfId="3274" xr:uid="{6D20C0EE-B584-47E2-A20B-6427D852382D}"/>
    <cellStyle name="Normal 4 2 3 3" xfId="2187" xr:uid="{588F23DE-95D4-4E39-9213-B82F27B5A07D}"/>
    <cellStyle name="Normal 4 2 3 3 2" xfId="3632" xr:uid="{B4EFE99A-A07E-43E3-A8A1-DA1C0145C541}"/>
    <cellStyle name="Normal 4 2 3 4" xfId="2921" xr:uid="{62422407-6310-489B-8C60-7D6922E9CEDD}"/>
    <cellStyle name="Normal 4 2 4" xfId="1511" xr:uid="{DA87D4D3-6F8E-44F0-86E3-989C23A00BD9}"/>
    <cellStyle name="Normal 4 20" xfId="580" xr:uid="{00000000-0005-0000-0000-000034020000}"/>
    <cellStyle name="Normal 4 20 2" xfId="1514" xr:uid="{83D7C193-7ADE-4F21-A9A1-2AC069B3F5FD}"/>
    <cellStyle name="Normal 4 21" xfId="581" xr:uid="{00000000-0005-0000-0000-000035020000}"/>
    <cellStyle name="Normal 4 21 2" xfId="1515" xr:uid="{830153C5-E00D-49C1-A1E5-A1E6CBA599F8}"/>
    <cellStyle name="Normal 4 22" xfId="582" xr:uid="{00000000-0005-0000-0000-000036020000}"/>
    <cellStyle name="Normal 4 22 2" xfId="1516" xr:uid="{238037DE-E312-4DC8-A6D2-D4DBD90A3AD5}"/>
    <cellStyle name="Normal 4 23" xfId="583" xr:uid="{00000000-0005-0000-0000-000037020000}"/>
    <cellStyle name="Normal 4 23 2" xfId="1517" xr:uid="{2124A591-9A72-47FC-B4FA-C446A3DD4D3C}"/>
    <cellStyle name="Normal 4 24" xfId="584" xr:uid="{00000000-0005-0000-0000-000038020000}"/>
    <cellStyle name="Normal 4 24 2" xfId="1518" xr:uid="{81682E43-0D42-4510-92A7-DCBCF7FD6CF4}"/>
    <cellStyle name="Normal 4 25" xfId="585" xr:uid="{00000000-0005-0000-0000-000039020000}"/>
    <cellStyle name="Normal 4 25 2" xfId="1519" xr:uid="{E5C9E7E7-0867-490C-A9EB-3FE1D5EF440C}"/>
    <cellStyle name="Normal 4 26" xfId="586" xr:uid="{00000000-0005-0000-0000-00003A020000}"/>
    <cellStyle name="Normal 4 26 2" xfId="1520" xr:uid="{87DC8666-FEF5-41F4-A791-412247688F9E}"/>
    <cellStyle name="Normal 4 27" xfId="587" xr:uid="{00000000-0005-0000-0000-00003B020000}"/>
    <cellStyle name="Normal 4 27 2" xfId="1521" xr:uid="{D12F76B4-3306-4242-9BB5-713B2DD6E26C}"/>
    <cellStyle name="Normal 4 28" xfId="588" xr:uid="{00000000-0005-0000-0000-00003C020000}"/>
    <cellStyle name="Normal 4 28 2" xfId="1522" xr:uid="{058821DF-458B-4D9A-AD7A-E05416A7391D}"/>
    <cellStyle name="Normal 4 29" xfId="589" xr:uid="{00000000-0005-0000-0000-00003D020000}"/>
    <cellStyle name="Normal 4 29 2" xfId="1523" xr:uid="{C8332259-DF9E-46D0-87F7-868D6B2D42C1}"/>
    <cellStyle name="Normal 4 3" xfId="590" xr:uid="{00000000-0005-0000-0000-00003E020000}"/>
    <cellStyle name="Normal 4 3 2" xfId="1524" xr:uid="{2CB3054F-F1D2-4DE6-82DA-A300C44B1519}"/>
    <cellStyle name="Normal 4 30" xfId="591" xr:uid="{00000000-0005-0000-0000-00003F020000}"/>
    <cellStyle name="Normal 4 30 2" xfId="1525" xr:uid="{226D8353-678D-43CF-9085-452C5CCF9F06}"/>
    <cellStyle name="Normal 4 31" xfId="592" xr:uid="{00000000-0005-0000-0000-000040020000}"/>
    <cellStyle name="Normal 4 31 2" xfId="1526" xr:uid="{BF6BE068-F16B-4199-B64E-95D0BEF7C318}"/>
    <cellStyle name="Normal 4 32" xfId="593" xr:uid="{00000000-0005-0000-0000-000041020000}"/>
    <cellStyle name="Normal 4 32 2" xfId="1527" xr:uid="{6A7E5C04-B091-458A-9757-9887FE369C3D}"/>
    <cellStyle name="Normal 4 33" xfId="594" xr:uid="{00000000-0005-0000-0000-000042020000}"/>
    <cellStyle name="Normal 4 33 2" xfId="1528" xr:uid="{4E378326-AC79-4382-A24D-4677C0608EEF}"/>
    <cellStyle name="Normal 4 34" xfId="595" xr:uid="{00000000-0005-0000-0000-000043020000}"/>
    <cellStyle name="Normal 4 34 2" xfId="1529" xr:uid="{5784331D-A1D8-4A0E-921D-0E7ADB724D29}"/>
    <cellStyle name="Normal 4 35" xfId="596" xr:uid="{00000000-0005-0000-0000-000044020000}"/>
    <cellStyle name="Normal 4 35 2" xfId="1530" xr:uid="{41B7773E-2F1F-426D-8746-5975BE496B88}"/>
    <cellStyle name="Normal 4 36" xfId="597" xr:uid="{00000000-0005-0000-0000-000045020000}"/>
    <cellStyle name="Normal 4 36 2" xfId="1531" xr:uid="{A6D9BB36-5E89-4C89-B1AC-6706ED46849D}"/>
    <cellStyle name="Normal 4 37" xfId="598" xr:uid="{00000000-0005-0000-0000-000046020000}"/>
    <cellStyle name="Normal 4 37 2" xfId="1532" xr:uid="{C39C2088-EEE6-4FAD-B112-36F516C284DD}"/>
    <cellStyle name="Normal 4 38" xfId="599" xr:uid="{00000000-0005-0000-0000-000047020000}"/>
    <cellStyle name="Normal 4 38 2" xfId="1533" xr:uid="{A57A2DC5-4586-416D-AFDB-C40EAEA90694}"/>
    <cellStyle name="Normal 4 39" xfId="600" xr:uid="{00000000-0005-0000-0000-000048020000}"/>
    <cellStyle name="Normal 4 39 2" xfId="1534" xr:uid="{FB76E638-4D7B-4198-B4E3-37ADD0A9BE7E}"/>
    <cellStyle name="Normal 4 4" xfId="601" xr:uid="{00000000-0005-0000-0000-000049020000}"/>
    <cellStyle name="Normal 4 4 2" xfId="1535" xr:uid="{9985C855-3559-4A8E-921F-FBE673C4EC1B}"/>
    <cellStyle name="Normal 4 40" xfId="602" xr:uid="{00000000-0005-0000-0000-00004A020000}"/>
    <cellStyle name="Normal 4 40 2" xfId="1536" xr:uid="{8AF2686F-9C22-4B3B-82CE-E06C8992126D}"/>
    <cellStyle name="Normal 4 41" xfId="603" xr:uid="{00000000-0005-0000-0000-00004B020000}"/>
    <cellStyle name="Normal 4 41 2" xfId="1537" xr:uid="{AC10CB5B-13CC-4558-8EC5-E14A5D81DE06}"/>
    <cellStyle name="Normal 4 42" xfId="604" xr:uid="{00000000-0005-0000-0000-00004C020000}"/>
    <cellStyle name="Normal 4 42 2" xfId="1538" xr:uid="{F5CA8D45-81D3-4702-B147-702D215EAFBE}"/>
    <cellStyle name="Normal 4 43" xfId="605" xr:uid="{00000000-0005-0000-0000-00004D020000}"/>
    <cellStyle name="Normal 4 43 2" xfId="1539" xr:uid="{A2ABB358-B991-4D45-AF3E-4AAAFDF37A56}"/>
    <cellStyle name="Normal 4 44" xfId="606" xr:uid="{00000000-0005-0000-0000-00004E020000}"/>
    <cellStyle name="Normal 4 44 2" xfId="1540" xr:uid="{BA8034A9-7829-4C5F-906E-D0F57B8B47B8}"/>
    <cellStyle name="Normal 4 45" xfId="607" xr:uid="{00000000-0005-0000-0000-00004F020000}"/>
    <cellStyle name="Normal 4 45 2" xfId="1541" xr:uid="{1CD0CF62-57C0-4F0E-AE36-712007369768}"/>
    <cellStyle name="Normal 4 46" xfId="608" xr:uid="{00000000-0005-0000-0000-000050020000}"/>
    <cellStyle name="Normal 4 46 2" xfId="1542" xr:uid="{D64F9B03-5654-4B4E-B1B9-011AF94B9085}"/>
    <cellStyle name="Normal 4 47" xfId="609" xr:uid="{00000000-0005-0000-0000-000051020000}"/>
    <cellStyle name="Normal 4 47 2" xfId="1543" xr:uid="{FA2B52F8-5FC7-43FF-95DB-E94FEABF07FB}"/>
    <cellStyle name="Normal 4 48" xfId="610" xr:uid="{00000000-0005-0000-0000-000052020000}"/>
    <cellStyle name="Normal 4 48 2" xfId="1544" xr:uid="{46D99D88-14D5-4560-89BA-53E4EE016ADB}"/>
    <cellStyle name="Normal 4 49" xfId="611" xr:uid="{00000000-0005-0000-0000-000053020000}"/>
    <cellStyle name="Normal 4 49 2" xfId="1545" xr:uid="{D04E34FA-1D33-4107-BB7D-856BB89C8B2C}"/>
    <cellStyle name="Normal 4 5" xfId="612" xr:uid="{00000000-0005-0000-0000-000054020000}"/>
    <cellStyle name="Normal 4 5 2" xfId="1546" xr:uid="{20487F2B-8B96-45B8-A02E-78497A741CBA}"/>
    <cellStyle name="Normal 4 50" xfId="613" xr:uid="{00000000-0005-0000-0000-000055020000}"/>
    <cellStyle name="Normal 4 50 2" xfId="1547" xr:uid="{9FCB164D-7DAA-4195-8EBB-657196014974}"/>
    <cellStyle name="Normal 4 51" xfId="614" xr:uid="{00000000-0005-0000-0000-000056020000}"/>
    <cellStyle name="Normal 4 51 2" xfId="1548" xr:uid="{1DF754DB-D714-4085-924A-78AB88011F22}"/>
    <cellStyle name="Normal 4 52" xfId="615" xr:uid="{00000000-0005-0000-0000-000057020000}"/>
    <cellStyle name="Normal 4 52 2" xfId="1549" xr:uid="{2B227D3D-535E-4E0B-B308-9D1047A96AD1}"/>
    <cellStyle name="Normal 4 53" xfId="616" xr:uid="{00000000-0005-0000-0000-000058020000}"/>
    <cellStyle name="Normal 4 53 2" xfId="1550" xr:uid="{C211A886-EDC9-4F4C-B486-8916D8D867F3}"/>
    <cellStyle name="Normal 4 54" xfId="617" xr:uid="{00000000-0005-0000-0000-000059020000}"/>
    <cellStyle name="Normal 4 54 2" xfId="1551" xr:uid="{6253B148-ECB3-4713-B70C-505E111E0F7D}"/>
    <cellStyle name="Normal 4 55" xfId="618" xr:uid="{00000000-0005-0000-0000-00005A020000}"/>
    <cellStyle name="Normal 4 55 2" xfId="1552" xr:uid="{58378C1C-BCA4-4A71-B9C5-A8E6673F706B}"/>
    <cellStyle name="Normal 4 56" xfId="619" xr:uid="{00000000-0005-0000-0000-00005B020000}"/>
    <cellStyle name="Normal 4 56 2" xfId="1553" xr:uid="{0C3F7E82-7008-4981-9103-0B61037F8696}"/>
    <cellStyle name="Normal 4 57" xfId="620" xr:uid="{00000000-0005-0000-0000-00005C020000}"/>
    <cellStyle name="Normal 4 57 2" xfId="1554" xr:uid="{71B87FF9-C36C-45AD-9A7A-9A582115E001}"/>
    <cellStyle name="Normal 4 58" xfId="621" xr:uid="{00000000-0005-0000-0000-00005D020000}"/>
    <cellStyle name="Normal 4 58 2" xfId="1555" xr:uid="{18ADEB38-8375-4505-9427-44D0FBE35F79}"/>
    <cellStyle name="Normal 4 59" xfId="622" xr:uid="{00000000-0005-0000-0000-00005E020000}"/>
    <cellStyle name="Normal 4 59 2" xfId="1556" xr:uid="{B0D4CD68-9640-413F-8FB9-1EE51B777051}"/>
    <cellStyle name="Normal 4 6" xfId="623" xr:uid="{00000000-0005-0000-0000-00005F020000}"/>
    <cellStyle name="Normal 4 6 2" xfId="1557" xr:uid="{1DD5772A-B34D-474E-9E15-E26F084BBFAE}"/>
    <cellStyle name="Normal 4 60" xfId="624" xr:uid="{00000000-0005-0000-0000-000060020000}"/>
    <cellStyle name="Normal 4 60 2" xfId="1558" xr:uid="{503A981F-012E-41FB-8915-AB037A55A7AC}"/>
    <cellStyle name="Normal 4 61" xfId="625" xr:uid="{00000000-0005-0000-0000-000061020000}"/>
    <cellStyle name="Normal 4 61 2" xfId="1559" xr:uid="{D70DCEB2-1F78-4E44-A198-2948F680BD41}"/>
    <cellStyle name="Normal 4 62" xfId="626" xr:uid="{00000000-0005-0000-0000-000062020000}"/>
    <cellStyle name="Normal 4 62 2" xfId="1560" xr:uid="{CB833756-3197-4EF4-A402-8E470FF4AAE3}"/>
    <cellStyle name="Normal 4 63" xfId="627" xr:uid="{00000000-0005-0000-0000-000063020000}"/>
    <cellStyle name="Normal 4 63 2" xfId="1561" xr:uid="{45AFA344-81A6-400A-90E8-299D93663A34}"/>
    <cellStyle name="Normal 4 64" xfId="628" xr:uid="{00000000-0005-0000-0000-000064020000}"/>
    <cellStyle name="Normal 4 64 2" xfId="1562" xr:uid="{E56748E6-1879-4434-80CA-D7E72F72967B}"/>
    <cellStyle name="Normal 4 65" xfId="629" xr:uid="{00000000-0005-0000-0000-000065020000}"/>
    <cellStyle name="Normal 4 65 2" xfId="1563" xr:uid="{67F7C27E-8190-4016-B65C-CC70ACF9F754}"/>
    <cellStyle name="Normal 4 66" xfId="630" xr:uid="{00000000-0005-0000-0000-000066020000}"/>
    <cellStyle name="Normal 4 66 2" xfId="1564" xr:uid="{4C573ED2-AE9B-4A05-A744-B1508110B258}"/>
    <cellStyle name="Normal 4 67" xfId="631" xr:uid="{00000000-0005-0000-0000-000067020000}"/>
    <cellStyle name="Normal 4 67 2" xfId="1565" xr:uid="{4C54C850-70A7-4E18-8F99-AFD593876359}"/>
    <cellStyle name="Normal 4 68" xfId="632" xr:uid="{00000000-0005-0000-0000-000068020000}"/>
    <cellStyle name="Normal 4 68 2" xfId="1566" xr:uid="{01B8CDC6-5DEE-47E5-80C2-41D2DA6921C5}"/>
    <cellStyle name="Normal 4 69" xfId="633" xr:uid="{00000000-0005-0000-0000-000069020000}"/>
    <cellStyle name="Normal 4 69 2" xfId="1567" xr:uid="{332CAED2-4B31-499E-A7F1-1E95070ECA03}"/>
    <cellStyle name="Normal 4 7" xfId="634" xr:uid="{00000000-0005-0000-0000-00006A020000}"/>
    <cellStyle name="Normal 4 7 2" xfId="1568" xr:uid="{EED64C94-33ED-492B-91C5-B7BDADF6345C}"/>
    <cellStyle name="Normal 4 70" xfId="635" xr:uid="{00000000-0005-0000-0000-00006B020000}"/>
    <cellStyle name="Normal 4 70 2" xfId="1569" xr:uid="{8F8434FD-8604-41CE-ADD2-EF2EEF730324}"/>
    <cellStyle name="Normal 4 71" xfId="636" xr:uid="{00000000-0005-0000-0000-00006C020000}"/>
    <cellStyle name="Normal 4 71 2" xfId="1570" xr:uid="{7C99B9DA-9049-40B3-A74A-3BA7781826C3}"/>
    <cellStyle name="Normal 4 72" xfId="637" xr:uid="{00000000-0005-0000-0000-00006D020000}"/>
    <cellStyle name="Normal 4 72 2" xfId="1571" xr:uid="{BC5C2A69-5782-4FAE-B201-177AE59DA487}"/>
    <cellStyle name="Normal 4 73" xfId="638" xr:uid="{00000000-0005-0000-0000-00006E020000}"/>
    <cellStyle name="Normal 4 73 2" xfId="1572" xr:uid="{18C5ECE5-6BE6-4361-AAA5-C294CB0289C5}"/>
    <cellStyle name="Normal 4 74" xfId="639" xr:uid="{00000000-0005-0000-0000-00006F020000}"/>
    <cellStyle name="Normal 4 74 2" xfId="1573" xr:uid="{ED9E0CF4-9A7E-4F8C-B5D2-CC4C8C41A2DB}"/>
    <cellStyle name="Normal 4 75" xfId="640" xr:uid="{00000000-0005-0000-0000-000070020000}"/>
    <cellStyle name="Normal 4 75 2" xfId="1574" xr:uid="{1F4E6F2C-605F-47B7-A8FF-555B5EF1D022}"/>
    <cellStyle name="Normal 4 76" xfId="641" xr:uid="{00000000-0005-0000-0000-000071020000}"/>
    <cellStyle name="Normal 4 76 2" xfId="1575" xr:uid="{26E2188C-267A-4DF6-857A-7E72172CFF9A}"/>
    <cellStyle name="Normal 4 77" xfId="642" xr:uid="{00000000-0005-0000-0000-000072020000}"/>
    <cellStyle name="Normal 4 77 2" xfId="1576" xr:uid="{0A3DBDAA-541C-4B99-9727-54C31A7BBA34}"/>
    <cellStyle name="Normal 4 78" xfId="643" xr:uid="{00000000-0005-0000-0000-000073020000}"/>
    <cellStyle name="Normal 4 78 2" xfId="1577" xr:uid="{6B7A9D70-EF04-4C5C-91CF-AA0B229B52D0}"/>
    <cellStyle name="Normal 4 79" xfId="644" xr:uid="{00000000-0005-0000-0000-000074020000}"/>
    <cellStyle name="Normal 4 79 2" xfId="1578" xr:uid="{416384BA-7F79-4152-9FB3-FDAA19261D37}"/>
    <cellStyle name="Normal 4 8" xfId="645" xr:uid="{00000000-0005-0000-0000-000075020000}"/>
    <cellStyle name="Normal 4 8 2" xfId="1579" xr:uid="{9CBC71B6-A354-4862-A940-70BE87FDF312}"/>
    <cellStyle name="Normal 4 80" xfId="646" xr:uid="{00000000-0005-0000-0000-000076020000}"/>
    <cellStyle name="Normal 4 80 2" xfId="1580" xr:uid="{C08670DE-AD60-4FEC-902D-29F7A02A013D}"/>
    <cellStyle name="Normal 4 81" xfId="647" xr:uid="{00000000-0005-0000-0000-000077020000}"/>
    <cellStyle name="Normal 4 81 2" xfId="1581" xr:uid="{E159C6AA-9E4C-47B4-95C5-24C4AABA3E89}"/>
    <cellStyle name="Normal 4 82" xfId="648" xr:uid="{00000000-0005-0000-0000-000078020000}"/>
    <cellStyle name="Normal 4 82 2" xfId="1582" xr:uid="{2E3C0378-30BB-4CE9-8EDB-DCA8814FE221}"/>
    <cellStyle name="Normal 4 83" xfId="649" xr:uid="{00000000-0005-0000-0000-000079020000}"/>
    <cellStyle name="Normal 4 83 2" xfId="1583" xr:uid="{F455A9C3-E2D2-4996-8386-569C32DEE60E}"/>
    <cellStyle name="Normal 4 84" xfId="650" xr:uid="{00000000-0005-0000-0000-00007A020000}"/>
    <cellStyle name="Normal 4 84 2" xfId="1584" xr:uid="{9393FEA8-E7F8-465D-ADFF-89256295684E}"/>
    <cellStyle name="Normal 4 85" xfId="651" xr:uid="{00000000-0005-0000-0000-00007B020000}"/>
    <cellStyle name="Normal 4 85 2" xfId="1585" xr:uid="{EC6E5C86-3263-4C58-875E-0BF7D7C7F9B8}"/>
    <cellStyle name="Normal 4 86" xfId="652" xr:uid="{00000000-0005-0000-0000-00007C020000}"/>
    <cellStyle name="Normal 4 86 2" xfId="1586" xr:uid="{80EEB8B2-2919-48B2-A9C7-5A7607055E35}"/>
    <cellStyle name="Normal 4 87" xfId="653" xr:uid="{00000000-0005-0000-0000-00007D020000}"/>
    <cellStyle name="Normal 4 87 2" xfId="1587" xr:uid="{A3B3F375-4865-45E2-BD32-0A81807C86B2}"/>
    <cellStyle name="Normal 4 88" xfId="654" xr:uid="{00000000-0005-0000-0000-00007E020000}"/>
    <cellStyle name="Normal 4 88 2" xfId="1588" xr:uid="{DB9B898E-198F-4074-963B-72CC024239B1}"/>
    <cellStyle name="Normal 4 89" xfId="655" xr:uid="{00000000-0005-0000-0000-00007F020000}"/>
    <cellStyle name="Normal 4 89 2" xfId="1589" xr:uid="{CE35AB41-59D2-4196-A5E5-E61275DCED7B}"/>
    <cellStyle name="Normal 4 9" xfId="656" xr:uid="{00000000-0005-0000-0000-000080020000}"/>
    <cellStyle name="Normal 4 9 2" xfId="1590" xr:uid="{38133917-97DF-4AE8-8D98-0056380036FC}"/>
    <cellStyle name="Normal 4 90" xfId="657" xr:uid="{00000000-0005-0000-0000-000081020000}"/>
    <cellStyle name="Normal 4 90 2" xfId="1591" xr:uid="{73D2E6DF-A04B-4DA0-98EC-D37FDE3BAFEB}"/>
    <cellStyle name="Normal 4 91" xfId="658" xr:uid="{00000000-0005-0000-0000-000082020000}"/>
    <cellStyle name="Normal 4 91 2" xfId="1592" xr:uid="{47533DBD-8BC4-49F3-9D06-77F29B6DD149}"/>
    <cellStyle name="Normal 4 92" xfId="659" xr:uid="{00000000-0005-0000-0000-000083020000}"/>
    <cellStyle name="Normal 4 92 2" xfId="1593" xr:uid="{459BB724-C6BE-4550-9BC1-8F4F58329B1B}"/>
    <cellStyle name="Normal 4 93" xfId="660" xr:uid="{00000000-0005-0000-0000-000084020000}"/>
    <cellStyle name="Normal 4 93 2" xfId="1594" xr:uid="{35BE13D9-0DD6-4003-BA7A-2E4E3E7DFA4E}"/>
    <cellStyle name="Normal 4 93 2 2" xfId="2542" xr:uid="{8E2D4D02-BA8A-4C89-ADFF-5D75FD2D5B9E}"/>
    <cellStyle name="Normal 4 93 2 2 2" xfId="3984" xr:uid="{8ADC8C94-7A0F-48CF-B33F-B2AFEA69AB2C}"/>
    <cellStyle name="Normal 4 93 2 3" xfId="3275" xr:uid="{F94039DF-5FB6-4EC9-84C2-9655E9377A57}"/>
    <cellStyle name="Normal 4 93 3" xfId="2188" xr:uid="{932CFD39-F28B-48E8-B48B-0D330A8F665C}"/>
    <cellStyle name="Normal 4 93 3 2" xfId="3633" xr:uid="{D60E607E-7529-4A28-B3D0-24780CA5FA2D}"/>
    <cellStyle name="Normal 4 93 4" xfId="2922" xr:uid="{013849B7-2EE1-45BF-A8D3-D685F1419052}"/>
    <cellStyle name="Normal 4 94" xfId="661" xr:uid="{00000000-0005-0000-0000-000085020000}"/>
    <cellStyle name="Normal 4 94 2" xfId="1595" xr:uid="{ED52D8D1-7DCE-402A-83C0-63953B688670}"/>
    <cellStyle name="Normal 4 94 2 2" xfId="2543" xr:uid="{A921DD5E-562D-4865-9D3D-346F8059A206}"/>
    <cellStyle name="Normal 4 94 2 2 2" xfId="3985" xr:uid="{C4D4EC3D-B9BC-406C-9F8D-57B44502F34D}"/>
    <cellStyle name="Normal 4 94 2 3" xfId="3276" xr:uid="{9A23CF57-A07B-4AD8-A6CC-1CE4F6C5A85F}"/>
    <cellStyle name="Normal 4 94 3" xfId="2189" xr:uid="{2B0B5F5D-B86B-465D-A5B6-B52153F93683}"/>
    <cellStyle name="Normal 4 94 3 2" xfId="3634" xr:uid="{7D54F966-D726-47AA-A40A-5C563304747A}"/>
    <cellStyle name="Normal 4 94 4" xfId="2923" xr:uid="{93E4A8E2-451B-4C76-9D30-C7BF5FA189FE}"/>
    <cellStyle name="Normal 4 95" xfId="1500" xr:uid="{215E14B7-D2C0-45C2-B217-805D64C6AF6F}"/>
    <cellStyle name="Normal 5" xfId="662" xr:uid="{00000000-0005-0000-0000-000086020000}"/>
    <cellStyle name="Normal 5 10" xfId="663" xr:uid="{00000000-0005-0000-0000-000087020000}"/>
    <cellStyle name="Normal 5 10 2" xfId="664" xr:uid="{00000000-0005-0000-0000-000088020000}"/>
    <cellStyle name="Normal 5 10 2 2" xfId="1598" xr:uid="{B3085802-5B38-4C7E-BABF-791222231B19}"/>
    <cellStyle name="Normal 5 10 3" xfId="1597" xr:uid="{CDF017DE-A336-477A-857C-D2AFAB587BE9}"/>
    <cellStyle name="Normal 5 11" xfId="665" xr:uid="{00000000-0005-0000-0000-000089020000}"/>
    <cellStyle name="Normal 5 11 2" xfId="666" xr:uid="{00000000-0005-0000-0000-00008A020000}"/>
    <cellStyle name="Normal 5 11 2 2" xfId="1600" xr:uid="{41E74E7D-6CDF-4275-A017-5C0C64350796}"/>
    <cellStyle name="Normal 5 11 3" xfId="1599" xr:uid="{C83331D9-CEDF-478E-AEC4-49BC27F6512A}"/>
    <cellStyle name="Normal 5 12" xfId="667" xr:uid="{00000000-0005-0000-0000-00008B020000}"/>
    <cellStyle name="Normal 5 12 2" xfId="668" xr:uid="{00000000-0005-0000-0000-00008C020000}"/>
    <cellStyle name="Normal 5 12 2 2" xfId="1602" xr:uid="{64DA4005-41E7-4926-ABCD-C752080FD038}"/>
    <cellStyle name="Normal 5 12 3" xfId="1601" xr:uid="{F38305A5-6183-471D-B5CA-AB92031DA797}"/>
    <cellStyle name="Normal 5 13" xfId="669" xr:uid="{00000000-0005-0000-0000-00008D020000}"/>
    <cellStyle name="Normal 5 13 2" xfId="670" xr:uid="{00000000-0005-0000-0000-00008E020000}"/>
    <cellStyle name="Normal 5 13 2 2" xfId="1604" xr:uid="{89B85B90-5ED9-4D9B-BE44-692FF46C127C}"/>
    <cellStyle name="Normal 5 13 3" xfId="1603" xr:uid="{AD09076B-5FC9-4900-B42B-6BD0A6690E76}"/>
    <cellStyle name="Normal 5 14" xfId="671" xr:uid="{00000000-0005-0000-0000-00008F020000}"/>
    <cellStyle name="Normal 5 14 2" xfId="672" xr:uid="{00000000-0005-0000-0000-000090020000}"/>
    <cellStyle name="Normal 5 14 2 2" xfId="1606" xr:uid="{CBCCC516-C4AE-46C7-8129-504B84945741}"/>
    <cellStyle name="Normal 5 14 3" xfId="1605" xr:uid="{955B0827-4E9C-4DA9-88E2-4ED504B05B4D}"/>
    <cellStyle name="Normal 5 15" xfId="673" xr:uid="{00000000-0005-0000-0000-000091020000}"/>
    <cellStyle name="Normal 5 15 2" xfId="674" xr:uid="{00000000-0005-0000-0000-000092020000}"/>
    <cellStyle name="Normal 5 15 2 2" xfId="1608" xr:uid="{0187FD37-FFC6-45FA-A70D-0CDBA68E8BC7}"/>
    <cellStyle name="Normal 5 15 3" xfId="1607" xr:uid="{606B5CAC-1121-4FC7-9167-D4108305A450}"/>
    <cellStyle name="Normal 5 16" xfId="675" xr:uid="{00000000-0005-0000-0000-000093020000}"/>
    <cellStyle name="Normal 5 16 2" xfId="676" xr:uid="{00000000-0005-0000-0000-000094020000}"/>
    <cellStyle name="Normal 5 16 2 2" xfId="1610" xr:uid="{391A842F-6A26-4FE5-85CC-1BD4D2EFC7EA}"/>
    <cellStyle name="Normal 5 16 3" xfId="1609" xr:uid="{94F657E9-9FF4-4673-8568-07E3E09C224D}"/>
    <cellStyle name="Normal 5 17" xfId="677" xr:uid="{00000000-0005-0000-0000-000095020000}"/>
    <cellStyle name="Normal 5 17 2" xfId="678" xr:uid="{00000000-0005-0000-0000-000096020000}"/>
    <cellStyle name="Normal 5 17 2 2" xfId="1612" xr:uid="{A825E794-A146-4077-A18E-F3F6A0CD8568}"/>
    <cellStyle name="Normal 5 17 3" xfId="1611" xr:uid="{45DDE7D9-AC59-496A-9DB9-4DBB1E9DC716}"/>
    <cellStyle name="Normal 5 18" xfId="679" xr:uid="{00000000-0005-0000-0000-000097020000}"/>
    <cellStyle name="Normal 5 18 2" xfId="680" xr:uid="{00000000-0005-0000-0000-000098020000}"/>
    <cellStyle name="Normal 5 18 2 2" xfId="1614" xr:uid="{97D541D9-18EC-43D5-A75B-BAFE75BB56B9}"/>
    <cellStyle name="Normal 5 18 3" xfId="1613" xr:uid="{308F2A5E-EA72-4BD8-90A0-DC95FB1DAD76}"/>
    <cellStyle name="Normal 5 19" xfId="681" xr:uid="{00000000-0005-0000-0000-000099020000}"/>
    <cellStyle name="Normal 5 19 2" xfId="682" xr:uid="{00000000-0005-0000-0000-00009A020000}"/>
    <cellStyle name="Normal 5 19 2 2" xfId="1616" xr:uid="{E57E2975-DF7E-439C-A5CF-6350B1CB4783}"/>
    <cellStyle name="Normal 5 19 3" xfId="1615" xr:uid="{3EA5C8E2-1FAB-4E1D-9DF6-B5987FC741AF}"/>
    <cellStyle name="Normal 5 2" xfId="683" xr:uid="{00000000-0005-0000-0000-00009B020000}"/>
    <cellStyle name="Normal 5 2 2" xfId="684" xr:uid="{00000000-0005-0000-0000-00009C020000}"/>
    <cellStyle name="Normal 5 2 2 2" xfId="1618" xr:uid="{45B983D8-D68D-4714-8C26-ECE47455F1F6}"/>
    <cellStyle name="Normal 5 2 3" xfId="685" xr:uid="{00000000-0005-0000-0000-00009D020000}"/>
    <cellStyle name="Normal 5 2 3 2" xfId="1619" xr:uid="{8F1621B5-1770-4039-ACE3-CA917E433151}"/>
    <cellStyle name="Normal 5 2 4" xfId="686" xr:uid="{00000000-0005-0000-0000-00009E020000}"/>
    <cellStyle name="Normal 5 2 4 2" xfId="1620" xr:uid="{839134FE-593D-4CC6-8048-90644AAB5782}"/>
    <cellStyle name="Normal 5 2 4 2 2" xfId="2544" xr:uid="{65ED2C58-8FF2-4F50-A467-11A9B7C2DFB1}"/>
    <cellStyle name="Normal 5 2 4 2 2 2" xfId="3986" xr:uid="{B46B0A1D-1917-49F5-AE03-EBDEBC955D7B}"/>
    <cellStyle name="Normal 5 2 4 2 3" xfId="3277" xr:uid="{4AE64690-8802-40DB-998B-409E1FD8A0FB}"/>
    <cellStyle name="Normal 5 2 4 3" xfId="2190" xr:uid="{33ABC4AB-4DD7-41BF-BCBD-4B4E4945A292}"/>
    <cellStyle name="Normal 5 2 4 3 2" xfId="3635" xr:uid="{338373D8-6F15-462D-B960-F0EDEAD70A2D}"/>
    <cellStyle name="Normal 5 2 4 4" xfId="2924" xr:uid="{4A03D3FB-2C71-4D69-B81C-F7F6DD224780}"/>
    <cellStyle name="Normal 5 2 5" xfId="1617" xr:uid="{25544E82-71F3-43C2-855C-5BDE316B08BE}"/>
    <cellStyle name="Normal 5 20" xfId="687" xr:uid="{00000000-0005-0000-0000-00009F020000}"/>
    <cellStyle name="Normal 5 20 2" xfId="688" xr:uid="{00000000-0005-0000-0000-0000A0020000}"/>
    <cellStyle name="Normal 5 20 2 2" xfId="1622" xr:uid="{F1BA7B2F-D58A-489A-91F6-5D4B62424DBF}"/>
    <cellStyle name="Normal 5 20 3" xfId="1621" xr:uid="{E384B9F8-D731-4531-B645-5408E86B0D9D}"/>
    <cellStyle name="Normal 5 21" xfId="689" xr:uid="{00000000-0005-0000-0000-0000A1020000}"/>
    <cellStyle name="Normal 5 21 2" xfId="690" xr:uid="{00000000-0005-0000-0000-0000A2020000}"/>
    <cellStyle name="Normal 5 21 2 2" xfId="1624" xr:uid="{A97D68D6-0C17-4C3C-A5C2-8905BDF4C0E1}"/>
    <cellStyle name="Normal 5 21 3" xfId="1623" xr:uid="{3449B02C-64A6-4483-8308-FD6E62937CAA}"/>
    <cellStyle name="Normal 5 22" xfId="691" xr:uid="{00000000-0005-0000-0000-0000A3020000}"/>
    <cellStyle name="Normal 5 22 2" xfId="692" xr:uid="{00000000-0005-0000-0000-0000A4020000}"/>
    <cellStyle name="Normal 5 22 2 2" xfId="1626" xr:uid="{E33CF735-C1B6-44DD-9B26-861A9EECF893}"/>
    <cellStyle name="Normal 5 22 3" xfId="1625" xr:uid="{AE28E1A3-4A04-430C-8D95-08EE72686E6E}"/>
    <cellStyle name="Normal 5 23" xfId="693" xr:uid="{00000000-0005-0000-0000-0000A5020000}"/>
    <cellStyle name="Normal 5 23 2" xfId="694" xr:uid="{00000000-0005-0000-0000-0000A6020000}"/>
    <cellStyle name="Normal 5 23 2 2" xfId="1628" xr:uid="{3BCEC28D-BD73-4C9F-951D-FF0EA6551325}"/>
    <cellStyle name="Normal 5 23 3" xfId="1627" xr:uid="{462726DD-C65A-4A35-9F1E-EC0E536BD9AD}"/>
    <cellStyle name="Normal 5 24" xfId="695" xr:uid="{00000000-0005-0000-0000-0000A7020000}"/>
    <cellStyle name="Normal 5 24 2" xfId="696" xr:uid="{00000000-0005-0000-0000-0000A8020000}"/>
    <cellStyle name="Normal 5 24 2 2" xfId="1630" xr:uid="{B1D3DF0D-42B1-40F6-A3E1-3256242D1B29}"/>
    <cellStyle name="Normal 5 24 3" xfId="1629" xr:uid="{ABABFBAF-71E4-4229-A882-B2A793EF770D}"/>
    <cellStyle name="Normal 5 25" xfId="697" xr:uid="{00000000-0005-0000-0000-0000A9020000}"/>
    <cellStyle name="Normal 5 25 2" xfId="698" xr:uid="{00000000-0005-0000-0000-0000AA020000}"/>
    <cellStyle name="Normal 5 25 2 2" xfId="1632" xr:uid="{2CE2DEC2-2D47-4D2C-AB4C-B59809F38C3E}"/>
    <cellStyle name="Normal 5 25 3" xfId="1631" xr:uid="{2BCFFB45-F81D-4DC4-B08F-50E1113AFF10}"/>
    <cellStyle name="Normal 5 26" xfId="699" xr:uid="{00000000-0005-0000-0000-0000AB020000}"/>
    <cellStyle name="Normal 5 26 2" xfId="700" xr:uid="{00000000-0005-0000-0000-0000AC020000}"/>
    <cellStyle name="Normal 5 26 2 2" xfId="1634" xr:uid="{0F6A1BFD-AC92-48AF-858B-C6E5FA9547D2}"/>
    <cellStyle name="Normal 5 26 3" xfId="1633" xr:uid="{D5DFE6F2-FFEC-4BB2-AED1-DD727E8912F1}"/>
    <cellStyle name="Normal 5 27" xfId="701" xr:uid="{00000000-0005-0000-0000-0000AD020000}"/>
    <cellStyle name="Normal 5 27 2" xfId="702" xr:uid="{00000000-0005-0000-0000-0000AE020000}"/>
    <cellStyle name="Normal 5 27 2 2" xfId="1636" xr:uid="{35833074-AFFF-48DC-A01F-0A1B9532D9A0}"/>
    <cellStyle name="Normal 5 27 3" xfId="1635" xr:uid="{E6CB9CF6-7E79-41AC-9F07-E44141C43A11}"/>
    <cellStyle name="Normal 5 28" xfId="703" xr:uid="{00000000-0005-0000-0000-0000AF020000}"/>
    <cellStyle name="Normal 5 28 2" xfId="704" xr:uid="{00000000-0005-0000-0000-0000B0020000}"/>
    <cellStyle name="Normal 5 28 2 2" xfId="1638" xr:uid="{03F8CA04-951B-4E96-BB33-A9D95A0FC8CE}"/>
    <cellStyle name="Normal 5 28 3" xfId="1637" xr:uid="{F25B0C65-7A7C-475D-A770-EC16E2532730}"/>
    <cellStyle name="Normal 5 29" xfId="705" xr:uid="{00000000-0005-0000-0000-0000B1020000}"/>
    <cellStyle name="Normal 5 29 2" xfId="706" xr:uid="{00000000-0005-0000-0000-0000B2020000}"/>
    <cellStyle name="Normal 5 29 2 2" xfId="1640" xr:uid="{33E30144-2ACF-40B5-91DD-C4343F15263F}"/>
    <cellStyle name="Normal 5 29 3" xfId="1639" xr:uid="{2BF26A9A-F2B4-4C3A-B222-B1CCCC8386F0}"/>
    <cellStyle name="Normal 5 3" xfId="707" xr:uid="{00000000-0005-0000-0000-0000B3020000}"/>
    <cellStyle name="Normal 5 3 2" xfId="708" xr:uid="{00000000-0005-0000-0000-0000B4020000}"/>
    <cellStyle name="Normal 5 3 2 2" xfId="1642" xr:uid="{605BB584-04BA-49D7-AA76-D99B551FDA01}"/>
    <cellStyle name="Normal 5 3 3" xfId="1641" xr:uid="{AE011BB2-A23C-4EE0-B100-14E7BC8E9A38}"/>
    <cellStyle name="Normal 5 30" xfId="709" xr:uid="{00000000-0005-0000-0000-0000B5020000}"/>
    <cellStyle name="Normal 5 30 2" xfId="710" xr:uid="{00000000-0005-0000-0000-0000B6020000}"/>
    <cellStyle name="Normal 5 30 2 2" xfId="1644" xr:uid="{E0D1A3F8-69C0-4B27-AC3B-9782F394D2F9}"/>
    <cellStyle name="Normal 5 30 3" xfId="1643" xr:uid="{4D8B7784-7C01-4689-AC9F-3313F2BF4423}"/>
    <cellStyle name="Normal 5 31" xfId="711" xr:uid="{00000000-0005-0000-0000-0000B7020000}"/>
    <cellStyle name="Normal 5 31 2" xfId="712" xr:uid="{00000000-0005-0000-0000-0000B8020000}"/>
    <cellStyle name="Normal 5 31 2 2" xfId="1646" xr:uid="{73734A9D-49B2-471F-A6A2-94A8B58BFE01}"/>
    <cellStyle name="Normal 5 31 3" xfId="1645" xr:uid="{C4A725D6-BB3F-4DE5-976A-8C3F5AA71D90}"/>
    <cellStyle name="Normal 5 32" xfId="713" xr:uid="{00000000-0005-0000-0000-0000B9020000}"/>
    <cellStyle name="Normal 5 32 2" xfId="714" xr:uid="{00000000-0005-0000-0000-0000BA020000}"/>
    <cellStyle name="Normal 5 32 2 2" xfId="1648" xr:uid="{58BB7E4E-A5F9-4C84-B674-FE8AB9C23F3D}"/>
    <cellStyle name="Normal 5 32 3" xfId="1647" xr:uid="{1894C632-1EC9-49AC-BEEB-294C2A0C51CE}"/>
    <cellStyle name="Normal 5 33" xfId="715" xr:uid="{00000000-0005-0000-0000-0000BB020000}"/>
    <cellStyle name="Normal 5 33 2" xfId="716" xr:uid="{00000000-0005-0000-0000-0000BC020000}"/>
    <cellStyle name="Normal 5 33 2 2" xfId="1650" xr:uid="{45CF81BE-0961-44CA-B498-A1A04A444BC6}"/>
    <cellStyle name="Normal 5 33 3" xfId="1649" xr:uid="{42ABB779-9B6F-4176-88C4-24D534F2657D}"/>
    <cellStyle name="Normal 5 34" xfId="717" xr:uid="{00000000-0005-0000-0000-0000BD020000}"/>
    <cellStyle name="Normal 5 34 2" xfId="718" xr:uid="{00000000-0005-0000-0000-0000BE020000}"/>
    <cellStyle name="Normal 5 34 2 2" xfId="1652" xr:uid="{D2AB360D-0D28-4D89-8286-D43FC08CD05A}"/>
    <cellStyle name="Normal 5 34 3" xfId="1651" xr:uid="{A956AA83-556D-462F-9D2C-3EA510FA8964}"/>
    <cellStyle name="Normal 5 35" xfId="719" xr:uid="{00000000-0005-0000-0000-0000BF020000}"/>
    <cellStyle name="Normal 5 35 2" xfId="720" xr:uid="{00000000-0005-0000-0000-0000C0020000}"/>
    <cellStyle name="Normal 5 35 2 2" xfId="1654" xr:uid="{59B50618-D5F6-4B19-8E32-929DAE6C2C4D}"/>
    <cellStyle name="Normal 5 35 3" xfId="1653" xr:uid="{0251674A-0F08-4669-BDD1-85FC8A012F93}"/>
    <cellStyle name="Normal 5 36" xfId="721" xr:uid="{00000000-0005-0000-0000-0000C1020000}"/>
    <cellStyle name="Normal 5 36 2" xfId="722" xr:uid="{00000000-0005-0000-0000-0000C2020000}"/>
    <cellStyle name="Normal 5 36 2 2" xfId="1656" xr:uid="{7698569E-0AEC-4D0E-AFC3-8806094C8F80}"/>
    <cellStyle name="Normal 5 36 3" xfId="1655" xr:uid="{8A17F952-7FED-49F5-88F4-615C02FDD27E}"/>
    <cellStyle name="Normal 5 37" xfId="723" xr:uid="{00000000-0005-0000-0000-0000C3020000}"/>
    <cellStyle name="Normal 5 37 2" xfId="724" xr:uid="{00000000-0005-0000-0000-0000C4020000}"/>
    <cellStyle name="Normal 5 37 2 2" xfId="1658" xr:uid="{BD1C0369-0289-4982-AB2B-B43B51B336C0}"/>
    <cellStyle name="Normal 5 37 3" xfId="1657" xr:uid="{DDAC30DD-C1C7-4314-8ACB-4FA084B86F22}"/>
    <cellStyle name="Normal 5 38" xfId="725" xr:uid="{00000000-0005-0000-0000-0000C5020000}"/>
    <cellStyle name="Normal 5 38 2" xfId="726" xr:uid="{00000000-0005-0000-0000-0000C6020000}"/>
    <cellStyle name="Normal 5 38 2 2" xfId="1660" xr:uid="{D464DDD8-85CC-485A-B821-1BF0E8389ABB}"/>
    <cellStyle name="Normal 5 38 3" xfId="1659" xr:uid="{38B4B6F9-47BB-46DA-9738-A0DCB56FB02C}"/>
    <cellStyle name="Normal 5 39" xfId="727" xr:uid="{00000000-0005-0000-0000-0000C7020000}"/>
    <cellStyle name="Normal 5 39 2" xfId="728" xr:uid="{00000000-0005-0000-0000-0000C8020000}"/>
    <cellStyle name="Normal 5 39 2 2" xfId="1662" xr:uid="{E0EED61C-B9DA-4FBE-BAB2-A5609F142921}"/>
    <cellStyle name="Normal 5 39 3" xfId="1661" xr:uid="{FE4FEE08-B026-462A-8BDC-AA1F29498DAE}"/>
    <cellStyle name="Normal 5 4" xfId="729" xr:uid="{00000000-0005-0000-0000-0000C9020000}"/>
    <cellStyle name="Normal 5 4 2" xfId="730" xr:uid="{00000000-0005-0000-0000-0000CA020000}"/>
    <cellStyle name="Normal 5 4 2 2" xfId="1664" xr:uid="{E3E95F8B-5B4C-4BCD-9C25-A386DD869DB5}"/>
    <cellStyle name="Normal 5 4 3" xfId="1663" xr:uid="{699FD5DA-CDD5-4C0D-BB09-46DAAAD3B724}"/>
    <cellStyle name="Normal 5 40" xfId="731" xr:uid="{00000000-0005-0000-0000-0000CB020000}"/>
    <cellStyle name="Normal 5 40 2" xfId="732" xr:uid="{00000000-0005-0000-0000-0000CC020000}"/>
    <cellStyle name="Normal 5 40 2 2" xfId="1666" xr:uid="{951E3A74-977B-498B-9D67-5AFBEF6A06DE}"/>
    <cellStyle name="Normal 5 40 3" xfId="1665" xr:uid="{03AFE7C0-70C5-4759-AD8B-C2D897FBD2F1}"/>
    <cellStyle name="Normal 5 41" xfId="733" xr:uid="{00000000-0005-0000-0000-0000CD020000}"/>
    <cellStyle name="Normal 5 41 2" xfId="734" xr:uid="{00000000-0005-0000-0000-0000CE020000}"/>
    <cellStyle name="Normal 5 41 2 2" xfId="1668" xr:uid="{F825DCF6-770E-46DE-9FDD-24FFD3E8A8E8}"/>
    <cellStyle name="Normal 5 41 3" xfId="1667" xr:uid="{8D6487A3-4AA5-4E7C-9AC5-39A9DB1CBAA5}"/>
    <cellStyle name="Normal 5 42" xfId="735" xr:uid="{00000000-0005-0000-0000-0000CF020000}"/>
    <cellStyle name="Normal 5 42 2" xfId="736" xr:uid="{00000000-0005-0000-0000-0000D0020000}"/>
    <cellStyle name="Normal 5 42 2 2" xfId="1670" xr:uid="{4ACA406B-6AB7-465C-BAC2-F83863982C19}"/>
    <cellStyle name="Normal 5 42 3" xfId="1669" xr:uid="{17648D32-0BEE-4ACB-9118-27CAF9A54147}"/>
    <cellStyle name="Normal 5 43" xfId="737" xr:uid="{00000000-0005-0000-0000-0000D1020000}"/>
    <cellStyle name="Normal 5 43 2" xfId="738" xr:uid="{00000000-0005-0000-0000-0000D2020000}"/>
    <cellStyle name="Normal 5 43 2 2" xfId="1672" xr:uid="{D0227023-4239-432D-8C16-BDCAD4BC0B9D}"/>
    <cellStyle name="Normal 5 43 3" xfId="1671" xr:uid="{2B95D3B3-78BD-4B4C-96BF-D66586DCB1C7}"/>
    <cellStyle name="Normal 5 44" xfId="739" xr:uid="{00000000-0005-0000-0000-0000D3020000}"/>
    <cellStyle name="Normal 5 44 2" xfId="740" xr:uid="{00000000-0005-0000-0000-0000D4020000}"/>
    <cellStyle name="Normal 5 44 2 2" xfId="1674" xr:uid="{88A0CD51-40A5-4356-BAEA-A0B13AA52B6F}"/>
    <cellStyle name="Normal 5 44 3" xfId="1673" xr:uid="{AB12BB83-BD5A-4527-8730-CBC6625601B5}"/>
    <cellStyle name="Normal 5 45" xfId="741" xr:uid="{00000000-0005-0000-0000-0000D5020000}"/>
    <cellStyle name="Normal 5 45 2" xfId="742" xr:uid="{00000000-0005-0000-0000-0000D6020000}"/>
    <cellStyle name="Normal 5 45 2 2" xfId="1676" xr:uid="{D3BAA3EC-54B0-4E81-81D0-BBE54825FD3E}"/>
    <cellStyle name="Normal 5 45 3" xfId="1675" xr:uid="{ED2686D3-35E5-4246-8BCB-71A9784ECF2F}"/>
    <cellStyle name="Normal 5 46" xfId="743" xr:uid="{00000000-0005-0000-0000-0000D7020000}"/>
    <cellStyle name="Normal 5 46 2" xfId="744" xr:uid="{00000000-0005-0000-0000-0000D8020000}"/>
    <cellStyle name="Normal 5 46 2 2" xfId="1678" xr:uid="{AC54F9A6-5BF1-4F6B-9449-5F214417C88B}"/>
    <cellStyle name="Normal 5 46 3" xfId="1677" xr:uid="{18165E53-2D75-4865-8F74-6D6A33AE0897}"/>
    <cellStyle name="Normal 5 47" xfId="745" xr:uid="{00000000-0005-0000-0000-0000D9020000}"/>
    <cellStyle name="Normal 5 47 2" xfId="746" xr:uid="{00000000-0005-0000-0000-0000DA020000}"/>
    <cellStyle name="Normal 5 47 2 2" xfId="1680" xr:uid="{87954EB1-3738-49EC-A689-DC2D3892DF55}"/>
    <cellStyle name="Normal 5 47 3" xfId="1679" xr:uid="{795C230E-A616-4479-9932-105A2DFF7E37}"/>
    <cellStyle name="Normal 5 48" xfId="747" xr:uid="{00000000-0005-0000-0000-0000DB020000}"/>
    <cellStyle name="Normal 5 48 2" xfId="748" xr:uid="{00000000-0005-0000-0000-0000DC020000}"/>
    <cellStyle name="Normal 5 48 2 2" xfId="1682" xr:uid="{0EB2995C-68C3-4241-8DE9-9B7411135AF6}"/>
    <cellStyle name="Normal 5 48 3" xfId="1681" xr:uid="{A4A94584-5D9D-48EC-AD79-F779730CC8CF}"/>
    <cellStyle name="Normal 5 49" xfId="749" xr:uid="{00000000-0005-0000-0000-0000DD020000}"/>
    <cellStyle name="Normal 5 49 2" xfId="750" xr:uid="{00000000-0005-0000-0000-0000DE020000}"/>
    <cellStyle name="Normal 5 49 2 2" xfId="1684" xr:uid="{FF64239D-BB9C-4C87-869B-A3E792DB0119}"/>
    <cellStyle name="Normal 5 49 3" xfId="1683" xr:uid="{81655BBA-8D76-48B6-B92F-C0D103B12B22}"/>
    <cellStyle name="Normal 5 5" xfId="751" xr:uid="{00000000-0005-0000-0000-0000DF020000}"/>
    <cellStyle name="Normal 5 5 2" xfId="752" xr:uid="{00000000-0005-0000-0000-0000E0020000}"/>
    <cellStyle name="Normal 5 5 2 2" xfId="1686" xr:uid="{0A45B1FE-6FCF-417F-87B4-73A30C050B14}"/>
    <cellStyle name="Normal 5 5 3" xfId="1685" xr:uid="{AADEC365-52F6-4A72-8A37-BB860E06CDB3}"/>
    <cellStyle name="Normal 5 50" xfId="753" xr:uid="{00000000-0005-0000-0000-0000E1020000}"/>
    <cellStyle name="Normal 5 50 2" xfId="754" xr:uid="{00000000-0005-0000-0000-0000E2020000}"/>
    <cellStyle name="Normal 5 50 2 2" xfId="1688" xr:uid="{CDDEC4B3-841A-4CC2-9C82-B8CA169A5C2C}"/>
    <cellStyle name="Normal 5 50 3" xfId="1687" xr:uid="{8144B8FB-EF1A-4451-84D5-C98E3C663590}"/>
    <cellStyle name="Normal 5 51" xfId="755" xr:uid="{00000000-0005-0000-0000-0000E3020000}"/>
    <cellStyle name="Normal 5 51 2" xfId="756" xr:uid="{00000000-0005-0000-0000-0000E4020000}"/>
    <cellStyle name="Normal 5 51 2 2" xfId="1690" xr:uid="{3BE73DBE-8175-40DF-837F-FF3C787E23EA}"/>
    <cellStyle name="Normal 5 51 3" xfId="1689" xr:uid="{6F5037EF-7B49-4E51-9FF6-2E685791D1BB}"/>
    <cellStyle name="Normal 5 52" xfId="757" xr:uid="{00000000-0005-0000-0000-0000E5020000}"/>
    <cellStyle name="Normal 5 52 2" xfId="758" xr:uid="{00000000-0005-0000-0000-0000E6020000}"/>
    <cellStyle name="Normal 5 52 2 2" xfId="1692" xr:uid="{DF0BDCF4-ACBD-4E89-8E8A-2F1F584D0561}"/>
    <cellStyle name="Normal 5 52 3" xfId="1691" xr:uid="{869F1ADD-4332-4005-8468-EC9950C8319F}"/>
    <cellStyle name="Normal 5 53" xfId="759" xr:uid="{00000000-0005-0000-0000-0000E7020000}"/>
    <cellStyle name="Normal 5 53 2" xfId="760" xr:uid="{00000000-0005-0000-0000-0000E8020000}"/>
    <cellStyle name="Normal 5 53 2 2" xfId="1694" xr:uid="{6F3B6725-96C6-40B4-95CC-6B106DD7CA5F}"/>
    <cellStyle name="Normal 5 53 3" xfId="1693" xr:uid="{0FD0148F-528E-476D-BFC5-3404F6373EEF}"/>
    <cellStyle name="Normal 5 54" xfId="761" xr:uid="{00000000-0005-0000-0000-0000E9020000}"/>
    <cellStyle name="Normal 5 54 2" xfId="762" xr:uid="{00000000-0005-0000-0000-0000EA020000}"/>
    <cellStyle name="Normal 5 54 2 2" xfId="1696" xr:uid="{BB95646A-E13E-4ADD-8FD5-86B308956C75}"/>
    <cellStyle name="Normal 5 54 3" xfId="1695" xr:uid="{4D5309F5-4FFA-4EDE-BFBB-369FC30AB460}"/>
    <cellStyle name="Normal 5 55" xfId="763" xr:uid="{00000000-0005-0000-0000-0000EB020000}"/>
    <cellStyle name="Normal 5 55 2" xfId="764" xr:uid="{00000000-0005-0000-0000-0000EC020000}"/>
    <cellStyle name="Normal 5 55 2 2" xfId="1698" xr:uid="{1BA4464E-3DDA-414A-BFC8-36462375974F}"/>
    <cellStyle name="Normal 5 55 3" xfId="1697" xr:uid="{BA77421B-5F70-47EF-963E-CA462350C8B0}"/>
    <cellStyle name="Normal 5 56" xfId="765" xr:uid="{00000000-0005-0000-0000-0000ED020000}"/>
    <cellStyle name="Normal 5 56 2" xfId="766" xr:uid="{00000000-0005-0000-0000-0000EE020000}"/>
    <cellStyle name="Normal 5 56 2 2" xfId="1700" xr:uid="{AE56ED00-104E-43A0-8A4E-52EA1A255523}"/>
    <cellStyle name="Normal 5 56 3" xfId="1699" xr:uid="{D5E29991-99CE-4D1E-8EC0-DDC16133CB54}"/>
    <cellStyle name="Normal 5 57" xfId="767" xr:uid="{00000000-0005-0000-0000-0000EF020000}"/>
    <cellStyle name="Normal 5 57 2" xfId="768" xr:uid="{00000000-0005-0000-0000-0000F0020000}"/>
    <cellStyle name="Normal 5 57 2 2" xfId="1702" xr:uid="{52F23585-5BA6-4F3D-9F4C-73B7C71326CC}"/>
    <cellStyle name="Normal 5 57 3" xfId="1701" xr:uid="{E0771B33-8619-4143-A36E-4832C84570AD}"/>
    <cellStyle name="Normal 5 58" xfId="769" xr:uid="{00000000-0005-0000-0000-0000F1020000}"/>
    <cellStyle name="Normal 5 58 2" xfId="770" xr:uid="{00000000-0005-0000-0000-0000F2020000}"/>
    <cellStyle name="Normal 5 58 2 2" xfId="1704" xr:uid="{40C1B40A-1881-4A24-B40C-50BFD2C7C65B}"/>
    <cellStyle name="Normal 5 58 3" xfId="1703" xr:uid="{727EF74B-4046-424E-860F-ED87A4D46B54}"/>
    <cellStyle name="Normal 5 59" xfId="771" xr:uid="{00000000-0005-0000-0000-0000F3020000}"/>
    <cellStyle name="Normal 5 59 2" xfId="772" xr:uid="{00000000-0005-0000-0000-0000F4020000}"/>
    <cellStyle name="Normal 5 59 2 2" xfId="1706" xr:uid="{83AC596D-E8CB-49CB-89E8-A9A9D3503B96}"/>
    <cellStyle name="Normal 5 59 3" xfId="1705" xr:uid="{257B5681-F115-4B1E-8724-1E8F9D43DED4}"/>
    <cellStyle name="Normal 5 6" xfId="773" xr:uid="{00000000-0005-0000-0000-0000F5020000}"/>
    <cellStyle name="Normal 5 6 2" xfId="774" xr:uid="{00000000-0005-0000-0000-0000F6020000}"/>
    <cellStyle name="Normal 5 6 2 2" xfId="1708" xr:uid="{F7693D54-227F-45ED-BD0E-E7AE5C444460}"/>
    <cellStyle name="Normal 5 6 3" xfId="1707" xr:uid="{FA2B84CF-3375-4225-9781-6D96403F0176}"/>
    <cellStyle name="Normal 5 60" xfId="775" xr:uid="{00000000-0005-0000-0000-0000F7020000}"/>
    <cellStyle name="Normal 5 60 2" xfId="776" xr:uid="{00000000-0005-0000-0000-0000F8020000}"/>
    <cellStyle name="Normal 5 60 2 2" xfId="1710" xr:uid="{28070899-604C-4E08-A04D-825C4B4E7D33}"/>
    <cellStyle name="Normal 5 60 3" xfId="1709" xr:uid="{8B3AC8EA-0644-45CA-A8DB-A64B0F396825}"/>
    <cellStyle name="Normal 5 61" xfId="777" xr:uid="{00000000-0005-0000-0000-0000F9020000}"/>
    <cellStyle name="Normal 5 61 2" xfId="778" xr:uid="{00000000-0005-0000-0000-0000FA020000}"/>
    <cellStyle name="Normal 5 61 2 2" xfId="1712" xr:uid="{5DF889B0-2A5A-4C27-B889-9A3C26DA61E5}"/>
    <cellStyle name="Normal 5 61 3" xfId="1711" xr:uid="{EA3E6396-A1FF-46C1-81B0-46736CA95E8F}"/>
    <cellStyle name="Normal 5 62" xfId="779" xr:uid="{00000000-0005-0000-0000-0000FB020000}"/>
    <cellStyle name="Normal 5 62 2" xfId="780" xr:uid="{00000000-0005-0000-0000-0000FC020000}"/>
    <cellStyle name="Normal 5 62 2 2" xfId="1714" xr:uid="{2F5568EF-442B-4E50-BD84-E41D1CBBE407}"/>
    <cellStyle name="Normal 5 62 3" xfId="1713" xr:uid="{53A0290F-B049-46E3-B13A-4CB73983FCC1}"/>
    <cellStyle name="Normal 5 63" xfId="781" xr:uid="{00000000-0005-0000-0000-0000FD020000}"/>
    <cellStyle name="Normal 5 63 2" xfId="782" xr:uid="{00000000-0005-0000-0000-0000FE020000}"/>
    <cellStyle name="Normal 5 63 2 2" xfId="1716" xr:uid="{2F8A3B1A-9C50-46B6-8323-756271EC469C}"/>
    <cellStyle name="Normal 5 63 3" xfId="1715" xr:uid="{62D47C8B-5578-4634-B736-BB8C8F4686EB}"/>
    <cellStyle name="Normal 5 64" xfId="783" xr:uid="{00000000-0005-0000-0000-0000FF020000}"/>
    <cellStyle name="Normal 5 64 2" xfId="784" xr:uid="{00000000-0005-0000-0000-000000030000}"/>
    <cellStyle name="Normal 5 64 2 2" xfId="1718" xr:uid="{2DA67200-0B2D-4540-9520-5EBF2A35CAF1}"/>
    <cellStyle name="Normal 5 64 3" xfId="1717" xr:uid="{A0C9C0E8-C7B4-4658-8EE0-EBBEF80A5B01}"/>
    <cellStyle name="Normal 5 65" xfId="785" xr:uid="{00000000-0005-0000-0000-000001030000}"/>
    <cellStyle name="Normal 5 65 2" xfId="786" xr:uid="{00000000-0005-0000-0000-000002030000}"/>
    <cellStyle name="Normal 5 65 2 2" xfId="1720" xr:uid="{D5C95A30-A126-478D-B4D8-5F106F6265C2}"/>
    <cellStyle name="Normal 5 65 3" xfId="1719" xr:uid="{868B56EE-961A-4435-9212-145871269CE5}"/>
    <cellStyle name="Normal 5 66" xfId="787" xr:uid="{00000000-0005-0000-0000-000003030000}"/>
    <cellStyle name="Normal 5 66 2" xfId="788" xr:uid="{00000000-0005-0000-0000-000004030000}"/>
    <cellStyle name="Normal 5 66 2 2" xfId="1722" xr:uid="{54A95B63-8331-46AF-8F91-BAC3B49E0613}"/>
    <cellStyle name="Normal 5 66 3" xfId="1721" xr:uid="{42D5A0D7-D665-4395-A85E-9D2F77CC492D}"/>
    <cellStyle name="Normal 5 67" xfId="789" xr:uid="{00000000-0005-0000-0000-000005030000}"/>
    <cellStyle name="Normal 5 67 2" xfId="790" xr:uid="{00000000-0005-0000-0000-000006030000}"/>
    <cellStyle name="Normal 5 67 2 2" xfId="1724" xr:uid="{C0F5F095-B64D-439A-B63A-0491EE0A62BA}"/>
    <cellStyle name="Normal 5 67 3" xfId="1723" xr:uid="{30F01558-9137-4F15-974C-D040EC9ADC09}"/>
    <cellStyle name="Normal 5 68" xfId="791" xr:uid="{00000000-0005-0000-0000-000007030000}"/>
    <cellStyle name="Normal 5 68 2" xfId="792" xr:uid="{00000000-0005-0000-0000-000008030000}"/>
    <cellStyle name="Normal 5 68 2 2" xfId="1726" xr:uid="{1DC6E845-8EC4-4BFF-B827-837473E34232}"/>
    <cellStyle name="Normal 5 68 3" xfId="1725" xr:uid="{71902D1E-6792-43A6-9B89-EB0898306DA0}"/>
    <cellStyle name="Normal 5 69" xfId="793" xr:uid="{00000000-0005-0000-0000-000009030000}"/>
    <cellStyle name="Normal 5 69 2" xfId="794" xr:uid="{00000000-0005-0000-0000-00000A030000}"/>
    <cellStyle name="Normal 5 69 2 2" xfId="1728" xr:uid="{F091CE7A-7CD6-4B15-9842-4E31871537C9}"/>
    <cellStyle name="Normal 5 69 3" xfId="1727" xr:uid="{F8844527-CDF1-44B2-808F-FF430EC40D7D}"/>
    <cellStyle name="Normal 5 7" xfId="795" xr:uid="{00000000-0005-0000-0000-00000B030000}"/>
    <cellStyle name="Normal 5 7 2" xfId="796" xr:uid="{00000000-0005-0000-0000-00000C030000}"/>
    <cellStyle name="Normal 5 7 2 2" xfId="1730" xr:uid="{12581D08-DAC7-40B2-AF7D-C43C8D920A96}"/>
    <cellStyle name="Normal 5 7 3" xfId="1729" xr:uid="{EAB7346F-765D-4204-BF75-685FD2F9CD57}"/>
    <cellStyle name="Normal 5 70" xfId="797" xr:uid="{00000000-0005-0000-0000-00000D030000}"/>
    <cellStyle name="Normal 5 70 2" xfId="798" xr:uid="{00000000-0005-0000-0000-00000E030000}"/>
    <cellStyle name="Normal 5 70 2 2" xfId="1732" xr:uid="{56A05D06-D2AC-4DD2-A3CC-288E5F75C67E}"/>
    <cellStyle name="Normal 5 70 3" xfId="1731" xr:uid="{A4D7726C-223D-4A30-91FF-1B26F8DAFE55}"/>
    <cellStyle name="Normal 5 71" xfId="799" xr:uid="{00000000-0005-0000-0000-00000F030000}"/>
    <cellStyle name="Normal 5 71 2" xfId="800" xr:uid="{00000000-0005-0000-0000-000010030000}"/>
    <cellStyle name="Normal 5 71 2 2" xfId="1734" xr:uid="{44631D03-F5F1-4E0E-A2FE-BDAD6DA42628}"/>
    <cellStyle name="Normal 5 71 3" xfId="1733" xr:uid="{6D4A5D4B-CE73-44BF-8F7B-2377A999CE36}"/>
    <cellStyle name="Normal 5 72" xfId="801" xr:uid="{00000000-0005-0000-0000-000011030000}"/>
    <cellStyle name="Normal 5 72 2" xfId="802" xr:uid="{00000000-0005-0000-0000-000012030000}"/>
    <cellStyle name="Normal 5 72 2 2" xfId="1736" xr:uid="{D4CFD290-9095-41DF-803C-043999939144}"/>
    <cellStyle name="Normal 5 72 3" xfId="1735" xr:uid="{A864AF62-F28D-4761-B884-2B26BA4467F8}"/>
    <cellStyle name="Normal 5 73" xfId="803" xr:uid="{00000000-0005-0000-0000-000013030000}"/>
    <cellStyle name="Normal 5 73 2" xfId="804" xr:uid="{00000000-0005-0000-0000-000014030000}"/>
    <cellStyle name="Normal 5 73 2 2" xfId="1738" xr:uid="{861F7224-3BB1-4D92-8DD4-77994E769B9A}"/>
    <cellStyle name="Normal 5 73 3" xfId="1737" xr:uid="{60AF5D65-7795-467E-A1A9-8425468818CD}"/>
    <cellStyle name="Normal 5 74" xfId="805" xr:uid="{00000000-0005-0000-0000-000015030000}"/>
    <cellStyle name="Normal 5 74 2" xfId="806" xr:uid="{00000000-0005-0000-0000-000016030000}"/>
    <cellStyle name="Normal 5 74 2 2" xfId="1740" xr:uid="{803FF4F6-1E36-4FFD-A42E-548226ADFD51}"/>
    <cellStyle name="Normal 5 74 3" xfId="1739" xr:uid="{AADC195A-39E1-4E3E-9286-D03CFD51096D}"/>
    <cellStyle name="Normal 5 75" xfId="807" xr:uid="{00000000-0005-0000-0000-000017030000}"/>
    <cellStyle name="Normal 5 75 2" xfId="808" xr:uid="{00000000-0005-0000-0000-000018030000}"/>
    <cellStyle name="Normal 5 75 2 2" xfId="1742" xr:uid="{593981A4-8AE8-41A4-8593-B7297A1CFA76}"/>
    <cellStyle name="Normal 5 75 3" xfId="1741" xr:uid="{3C128D12-5AEC-45D8-9B96-6FF6E080AA62}"/>
    <cellStyle name="Normal 5 76" xfId="809" xr:uid="{00000000-0005-0000-0000-000019030000}"/>
    <cellStyle name="Normal 5 76 2" xfId="810" xr:uid="{00000000-0005-0000-0000-00001A030000}"/>
    <cellStyle name="Normal 5 76 2 2" xfId="1744" xr:uid="{4CC9EBA8-D726-4F15-B9B8-E46473EBD9A6}"/>
    <cellStyle name="Normal 5 76 3" xfId="1743" xr:uid="{83B3EBBF-E944-4F90-9134-C73CD83AA295}"/>
    <cellStyle name="Normal 5 77" xfId="811" xr:uid="{00000000-0005-0000-0000-00001B030000}"/>
    <cellStyle name="Normal 5 77 2" xfId="812" xr:uid="{00000000-0005-0000-0000-00001C030000}"/>
    <cellStyle name="Normal 5 77 2 2" xfId="1746" xr:uid="{DDA5F99A-5345-4F04-8CDA-28B0D2D2354F}"/>
    <cellStyle name="Normal 5 77 3" xfId="1745" xr:uid="{4E0FEFC9-BAF3-442E-A729-F689E7002D5F}"/>
    <cellStyle name="Normal 5 78" xfId="813" xr:uid="{00000000-0005-0000-0000-00001D030000}"/>
    <cellStyle name="Normal 5 78 2" xfId="814" xr:uid="{00000000-0005-0000-0000-00001E030000}"/>
    <cellStyle name="Normal 5 78 2 2" xfId="1748" xr:uid="{B0D27D3F-B6F6-477F-BBF5-0C7F101284A6}"/>
    <cellStyle name="Normal 5 78 3" xfId="1747" xr:uid="{872AEAD1-6C73-4B01-98E5-A127F9D2FF4B}"/>
    <cellStyle name="Normal 5 79" xfId="815" xr:uid="{00000000-0005-0000-0000-00001F030000}"/>
    <cellStyle name="Normal 5 79 2" xfId="816" xr:uid="{00000000-0005-0000-0000-000020030000}"/>
    <cellStyle name="Normal 5 79 2 2" xfId="1750" xr:uid="{18D3156D-BBD0-48EA-BF5F-CF8DA94F48A1}"/>
    <cellStyle name="Normal 5 79 3" xfId="1749" xr:uid="{E42FB880-474B-449A-BD3F-6E4FACDFA6F3}"/>
    <cellStyle name="Normal 5 8" xfId="817" xr:uid="{00000000-0005-0000-0000-000021030000}"/>
    <cellStyle name="Normal 5 8 2" xfId="818" xr:uid="{00000000-0005-0000-0000-000022030000}"/>
    <cellStyle name="Normal 5 8 2 2" xfId="1752" xr:uid="{8777F025-A12D-4492-B5F9-01D51C138345}"/>
    <cellStyle name="Normal 5 8 3" xfId="1751" xr:uid="{DE363BB7-3817-43EE-A861-071743F80A4A}"/>
    <cellStyle name="Normal 5 80" xfId="819" xr:uid="{00000000-0005-0000-0000-000023030000}"/>
    <cellStyle name="Normal 5 80 2" xfId="820" xr:uid="{00000000-0005-0000-0000-000024030000}"/>
    <cellStyle name="Normal 5 80 2 2" xfId="1754" xr:uid="{206B2FE6-203F-4D7D-958C-A0E5FD9B2C3C}"/>
    <cellStyle name="Normal 5 80 3" xfId="1753" xr:uid="{3F822677-A156-4EF3-93A5-FF638FD20E19}"/>
    <cellStyle name="Normal 5 81" xfId="821" xr:uid="{00000000-0005-0000-0000-000025030000}"/>
    <cellStyle name="Normal 5 81 2" xfId="822" xr:uid="{00000000-0005-0000-0000-000026030000}"/>
    <cellStyle name="Normal 5 81 2 2" xfId="1756" xr:uid="{3549CDF8-08C0-4F0D-8A09-A1FDEAAE1BBC}"/>
    <cellStyle name="Normal 5 81 3" xfId="1755" xr:uid="{AE68C484-B141-475A-BCBF-B1483132DBF8}"/>
    <cellStyle name="Normal 5 82" xfId="823" xr:uid="{00000000-0005-0000-0000-000027030000}"/>
    <cellStyle name="Normal 5 82 2" xfId="824" xr:uid="{00000000-0005-0000-0000-000028030000}"/>
    <cellStyle name="Normal 5 82 2 2" xfId="1758" xr:uid="{BCBE13B3-92F2-416F-9B4B-FB0EE503365E}"/>
    <cellStyle name="Normal 5 82 3" xfId="1757" xr:uid="{7AB55517-D913-4C1C-B00E-144B717ADBA3}"/>
    <cellStyle name="Normal 5 83" xfId="825" xr:uid="{00000000-0005-0000-0000-000029030000}"/>
    <cellStyle name="Normal 5 83 2" xfId="826" xr:uid="{00000000-0005-0000-0000-00002A030000}"/>
    <cellStyle name="Normal 5 83 2 2" xfId="1760" xr:uid="{AC7DD801-2303-437D-9283-57466459DE5D}"/>
    <cellStyle name="Normal 5 83 3" xfId="1759" xr:uid="{48A1F5AB-B109-4F3D-BB58-FE8F231C47BF}"/>
    <cellStyle name="Normal 5 84" xfId="827" xr:uid="{00000000-0005-0000-0000-00002B030000}"/>
    <cellStyle name="Normal 5 84 2" xfId="828" xr:uid="{00000000-0005-0000-0000-00002C030000}"/>
    <cellStyle name="Normal 5 84 2 2" xfId="1762" xr:uid="{80632F76-2200-4FA7-BBAB-11A2193D93D3}"/>
    <cellStyle name="Normal 5 84 3" xfId="1761" xr:uid="{C5C19ACB-2C83-4448-93BE-829128306940}"/>
    <cellStyle name="Normal 5 85" xfId="829" xr:uid="{00000000-0005-0000-0000-00002D030000}"/>
    <cellStyle name="Normal 5 85 2" xfId="830" xr:uid="{00000000-0005-0000-0000-00002E030000}"/>
    <cellStyle name="Normal 5 85 2 2" xfId="1764" xr:uid="{58D26060-7375-4E3E-A6ED-2247057E48D2}"/>
    <cellStyle name="Normal 5 85 3" xfId="1763" xr:uid="{7BA0A9E6-6C68-4182-82C0-9A1D7ABEF651}"/>
    <cellStyle name="Normal 5 86" xfId="831" xr:uid="{00000000-0005-0000-0000-00002F030000}"/>
    <cellStyle name="Normal 5 86 2" xfId="832" xr:uid="{00000000-0005-0000-0000-000030030000}"/>
    <cellStyle name="Normal 5 86 2 2" xfId="1766" xr:uid="{F8AD00F0-2854-4B22-8401-469056FE0504}"/>
    <cellStyle name="Normal 5 86 3" xfId="1765" xr:uid="{5EF2DA44-8699-4D37-B0DD-DEFB5E22BA06}"/>
    <cellStyle name="Normal 5 87" xfId="833" xr:uid="{00000000-0005-0000-0000-000031030000}"/>
    <cellStyle name="Normal 5 87 2" xfId="834" xr:uid="{00000000-0005-0000-0000-000032030000}"/>
    <cellStyle name="Normal 5 87 2 2" xfId="1768" xr:uid="{36CC0E0D-5507-4E18-B125-891FDE1D971D}"/>
    <cellStyle name="Normal 5 87 3" xfId="1767" xr:uid="{3838830E-F1E9-490B-A736-8CDB09EAFFF7}"/>
    <cellStyle name="Normal 5 88" xfId="835" xr:uid="{00000000-0005-0000-0000-000033030000}"/>
    <cellStyle name="Normal 5 88 2" xfId="836" xr:uid="{00000000-0005-0000-0000-000034030000}"/>
    <cellStyle name="Normal 5 88 2 2" xfId="1770" xr:uid="{1A18758F-8B4C-49A5-AD77-FFEDDF34D7F9}"/>
    <cellStyle name="Normal 5 88 3" xfId="1769" xr:uid="{F464481A-34E5-496A-966E-F1AD04130FC9}"/>
    <cellStyle name="Normal 5 89" xfId="837" xr:uid="{00000000-0005-0000-0000-000035030000}"/>
    <cellStyle name="Normal 5 89 2" xfId="838" xr:uid="{00000000-0005-0000-0000-000036030000}"/>
    <cellStyle name="Normal 5 89 2 2" xfId="1772" xr:uid="{E9FCAF83-6801-4943-BF6F-FB06D8764837}"/>
    <cellStyle name="Normal 5 89 3" xfId="1771" xr:uid="{BD527506-467D-4705-B20D-257019926CC7}"/>
    <cellStyle name="Normal 5 9" xfId="839" xr:uid="{00000000-0005-0000-0000-000037030000}"/>
    <cellStyle name="Normal 5 9 2" xfId="840" xr:uid="{00000000-0005-0000-0000-000038030000}"/>
    <cellStyle name="Normal 5 9 2 2" xfId="1774" xr:uid="{6491298D-1E3A-4540-9715-D7D5EFD67A04}"/>
    <cellStyle name="Normal 5 9 3" xfId="1773" xr:uid="{F4B63139-6124-46CE-A38D-335AA780E192}"/>
    <cellStyle name="Normal 5 90" xfId="841" xr:uid="{00000000-0005-0000-0000-000039030000}"/>
    <cellStyle name="Normal 5 90 2" xfId="842" xr:uid="{00000000-0005-0000-0000-00003A030000}"/>
    <cellStyle name="Normal 5 90 2 2" xfId="1776" xr:uid="{74CF0876-E19B-4A2A-81DD-D7311447DD8B}"/>
    <cellStyle name="Normal 5 90 3" xfId="1775" xr:uid="{ABF74732-3557-4F4D-8DB2-A69A1CE90EC1}"/>
    <cellStyle name="Normal 5 91" xfId="843" xr:uid="{00000000-0005-0000-0000-00003B030000}"/>
    <cellStyle name="Normal 5 91 2" xfId="844" xr:uid="{00000000-0005-0000-0000-00003C030000}"/>
    <cellStyle name="Normal 5 91 2 2" xfId="1778" xr:uid="{FE3039FB-313B-48A0-A887-5CA96E524A16}"/>
    <cellStyle name="Normal 5 91 3" xfId="1777" xr:uid="{2EAE6A84-BA17-424E-86FA-671EF6EC6253}"/>
    <cellStyle name="Normal 5 92" xfId="845" xr:uid="{00000000-0005-0000-0000-00003D030000}"/>
    <cellStyle name="Normal 5 92 2" xfId="846" xr:uid="{00000000-0005-0000-0000-00003E030000}"/>
    <cellStyle name="Normal 5 92 2 2" xfId="1780" xr:uid="{078474DF-5C87-465A-9A5A-75F3363DBE25}"/>
    <cellStyle name="Normal 5 92 3" xfId="1779" xr:uid="{6E9B9B33-B8DD-4559-B819-54B5B15A96C8}"/>
    <cellStyle name="Normal 5 93" xfId="847" xr:uid="{00000000-0005-0000-0000-00003F030000}"/>
    <cellStyle name="Normal 5 93 2" xfId="1781" xr:uid="{C7BA85F3-BED8-4174-8702-1DF664298EBE}"/>
    <cellStyle name="Normal 5 93 2 2" xfId="2545" xr:uid="{D5EC095A-5A49-4653-837F-3CE8606EF211}"/>
    <cellStyle name="Normal 5 93 2 2 2" xfId="3987" xr:uid="{87B890C7-6625-4515-98A5-32FC83C27929}"/>
    <cellStyle name="Normal 5 93 2 3" xfId="3278" xr:uid="{A216CF8E-2A90-464D-93F5-47FEE9220032}"/>
    <cellStyle name="Normal 5 93 3" xfId="2191" xr:uid="{A636A772-8897-4543-BE15-06659D76EA5D}"/>
    <cellStyle name="Normal 5 93 3 2" xfId="3636" xr:uid="{79FCB281-D81D-4807-A4A3-3A8A0D6BF270}"/>
    <cellStyle name="Normal 5 93 4" xfId="2925" xr:uid="{0CAF0200-52DA-4F67-A4BA-60C8D351843D}"/>
    <cellStyle name="Normal 5 94" xfId="848" xr:uid="{00000000-0005-0000-0000-000040030000}"/>
    <cellStyle name="Normal 5 94 2" xfId="1782" xr:uid="{D728D922-2999-46CE-A5EA-EF857111AE54}"/>
    <cellStyle name="Normal 5 94 2 2" xfId="2546" xr:uid="{12183C03-53A5-43F3-9F44-99E57C15B5CC}"/>
    <cellStyle name="Normal 5 94 2 2 2" xfId="3988" xr:uid="{BB8A3FCC-5848-4740-9EE5-B029FD7CD3CE}"/>
    <cellStyle name="Normal 5 94 2 3" xfId="3279" xr:uid="{1AEE5C17-A7D7-4155-861C-8D2BD61CEE50}"/>
    <cellStyle name="Normal 5 94 3" xfId="2192" xr:uid="{0DF133F9-1337-40E5-952D-51221957BEFA}"/>
    <cellStyle name="Normal 5 94 3 2" xfId="3637" xr:uid="{44F1288F-848A-43E0-9A9D-6AB84A595FF1}"/>
    <cellStyle name="Normal 5 94 4" xfId="2926" xr:uid="{73BC58F2-CDF4-4EBB-ABD1-14CB812B9264}"/>
    <cellStyle name="Normal 5 95" xfId="849" xr:uid="{00000000-0005-0000-0000-000041030000}"/>
    <cellStyle name="Normal 5 95 2" xfId="1783" xr:uid="{80084817-0FF5-4FBD-B0B1-7E35E2D27FAD}"/>
    <cellStyle name="Normal 5 96" xfId="1596" xr:uid="{870E3D8C-AB5E-4581-AD81-4613B1DBF30C}"/>
    <cellStyle name="Normal 6" xfId="850" xr:uid="{00000000-0005-0000-0000-000042030000}"/>
    <cellStyle name="Normal 6 2" xfId="851" xr:uid="{00000000-0005-0000-0000-000043030000}"/>
    <cellStyle name="Normal 6 2 2" xfId="1785" xr:uid="{CBBDEE6D-836F-4326-8A7E-26B49DE8D601}"/>
    <cellStyle name="Normal 6 2 2 2" xfId="2548" xr:uid="{98FDD89E-CB65-4833-B867-34BC964DD524}"/>
    <cellStyle name="Normal 6 2 2 2 2" xfId="3990" xr:uid="{5058CA55-4D7D-44DB-8621-94863E568650}"/>
    <cellStyle name="Normal 6 2 2 3" xfId="3281" xr:uid="{46A458CB-E7C0-444F-82B3-878965799D55}"/>
    <cellStyle name="Normal 6 2 3" xfId="2194" xr:uid="{190CD77B-0ADA-44FF-A2B9-058C228D41CC}"/>
    <cellStyle name="Normal 6 2 3 2" xfId="3639" xr:uid="{658C648B-A796-4F35-852C-B50AA90D19C8}"/>
    <cellStyle name="Normal 6 2 4" xfId="2928" xr:uid="{DF0BDDF1-4760-48EA-A725-2F0F897E1BE5}"/>
    <cellStyle name="Normal 6 3" xfId="852" xr:uid="{00000000-0005-0000-0000-000044030000}"/>
    <cellStyle name="Normal 6 3 2" xfId="1786" xr:uid="{A8A94D24-14E7-42C9-BB51-39EEF9496E23}"/>
    <cellStyle name="Normal 6 4" xfId="1784" xr:uid="{75601587-B8E7-4EEE-8A21-FFFF1DCC353F}"/>
    <cellStyle name="Normal 6 4 2" xfId="2547" xr:uid="{8E63C48E-C7E9-4159-9523-6D91FFFC9B4E}"/>
    <cellStyle name="Normal 6 4 2 2" xfId="3989" xr:uid="{0A5F3B8C-C686-499C-BBBD-63C696151C4E}"/>
    <cellStyle name="Normal 6 4 3" xfId="3280" xr:uid="{CC039DA6-01F2-464B-B395-4AC0205F17F9}"/>
    <cellStyle name="Normal 6 5" xfId="2193" xr:uid="{40AC1EE4-1906-4AC9-A922-1E5EF15399FF}"/>
    <cellStyle name="Normal 6 5 2" xfId="3638" xr:uid="{E551D852-6AB0-495C-9DCE-E0453F19DC1C}"/>
    <cellStyle name="Normal 6 6" xfId="2927" xr:uid="{6088EA91-1D7E-46C8-8B58-1FF691F2C670}"/>
    <cellStyle name="Normal 7" xfId="853" xr:uid="{00000000-0005-0000-0000-000045030000}"/>
    <cellStyle name="Normal 7 2" xfId="854" xr:uid="{00000000-0005-0000-0000-000046030000}"/>
    <cellStyle name="Normal 7 2 2" xfId="855" xr:uid="{00000000-0005-0000-0000-000047030000}"/>
    <cellStyle name="Normal 7 2 2 2" xfId="1789" xr:uid="{F8C3D739-C425-48A0-9053-C386F95F802E}"/>
    <cellStyle name="Normal 7 2 3" xfId="1788" xr:uid="{82B028B3-7036-4DD0-80CB-ED60CE31E8C8}"/>
    <cellStyle name="Normal 7 3" xfId="856" xr:uid="{00000000-0005-0000-0000-000048030000}"/>
    <cellStyle name="Normal 7 3 2" xfId="1790" xr:uid="{7597EABF-6852-4B78-9209-43EB26BEC8B0}"/>
    <cellStyle name="Normal 7 3 2 2" xfId="2550" xr:uid="{3EC2F5E8-3D61-4F94-8C9F-66B09736781A}"/>
    <cellStyle name="Normal 7 3 2 2 2" xfId="3992" xr:uid="{8C771B4C-D6C6-405D-9381-225F293907CB}"/>
    <cellStyle name="Normal 7 3 2 3" xfId="3283" xr:uid="{2A22F53C-7C71-4FCB-A514-797DF5EFE494}"/>
    <cellStyle name="Normal 7 3 3" xfId="2196" xr:uid="{90861EA5-8BC6-419E-BA81-47DBAD12C271}"/>
    <cellStyle name="Normal 7 3 3 2" xfId="3641" xr:uid="{FFD7A9DC-CC32-450D-9B45-9D4A153A940B}"/>
    <cellStyle name="Normal 7 3 4" xfId="2930" xr:uid="{AD589046-E25A-4090-9E21-75BCF7FD6DE0}"/>
    <cellStyle name="Normal 7 4" xfId="1787" xr:uid="{5651597D-D555-40BE-8795-73D4A8C729DD}"/>
    <cellStyle name="Normal 7 4 2" xfId="2549" xr:uid="{62CF0047-3E37-4699-BFC9-A4B568797A97}"/>
    <cellStyle name="Normal 7 4 2 2" xfId="3991" xr:uid="{0731FD8F-BEDE-4AA2-8B27-8C36EE30CB5A}"/>
    <cellStyle name="Normal 7 4 3" xfId="3282" xr:uid="{79D03EDC-D7D8-41A1-B28F-18E65E8B37AA}"/>
    <cellStyle name="Normal 7 5" xfId="2195" xr:uid="{72283296-C6EE-458D-89CC-A8FC83C375EF}"/>
    <cellStyle name="Normal 7 5 2" xfId="3640" xr:uid="{0055AEB8-DBE0-48D5-A073-14E210B6F8F3}"/>
    <cellStyle name="Normal 7 6" xfId="2929" xr:uid="{A7A88F96-B92A-437B-85E1-B8F685352739}"/>
    <cellStyle name="Normal 8" xfId="857" xr:uid="{00000000-0005-0000-0000-000049030000}"/>
    <cellStyle name="Normal 8 2" xfId="858" xr:uid="{00000000-0005-0000-0000-00004A030000}"/>
    <cellStyle name="Normal 8 2 2" xfId="1792" xr:uid="{DF2EE092-3922-4A79-AE18-F94393EF1BC1}"/>
    <cellStyle name="Normal 8 2 2 2" xfId="2552" xr:uid="{F5F41E5E-21D1-4D2C-B764-C929AE8FBBC5}"/>
    <cellStyle name="Normal 8 2 2 2 2" xfId="3994" xr:uid="{A34CF807-3305-4960-93D3-35B0CC465DCF}"/>
    <cellStyle name="Normal 8 2 2 3" xfId="3285" xr:uid="{8B322F29-5808-40F6-B286-5310A2299DD2}"/>
    <cellStyle name="Normal 8 2 3" xfId="2198" xr:uid="{56DB92F9-B3D9-4758-916B-FEAD85D6B448}"/>
    <cellStyle name="Normal 8 2 3 2" xfId="3643" xr:uid="{5406A5C6-A460-41DB-8AF8-BD1B8E4F27ED}"/>
    <cellStyle name="Normal 8 2 4" xfId="2932" xr:uid="{325B60C4-FE0F-4E7F-BA2B-A218D316E1FF}"/>
    <cellStyle name="Normal 8 3" xfId="1791" xr:uid="{F78A96E7-7962-4EC9-AD8E-BE375539CCFE}"/>
    <cellStyle name="Normal 8 3 2" xfId="2551" xr:uid="{E3BCBDBF-B952-40D9-A5AE-68EE2CCF8CA4}"/>
    <cellStyle name="Normal 8 3 2 2" xfId="3993" xr:uid="{774408AA-F00D-49B6-94C0-555D77EC8BAC}"/>
    <cellStyle name="Normal 8 3 3" xfId="3284" xr:uid="{AC472D57-F548-4C8E-BA29-6947FB6B60E2}"/>
    <cellStyle name="Normal 8 4" xfId="2197" xr:uid="{52DB3B4C-C37D-4D5C-A29C-0C4C679B03BB}"/>
    <cellStyle name="Normal 8 4 2" xfId="3642" xr:uid="{C6D53CF0-C7D8-4188-8315-38F96CA3F925}"/>
    <cellStyle name="Normal 8 5" xfId="2931" xr:uid="{3FB44339-9F74-42CA-8592-14002798542F}"/>
    <cellStyle name="Normal 9" xfId="859" xr:uid="{00000000-0005-0000-0000-00004B030000}"/>
    <cellStyle name="Normal 9 2" xfId="860" xr:uid="{00000000-0005-0000-0000-00004C030000}"/>
    <cellStyle name="Normal 9 2 2" xfId="1794" xr:uid="{348CD8DF-4492-4E15-BD8D-9CFC40B47B36}"/>
    <cellStyle name="Normal 9 2 2 2" xfId="2554" xr:uid="{A751358B-7632-4198-9C1B-80AFBCFD66D1}"/>
    <cellStyle name="Normal 9 2 2 2 2" xfId="3996" xr:uid="{B569EE73-910A-4923-B23E-BDA360B95308}"/>
    <cellStyle name="Normal 9 2 2 3" xfId="3287" xr:uid="{B4209D9B-36B5-4D89-AD54-2272F2B852E2}"/>
    <cellStyle name="Normal 9 2 3" xfId="2200" xr:uid="{40A5B235-442E-4F58-A067-ABA2491D0743}"/>
    <cellStyle name="Normal 9 2 3 2" xfId="3645" xr:uid="{5037DCD6-8A51-46EE-8D38-F7352E4D724C}"/>
    <cellStyle name="Normal 9 2 4" xfId="2934" xr:uid="{0CEAB0E6-B419-4266-A011-0261FFD86169}"/>
    <cellStyle name="Normal 9 3" xfId="1793" xr:uid="{AC4F3C30-B823-450D-AA6F-CC12644C876E}"/>
    <cellStyle name="Normal 9 3 2" xfId="2553" xr:uid="{B0F651F5-983E-4D9E-ABB2-908E8ADA910D}"/>
    <cellStyle name="Normal 9 3 2 2" xfId="3995" xr:uid="{BD1D53A9-9A92-493C-BEFB-0DD18A9B37BC}"/>
    <cellStyle name="Normal 9 3 3" xfId="3286" xr:uid="{D724838D-9675-4AAA-8C7E-C06CCAB99EE2}"/>
    <cellStyle name="Normal 9 4" xfId="2199" xr:uid="{62C02BDA-AC96-4A32-9480-1C0B9FF5D1D1}"/>
    <cellStyle name="Normal 9 4 2" xfId="3644" xr:uid="{B88C52CA-32AB-454E-AECF-2E0B2BAE53D4}"/>
    <cellStyle name="Normal 9 5" xfId="2933" xr:uid="{E8F2293C-A50F-4E7F-9675-A42482805B74}"/>
    <cellStyle name="Note 2" xfId="861" xr:uid="{00000000-0005-0000-0000-00004D030000}"/>
    <cellStyle name="Note 2 2" xfId="1795" xr:uid="{6663CD7F-B98D-4474-BE10-91D2D4B4DAFE}"/>
    <cellStyle name="Notiz 2" xfId="19" xr:uid="{00000000-0005-0000-0000-00004E030000}"/>
    <cellStyle name="Notiz 2 2" xfId="1796" xr:uid="{FE4B2218-184C-4522-8659-B61B930851DD}"/>
    <cellStyle name="Notiz 2 2 2" xfId="2555" xr:uid="{18FFFB1C-5409-45F9-866E-22047D6900F6}"/>
    <cellStyle name="Notiz 2 2 2 2" xfId="3997" xr:uid="{DEAF82C5-FD97-40D7-BBAF-0338FBC0864C}"/>
    <cellStyle name="Notiz 2 2 3" xfId="3288" xr:uid="{45A986B5-E5D6-4247-AC9F-FD8EA2717BCE}"/>
    <cellStyle name="Notiz 2 3" xfId="1876" xr:uid="{E39DDC93-6BE5-4A70-9D29-B74CC1F23C1C}"/>
    <cellStyle name="Notiz 2 3 2" xfId="3321" xr:uid="{5E1FE097-1946-424F-81BA-35CCE2478EF4}"/>
    <cellStyle name="Notiz 2 4" xfId="2608" xr:uid="{93577AB5-FCF5-4AA9-88D3-BBD8BD0AB459}"/>
    <cellStyle name="Notiz 3" xfId="20" xr:uid="{00000000-0005-0000-0000-00004F030000}"/>
    <cellStyle name="Notiz 3 2" xfId="1797" xr:uid="{F1727ABA-3E41-4E0A-B4F2-8D4B9251BFFE}"/>
    <cellStyle name="Notiz 3 2 2" xfId="2556" xr:uid="{798BB448-1835-448A-885D-5449977011FC}"/>
    <cellStyle name="Notiz 3 2 2 2" xfId="3998" xr:uid="{E12831A6-C5C7-4643-9215-E5824A3DF0F1}"/>
    <cellStyle name="Notiz 3 2 3" xfId="3289" xr:uid="{E9D27F22-72B2-48CF-87D4-14D5A048F2CA}"/>
    <cellStyle name="Notiz 3 3" xfId="1877" xr:uid="{6D66D6FF-E602-4B12-A677-D4D8C4A03B60}"/>
    <cellStyle name="Notiz 3 3 2" xfId="3322" xr:uid="{BA2B5C81-9207-4D50-BF02-C0CD45CC1454}"/>
    <cellStyle name="Notiz 3 4" xfId="2609" xr:uid="{D4FAFBC2-42E0-46F3-8EDB-8ABA326AF099}"/>
    <cellStyle name="Notiz 4" xfId="945" xr:uid="{F293E16B-A9A9-4121-A7D7-7720D1CC1B58}"/>
    <cellStyle name="Notiz 4 2" xfId="3068" xr:uid="{431E8F2C-E61F-4E54-B15F-7D3A9CE4F6D7}"/>
    <cellStyle name="Output 2" xfId="862" xr:uid="{00000000-0005-0000-0000-000050030000}"/>
    <cellStyle name="Output 2 2" xfId="1798" xr:uid="{76C0F399-820D-460F-977F-5B1654D1786A}"/>
    <cellStyle name="Percent 2" xfId="863" xr:uid="{00000000-0005-0000-0000-000051030000}"/>
    <cellStyle name="Percent 2 2" xfId="864" xr:uid="{00000000-0005-0000-0000-000052030000}"/>
    <cellStyle name="Percent 3" xfId="865" xr:uid="{00000000-0005-0000-0000-000053030000}"/>
    <cellStyle name="Percent 3 2" xfId="866" xr:uid="{00000000-0005-0000-0000-000054030000}"/>
    <cellStyle name="Percent 4" xfId="867" xr:uid="{00000000-0005-0000-0000-000055030000}"/>
    <cellStyle name="Percent 5" xfId="868" xr:uid="{00000000-0005-0000-0000-000056030000}"/>
    <cellStyle name="Percent 6" xfId="869" xr:uid="{00000000-0005-0000-0000-000057030000}"/>
    <cellStyle name="Prozent 2" xfId="38" xr:uid="{00000000-0005-0000-0000-000058030000}"/>
    <cellStyle name="Prozent 2 2" xfId="946" xr:uid="{22913561-424D-446C-A98E-2EDAE4081759}"/>
    <cellStyle name="PSChar" xfId="870" xr:uid="{00000000-0005-0000-0000-000059030000}"/>
    <cellStyle name="PSChar 2" xfId="1799" xr:uid="{7CFA3706-CBA2-4FED-B468-BC269A72D09B}"/>
    <cellStyle name="PSDate" xfId="871" xr:uid="{00000000-0005-0000-0000-00005A030000}"/>
    <cellStyle name="PSDec" xfId="872" xr:uid="{00000000-0005-0000-0000-00005B030000}"/>
    <cellStyle name="PSHeading" xfId="873" xr:uid="{00000000-0005-0000-0000-00005C030000}"/>
    <cellStyle name="PSHeading 2" xfId="1801" xr:uid="{B1120B48-99ED-478F-BB6C-4A950279FEC6}"/>
    <cellStyle name="SAPBEXaggData" xfId="874" xr:uid="{00000000-0005-0000-0000-00005D030000}"/>
    <cellStyle name="SAPBEXaggData 2" xfId="1802" xr:uid="{C9D6E9BF-FE20-4ECB-99FA-80C5B45BD0D1}"/>
    <cellStyle name="SAPBEXaggData 2 2" xfId="2558" xr:uid="{2BCD845D-3DAB-403A-A3FB-B989E3F1EAA4}"/>
    <cellStyle name="SAPBEXaggData 2 2 2" xfId="4042" xr:uid="{4A4141CB-283A-4808-94D4-3EE80A7383C5}"/>
    <cellStyle name="SAPBEXaggData 2 3" xfId="4020" xr:uid="{5192871F-7956-4B66-B254-E9850FD8616E}"/>
    <cellStyle name="SAPBEXaggData 3" xfId="1833" xr:uid="{A9FB9337-B78B-4904-87BA-748134EEAEE1}"/>
    <cellStyle name="SAPBEXaggData 3 2" xfId="2574" xr:uid="{D9CE8248-E356-453D-80A3-A941447F698E}"/>
    <cellStyle name="SAPBEXaggData 3 2 2" xfId="4047" xr:uid="{DBF0A842-43D8-4B7B-9704-0C3017E476F4}"/>
    <cellStyle name="SAPBEXaggData 3 3" xfId="4026" xr:uid="{B0D91FBD-4914-43DB-81F5-3EA7587E3F0D}"/>
    <cellStyle name="SAPBEXaggData 4" xfId="1844" xr:uid="{CF766F85-8BC4-4F8C-9E78-EA79675DBFAF}"/>
    <cellStyle name="SAPBEXaggData 4 2" xfId="2582" xr:uid="{378A82E9-32E0-4D53-836F-3E1723498CF6}"/>
    <cellStyle name="SAPBEXaggData 4 2 2" xfId="4054" xr:uid="{B3F7B3D1-440E-4289-828A-27D039C116F9}"/>
    <cellStyle name="SAPBEXaggData 4 3" xfId="4035" xr:uid="{493CDEC4-7CE4-4290-9835-052863BC22A6}"/>
    <cellStyle name="SAPBEXaggData 5" xfId="1832" xr:uid="{63854F6E-5510-474A-AD05-FFFD8A636DAA}"/>
    <cellStyle name="SAPBEXaggData 5 2" xfId="4025" xr:uid="{0092929D-B396-42EF-9AF0-642FDAA16E67}"/>
    <cellStyle name="SAPBEXaggData 6" xfId="2919" xr:uid="{0B5BE7E4-DA0D-4F57-BB13-92CD9BDE23A3}"/>
    <cellStyle name="SAPBEXaggItem" xfId="875" xr:uid="{00000000-0005-0000-0000-00005E030000}"/>
    <cellStyle name="SAPBEXaggItem 2" xfId="1803" xr:uid="{B665BA79-C354-49F4-B911-43133EDC0E84}"/>
    <cellStyle name="SAPBEXaggItem 2 2" xfId="2559" xr:uid="{F38EB724-9110-4860-8176-45BFFD68ED9B}"/>
    <cellStyle name="SAPBEXaggItem 2 2 2" xfId="4043" xr:uid="{085EF314-82F7-4457-B927-1047DBB463BF}"/>
    <cellStyle name="SAPBEXaggItem 2 3" xfId="4021" xr:uid="{20B30EFF-5C8D-4CEB-BAEE-8C03C1F0F0E7}"/>
    <cellStyle name="SAPBEXaggItem 3" xfId="1841" xr:uid="{B6D4FEE5-94C3-4FCF-A09E-9FFFB35819E9}"/>
    <cellStyle name="SAPBEXaggItem 3 2" xfId="2580" xr:uid="{EAE25610-AC35-45BF-BCA2-2F5CCA50BD47}"/>
    <cellStyle name="SAPBEXaggItem 3 2 2" xfId="4053" xr:uid="{D2553D44-D87D-4E32-BCAB-77200933D77C}"/>
    <cellStyle name="SAPBEXaggItem 3 3" xfId="4033" xr:uid="{2EC70D7A-472F-407C-B0D8-34A48E5E855A}"/>
    <cellStyle name="SAPBEXaggItem 4" xfId="1839" xr:uid="{1EDB0148-A94E-4AC2-B964-6327BB2F82EF}"/>
    <cellStyle name="SAPBEXaggItem 4 2" xfId="2578" xr:uid="{667A6AC4-B9F8-4F0C-A311-6B03415B6ED6}"/>
    <cellStyle name="SAPBEXaggItem 4 2 2" xfId="4051" xr:uid="{F10F70C2-0C87-4B63-9EBF-43DB55393381}"/>
    <cellStyle name="SAPBEXaggItem 4 3" xfId="4031" xr:uid="{C4F96B5A-576F-4890-8D8B-CEB7052AD3CA}"/>
    <cellStyle name="SAPBEXaggItem 5" xfId="1848" xr:uid="{BA3C91FF-EBB5-424F-A11E-E2C82E26114E}"/>
    <cellStyle name="SAPBEXaggItem 5 2" xfId="4038" xr:uid="{22C7050F-C6D6-42AD-9673-F8E3BC5CB3CE}"/>
    <cellStyle name="SAPBEXaggItem 6" xfId="3090" xr:uid="{785E52A5-ACBD-4956-AAFC-C215DED82414}"/>
    <cellStyle name="SAPBEXchaText" xfId="876" xr:uid="{00000000-0005-0000-0000-00005F030000}"/>
    <cellStyle name="SAPBEXchaText 2" xfId="1804" xr:uid="{C9103F9A-2BB8-4B00-8F4E-F97A400DA9A1}"/>
    <cellStyle name="SAPBEXchaText 2 2" xfId="2560" xr:uid="{13D77828-8F44-4061-9CE8-48D1085257AC}"/>
    <cellStyle name="SAPBEXchaText 2 2 2" xfId="4044" xr:uid="{57C6E6B2-6003-46A0-8DB6-1CEBDB453836}"/>
    <cellStyle name="SAPBEXchaText 2 3" xfId="4022" xr:uid="{B09A05E9-34B0-4A75-B290-11A871394704}"/>
    <cellStyle name="SAPBEXchaText 3" xfId="1845" xr:uid="{0FC4613A-9238-4824-BE90-0D562499C7F6}"/>
    <cellStyle name="SAPBEXchaText 3 2" xfId="2583" xr:uid="{299BDDDC-D477-4F32-A8EE-396AA248EC0C}"/>
    <cellStyle name="SAPBEXchaText 3 2 2" xfId="4055" xr:uid="{1FD7DB45-C8C6-4A80-A61C-3E0ABA2C0218}"/>
    <cellStyle name="SAPBEXchaText 3 3" xfId="4036" xr:uid="{1FBB6508-93DA-4EC3-AA64-AF0813A1C920}"/>
    <cellStyle name="SAPBEXchaText 4" xfId="1800" xr:uid="{EDA12AAC-68FD-4C33-AEC6-E00F2C06866B}"/>
    <cellStyle name="SAPBEXchaText 4 2" xfId="2557" xr:uid="{B52DE252-2889-4C71-92F0-76392FAC9BD5}"/>
    <cellStyle name="SAPBEXchaText 4 2 2" xfId="4041" xr:uid="{BE6433CE-AF25-419E-A58A-A43B22AE3CB5}"/>
    <cellStyle name="SAPBEXchaText 4 3" xfId="4019" xr:uid="{72DA96B8-4DCF-463C-BB1C-25A52BBC4224}"/>
    <cellStyle name="SAPBEXchaText 5" xfId="1836" xr:uid="{66B3610C-6F39-4708-B755-C6096DD1E2E3}"/>
    <cellStyle name="SAPBEXchaText 5 2" xfId="4028" xr:uid="{5EA216BC-AD1A-4740-92D1-C126EC2ACE9E}"/>
    <cellStyle name="SAPBEXchaText 6" xfId="2736" xr:uid="{39AF3CFD-878F-4A4D-A0B8-98F8A2370C02}"/>
    <cellStyle name="SAPBEXstdData" xfId="877" xr:uid="{00000000-0005-0000-0000-000060030000}"/>
    <cellStyle name="SAPBEXstdData 2" xfId="1805" xr:uid="{A155FA40-1063-49F4-BD83-A03CBFB8B249}"/>
    <cellStyle name="SAPBEXstdData 2 2" xfId="2561" xr:uid="{8ABA4EC7-E7F4-4D9E-B4E3-F5CB019972E7}"/>
    <cellStyle name="SAPBEXstdData 2 2 2" xfId="4045" xr:uid="{984A0417-A805-485A-B0F3-604374F4D81D}"/>
    <cellStyle name="SAPBEXstdData 2 3" xfId="4023" xr:uid="{76B74F94-81AB-41E0-8BD9-512816650165}"/>
    <cellStyle name="SAPBEXstdData 3" xfId="1837" xr:uid="{BA089297-822D-40AD-86D7-F16B94386F6E}"/>
    <cellStyle name="SAPBEXstdData 3 2" xfId="2576" xr:uid="{7C7CB393-2DFF-4C24-8A81-E5EA7BB2F107}"/>
    <cellStyle name="SAPBEXstdData 3 2 2" xfId="4049" xr:uid="{88B58D30-61B5-4130-BDFC-CB2C14186BC3}"/>
    <cellStyle name="SAPBEXstdData 3 3" xfId="4029" xr:uid="{A5969916-BD29-4832-B7AC-BD3EA862C614}"/>
    <cellStyle name="SAPBEXstdData 4" xfId="1834" xr:uid="{BF80BC3B-858F-4D3E-81B1-A6C212E80F49}"/>
    <cellStyle name="SAPBEXstdData 4 2" xfId="2575" xr:uid="{7DAB343E-C34D-40D7-83D0-8E22B364B117}"/>
    <cellStyle name="SAPBEXstdData 4 2 2" xfId="4048" xr:uid="{B91F9D9B-B78F-400F-8545-7075458DD519}"/>
    <cellStyle name="SAPBEXstdData 4 3" xfId="4027" xr:uid="{9F7F4DB3-AD4E-4C4C-9423-F8C0A2C5C69A}"/>
    <cellStyle name="SAPBEXstdData 5" xfId="1846" xr:uid="{ADD6165D-7ED5-41AC-AE0C-91FE508BA362}"/>
    <cellStyle name="SAPBEXstdData 5 2" xfId="4037" xr:uid="{A7F911E2-D33D-4D24-97A1-AEB0A821482C}"/>
    <cellStyle name="SAPBEXstdData 6" xfId="3089" xr:uid="{007D2D5D-C3AE-4E2A-8048-D593F5877456}"/>
    <cellStyle name="SAPBEXstdItem" xfId="878" xr:uid="{00000000-0005-0000-0000-000061030000}"/>
    <cellStyle name="SAPBEXstdItem 2" xfId="1806" xr:uid="{A1E9AE37-FCFB-477F-8533-42319A2AFBAD}"/>
    <cellStyle name="SAPBEXstdItem 2 2" xfId="2562" xr:uid="{6C7E52EE-F448-4D13-87C4-705017638A4F}"/>
    <cellStyle name="SAPBEXstdItem 2 2 2" xfId="4046" xr:uid="{44CF6CCB-1858-4E4C-BB66-40B3DAC7891F}"/>
    <cellStyle name="SAPBEXstdItem 2 3" xfId="4024" xr:uid="{10EAB679-59B6-44BA-8527-C92312CA2674}"/>
    <cellStyle name="SAPBEXstdItem 3" xfId="1838" xr:uid="{0110AD87-B9BA-43D9-8A4A-910819EA8B38}"/>
    <cellStyle name="SAPBEXstdItem 3 2" xfId="2577" xr:uid="{935BBD07-6833-4D29-AFE8-A4DCB5A9CF0C}"/>
    <cellStyle name="SAPBEXstdItem 3 2 2" xfId="4050" xr:uid="{7D43056A-24C5-48ED-AD64-397968051176}"/>
    <cellStyle name="SAPBEXstdItem 3 3" xfId="4030" xr:uid="{2E5613BC-5490-4AA6-808A-FA1746AA883F}"/>
    <cellStyle name="SAPBEXstdItem 4" xfId="1840" xr:uid="{3A685E4B-097F-4815-B770-55A88EF49956}"/>
    <cellStyle name="SAPBEXstdItem 4 2" xfId="2579" xr:uid="{6675D5CF-7D20-41A8-A6DD-66B218E43F23}"/>
    <cellStyle name="SAPBEXstdItem 4 2 2" xfId="4052" xr:uid="{212BE404-F5FD-4623-B3A0-83E6BCB215F0}"/>
    <cellStyle name="SAPBEXstdItem 4 3" xfId="4032" xr:uid="{9A8C8270-62AC-477D-8AE2-A7ABCBD3B03B}"/>
    <cellStyle name="SAPBEXstdItem 5" xfId="1849" xr:uid="{8893B508-17E3-48EE-AF26-548FBCE28A3B}"/>
    <cellStyle name="SAPBEXstdItem 5 2" xfId="4039" xr:uid="{12650901-545C-44B1-8B43-F4B7F239FA8A}"/>
    <cellStyle name="SAPBEXstdItem 6" xfId="2735" xr:uid="{3CF8ACC5-39CD-4085-A44B-B7F15987763D}"/>
    <cellStyle name="Schlecht 2" xfId="947" xr:uid="{853866BD-91B3-40FD-8DE6-0B56994A7041}"/>
    <cellStyle name="Standard" xfId="0" builtinId="0"/>
    <cellStyle name="Standard 10" xfId="25" xr:uid="{00000000-0005-0000-0000-000063030000}"/>
    <cellStyle name="Standard 10 2" xfId="30" xr:uid="{00000000-0005-0000-0000-000064030000}"/>
    <cellStyle name="Standard 10 2 2" xfId="909" xr:uid="{51122F25-9CF3-4BF9-B9AB-9A5382EE3BA9}"/>
    <cellStyle name="Standard 10 3" xfId="879" xr:uid="{00000000-0005-0000-0000-000065030000}"/>
    <cellStyle name="Standard 10 3 2" xfId="1857" xr:uid="{5D7352A2-78C9-435C-BA44-839C2E833284}"/>
    <cellStyle name="Standard 10 4" xfId="907" xr:uid="{00000000-0005-0000-0000-000066030000}"/>
    <cellStyle name="Standard 11" xfId="880" xr:uid="{00000000-0005-0000-0000-000067030000}"/>
    <cellStyle name="Standard 11 2" xfId="881" xr:uid="{00000000-0005-0000-0000-000068030000}"/>
    <cellStyle name="Standard 11 3" xfId="1807" xr:uid="{7F5C32EE-B319-41DA-B5D1-107F6ACD2738}"/>
    <cellStyle name="Standard 12" xfId="882" xr:uid="{00000000-0005-0000-0000-000069030000}"/>
    <cellStyle name="Standard 12 2" xfId="883" xr:uid="{00000000-0005-0000-0000-00006A030000}"/>
    <cellStyle name="Standard 12 2 2" xfId="27" xr:uid="{00000000-0005-0000-0000-00006B030000}"/>
    <cellStyle name="Standard 12 2 2 2" xfId="905" xr:uid="{00000000-0005-0000-0000-00006C030000}"/>
    <cellStyle name="Standard 12 2 2 2 2" xfId="959" xr:uid="{D42455B3-0B19-4E42-9755-96BECC1D2760}"/>
    <cellStyle name="Standard 12 2 2 2 2 2" xfId="2219" xr:uid="{C105A6A8-A5CB-4865-AC0B-9E5B722013FD}"/>
    <cellStyle name="Standard 12 2 2 2 2 2 2" xfId="3661" xr:uid="{0C2B8E49-8864-4633-A7C2-13649A196287}"/>
    <cellStyle name="Standard 12 2 2 2 2 3" xfId="2593" xr:uid="{3E1C183E-724F-4F55-AC44-BE00FC69CE0A}"/>
    <cellStyle name="Standard 12 2 2 2 2 3 2" xfId="4016" xr:uid="{365C9199-2282-442E-846A-46F63853FE11}"/>
    <cellStyle name="Standard 12 2 2 2 2 4" xfId="2947" xr:uid="{FF309BAD-36FE-4DF3-95B6-2BF77BC5DD3B}"/>
    <cellStyle name="Standard 12 2 2 2 2 5" xfId="4065" xr:uid="{195FAB8C-55D3-4ED7-9F9E-48356F3A85EE}"/>
    <cellStyle name="Standard 12 2 2 2 2 5 2" xfId="4071" xr:uid="{C3DFFAEC-3846-48DC-ABD8-2B8C70CB6269}"/>
    <cellStyle name="Standard 12 2 2 2 3" xfId="2210" xr:uid="{DB3699DC-264E-4AF4-B79B-89BE47DAA879}"/>
    <cellStyle name="Standard 12 2 2 2 3 2" xfId="3654" xr:uid="{65F84A2F-FCBF-4084-9717-333275B612C8}"/>
    <cellStyle name="Standard 12 2 2 2 4" xfId="2943" xr:uid="{F52A718A-F79B-42C1-A2BF-88AFCF26A5FB}"/>
    <cellStyle name="Standard 12 2 2 3" xfId="1826" xr:uid="{7178F282-A03B-40D7-B200-98E6C5D50D1B}"/>
    <cellStyle name="Standard 12 2 2 3 2" xfId="2569" xr:uid="{BA964647-A714-491D-854D-152B299FA70F}"/>
    <cellStyle name="Standard 12 2 2 3 2 2" xfId="4004" xr:uid="{4CD0FA78-EB6A-461A-B486-1F5D54F9E7BC}"/>
    <cellStyle name="Standard 12 2 2 3 3" xfId="3295" xr:uid="{46A28893-E5A7-4556-B78B-EBCFED17CA0B}"/>
    <cellStyle name="Standard 12 2 2 4" xfId="1878" xr:uid="{54D02125-E8DA-4A93-A5B9-101079659C36}"/>
    <cellStyle name="Standard 12 2 2 4 2" xfId="3323" xr:uid="{E4BF9872-725D-43E9-82DA-C81D984B7AB4}"/>
    <cellStyle name="Standard 12 2 2 5" xfId="2611" xr:uid="{996C60C2-DDEA-4124-A0A1-4B7BEC13B375}"/>
    <cellStyle name="Standard 12 2 3" xfId="963" xr:uid="{E29FF474-D8A4-4438-A29C-265FCA6DD6A9}"/>
    <cellStyle name="Standard 12 2 3 2" xfId="2221" xr:uid="{ADB9D3D0-43AC-4CCE-A44A-C2F80285FF1D}"/>
    <cellStyle name="Standard 12 2 3 2 2" xfId="3663" xr:uid="{39562EDB-6C82-4AE4-8875-39C0441DDF01}"/>
    <cellStyle name="Standard 12 2 3 3" xfId="2949" xr:uid="{F55A705A-F718-447D-BBF1-56F5D4DD977E}"/>
    <cellStyle name="Standard 12 2 4" xfId="2202" xr:uid="{7DF91B37-B993-48ED-8E55-0D92A7351C11}"/>
    <cellStyle name="Standard 12 2 4 2" xfId="3647" xr:uid="{D8987B8C-E406-4E1D-81AB-B81B7FAAC2D1}"/>
    <cellStyle name="Standard 12 2 5" xfId="2936" xr:uid="{10E0985C-03AB-4E63-9191-72E2BB76F1FD}"/>
    <cellStyle name="Standard 12 3" xfId="1808" xr:uid="{59A01852-0B35-4B2D-A45D-360715B07352}"/>
    <cellStyle name="Standard 12 3 2" xfId="2563" xr:uid="{30B16AF9-C6CA-4EE8-9563-BDED09F7CF8B}"/>
    <cellStyle name="Standard 12 3 2 2" xfId="3999" xr:uid="{1D38C2C3-E54D-4B2B-9DDF-1C581C5DC9F1}"/>
    <cellStyle name="Standard 12 3 3" xfId="3290" xr:uid="{6E6420AA-1343-4739-A35F-04F45E144C80}"/>
    <cellStyle name="Standard 12 4" xfId="2201" xr:uid="{E9310036-5153-4BC8-88D7-BF5391E9D2FD}"/>
    <cellStyle name="Standard 12 4 2" xfId="3646" xr:uid="{F2C6447E-130D-413C-88A4-77810590DD69}"/>
    <cellStyle name="Standard 12 5" xfId="2935" xr:uid="{C28971A8-728D-43C6-80F1-9DD9DAB59EAE}"/>
    <cellStyle name="Standard 13" xfId="884" xr:uid="{00000000-0005-0000-0000-00006D030000}"/>
    <cellStyle name="Standard 13 2" xfId="1809" xr:uid="{B79F634D-D7AA-4805-B82E-48E130BEE40F}"/>
    <cellStyle name="Standard 13 2 2" xfId="2564" xr:uid="{069E5CBC-4BB5-44DF-8A7F-91B2DA59D4C1}"/>
    <cellStyle name="Standard 13 2 2 2" xfId="4000" xr:uid="{5E541F0C-00EF-415D-A077-3E732147763A}"/>
    <cellStyle name="Standard 13 2 3" xfId="3291" xr:uid="{F5D7DE7E-5260-4605-A218-E92E7051BF46}"/>
    <cellStyle name="Standard 13 3" xfId="2203" xr:uid="{C6AA6603-CD23-4769-BA93-DE741E443387}"/>
    <cellStyle name="Standard 13 3 2" xfId="3648" xr:uid="{5BAC075A-B1CE-4D18-8011-F80550D3F178}"/>
    <cellStyle name="Standard 13 4" xfId="2937" xr:uid="{FFFB687E-E94C-4B45-8700-BEC518036AB9}"/>
    <cellStyle name="Standard 14" xfId="885" xr:uid="{00000000-0005-0000-0000-00006E030000}"/>
    <cellStyle name="Standard 14 2" xfId="1810" xr:uid="{AF4B5D8E-5209-4B58-A41A-CCF225BC631D}"/>
    <cellStyle name="Standard 14 2 2" xfId="2565" xr:uid="{3363C903-637C-49B4-BE04-F09676B7A78B}"/>
    <cellStyle name="Standard 14 2 2 2" xfId="4001" xr:uid="{E1630A67-465A-429B-8B53-CE70C21F58B4}"/>
    <cellStyle name="Standard 14 2 3" xfId="3292" xr:uid="{C507CFA2-0FCC-4186-90FE-8F9D6D90DCF5}"/>
    <cellStyle name="Standard 14 3" xfId="2204" xr:uid="{DA3CCE71-D21C-4662-9AFF-D92208B2C43B}"/>
    <cellStyle name="Standard 14 3 2" xfId="3649" xr:uid="{D3390D96-67DF-4E53-9E14-A6FEA152D940}"/>
    <cellStyle name="Standard 14 4" xfId="2938" xr:uid="{E0FB77D0-3DA9-45C1-91DF-DAF016BCB53B}"/>
    <cellStyle name="Standard 15" xfId="886" xr:uid="{00000000-0005-0000-0000-00006F030000}"/>
    <cellStyle name="Standard 15 2" xfId="1827" xr:uid="{1F131D9E-411B-4C82-824F-41603772D954}"/>
    <cellStyle name="Standard 15 2 2" xfId="2570" xr:uid="{85197916-77C9-4C91-9109-B71362E87A4B}"/>
    <cellStyle name="Standard 15 2 2 2" xfId="4005" xr:uid="{7906E569-6B11-4567-8252-26FD88A440DE}"/>
    <cellStyle name="Standard 15 2 3" xfId="3296" xr:uid="{7F8E74D5-0C3D-4351-9E0D-CA2AEA7399D6}"/>
    <cellStyle name="Standard 15 3" xfId="2205" xr:uid="{1E9244B4-3037-4B89-9399-724CDC84BF09}"/>
    <cellStyle name="Standard 15 3 2" xfId="3650" xr:uid="{92AB8F8A-4C76-42BD-AC69-2C63F44D20E2}"/>
    <cellStyle name="Standard 15 4" xfId="2939" xr:uid="{20686FC2-D44E-494B-BBDA-0ADF5958EB3D}"/>
    <cellStyle name="Standard 16" xfId="37" xr:uid="{00000000-0005-0000-0000-000070030000}"/>
    <cellStyle name="Standard 16 2" xfId="1829" xr:uid="{4F90356A-B458-4C37-8EC7-FD9625626231}"/>
    <cellStyle name="Standard 16 2 2" xfId="2571" xr:uid="{CAF9DCAC-259A-4C94-92AB-A498D2306592}"/>
    <cellStyle name="Standard 16 2 2 2" xfId="4006" xr:uid="{445DCDA2-1BF3-4C6C-9A05-AB9108B647DA}"/>
    <cellStyle name="Standard 16 2 3" xfId="3297" xr:uid="{1246CC57-FD85-4512-8046-23C71679C564}"/>
    <cellStyle name="Standard 16 3" xfId="1879" xr:uid="{6A53A642-6254-42CF-9574-29FC4AEF8A51}"/>
    <cellStyle name="Standard 16 3 2" xfId="3324" xr:uid="{37005660-237D-485D-8F4E-7C7309B2F670}"/>
    <cellStyle name="Standard 16 4" xfId="2612" xr:uid="{BDCC8ADD-EC23-40D6-B034-8A735DA9AB94}"/>
    <cellStyle name="Standard 17" xfId="903" xr:uid="{00000000-0005-0000-0000-000071030000}"/>
    <cellStyle name="Standard 17 2" xfId="1830" xr:uid="{14537F2E-E28C-4FB7-A7EA-7514268438C9}"/>
    <cellStyle name="Standard 17 2 2" xfId="2572" xr:uid="{4BA6455F-4F43-443B-BACE-77A6FA40B0A3}"/>
    <cellStyle name="Standard 17 2 2 2" xfId="4007" xr:uid="{D7062637-32BE-42E5-8AAF-EAFD53D0873A}"/>
    <cellStyle name="Standard 17 2 3" xfId="3298" xr:uid="{B243EA57-A2D1-4BCF-964D-6FC49ABC4451}"/>
    <cellStyle name="Standard 17 3" xfId="2209" xr:uid="{EE0BA60A-C711-4F71-BF93-50BCCBF16E3B}"/>
    <cellStyle name="Standard 17 3 2" xfId="3653" xr:uid="{A1E3F044-F782-4FC5-B362-93E64FDEFBCF}"/>
    <cellStyle name="Standard 17 4" xfId="2942" xr:uid="{6D3DF56A-E2D7-416A-B71A-BA22974B7CD5}"/>
    <cellStyle name="Standard 18" xfId="911" xr:uid="{DCE05AA6-69BB-4A97-8227-95EE525668A5}"/>
    <cellStyle name="Standard 18 2" xfId="1831" xr:uid="{5E593943-FC51-4ED4-AF72-6E64134E947B}"/>
    <cellStyle name="Standard 18 2 2" xfId="2573" xr:uid="{7342141A-AE50-44B0-B5D0-3A8213125EC6}"/>
    <cellStyle name="Standard 18 2 2 2" xfId="4008" xr:uid="{EE7EEEAE-697E-4B5A-B2FE-1D11E6D97909}"/>
    <cellStyle name="Standard 18 2 3" xfId="3299" xr:uid="{75E96A31-2989-42F8-BC94-5D6D403AFB03}"/>
    <cellStyle name="Standard 18 3" xfId="4059" xr:uid="{31E6F6B1-BDC6-426E-A6FA-5EBE95EAE705}"/>
    <cellStyle name="Standard 18 4" xfId="4062" xr:uid="{866E8C85-107A-4439-AB99-310F3DA9D984}"/>
    <cellStyle name="Standard 19" xfId="961" xr:uid="{F8998FB3-A534-4BD5-88C8-DD9A2D297FC7}"/>
    <cellStyle name="Standard 19 2" xfId="2220" xr:uid="{6F318DDD-6F3C-45BF-9C0B-55F1F19F536B}"/>
    <cellStyle name="Standard 19 2 2" xfId="3662" xr:uid="{87E66E74-CDC7-4FDA-85E7-BD7F2B1FEC71}"/>
    <cellStyle name="Standard 19 3" xfId="2948" xr:uid="{A95E3DF3-47D4-4A6A-9EEB-44715AD0CA6B}"/>
    <cellStyle name="Standard 2" xfId="21" xr:uid="{00000000-0005-0000-0000-000072030000}"/>
    <cellStyle name="Standard 2 10" xfId="4060" xr:uid="{DE8CC468-FCEA-4C3F-BCA4-0DB2E71FBDDC}"/>
    <cellStyle name="Standard 2 11" xfId="4063" xr:uid="{C4ECF693-DAA2-4B8D-A424-5F2D73DBBC71}"/>
    <cellStyle name="Standard 2 12" xfId="4064" xr:uid="{F0503C48-821F-4985-A4B6-3B2D95BD7AC3}"/>
    <cellStyle name="Standard 2 13" xfId="4072" xr:uid="{A32B7178-3E25-4F91-AF10-C7E2E8F0E3A7}"/>
    <cellStyle name="Standard 2 2" xfId="22" xr:uid="{00000000-0005-0000-0000-000073030000}"/>
    <cellStyle name="Standard 2 2 2" xfId="887" xr:uid="{00000000-0005-0000-0000-000074030000}"/>
    <cellStyle name="Standard 2 2 2 2" xfId="26" xr:uid="{00000000-0005-0000-0000-000075030000}"/>
    <cellStyle name="Standard 2 2 2 2 2" xfId="904" xr:uid="{00000000-0005-0000-0000-000076030000}"/>
    <cellStyle name="Standard 2 2 2 2 3" xfId="1856" xr:uid="{5CDBDAD8-A2A0-4E5A-B66A-C9105BD63D13}"/>
    <cellStyle name="Standard 2 2 2 3" xfId="960" xr:uid="{3A7AC8B5-AC83-45F9-9D70-15D9D4C91899}"/>
    <cellStyle name="Standard 2 2 2 4" xfId="962" xr:uid="{52286612-F8BA-44E7-B687-E1F7E55D7E70}"/>
    <cellStyle name="Standard 2 2 3" xfId="28" xr:uid="{00000000-0005-0000-0000-000077030000}"/>
    <cellStyle name="Standard 2 2 3 2" xfId="906" xr:uid="{00000000-0005-0000-0000-000078030000}"/>
    <cellStyle name="Standard 2 2 4" xfId="964" xr:uid="{D5785A16-B99A-47E5-B7E4-B0D6FAFEBD54}"/>
    <cellStyle name="Standard 2 3" xfId="888" xr:uid="{00000000-0005-0000-0000-000079030000}"/>
    <cellStyle name="Standard 2 3 2" xfId="1811" xr:uid="{DCCD4173-7EC2-4186-B277-909A0F983E99}"/>
    <cellStyle name="Standard 2 4" xfId="889" xr:uid="{00000000-0005-0000-0000-00007A030000}"/>
    <cellStyle name="Standard 2 4 2" xfId="1812" xr:uid="{4F886CA9-B576-4F03-847F-7CFDC93A3F53}"/>
    <cellStyle name="Standard 2 5" xfId="33" xr:uid="{00000000-0005-0000-0000-00007B030000}"/>
    <cellStyle name="Standard 2 6" xfId="958" xr:uid="{40A1398E-A67A-462D-8904-0D223F56B762}"/>
    <cellStyle name="Standard 2 6 2" xfId="2218" xr:uid="{A36282E7-502E-44C7-AFC9-BE6878BA701B}"/>
    <cellStyle name="Standard 2 6 2 2" xfId="3660" xr:uid="{9804DDB6-1E56-406B-89CF-E8C80C038EA4}"/>
    <cellStyle name="Standard 2 6 3" xfId="2946" xr:uid="{D9B27971-D9C2-422E-A0E1-8D486C9A2D3F}"/>
    <cellStyle name="Standard 2 7" xfId="966" xr:uid="{EC326883-1A40-4909-8809-4B346C9F520A}"/>
    <cellStyle name="Standard 2 8" xfId="1861" xr:uid="{45581A9C-DE07-4B2B-AB7B-A549517F3758}"/>
    <cellStyle name="Standard 2 8 2" xfId="3308" xr:uid="{F969D353-F6DC-4927-8440-D9366127BFFC}"/>
    <cellStyle name="Standard 2 9" xfId="2610" xr:uid="{ACF697C1-500B-4191-889B-F7BD6A74E3BB}"/>
    <cellStyle name="Standard 20" xfId="1850" xr:uid="{440B51D0-F73F-400B-AD4B-DF1FB205ADF5}"/>
    <cellStyle name="Standard 20 2" xfId="1851" xr:uid="{B8F7917D-32CF-41B6-A9BE-33A17F4AAD1D}"/>
    <cellStyle name="Standard 20 2 2" xfId="2586" xr:uid="{5563B314-6E6F-4EB9-BF94-CDE34CB1E95C}"/>
    <cellStyle name="Standard 20 2 2 2" xfId="4010" xr:uid="{A72B2528-E0C5-4EBF-BC60-724F7F115600}"/>
    <cellStyle name="Standard 20 2 3" xfId="3301" xr:uid="{49495963-E89C-48A7-963A-8B2BBADBF40C}"/>
    <cellStyle name="Standard 20 3" xfId="2585" xr:uid="{8F7C03C0-6350-42A8-9567-57598D6C3AE2}"/>
    <cellStyle name="Standard 20 3 2" xfId="4009" xr:uid="{0A2828F0-8D8C-4E25-A482-D59938254274}"/>
    <cellStyle name="Standard 20 4" xfId="3300" xr:uid="{35CCCEE3-BB1D-4C96-9CC9-6A3DC53EACF2}"/>
    <cellStyle name="Standard 21" xfId="1859" xr:uid="{303C239B-AA83-4968-8262-935045676607}"/>
    <cellStyle name="Standard 21 2" xfId="1852" xr:uid="{ACE06D96-EB8B-4482-BAA4-8D500A415ABF}"/>
    <cellStyle name="Standard 21 2 2" xfId="1855" xr:uid="{852504D3-FA87-431D-B5B5-F5053C300E75}"/>
    <cellStyle name="Standard 21 2 2 2" xfId="2590" xr:uid="{7A38E5FF-A845-4480-A585-E8C8770830A2}"/>
    <cellStyle name="Standard 21 2 2 2 2" xfId="4013" xr:uid="{E5FE595C-DAC4-46F4-A613-0A022324E8BF}"/>
    <cellStyle name="Standard 21 2 2 3" xfId="3304" xr:uid="{0F2B5038-E666-4CFC-A53F-596A3FEBB231}"/>
    <cellStyle name="Standard 21 2 3" xfId="2587" xr:uid="{ACBAA6A7-8B72-4C33-907F-3457E3A59FC0}"/>
    <cellStyle name="Standard 21 2 3 2" xfId="4011" xr:uid="{93489235-19E2-40ED-B6F7-FBCF0716D45C}"/>
    <cellStyle name="Standard 21 2 4" xfId="3302" xr:uid="{BB2504EA-8E1E-4E9E-A40D-8E197006FEF5}"/>
    <cellStyle name="Standard 21 3" xfId="2592" xr:uid="{E1687D09-9249-4A44-A82E-EAF9A5B6C224}"/>
    <cellStyle name="Standard 21 3 2" xfId="4015" xr:uid="{FEEDE065-6500-4B36-9708-7D86CBBDF356}"/>
    <cellStyle name="Standard 21 4" xfId="3306" xr:uid="{4CE93091-B0A2-4FB5-87CF-A3E44DA46BF1}"/>
    <cellStyle name="Standard 22" xfId="1860" xr:uid="{F2F8F0C2-6C1D-48DE-ACBA-19A5E17EEFAA}"/>
    <cellStyle name="Standard 22 2" xfId="3307" xr:uid="{B34EA2D6-C3E5-4A72-ACB5-86123E56015A}"/>
    <cellStyle name="Standard 23" xfId="2594" xr:uid="{15E0CC8D-627F-4C1A-AF73-AB896675A748}"/>
    <cellStyle name="Standard 23 2" xfId="4017" xr:uid="{7B2FCB72-0C23-4850-8AC1-B58A9634C2BA}"/>
    <cellStyle name="Standard 24" xfId="2595" xr:uid="{5269FB68-A23E-40FD-A8BE-14B9FFA71176}"/>
    <cellStyle name="Standard 24 2" xfId="4018" xr:uid="{1767C1AA-83DD-422C-BEEF-005A798BB968}"/>
    <cellStyle name="Standard 25" xfId="4056" xr:uid="{F448834E-3CA0-4D06-BB94-61470776E1DF}"/>
    <cellStyle name="Standard 26" xfId="4066" xr:uid="{15203025-635E-47AC-A5BF-F0727432DAE7}"/>
    <cellStyle name="Standard 27" xfId="4068" xr:uid="{34F0D3E0-C6F5-47D6-B030-104C5936CA21}"/>
    <cellStyle name="Standard 28" xfId="4069" xr:uid="{51300409-A201-4BFE-A9AB-B012DF840D98}"/>
    <cellStyle name="Standard 29" xfId="4070" xr:uid="{0DF4924C-9ED4-407A-9FE7-7F61192AFF24}"/>
    <cellStyle name="Standard 3" xfId="23" xr:uid="{00000000-0005-0000-0000-00007C030000}"/>
    <cellStyle name="Standard 3 2" xfId="890" xr:uid="{00000000-0005-0000-0000-00007D030000}"/>
    <cellStyle name="Standard 3 3" xfId="948" xr:uid="{F77281F6-7757-4AB7-9AE6-65C2981A0C56}"/>
    <cellStyle name="Standard 3 4" xfId="1813" xr:uid="{E83EE1A4-EE31-4D85-B111-C5106719CA9D}"/>
    <cellStyle name="Standard 30" xfId="4073" xr:uid="{42D44490-9E70-4B76-80BD-766262D5528F}"/>
    <cellStyle name="Standard 31" xfId="4076" xr:uid="{D078592E-9E35-473B-B33D-DAEED2F1567A}"/>
    <cellStyle name="Standard 32" xfId="4077" xr:uid="{3B039486-0F7E-4C58-B3EA-EA53ECB0B08D}"/>
    <cellStyle name="Standard 4" xfId="24" xr:uid="{00000000-0005-0000-0000-00007E030000}"/>
    <cellStyle name="Standard 4 2" xfId="1814" xr:uid="{9C3F6219-153A-453D-8BCA-54FA87A073FE}"/>
    <cellStyle name="Standard 4 2 2" xfId="1853" xr:uid="{F3A7F408-EEC3-4115-97FF-15A811E55F0A}"/>
    <cellStyle name="Standard 5" xfId="36" xr:uid="{00000000-0005-0000-0000-00007F030000}"/>
    <cellStyle name="Standard 5 2" xfId="1815" xr:uid="{040F1791-5B53-4C86-A470-2BF2E2ABAC7A}"/>
    <cellStyle name="Standard 6" xfId="891" xr:uid="{00000000-0005-0000-0000-000080030000}"/>
    <cellStyle name="Standard 6 2" xfId="1816" xr:uid="{60D70387-4939-49D8-8F52-BC1248B7A613}"/>
    <cellStyle name="Standard 7" xfId="892" xr:uid="{00000000-0005-0000-0000-000081030000}"/>
    <cellStyle name="Standard 7 2" xfId="1817" xr:uid="{935C6B6C-C4E4-4E23-B49D-0111EFC8D097}"/>
    <cellStyle name="Standard 8" xfId="893" xr:uid="{00000000-0005-0000-0000-000082030000}"/>
    <cellStyle name="Standard 8 2" xfId="1818" xr:uid="{7448B2D3-9039-4488-9BD4-E74A082CC6FA}"/>
    <cellStyle name="Standard 9" xfId="894" xr:uid="{00000000-0005-0000-0000-000083030000}"/>
    <cellStyle name="Standard 9 2" xfId="1819" xr:uid="{13DB440E-2AA2-4D76-A205-3C3860DFEE18}"/>
    <cellStyle name="Style 1" xfId="895" xr:uid="{00000000-0005-0000-0000-000084030000}"/>
    <cellStyle name="Style 1 2" xfId="1820" xr:uid="{F3EE390D-7FED-403A-B479-DA206DC1841D}"/>
    <cellStyle name="Tabelle" xfId="896" xr:uid="{00000000-0005-0000-0000-000085030000}"/>
    <cellStyle name="Tabelle 2" xfId="1821" xr:uid="{59D3A66F-620B-4650-8BA8-C74DBAF82652}"/>
    <cellStyle name="Tabelle 2 2" xfId="2566" xr:uid="{18F77F18-E059-4BA8-9A98-4125A5E48C70}"/>
    <cellStyle name="Tabelle 3" xfId="1843" xr:uid="{A629E2BA-07D5-4CA2-820C-18B05D0926C9}"/>
    <cellStyle name="Tabelle 3 2" xfId="4034" xr:uid="{1EE1A142-246C-46D0-AE0D-01A6B15CF0C8}"/>
    <cellStyle name="Tabelle 4" xfId="1847" xr:uid="{AB46F065-23EB-4256-87FD-E6D2946D7535}"/>
    <cellStyle name="Tabelle 4 2" xfId="2584" xr:uid="{81B24C93-4949-4260-9DCF-73D05F7E6F50}"/>
    <cellStyle name="Tabelle 5" xfId="1842" xr:uid="{CA2B0AC7-3C8D-4E9C-9EEA-444A12100B06}"/>
    <cellStyle name="Tabelle 5 2" xfId="2581" xr:uid="{59C19EE8-1678-4121-BF99-10D43EA40E94}"/>
    <cellStyle name="Tabelle 6" xfId="1835" xr:uid="{DD8D16DB-BB2E-4483-9CEB-5CAA2F239184}"/>
    <cellStyle name="Tabelle 7" xfId="2213" xr:uid="{38D9CDA6-3FCE-4472-93CB-9F8E3FA663C4}"/>
    <cellStyle name="Tabelle 7 2" xfId="4040" xr:uid="{31172AA3-00FB-4EEE-9590-BEFAB01541F2}"/>
    <cellStyle name="Tabelle 8" xfId="2206" xr:uid="{CA22EECB-5AD8-48C8-924A-3F7CF9257042}"/>
    <cellStyle name="Text" xfId="897" xr:uid="{00000000-0005-0000-0000-000086030000}"/>
    <cellStyle name="Total 2" xfId="898" xr:uid="{00000000-0005-0000-0000-000087030000}"/>
    <cellStyle name="Total 2 2" xfId="1822" xr:uid="{32DB113B-7AA9-41DF-BAF2-DD961E1661B2}"/>
    <cellStyle name="Überschrift 1 2" xfId="950" xr:uid="{A63F9E81-2509-4141-B7D7-7F0B6D137FC3}"/>
    <cellStyle name="Überschrift 2 2" xfId="951" xr:uid="{AA474045-95D1-4309-B3BD-E46CC6F2B1D1}"/>
    <cellStyle name="Überschrift 3 2" xfId="952" xr:uid="{448E920B-BE7A-4D69-A117-D4B69DEBD113}"/>
    <cellStyle name="Überschrift 4 2" xfId="953" xr:uid="{F1019A27-D56A-4E09-9477-F0C3AAE263B2}"/>
    <cellStyle name="Überschrift 5" xfId="949" xr:uid="{66B01C6C-A845-44A5-9655-E45229817891}"/>
    <cellStyle name="Verknüpfte Zelle 2" xfId="954" xr:uid="{175A1841-7590-4369-A2D2-5733E3ECC35E}"/>
    <cellStyle name="Währung 2" xfId="899" xr:uid="{00000000-0005-0000-0000-000088030000}"/>
    <cellStyle name="Währung 2 2" xfId="955" xr:uid="{32411F09-C81B-403F-B00C-5A7BF06A86D3}"/>
    <cellStyle name="Währung 2 2 2" xfId="2217" xr:uid="{4DD15DD1-4D7F-4CC8-AB4D-7E59CA3B1B56}"/>
    <cellStyle name="Währung 2 2 2 2" xfId="3659" xr:uid="{BA97BFDC-20D0-483D-8FD6-281C2A60222A}"/>
    <cellStyle name="Währung 2 2 3" xfId="2945" xr:uid="{F2E3F3B4-BD53-4FF6-8E88-E0B4618DC2DC}"/>
    <cellStyle name="Währung 2 2 4" xfId="4075" xr:uid="{412065BF-67F6-4041-92CE-59FFE6AFBD6F}"/>
    <cellStyle name="Währung 2 3" xfId="1823" xr:uid="{B906975A-9CB1-49D5-96EF-F5B627FE6A03}"/>
    <cellStyle name="Währung 2 3 2" xfId="2567" xr:uid="{998C8883-F984-4FE3-BAB8-E3DBD9EB1C9A}"/>
    <cellStyle name="Währung 2 3 2 2" xfId="4002" xr:uid="{A29CEF10-4E3D-48F1-BB4E-23140A3A5F9F}"/>
    <cellStyle name="Währung 2 3 3" xfId="3293" xr:uid="{702AD758-5F2D-446E-8866-CCB2C0061648}"/>
    <cellStyle name="Währung 2 4" xfId="2214" xr:uid="{96EC84AE-AF16-4CE1-BC63-FA84C34630ED}"/>
    <cellStyle name="Währung 2 4 2" xfId="3656" xr:uid="{EB30DC76-9B2A-4350-A50E-820688D3ED8B}"/>
    <cellStyle name="Währung 2 5" xfId="2207" xr:uid="{11F9D430-4649-42D7-8F14-5C2A101CDD63}"/>
    <cellStyle name="Währung 2 5 2" xfId="3651" xr:uid="{9EE76FFD-8895-4A1A-A0E2-A10C98C0FEFE}"/>
    <cellStyle name="Währung 2 6" xfId="2940" xr:uid="{1622CBEA-398C-4675-A595-3757CE267BEE}"/>
    <cellStyle name="Währung 2 7" xfId="4074" xr:uid="{294D6430-ADF2-482F-B82F-0D16FB53530B}"/>
    <cellStyle name="Währung 3" xfId="2588" xr:uid="{B1588613-3430-44B4-8EB7-610D2D976D85}"/>
    <cellStyle name="Währung 3 2" xfId="4012" xr:uid="{8E64E0C9-91BA-47BF-87FA-49AB9E8EA9F4}"/>
    <cellStyle name="Währung 4" xfId="3303" xr:uid="{583C16CA-F6B3-46A0-84D7-D60807AADB6E}"/>
    <cellStyle name="Währung 5" xfId="900" xr:uid="{00000000-0005-0000-0000-000089030000}"/>
    <cellStyle name="Währung 5 2" xfId="1824" xr:uid="{5906652C-2F60-4696-A123-71AE61166179}"/>
    <cellStyle name="Währung 5 2 2" xfId="2568" xr:uid="{7DF70DC5-5578-40D6-9E81-7EF0536F788F}"/>
    <cellStyle name="Währung 5 2 2 2" xfId="4003" xr:uid="{026168A5-49D6-4130-B70C-A0CEDAEAEB68}"/>
    <cellStyle name="Währung 5 2 3" xfId="3294" xr:uid="{E5795152-8BB9-4E54-9AFC-1D6679EFE965}"/>
    <cellStyle name="Währung 5 3" xfId="2215" xr:uid="{0F6CC866-82D6-414E-B6AE-E0BBE6200667}"/>
    <cellStyle name="Währung 5 3 2" xfId="3657" xr:uid="{66ABFE07-29B7-4540-85FD-B192623F3333}"/>
    <cellStyle name="Währung 5 4" xfId="2208" xr:uid="{C064B6A4-3F20-44AA-BBE0-7B4A20A58F5B}"/>
    <cellStyle name="Währung 5 4 2" xfId="3652" xr:uid="{1851D4B3-15B7-440E-8D93-EE1CA29DA628}"/>
    <cellStyle name="Währung 5 5" xfId="2941" xr:uid="{9F98D78F-B22E-4EE3-AB54-FECB799C4669}"/>
    <cellStyle name="Währung 9 2" xfId="1858" xr:uid="{C8A69973-6333-49B0-A673-D6AEB4DE4534}"/>
    <cellStyle name="Währung 9 2 2" xfId="2591" xr:uid="{7EEB5C00-69F8-4153-AA1B-4C258BDCA259}"/>
    <cellStyle name="Währung 9 2 2 2" xfId="4014" xr:uid="{EAD867E7-194A-42B0-80D4-6FF141BE3BEB}"/>
    <cellStyle name="Währung 9 2 3" xfId="3305" xr:uid="{F310F0A9-FE69-472C-B888-FD9B7A14CEA5}"/>
    <cellStyle name="Warnender Text 2" xfId="956" xr:uid="{5673D59A-1231-4BF2-9234-BD45F616A573}"/>
    <cellStyle name="Warning Text 2" xfId="901" xr:uid="{00000000-0005-0000-0000-00008A030000}"/>
    <cellStyle name="Warning Text 2 2" xfId="1825" xr:uid="{2B85F791-24BE-42D2-9D69-84A5607C6103}"/>
    <cellStyle name="Zahl,00" xfId="902" xr:uid="{00000000-0005-0000-0000-00008B030000}"/>
    <cellStyle name="Zelle überprüfen 2" xfId="957" xr:uid="{40378E9A-8B5D-48ED-8195-6A72B5AD0118}"/>
  </cellStyles>
  <dxfs count="10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0F0F0"/>
      <color rgb="FFEAEAEA"/>
      <color rgb="FFECECEC"/>
      <color rgb="FFE8E8E8"/>
      <color rgb="FFE4E4E4"/>
      <color rgb="FFC6EFCE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hyperlink" Target="#Zusammenfassung!A1"/><Relationship Id="rId4" Type="http://schemas.openxmlformats.org/officeDocument/2006/relationships/image" Target="../media/image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16622</xdr:rowOff>
    </xdr:from>
    <xdr:to>
      <xdr:col>11</xdr:col>
      <xdr:colOff>2943225</xdr:colOff>
      <xdr:row>6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7F6A1ED-BD0E-448C-9823-C35FC501F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573000" y="816722"/>
          <a:ext cx="4210050" cy="5929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8EB34-37B3-4F1E-AD7C-734984A09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0EB80DA-CC78-4E51-9D82-A20E6860C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ABCE6-D8A9-4CB2-BDA5-12D73D6CC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E42ADF1-1753-4B28-9196-11FDA8FC4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7" name="Grafik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CE8B4-97A4-49FA-9AAC-D141C8F9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0D2FB9F-6B41-4E00-9E70-DD4EA76A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60258-A17C-4154-8C2B-BBBA183F8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FF762A4-4821-4FD8-AED5-39CD03879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3598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DDB93-9DD7-49C7-BA61-067D6E3A9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7658B4B-6CC1-4DB5-B4BA-DA996E65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280035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E587E-DDC0-4F08-8F2F-B358178A3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467460-7F39-414F-9C79-2DCF1B14E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E3F07-DC19-468C-BF5F-C9C30100A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EE554B2-A11F-46AD-AE51-C4C9FEC3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62842-1A3C-4380-A514-3F537F108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739D00B-58F8-4940-BA6D-32EF109F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73AA1-95A1-49AA-8779-1B3AE7DC1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3A0D2AF-6BCE-4A16-8281-1986D58D0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577215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E8EA7-E740-48A7-9080-18AD8774E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AFE3F0-3AB5-4097-8E81-84FD53787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7FDCD-5E87-4E62-AB83-27330136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62DE85E-63B6-4E56-9EB7-278DF907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DBA00-99C3-42A9-BC2A-34B161A0A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C2E5676-8C76-4F30-BF5C-5E8A7596A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45508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D0546-560A-49D0-AD38-0BC290B49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79058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0</xdr:row>
      <xdr:rowOff>28575</xdr:rowOff>
    </xdr:from>
    <xdr:to>
      <xdr:col>10</xdr:col>
      <xdr:colOff>727562</xdr:colOff>
      <xdr:row>4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924D462-7134-477E-93CD-6588960B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343650" y="28575"/>
          <a:ext cx="3070712" cy="68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0</xdr:row>
      <xdr:rowOff>190500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87A2C-B970-45A7-9104-5E49FE165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781175" cy="1905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10</xdr:col>
      <xdr:colOff>756137</xdr:colOff>
      <xdr:row>4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2D6CF9D-66F9-4257-AFEC-BAD65150E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876800" y="0"/>
          <a:ext cx="2880212" cy="695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phili\Desktop\28112017\Users\Thomas\Desktop\GKD%20Gummersbach\Marienheide\GKD%20Marienheiden%20UHR%202016%2010%2019%20Reviereinteilung%20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chnung VK"/>
      <sheetName val="Mitarbeiter"/>
      <sheetName val="Jahresfaktoren"/>
      <sheetName val="RKL und Leistungen"/>
      <sheetName val="1 Kalk. UHR"/>
      <sheetName val="Stundenkalkulationen"/>
      <sheetName val="Pivot_MA UHR"/>
      <sheetName val="Aufmaß"/>
      <sheetName val="Pivot"/>
      <sheetName val="Stunden Bereich ab 01 2017"/>
      <sheetName val="Reviere IST - alt"/>
      <sheetName val="Hilfstabelle"/>
      <sheetName val="GKD Marienheiden UHR 2016 10 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5">
          <cell r="B15" t="str">
            <v xml:space="preserve"> - keine Zuordnung -</v>
          </cell>
        </row>
        <row r="25">
          <cell r="J25" t="str">
            <v>X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3CDA-5447-41F5-9251-E1A8FC648E33}">
  <sheetPr codeName="Tabelle3">
    <tabColor rgb="FFFFFF00"/>
    <pageSetUpPr fitToPage="1"/>
  </sheetPr>
  <dimension ref="A1:L35"/>
  <sheetViews>
    <sheetView showGridLines="0" tabSelected="1" zoomScaleNormal="10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ColWidth="10.6640625" defaultRowHeight="14.4"/>
  <cols>
    <col min="1" max="3" width="9.88671875" style="26" customWidth="1"/>
    <col min="4" max="4" width="38.5546875" style="26" customWidth="1"/>
    <col min="5" max="5" width="2.6640625" style="26" customWidth="1"/>
    <col min="6" max="6" width="22.6640625" style="26" customWidth="1"/>
    <col min="7" max="9" width="25.6640625" style="26" customWidth="1"/>
    <col min="10" max="10" width="17.88671875" style="26" customWidth="1"/>
    <col min="11" max="11" width="19" style="26" customWidth="1"/>
    <col min="12" max="12" width="45.33203125" style="26" customWidth="1"/>
    <col min="13" max="16384" width="10.6640625" style="26"/>
  </cols>
  <sheetData>
    <row r="1" spans="1:12" ht="17.399999999999999">
      <c r="A1" s="25" t="s">
        <v>53</v>
      </c>
      <c r="G1" s="27"/>
      <c r="I1" s="28" t="s">
        <v>72</v>
      </c>
      <c r="J1" s="29" t="s">
        <v>112</v>
      </c>
      <c r="L1" s="30">
        <v>46199</v>
      </c>
    </row>
    <row r="2" spans="1:12" ht="15" customHeight="1">
      <c r="E2" s="31"/>
      <c r="G2" s="32"/>
      <c r="H2" s="33" t="s">
        <v>105</v>
      </c>
      <c r="I2" s="32"/>
      <c r="J2" s="32"/>
    </row>
    <row r="3" spans="1:12" ht="30" customHeight="1">
      <c r="A3" s="33" t="s">
        <v>54</v>
      </c>
      <c r="E3"/>
      <c r="G3" s="34" t="s">
        <v>107</v>
      </c>
      <c r="H3" s="23"/>
      <c r="I3" s="22"/>
      <c r="J3" s="35"/>
      <c r="K3" s="296"/>
      <c r="L3" s="297"/>
    </row>
    <row r="4" spans="1:12" ht="15" customHeight="1">
      <c r="A4" s="36" t="s">
        <v>104</v>
      </c>
      <c r="E4"/>
      <c r="F4" s="37"/>
      <c r="K4" s="297"/>
      <c r="L4" s="297"/>
    </row>
    <row r="5" spans="1:12" ht="15" customHeight="1">
      <c r="A5" s="36" t="s">
        <v>55</v>
      </c>
      <c r="B5" s="38"/>
      <c r="C5" s="38"/>
      <c r="D5" s="38"/>
      <c r="E5"/>
      <c r="F5" s="38"/>
      <c r="K5" s="297"/>
      <c r="L5" s="297"/>
    </row>
    <row r="6" spans="1:12" ht="15" customHeight="1">
      <c r="A6" s="36"/>
      <c r="C6"/>
      <c r="D6"/>
      <c r="E6"/>
      <c r="F6" s="39"/>
      <c r="G6" s="40"/>
      <c r="K6" s="297"/>
      <c r="L6" s="297"/>
    </row>
    <row r="7" spans="1:12" customFormat="1" ht="8.1" customHeight="1" thickBot="1"/>
    <row r="8" spans="1:12" s="38" customFormat="1" ht="40.200000000000003" thickBot="1">
      <c r="A8" s="41" t="s">
        <v>81</v>
      </c>
      <c r="B8" s="41" t="s">
        <v>47</v>
      </c>
      <c r="C8" s="41" t="s">
        <v>73</v>
      </c>
      <c r="D8" s="42" t="s">
        <v>60</v>
      </c>
      <c r="E8" s="43"/>
      <c r="F8" s="44" t="s">
        <v>56</v>
      </c>
      <c r="G8" s="44" t="s">
        <v>61</v>
      </c>
      <c r="H8" s="44" t="s">
        <v>69</v>
      </c>
      <c r="I8" s="44" t="s">
        <v>62</v>
      </c>
      <c r="J8" s="45" t="s">
        <v>48</v>
      </c>
      <c r="K8" s="44" t="s">
        <v>68</v>
      </c>
      <c r="L8" s="45" t="s">
        <v>67</v>
      </c>
    </row>
    <row r="9" spans="1:12" s="38" customFormat="1" ht="15" thickTop="1">
      <c r="A9" s="46" t="str">
        <f>"Unterhaltsreinigung Los "&amp;A10</f>
        <v>Unterhaltsreinigung Los 1</v>
      </c>
      <c r="B9" s="47"/>
      <c r="C9" s="47"/>
      <c r="D9" s="47"/>
      <c r="E9" s="47"/>
      <c r="F9" s="48"/>
      <c r="G9" s="48"/>
      <c r="H9" s="48"/>
      <c r="I9" s="48"/>
      <c r="J9" s="49"/>
      <c r="K9" s="49"/>
      <c r="L9" s="50"/>
    </row>
    <row r="10" spans="1:12" s="38" customFormat="1">
      <c r="A10" s="51">
        <v>1</v>
      </c>
      <c r="B10" s="52">
        <v>1</v>
      </c>
      <c r="C10" s="52" t="s">
        <v>74</v>
      </c>
      <c r="D10" s="53" t="str" cm="1">
        <f t="array" aca="1" ref="D10" ca="1">INDIRECT("'Los "&amp;$A10&amp;"."&amp;$B10&amp;" "&amp;$C10&amp;"'"&amp;"!b3")</f>
        <v>Kita Schulstraße</v>
      </c>
      <c r="E10" s="54" t="str">
        <f t="shared" ref="E10:E14" si="0">HYPERLINK("#'Los "&amp;$A10&amp;"."&amp;$B10&amp;" "&amp;$C10&amp;"'"&amp;"!A10","è")</f>
        <v>è</v>
      </c>
      <c r="F10" s="55" cm="1">
        <f t="array" aca="1" ref="F10" ca="1">INDIRECT("'Los "&amp;$A10&amp;"."&amp;$B10&amp;" "&amp;$C10&amp;"'"&amp;"!O2")</f>
        <v>0</v>
      </c>
      <c r="G10" s="56" cm="1">
        <f t="array" aca="1" ref="G10" ca="1">INDIRECT("'Los "&amp;$A10&amp;"."&amp;$B10&amp;" "&amp;$C10&amp;"'"&amp;"!O3")</f>
        <v>0</v>
      </c>
      <c r="H10" s="56" cm="1">
        <f t="array" aca="1" ref="H10" ca="1">INDIRECT("'Los "&amp;$A10&amp;"."&amp;$B10&amp;" "&amp;$C10&amp;"'"&amp;"!O4")</f>
        <v>0</v>
      </c>
      <c r="I10" s="55" cm="1">
        <f t="array" aca="1" ref="I10" ca="1">INDIRECT("'Los "&amp;$A10&amp;"."&amp;$B10&amp;" "&amp;$C10&amp;"'"&amp;"!K7")</f>
        <v>0</v>
      </c>
      <c r="J10" s="57" cm="1">
        <f t="array" aca="1" ref="J10" ca="1">INDIRECT("'Los "&amp;$A10&amp;"."&amp;$B10&amp;" "&amp;$C10&amp;"'"&amp;"!O6")</f>
        <v>114630.66</v>
      </c>
      <c r="K10" s="57" cm="1">
        <f t="array" aca="1" ref="K10" ca="1">INDIRECT("'Los "&amp;$A10&amp;"."&amp;$B10&amp;" "&amp;$C10&amp;"'"&amp;"!K8")</f>
        <v>170</v>
      </c>
      <c r="L10" s="58" t="str" cm="1">
        <f t="array" aca="1" ref="L10" ca="1">INDIRECT("'Los "&amp;$A10&amp;"."&amp;$B10&amp;" "&amp;$C10&amp;"'"&amp;"!L1")</f>
        <v>Das Preisblatt ist nicht vollständig ausgefüllt!</v>
      </c>
    </row>
    <row r="11" spans="1:12" s="38" customFormat="1">
      <c r="A11" s="51">
        <v>1</v>
      </c>
      <c r="B11" s="52">
        <v>2</v>
      </c>
      <c r="C11" s="52" t="s">
        <v>74</v>
      </c>
      <c r="D11" s="59" t="str" cm="1">
        <f t="array" aca="1" ref="D11" ca="1">INDIRECT("'Los "&amp;$A11&amp;"."&amp;$B11&amp;" "&amp;$C11&amp;"'"&amp;"!b3")</f>
        <v xml:space="preserve">Kita Schatenstraße </v>
      </c>
      <c r="E11" s="54" t="str">
        <f t="shared" si="0"/>
        <v>è</v>
      </c>
      <c r="F11" s="55" cm="1">
        <f t="array" aca="1" ref="F11" ca="1">INDIRECT("'Los "&amp;$A11&amp;"."&amp;$B11&amp;" "&amp;$C11&amp;"'"&amp;"!O2")</f>
        <v>0</v>
      </c>
      <c r="G11" s="56" cm="1">
        <f t="array" aca="1" ref="G11" ca="1">INDIRECT("'Los "&amp;$A11&amp;"."&amp;$B11&amp;" "&amp;$C11&amp;"'"&amp;"!O3")</f>
        <v>0</v>
      </c>
      <c r="H11" s="56" cm="1">
        <f t="array" aca="1" ref="H11" ca="1">INDIRECT("'Los "&amp;$A11&amp;"."&amp;$B11&amp;" "&amp;$C11&amp;"'"&amp;"!O4")</f>
        <v>0</v>
      </c>
      <c r="I11" s="55" cm="1">
        <f t="array" aca="1" ref="I11" ca="1">INDIRECT("'Los "&amp;$A11&amp;"."&amp;$B11&amp;" "&amp;$C11&amp;"'"&amp;"!K7")</f>
        <v>0</v>
      </c>
      <c r="J11" s="57" cm="1">
        <f t="array" aca="1" ref="J11" ca="1">INDIRECT("'Los "&amp;$A11&amp;"."&amp;$B11&amp;" "&amp;$C11&amp;"'"&amp;"!O6")</f>
        <v>236718.89999999994</v>
      </c>
      <c r="K11" s="57" cm="1">
        <f t="array" aca="1" ref="K11" ca="1">INDIRECT("'Los "&amp;$A11&amp;"."&amp;$B11&amp;" "&amp;$C11&amp;"'"&amp;"!K8")</f>
        <v>180</v>
      </c>
      <c r="L11" s="58" t="str" cm="1">
        <f t="array" aca="1" ref="L11" ca="1">INDIRECT("'Los "&amp;$A11&amp;"."&amp;$B11&amp;" "&amp;$C11&amp;"'"&amp;"!L1")</f>
        <v>Das Preisblatt ist nicht vollständig ausgefüllt!</v>
      </c>
    </row>
    <row r="12" spans="1:12" s="38" customFormat="1">
      <c r="A12" s="51">
        <v>1</v>
      </c>
      <c r="B12" s="52">
        <v>3</v>
      </c>
      <c r="C12" s="52" t="s">
        <v>74</v>
      </c>
      <c r="D12" s="59" t="str" cm="1">
        <f t="array" aca="1" ref="D12" ca="1">INDIRECT("'Los "&amp;$A12&amp;"."&amp;$B12&amp;" "&amp;$C12&amp;"'"&amp;"!b3")</f>
        <v>Kita Bentlake</v>
      </c>
      <c r="E12" s="54" t="str">
        <f t="shared" si="0"/>
        <v>è</v>
      </c>
      <c r="F12" s="55" cm="1">
        <f t="array" aca="1" ref="F12" ca="1">INDIRECT("'Los "&amp;$A12&amp;"."&amp;$B12&amp;" "&amp;$C12&amp;"'"&amp;"!O2")</f>
        <v>0</v>
      </c>
      <c r="G12" s="56" cm="1">
        <f t="array" aca="1" ref="G12" ca="1">INDIRECT("'Los "&amp;$A12&amp;"."&amp;$B12&amp;" "&amp;$C12&amp;"'"&amp;"!O3")</f>
        <v>0</v>
      </c>
      <c r="H12" s="56" cm="1">
        <f t="array" aca="1" ref="H12" ca="1">INDIRECT("'Los "&amp;$A12&amp;"."&amp;$B12&amp;" "&amp;$C12&amp;"'"&amp;"!O4")</f>
        <v>0</v>
      </c>
      <c r="I12" s="55" cm="1">
        <f t="array" aca="1" ref="I12" ca="1">INDIRECT("'Los "&amp;$A12&amp;"."&amp;$B12&amp;" "&amp;$C12&amp;"'"&amp;"!K7")</f>
        <v>0</v>
      </c>
      <c r="J12" s="57" cm="1">
        <f t="array" aca="1" ref="J12" ca="1">INDIRECT("'Los "&amp;$A12&amp;"."&amp;$B12&amp;" "&amp;$C12&amp;"'"&amp;"!O6")</f>
        <v>161413.91200000001</v>
      </c>
      <c r="K12" s="57" cm="1">
        <f t="array" aca="1" ref="K12" ca="1">INDIRECT("'Los "&amp;$A12&amp;"."&amp;$B12&amp;" "&amp;$C12&amp;"'"&amp;"!K8")</f>
        <v>195</v>
      </c>
      <c r="L12" s="58" t="str" cm="1">
        <f t="array" aca="1" ref="L12" ca="1">INDIRECT("'Los "&amp;$A12&amp;"."&amp;$B12&amp;" "&amp;$C12&amp;"'"&amp;"!L1")</f>
        <v>Das Preisblatt ist nicht vollständig ausgefüllt!</v>
      </c>
    </row>
    <row r="13" spans="1:12" s="38" customFormat="1">
      <c r="A13" s="51">
        <v>1</v>
      </c>
      <c r="B13" s="52">
        <v>4</v>
      </c>
      <c r="C13" s="52" t="s">
        <v>74</v>
      </c>
      <c r="D13" s="59" t="str" cm="1">
        <f t="array" aca="1" ref="D13" ca="1">INDIRECT("'Los "&amp;$A13&amp;"."&amp;$B13&amp;" "&amp;$C13&amp;"'"&amp;"!b3")</f>
        <v>Kita Klausheide</v>
      </c>
      <c r="E13" s="54" t="str">
        <f t="shared" si="0"/>
        <v>è</v>
      </c>
      <c r="F13" s="55" cm="1">
        <f t="array" aca="1" ref="F13" ca="1">INDIRECT("'Los "&amp;$A13&amp;"."&amp;$B13&amp;" "&amp;$C13&amp;"'"&amp;"!O2")</f>
        <v>0</v>
      </c>
      <c r="G13" s="56" cm="1">
        <f t="array" aca="1" ref="G13" ca="1">INDIRECT("'Los "&amp;$A13&amp;"."&amp;$B13&amp;" "&amp;$C13&amp;"'"&amp;"!O3")</f>
        <v>0</v>
      </c>
      <c r="H13" s="56" cm="1">
        <f t="array" aca="1" ref="H13" ca="1">INDIRECT("'Los "&amp;$A13&amp;"."&amp;$B13&amp;" "&amp;$C13&amp;"'"&amp;"!O4")</f>
        <v>0</v>
      </c>
      <c r="I13" s="55" cm="1">
        <f t="array" aca="1" ref="I13" ca="1">INDIRECT("'Los "&amp;$A13&amp;"."&amp;$B13&amp;" "&amp;$C13&amp;"'"&amp;"!K7")</f>
        <v>0</v>
      </c>
      <c r="J13" s="57" cm="1">
        <f t="array" aca="1" ref="J13" ca="1">INDIRECT("'Los "&amp;$A13&amp;"."&amp;$B13&amp;" "&amp;$C13&amp;"'"&amp;"!O6")</f>
        <v>234684.00321428565</v>
      </c>
      <c r="K13" s="57" cm="1">
        <f t="array" aca="1" ref="K13" ca="1">INDIRECT("'Los "&amp;$A13&amp;"."&amp;$B13&amp;" "&amp;$C13&amp;"'"&amp;"!K8")</f>
        <v>215</v>
      </c>
      <c r="L13" s="58" t="str" cm="1">
        <f t="array" aca="1" ref="L13" ca="1">INDIRECT("'Los "&amp;$A13&amp;"."&amp;$B13&amp;" "&amp;$C13&amp;"'"&amp;"!L1")</f>
        <v>Das Preisblatt ist nicht vollständig ausgefüllt!</v>
      </c>
    </row>
    <row r="14" spans="1:12" s="38" customFormat="1">
      <c r="A14" s="51">
        <v>1</v>
      </c>
      <c r="B14" s="52">
        <v>5</v>
      </c>
      <c r="C14" s="52" t="s">
        <v>74</v>
      </c>
      <c r="D14" s="59" t="str" cm="1">
        <f t="array" aca="1" ref="D14" ca="1">INDIRECT("'Los "&amp;$A14&amp;"."&amp;$B14&amp;" "&amp;$C14&amp;"'"&amp;"!b3")</f>
        <v>Kita Espeln</v>
      </c>
      <c r="E14" s="54" t="str">
        <f t="shared" si="0"/>
        <v>è</v>
      </c>
      <c r="F14" s="55" cm="1">
        <f t="array" aca="1" ref="F14" ca="1">INDIRECT("'Los "&amp;$A14&amp;"."&amp;$B14&amp;" "&amp;$C14&amp;"'"&amp;"!O2")</f>
        <v>0</v>
      </c>
      <c r="G14" s="56" cm="1">
        <f t="array" aca="1" ref="G14" ca="1">INDIRECT("'Los "&amp;$A14&amp;"."&amp;$B14&amp;" "&amp;$C14&amp;"'"&amp;"!O3")</f>
        <v>0</v>
      </c>
      <c r="H14" s="56" cm="1">
        <f t="array" aca="1" ref="H14" ca="1">INDIRECT("'Los "&amp;$A14&amp;"."&amp;$B14&amp;" "&amp;$C14&amp;"'"&amp;"!O4")</f>
        <v>0</v>
      </c>
      <c r="I14" s="55" cm="1">
        <f t="array" aca="1" ref="I14" ca="1">INDIRECT("'Los "&amp;$A14&amp;"."&amp;$B14&amp;" "&amp;$C14&amp;"'"&amp;"!K7")</f>
        <v>0</v>
      </c>
      <c r="J14" s="57" cm="1">
        <f t="array" aca="1" ref="J14" ca="1">INDIRECT("'Los "&amp;$A14&amp;"."&amp;$B14&amp;" "&amp;$C14&amp;"'"&amp;"!O6")</f>
        <v>108378.75200000001</v>
      </c>
      <c r="K14" s="57" cm="1">
        <f t="array" aca="1" ref="K14" ca="1">INDIRECT("'Los "&amp;$A14&amp;"."&amp;$B14&amp;" "&amp;$C14&amp;"'"&amp;"!K8")</f>
        <v>250</v>
      </c>
      <c r="L14" s="58" t="str" cm="1">
        <f t="array" aca="1" ref="L14" ca="1">INDIRECT("'Los "&amp;$A14&amp;"."&amp;$B14&amp;" "&amp;$C14&amp;"'"&amp;"!L1")</f>
        <v>Das Preisblatt ist nicht vollständig ausgefüllt!</v>
      </c>
    </row>
    <row r="15" spans="1:12">
      <c r="A15" s="60"/>
      <c r="B15" s="61"/>
      <c r="C15" s="61"/>
      <c r="D15" s="62"/>
      <c r="E15" s="62" t="s">
        <v>103</v>
      </c>
      <c r="F15" s="63">
        <f ca="1">SUM(F10:F14)</f>
        <v>0</v>
      </c>
      <c r="G15" s="64">
        <f ca="1">SUM(G10:G14)</f>
        <v>0</v>
      </c>
      <c r="H15" s="65"/>
      <c r="I15" s="65"/>
      <c r="J15" s="66">
        <f ca="1">SUM(J10:J14)</f>
        <v>855826.22721428552</v>
      </c>
      <c r="K15" s="67"/>
      <c r="L15" s="67"/>
    </row>
    <row r="16" spans="1:12" s="38" customFormat="1">
      <c r="A16" s="60" t="str">
        <f>"Grundreinigung Los "&amp;A17</f>
        <v>Grundreinigung Los 1</v>
      </c>
      <c r="B16" s="68"/>
      <c r="C16" s="61"/>
      <c r="D16" s="61"/>
      <c r="E16" s="61"/>
      <c r="F16" s="69"/>
      <c r="G16" s="69"/>
      <c r="H16" s="69"/>
      <c r="I16" s="69"/>
      <c r="J16" s="70"/>
      <c r="K16" s="70"/>
      <c r="L16" s="71"/>
    </row>
    <row r="17" spans="1:12" s="38" customFormat="1">
      <c r="A17" s="51">
        <v>1</v>
      </c>
      <c r="B17" s="52">
        <v>1</v>
      </c>
      <c r="C17" s="52" t="s">
        <v>71</v>
      </c>
      <c r="D17" s="59" t="str" cm="1">
        <f t="array" aca="1" ref="D17" ca="1">INDIRECT("'Los "&amp;$A17&amp;"."&amp;$B17&amp;" "&amp;$C17&amp;"'"&amp;"!b3")</f>
        <v xml:space="preserve">Kita Schulstraße </v>
      </c>
      <c r="E17" s="54" t="str">
        <f t="shared" ref="E17:E21" si="1">HYPERLINK("#'Los "&amp;$A17&amp;"."&amp;$B17&amp;" "&amp;$C17&amp;"'"&amp;"!A10","è")</f>
        <v>è</v>
      </c>
      <c r="F17" s="55" cm="1">
        <f t="array" aca="1" ref="F17" ca="1">INDIRECT("'Los "&amp;$A17&amp;"."&amp;$B17&amp;" "&amp;$C17&amp;"'"&amp;"!o2")</f>
        <v>0</v>
      </c>
      <c r="G17" s="56" cm="1">
        <f t="array" aca="1" ref="G17" ca="1">INDIRECT("'Los "&amp;$A17&amp;"."&amp;$B17&amp;" "&amp;$C17&amp;"'"&amp;"!o3")</f>
        <v>0</v>
      </c>
      <c r="H17" s="56" cm="1">
        <f t="array" aca="1" ref="H17" ca="1">INDIRECT("'Los "&amp;$A17&amp;"."&amp;$B17&amp;" "&amp;$C17&amp;"'"&amp;"!o4")</f>
        <v>0</v>
      </c>
      <c r="I17" s="55" cm="1">
        <f t="array" aca="1" ref="I17" ca="1">INDIRECT("'Los "&amp;$A17&amp;"."&amp;$B17&amp;" "&amp;$C17&amp;"'"&amp;"!K7")</f>
        <v>0</v>
      </c>
      <c r="J17" s="57" cm="1">
        <f t="array" aca="1" ref="J17" ca="1">INDIRECT("'Los "&amp;$A17&amp;"."&amp;$B17&amp;" "&amp;$C17&amp;"'"&amp;"!o6")</f>
        <v>580.54999999999984</v>
      </c>
      <c r="K17" s="57" cm="1">
        <f t="array" aca="1" ref="K17" ca="1">INDIRECT("'Los "&amp;$A17&amp;"."&amp;$B17&amp;" "&amp;$C17&amp;"'"&amp;"!K8")</f>
        <v>15</v>
      </c>
      <c r="L17" s="58" t="str" cm="1">
        <f t="array" aca="1" ref="L17" ca="1">INDIRECT("'Los "&amp;$A17&amp;"."&amp;$B17&amp;" "&amp;$C17&amp;"'"&amp;"!L1")</f>
        <v>Das Preisblatt ist nicht vollständig ausgefüllt!</v>
      </c>
    </row>
    <row r="18" spans="1:12" s="38" customFormat="1">
      <c r="A18" s="51">
        <v>1</v>
      </c>
      <c r="B18" s="52">
        <v>2</v>
      </c>
      <c r="C18" s="52" t="s">
        <v>71</v>
      </c>
      <c r="D18" s="59" t="str" cm="1">
        <f t="array" aca="1" ref="D18" ca="1">INDIRECT("'Los "&amp;$A18&amp;"."&amp;$B18&amp;" "&amp;$C18&amp;"'"&amp;"!b3")</f>
        <v xml:space="preserve">Kita Schatenstraße </v>
      </c>
      <c r="E18" s="54" t="str">
        <f t="shared" si="1"/>
        <v>è</v>
      </c>
      <c r="F18" s="55" cm="1">
        <f t="array" aca="1" ref="F18" ca="1">INDIRECT("'Los "&amp;$A18&amp;"."&amp;$B18&amp;" "&amp;$C18&amp;"'"&amp;"!o2")</f>
        <v>0</v>
      </c>
      <c r="G18" s="56" cm="1">
        <f t="array" aca="1" ref="G18" ca="1">INDIRECT("'Los "&amp;$A18&amp;"."&amp;$B18&amp;" "&amp;$C18&amp;"'"&amp;"!o3")</f>
        <v>0</v>
      </c>
      <c r="H18" s="56" cm="1">
        <f t="array" aca="1" ref="H18" ca="1">INDIRECT("'Los "&amp;$A18&amp;"."&amp;$B18&amp;" "&amp;$C18&amp;"'"&amp;"!o4")</f>
        <v>0</v>
      </c>
      <c r="I18" s="55" cm="1">
        <f t="array" aca="1" ref="I18" ca="1">INDIRECT("'Los "&amp;$A18&amp;"."&amp;$B18&amp;" "&amp;$C18&amp;"'"&amp;"!K7")</f>
        <v>0</v>
      </c>
      <c r="J18" s="57" cm="1">
        <f t="array" aca="1" ref="J18" ca="1">INDIRECT("'Los "&amp;$A18&amp;"."&amp;$B18&amp;" "&amp;$C18&amp;"'"&amp;"!o6")</f>
        <v>1096.02</v>
      </c>
      <c r="K18" s="57" cm="1">
        <f t="array" aca="1" ref="K18" ca="1">INDIRECT("'Los "&amp;$A18&amp;"."&amp;$B18&amp;" "&amp;$C18&amp;"'"&amp;"!K8")</f>
        <v>15</v>
      </c>
      <c r="L18" s="58" t="str" cm="1">
        <f t="array" aca="1" ref="L18" ca="1">INDIRECT("'Los "&amp;$A18&amp;"."&amp;$B18&amp;" "&amp;$C18&amp;"'"&amp;"!L1")</f>
        <v>Das Preisblatt ist nicht vollständig ausgefüllt!</v>
      </c>
    </row>
    <row r="19" spans="1:12" s="38" customFormat="1">
      <c r="A19" s="51">
        <v>1</v>
      </c>
      <c r="B19" s="52">
        <v>3</v>
      </c>
      <c r="C19" s="52" t="s">
        <v>71</v>
      </c>
      <c r="D19" s="59" t="str" cm="1">
        <f t="array" aca="1" ref="D19" ca="1">INDIRECT("'Los "&amp;$A19&amp;"."&amp;$B19&amp;" "&amp;$C19&amp;"'"&amp;"!b3")</f>
        <v>Kita Bentlake</v>
      </c>
      <c r="E19" s="54" t="str">
        <f t="shared" si="1"/>
        <v>è</v>
      </c>
      <c r="F19" s="55" cm="1">
        <f t="array" aca="1" ref="F19" ca="1">INDIRECT("'Los "&amp;$A19&amp;"."&amp;$B19&amp;" "&amp;$C19&amp;"'"&amp;"!o2")</f>
        <v>0</v>
      </c>
      <c r="G19" s="56" cm="1">
        <f t="array" aca="1" ref="G19" ca="1">INDIRECT("'Los "&amp;$A19&amp;"."&amp;$B19&amp;" "&amp;$C19&amp;"'"&amp;"!o3")</f>
        <v>0</v>
      </c>
      <c r="H19" s="56" cm="1">
        <f t="array" aca="1" ref="H19" ca="1">INDIRECT("'Los "&amp;$A19&amp;"."&amp;$B19&amp;" "&amp;$C19&amp;"'"&amp;"!o4")</f>
        <v>0</v>
      </c>
      <c r="I19" s="55" cm="1">
        <f t="array" aca="1" ref="I19" ca="1">INDIRECT("'Los "&amp;$A19&amp;"."&amp;$B19&amp;" "&amp;$C19&amp;"'"&amp;"!K7")</f>
        <v>0</v>
      </c>
      <c r="J19" s="57" cm="1">
        <f t="array" aca="1" ref="J19" ca="1">INDIRECT("'Los "&amp;$A19&amp;"."&amp;$B19&amp;" "&amp;$C19&amp;"'"&amp;"!o6")</f>
        <v>730.65000000000009</v>
      </c>
      <c r="K19" s="57" cm="1">
        <f t="array" aca="1" ref="K19" ca="1">INDIRECT("'Los "&amp;$A19&amp;"."&amp;$B19&amp;" "&amp;$C19&amp;"'"&amp;"!K8")</f>
        <v>15</v>
      </c>
      <c r="L19" s="58" t="str" cm="1">
        <f t="array" aca="1" ref="L19" ca="1">INDIRECT("'Los "&amp;$A19&amp;"."&amp;$B19&amp;" "&amp;$C19&amp;"'"&amp;"!L1")</f>
        <v>Das Preisblatt ist nicht vollständig ausgefüllt!</v>
      </c>
    </row>
    <row r="20" spans="1:12" s="38" customFormat="1">
      <c r="A20" s="51">
        <v>1</v>
      </c>
      <c r="B20" s="52">
        <v>4</v>
      </c>
      <c r="C20" s="52" t="s">
        <v>71</v>
      </c>
      <c r="D20" s="59" t="str" cm="1">
        <f t="array" aca="1" ref="D20" ca="1">INDIRECT("'Los "&amp;$A20&amp;"."&amp;$B20&amp;" "&amp;$C20&amp;"'"&amp;"!b3")</f>
        <v>Kita Klausheide</v>
      </c>
      <c r="E20" s="54" t="str">
        <f t="shared" si="1"/>
        <v>è</v>
      </c>
      <c r="F20" s="55" cm="1">
        <f t="array" aca="1" ref="F20" ca="1">INDIRECT("'Los "&amp;$A20&amp;"."&amp;$B20&amp;" "&amp;$C20&amp;"'"&amp;"!o2")</f>
        <v>0</v>
      </c>
      <c r="G20" s="56" cm="1">
        <f t="array" aca="1" ref="G20" ca="1">INDIRECT("'Los "&amp;$A20&amp;"."&amp;$B20&amp;" "&amp;$C20&amp;"'"&amp;"!o3")</f>
        <v>0</v>
      </c>
      <c r="H20" s="56" cm="1">
        <f t="array" aca="1" ref="H20" ca="1">INDIRECT("'Los "&amp;$A20&amp;"."&amp;$B20&amp;" "&amp;$C20&amp;"'"&amp;"!o4")</f>
        <v>0</v>
      </c>
      <c r="I20" s="55" cm="1">
        <f t="array" aca="1" ref="I20" ca="1">INDIRECT("'Los "&amp;$A20&amp;"."&amp;$B20&amp;" "&amp;$C20&amp;"'"&amp;"!K7")</f>
        <v>0</v>
      </c>
      <c r="J20" s="57" cm="1">
        <f t="array" aca="1" ref="J20" ca="1">INDIRECT("'Los "&amp;$A20&amp;"."&amp;$B20&amp;" "&amp;$C20&amp;"'"&amp;"!o6")</f>
        <v>1097.49</v>
      </c>
      <c r="K20" s="57" cm="1">
        <f t="array" aca="1" ref="K20" ca="1">INDIRECT("'Los "&amp;$A20&amp;"."&amp;$B20&amp;" "&amp;$C20&amp;"'"&amp;"!K8")</f>
        <v>15</v>
      </c>
      <c r="L20" s="58" t="str" cm="1">
        <f t="array" aca="1" ref="L20" ca="1">INDIRECT("'Los "&amp;$A20&amp;"."&amp;$B20&amp;" "&amp;$C20&amp;"'"&amp;"!L1")</f>
        <v>Das Preisblatt ist nicht vollständig ausgefüllt!</v>
      </c>
    </row>
    <row r="21" spans="1:12" s="38" customFormat="1">
      <c r="A21" s="51">
        <v>1</v>
      </c>
      <c r="B21" s="52">
        <v>5</v>
      </c>
      <c r="C21" s="52" t="s">
        <v>71</v>
      </c>
      <c r="D21" s="59" t="str" cm="1">
        <f t="array" aca="1" ref="D21" ca="1">INDIRECT("'Los "&amp;$A21&amp;"."&amp;$B21&amp;" "&amp;$C21&amp;"'"&amp;"!b3")</f>
        <v>Kita Espeln</v>
      </c>
      <c r="E21" s="54" t="str">
        <f t="shared" si="1"/>
        <v>è</v>
      </c>
      <c r="F21" s="55" cm="1">
        <f t="array" aca="1" ref="F21" ca="1">INDIRECT("'Los "&amp;$A21&amp;"."&amp;$B21&amp;" "&amp;$C21&amp;"'"&amp;"!o2")</f>
        <v>0</v>
      </c>
      <c r="G21" s="56" cm="1">
        <f t="array" aca="1" ref="G21" ca="1">INDIRECT("'Los "&amp;$A21&amp;"."&amp;$B21&amp;" "&amp;$C21&amp;"'"&amp;"!o3")</f>
        <v>0</v>
      </c>
      <c r="H21" s="56" cm="1">
        <f t="array" aca="1" ref="H21" ca="1">INDIRECT("'Los "&amp;$A21&amp;"."&amp;$B21&amp;" "&amp;$C21&amp;"'"&amp;"!o4")</f>
        <v>0</v>
      </c>
      <c r="I21" s="55" cm="1">
        <f t="array" aca="1" ref="I21" ca="1">INDIRECT("'Los "&amp;$A21&amp;"."&amp;$B21&amp;" "&amp;$C21&amp;"'"&amp;"!K7")</f>
        <v>0</v>
      </c>
      <c r="J21" s="57" cm="1">
        <f t="array" aca="1" ref="J21" ca="1">INDIRECT("'Los "&amp;$A21&amp;"."&amp;$B21&amp;" "&amp;$C21&amp;"'"&amp;"!o6")</f>
        <v>507.41999999999996</v>
      </c>
      <c r="K21" s="57" cm="1">
        <f t="array" aca="1" ref="K21" ca="1">INDIRECT("'Los "&amp;$A21&amp;"."&amp;$B21&amp;" "&amp;$C21&amp;"'"&amp;"!K8")</f>
        <v>15</v>
      </c>
      <c r="L21" s="58" t="str" cm="1">
        <f t="array" aca="1" ref="L21" ca="1">INDIRECT("'Los "&amp;$A21&amp;"."&amp;$B21&amp;" "&amp;$C21&amp;"'"&amp;"!L1")</f>
        <v>Das Preisblatt ist nicht vollständig ausgefüllt!</v>
      </c>
    </row>
    <row r="22" spans="1:12">
      <c r="A22" s="72"/>
      <c r="B22" s="73"/>
      <c r="C22" s="73"/>
      <c r="D22" s="62"/>
      <c r="E22" s="62" t="s">
        <v>103</v>
      </c>
      <c r="F22" s="74">
        <f ca="1">SUM(F17:F21)</f>
        <v>0</v>
      </c>
      <c r="G22" s="75">
        <f ca="1">SUM(G17:G21)</f>
        <v>0</v>
      </c>
      <c r="H22" s="65"/>
      <c r="I22" s="65"/>
      <c r="J22" s="76">
        <f ca="1">SUM(J17:J21)</f>
        <v>4012.13</v>
      </c>
      <c r="K22" s="67"/>
      <c r="L22" s="67"/>
    </row>
    <row r="23" spans="1:12">
      <c r="A23" s="77"/>
      <c r="B23" s="78"/>
      <c r="C23" s="78"/>
      <c r="D23" s="79"/>
      <c r="E23" s="79" t="s">
        <v>63</v>
      </c>
      <c r="F23" s="80">
        <f ca="1">SUM(F15,F22)</f>
        <v>0</v>
      </c>
      <c r="G23" s="81">
        <f ca="1">SUM(G15,G22)</f>
        <v>0</v>
      </c>
      <c r="H23" s="82"/>
      <c r="I23" s="83"/>
      <c r="J23" s="81">
        <f ca="1">SUM(J15,J22)</f>
        <v>859838.35721428553</v>
      </c>
      <c r="K23" s="84"/>
      <c r="L23" s="85"/>
    </row>
    <row r="24" spans="1:12" customFormat="1" ht="13.2"/>
    <row r="25" spans="1:12" customFormat="1" ht="13.8" thickBot="1"/>
    <row r="26" spans="1:12" s="38" customFormat="1" ht="40.200000000000003" thickBot="1">
      <c r="A26" s="41" t="s">
        <v>81</v>
      </c>
      <c r="B26" s="41" t="s">
        <v>47</v>
      </c>
      <c r="C26" s="41" t="s">
        <v>73</v>
      </c>
      <c r="D26" s="42" t="s">
        <v>60</v>
      </c>
      <c r="E26" s="43"/>
      <c r="F26" s="44" t="s">
        <v>56</v>
      </c>
      <c r="G26" s="44" t="s">
        <v>61</v>
      </c>
      <c r="H26" s="44" t="s">
        <v>69</v>
      </c>
      <c r="I26" s="44" t="s">
        <v>62</v>
      </c>
      <c r="J26" s="45" t="s">
        <v>48</v>
      </c>
      <c r="K26" s="44" t="s">
        <v>68</v>
      </c>
      <c r="L26" s="45" t="s">
        <v>67</v>
      </c>
    </row>
    <row r="27" spans="1:12" s="38" customFormat="1" ht="15" thickTop="1">
      <c r="A27" s="46" t="str">
        <f>"Unterhaltsreinigung Los "&amp;A28</f>
        <v>Unterhaltsreinigung Los 2</v>
      </c>
      <c r="B27" s="47"/>
      <c r="C27" s="47"/>
      <c r="D27" s="47"/>
      <c r="E27" s="47"/>
      <c r="F27" s="48"/>
      <c r="G27" s="48"/>
      <c r="H27" s="48"/>
      <c r="I27" s="48"/>
      <c r="J27" s="49"/>
      <c r="K27" s="49"/>
      <c r="L27" s="50"/>
    </row>
    <row r="28" spans="1:12" s="38" customFormat="1">
      <c r="A28" s="51">
        <v>2</v>
      </c>
      <c r="B28" s="52">
        <v>1</v>
      </c>
      <c r="C28" s="52" t="s">
        <v>74</v>
      </c>
      <c r="D28" s="53" t="str" cm="1">
        <f t="array" aca="1" ref="D28" ca="1">INDIRECT("'Los "&amp;$A28&amp;"."&amp;$B28&amp;" "&amp;$C28&amp;"'"&amp;"!b3")</f>
        <v>Realschule</v>
      </c>
      <c r="E28" s="54" t="str">
        <f t="shared" ref="E28:E29" si="2">HYPERLINK("#'Los "&amp;$A28&amp;"."&amp;$B28&amp;" "&amp;$C28&amp;"'"&amp;"!A10","è")</f>
        <v>è</v>
      </c>
      <c r="F28" s="55" cm="1">
        <f t="array" aca="1" ref="F28" ca="1">INDIRECT("'Los "&amp;$A28&amp;"."&amp;$B28&amp;" "&amp;$C28&amp;"'"&amp;"!O2")</f>
        <v>0</v>
      </c>
      <c r="G28" s="56" cm="1">
        <f t="array" aca="1" ref="G28" ca="1">INDIRECT("'Los "&amp;$A28&amp;"."&amp;$B28&amp;" "&amp;$C28&amp;"'"&amp;"!O3")</f>
        <v>0</v>
      </c>
      <c r="H28" s="56" cm="1">
        <f t="array" aca="1" ref="H28" ca="1">INDIRECT("'Los "&amp;$A28&amp;"."&amp;$B28&amp;" "&amp;$C28&amp;"'"&amp;"!O4")</f>
        <v>0</v>
      </c>
      <c r="I28" s="55" cm="1">
        <f t="array" aca="1" ref="I28" ca="1">INDIRECT("'Los "&amp;$A28&amp;"."&amp;$B28&amp;" "&amp;$C28&amp;"'"&amp;"!K7")</f>
        <v>0</v>
      </c>
      <c r="J28" s="57" cm="1">
        <f t="array" aca="1" ref="J28" ca="1">INDIRECT("'Los "&amp;$A28&amp;"."&amp;$B28&amp;" "&amp;$C28&amp;"'"&amp;"!O6")</f>
        <v>678285.35230000014</v>
      </c>
      <c r="K28" s="57" cm="1">
        <f t="array" aca="1" ref="K28" ca="1">INDIRECT("'Los "&amp;$A28&amp;"."&amp;$B28&amp;" "&amp;$C28&amp;"'"&amp;"!K8")</f>
        <v>260</v>
      </c>
      <c r="L28" s="58" t="str" cm="1">
        <f t="array" aca="1" ref="L28" ca="1">INDIRECT("'Los "&amp;$A28&amp;"."&amp;$B28&amp;" "&amp;$C28&amp;"'"&amp;"!L1")</f>
        <v>Das Preisblatt ist nicht vollständig ausgefüllt!</v>
      </c>
    </row>
    <row r="29" spans="1:12" s="38" customFormat="1">
      <c r="A29" s="51">
        <v>2</v>
      </c>
      <c r="B29" s="52">
        <v>2</v>
      </c>
      <c r="C29" s="52" t="s">
        <v>74</v>
      </c>
      <c r="D29" s="59" t="str" cm="1">
        <f t="array" aca="1" ref="D29" ca="1">INDIRECT("'Los "&amp;$A29&amp;"."&amp;$B29&amp;" "&amp;$C29&amp;"'"&amp;"!b3")</f>
        <v>Krollbachschule</v>
      </c>
      <c r="E29" s="54" t="str">
        <f t="shared" si="2"/>
        <v>è</v>
      </c>
      <c r="F29" s="55" cm="1">
        <f t="array" aca="1" ref="F29" ca="1">INDIRECT("'Los "&amp;$A29&amp;"."&amp;$B29&amp;" "&amp;$C29&amp;"'"&amp;"!O2")</f>
        <v>0</v>
      </c>
      <c r="G29" s="56" cm="1">
        <f t="array" aca="1" ref="G29" ca="1">INDIRECT("'Los "&amp;$A29&amp;"."&amp;$B29&amp;" "&amp;$C29&amp;"'"&amp;"!O3")</f>
        <v>0</v>
      </c>
      <c r="H29" s="56" cm="1">
        <f t="array" aca="1" ref="H29" ca="1">INDIRECT("'Los "&amp;$A29&amp;"."&amp;$B29&amp;" "&amp;$C29&amp;"'"&amp;"!O4")</f>
        <v>0</v>
      </c>
      <c r="I29" s="55" cm="1">
        <f t="array" aca="1" ref="I29" ca="1">INDIRECT("'Los "&amp;$A29&amp;"."&amp;$B29&amp;" "&amp;$C29&amp;"'"&amp;"!K7")</f>
        <v>0</v>
      </c>
      <c r="J29" s="57" cm="1">
        <f t="array" aca="1" ref="J29" ca="1">INDIRECT("'Los "&amp;$A29&amp;"."&amp;$B29&amp;" "&amp;$C29&amp;"'"&amp;"!O6")</f>
        <v>498696.2894999999</v>
      </c>
      <c r="K29" s="57" cm="1">
        <f t="array" aca="1" ref="K29" ca="1">INDIRECT("'Los "&amp;$A29&amp;"."&amp;$B29&amp;" "&amp;$C29&amp;"'"&amp;"!K8")</f>
        <v>270</v>
      </c>
      <c r="L29" s="58" t="str" cm="1">
        <f t="array" aca="1" ref="L29" ca="1">INDIRECT("'Los "&amp;$A29&amp;"."&amp;$B29&amp;" "&amp;$C29&amp;"'"&amp;"!L1")</f>
        <v>Das Preisblatt ist nicht vollständig ausgefüllt!</v>
      </c>
    </row>
    <row r="30" spans="1:12">
      <c r="A30" s="60"/>
      <c r="B30" s="61"/>
      <c r="C30" s="61"/>
      <c r="D30" s="62"/>
      <c r="E30" s="62" t="s">
        <v>103</v>
      </c>
      <c r="F30" s="63">
        <f ca="1">SUM(F28:F29)</f>
        <v>0</v>
      </c>
      <c r="G30" s="64">
        <f ca="1">SUM(G28:G29)</f>
        <v>0</v>
      </c>
      <c r="H30" s="65"/>
      <c r="I30" s="65"/>
      <c r="J30" s="66">
        <f ca="1">SUM(J28:J29)</f>
        <v>1176981.6418000001</v>
      </c>
      <c r="K30" s="67"/>
      <c r="L30" s="67"/>
    </row>
    <row r="31" spans="1:12" s="38" customFormat="1">
      <c r="A31" s="60" t="str">
        <f>"Grundreinigung Los "&amp;A32</f>
        <v>Grundreinigung Los 2</v>
      </c>
      <c r="B31" s="68"/>
      <c r="C31" s="61"/>
      <c r="D31" s="61"/>
      <c r="E31" s="61"/>
      <c r="F31" s="69"/>
      <c r="G31" s="69"/>
      <c r="H31" s="69"/>
      <c r="I31" s="69"/>
      <c r="J31" s="70"/>
      <c r="K31" s="70"/>
      <c r="L31" s="71"/>
    </row>
    <row r="32" spans="1:12" s="38" customFormat="1">
      <c r="A32" s="51">
        <v>2</v>
      </c>
      <c r="B32" s="52">
        <v>1</v>
      </c>
      <c r="C32" s="52" t="s">
        <v>71</v>
      </c>
      <c r="D32" s="59" t="str" cm="1">
        <f t="array" aca="1" ref="D32" ca="1">INDIRECT("'Los "&amp;$A32&amp;"."&amp;$B32&amp;" "&amp;$C32&amp;"'"&amp;"!b3")</f>
        <v>Realschule</v>
      </c>
      <c r="E32" s="54" t="str">
        <f t="shared" ref="E32:E33" si="3">HYPERLINK("#'Los "&amp;$A32&amp;"."&amp;$B32&amp;" "&amp;$C32&amp;"'"&amp;"!A10","è")</f>
        <v>è</v>
      </c>
      <c r="F32" s="55" cm="1">
        <f t="array" aca="1" ref="F32" ca="1">INDIRECT("'Los "&amp;$A32&amp;"."&amp;$B32&amp;" "&amp;$C32&amp;"'"&amp;"!o2")</f>
        <v>0</v>
      </c>
      <c r="G32" s="56" cm="1">
        <f t="array" aca="1" ref="G32" ca="1">INDIRECT("'Los "&amp;$A32&amp;"."&amp;$B32&amp;" "&amp;$C32&amp;"'"&amp;"!o3")</f>
        <v>0</v>
      </c>
      <c r="H32" s="56" cm="1">
        <f t="array" aca="1" ref="H32" ca="1">INDIRECT("'Los "&amp;$A32&amp;"."&amp;$B32&amp;" "&amp;$C32&amp;"'"&amp;"!o4")</f>
        <v>0</v>
      </c>
      <c r="I32" s="55" cm="1">
        <f t="array" aca="1" ref="I32" ca="1">INDIRECT("'Los "&amp;$A32&amp;"."&amp;$B32&amp;" "&amp;$C32&amp;"'"&amp;"!K7")</f>
        <v>0</v>
      </c>
      <c r="J32" s="57" cm="1">
        <f t="array" aca="1" ref="J32" ca="1">INDIRECT("'Los "&amp;$A32&amp;"."&amp;$B32&amp;" "&amp;$C32&amp;"'"&amp;"!o6")</f>
        <v>6197.81</v>
      </c>
      <c r="K32" s="57" cm="1">
        <f t="array" aca="1" ref="K32" ca="1">INDIRECT("'Los "&amp;$A32&amp;"."&amp;$B32&amp;" "&amp;$C32&amp;"'"&amp;"!K8")</f>
        <v>15</v>
      </c>
      <c r="L32" s="58" t="str" cm="1">
        <f t="array" aca="1" ref="L32" ca="1">INDIRECT("'Los "&amp;$A32&amp;"."&amp;$B32&amp;" "&amp;$C32&amp;"'"&amp;"!L1")</f>
        <v>Das Preisblatt ist nicht vollständig ausgefüllt!</v>
      </c>
    </row>
    <row r="33" spans="1:12" s="38" customFormat="1">
      <c r="A33" s="51">
        <v>2</v>
      </c>
      <c r="B33" s="52">
        <v>2</v>
      </c>
      <c r="C33" s="52" t="s">
        <v>71</v>
      </c>
      <c r="D33" s="59" t="str" cm="1">
        <f t="array" aca="1" ref="D33" ca="1">INDIRECT("'Los "&amp;$A33&amp;"."&amp;$B33&amp;" "&amp;$C33&amp;"'"&amp;"!b3")</f>
        <v>Krollbachschule</v>
      </c>
      <c r="E33" s="54" t="str">
        <f t="shared" si="3"/>
        <v>è</v>
      </c>
      <c r="F33" s="55" cm="1">
        <f t="array" aca="1" ref="F33" ca="1">INDIRECT("'Los "&amp;$A33&amp;"."&amp;$B33&amp;" "&amp;$C33&amp;"'"&amp;"!o2")</f>
        <v>0</v>
      </c>
      <c r="G33" s="56" cm="1">
        <f t="array" aca="1" ref="G33" ca="1">INDIRECT("'Los "&amp;$A33&amp;"."&amp;$B33&amp;" "&amp;$C33&amp;"'"&amp;"!o3")</f>
        <v>0</v>
      </c>
      <c r="H33" s="56" cm="1">
        <f t="array" aca="1" ref="H33" ca="1">INDIRECT("'Los "&amp;$A33&amp;"."&amp;$B33&amp;" "&amp;$C33&amp;"'"&amp;"!o4")</f>
        <v>0</v>
      </c>
      <c r="I33" s="55" cm="1">
        <f t="array" aca="1" ref="I33" ca="1">INDIRECT("'Los "&amp;$A33&amp;"."&amp;$B33&amp;" "&amp;$C33&amp;"'"&amp;"!K7")</f>
        <v>0</v>
      </c>
      <c r="J33" s="57" cm="1">
        <f t="array" aca="1" ref="J33" ca="1">INDIRECT("'Los "&amp;$A33&amp;"."&amp;$B33&amp;" "&amp;$C33&amp;"'"&amp;"!o6")</f>
        <v>4166.7400000000007</v>
      </c>
      <c r="K33" s="57" cm="1">
        <f t="array" aca="1" ref="K33" ca="1">INDIRECT("'Los "&amp;$A33&amp;"."&amp;$B33&amp;" "&amp;$C33&amp;"'"&amp;"!K8")</f>
        <v>15</v>
      </c>
      <c r="L33" s="58" t="str" cm="1">
        <f t="array" aca="1" ref="L33" ca="1">INDIRECT("'Los "&amp;$A33&amp;"."&amp;$B33&amp;" "&amp;$C33&amp;"'"&amp;"!L1")</f>
        <v>Das Preisblatt ist nicht vollständig ausgefüllt!</v>
      </c>
    </row>
    <row r="34" spans="1:12">
      <c r="A34" s="72"/>
      <c r="B34" s="73"/>
      <c r="C34" s="73"/>
      <c r="D34" s="62"/>
      <c r="E34" s="62" t="s">
        <v>103</v>
      </c>
      <c r="F34" s="74">
        <f ca="1">SUM(F32:F33)</f>
        <v>0</v>
      </c>
      <c r="G34" s="75">
        <f ca="1">SUM(G32:G33)</f>
        <v>0</v>
      </c>
      <c r="H34" s="65"/>
      <c r="I34" s="65"/>
      <c r="J34" s="76">
        <f ca="1">SUM(J32:J33)</f>
        <v>10364.550000000001</v>
      </c>
      <c r="K34" s="67"/>
      <c r="L34" s="67"/>
    </row>
    <row r="35" spans="1:12">
      <c r="A35" s="77"/>
      <c r="B35" s="78"/>
      <c r="C35" s="78"/>
      <c r="D35" s="79"/>
      <c r="E35" s="79" t="s">
        <v>63</v>
      </c>
      <c r="F35" s="80">
        <f ca="1">SUM(F30,F34)</f>
        <v>0</v>
      </c>
      <c r="G35" s="81">
        <f ca="1">SUM(G30,G34)</f>
        <v>0</v>
      </c>
      <c r="H35" s="82"/>
      <c r="I35" s="83"/>
      <c r="J35" s="81">
        <f ca="1">SUM(J30,J34)</f>
        <v>1187346.1918000001</v>
      </c>
      <c r="K35" s="84"/>
      <c r="L35" s="85"/>
    </row>
  </sheetData>
  <sheetProtection algorithmName="SHA-512" hashValue="zq0U0mXaEn8+l+g8kBMbMUmXrIODkM1o9H7W9N7glx/3pHvX9fONMnZ6Y7W5nCeKtKR/cexqQPphcbwJWRA4bQ==" saltValue="n0qxF+EPVBr+WvmbO91r6w==" spinCount="100000" sheet="1" objects="1" scenarios="1" formatColumns="0" formatRows="0" autoFilter="0"/>
  <autoFilter ref="A8:L24" xr:uid="{9F3CFFAD-8208-4ED7-9E10-3D36C17DA722}"/>
  <mergeCells count="1">
    <mergeCell ref="K3:L6"/>
  </mergeCells>
  <conditionalFormatting sqref="K10:K14 K17:K21 K28:K29 K32:K33">
    <cfRule type="expression" dxfId="101" priority="10">
      <formula>ROUND(K10-H10,2)&lt;0</formula>
    </cfRule>
  </conditionalFormatting>
  <conditionalFormatting sqref="L10:L14">
    <cfRule type="expression" dxfId="100" priority="9">
      <formula>L10&lt;&gt;""</formula>
    </cfRule>
  </conditionalFormatting>
  <conditionalFormatting sqref="L17:L21">
    <cfRule type="expression" dxfId="99" priority="8">
      <formula>L17&lt;&gt;""</formula>
    </cfRule>
  </conditionalFormatting>
  <conditionalFormatting sqref="L28:L29">
    <cfRule type="expression" dxfId="98" priority="2">
      <formula>L28&lt;&gt;""</formula>
    </cfRule>
  </conditionalFormatting>
  <conditionalFormatting sqref="L32:L33">
    <cfRule type="expression" dxfId="97" priority="1">
      <formula>L32&lt;&gt;""</formula>
    </cfRule>
  </conditionalFormatting>
  <pageMargins left="0.70866141732283472" right="0.70866141732283472" top="0.78740157480314965" bottom="0.78740157480314965" header="0" footer="0.31496062992125984"/>
  <pageSetup paperSize="9" scale="53" fitToHeight="0" orientation="landscape" r:id="rId1"/>
  <headerFooter>
    <oddFooter>&amp;C&amp;A&amp;R&amp;P -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BE99-683B-460B-94B4-8AD77064C87C}">
  <sheetPr codeName="Tabelle31">
    <tabColor theme="6" tint="0.79998168889431442"/>
    <pageSetUpPr fitToPage="1"/>
  </sheetPr>
  <dimension ref="A1:O47"/>
  <sheetViews>
    <sheetView showGridLines="0" workbookViewId="0">
      <pane ySplit="10" topLeftCell="A11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IF(OR(COUNTIF(K12:K35,"&gt;0")&lt;&gt;COUNT(M12:M35)-COUNTIF(A11:A1227,"ZS"),$K$7=""),"Das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O36</f>
        <v>0</v>
      </c>
    </row>
    <row r="3" spans="1:15">
      <c r="A3" s="95"/>
      <c r="B3" s="104" t="s">
        <v>497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M36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K36</f>
        <v>0</v>
      </c>
    </row>
    <row r="5" spans="1:15">
      <c r="A5" s="95"/>
      <c r="B5" s="110" t="s">
        <v>498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5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H36</f>
        <v>508.03999999999996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106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L36</f>
        <v>108378.75200000001</v>
      </c>
    </row>
    <row r="7" spans="1:15" ht="15.6">
      <c r="A7" s="121"/>
      <c r="B7" s="303" t="str">
        <f>IF(AND(ROUND(SUM(H12:H36)/2,2)=ROUND(H36,2),ROUND(SUM(L12:L36)/2,2)=ROUND(L36,2),ROUND(SUM(M12:M36)/2,2)=ROUND(M36,2),ROUND(SUM(O12:O36)/2,2)=ROUND(O36,2)),"","SUMMENFEHLER")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250</v>
      </c>
      <c r="L8" s="112" t="s">
        <v>40</v>
      </c>
      <c r="M8" s="112"/>
      <c r="N8" s="112"/>
      <c r="O8" s="132">
        <f>COUNTA(I12:I35)</f>
        <v>23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100</v>
      </c>
      <c r="C12" s="157" t="s">
        <v>128</v>
      </c>
      <c r="D12" s="158" t="s">
        <v>100</v>
      </c>
      <c r="E12" s="156" t="s">
        <v>82</v>
      </c>
      <c r="F12" s="156" t="s">
        <v>76</v>
      </c>
      <c r="G12" s="157" t="s">
        <v>58</v>
      </c>
      <c r="H12" s="159">
        <v>50.74</v>
      </c>
      <c r="I12" s="157">
        <v>5</v>
      </c>
      <c r="J12" s="160">
        <v>236</v>
      </c>
      <c r="K12" s="9"/>
      <c r="L12" s="161">
        <f t="shared" ref="L12:L13" si="0">H12*J12</f>
        <v>11974.640000000001</v>
      </c>
      <c r="M12" s="161">
        <f t="shared" ref="M12:M13" si="1">IFERROR(L12/K12,0)</f>
        <v>0</v>
      </c>
      <c r="N12" s="162">
        <f t="shared" ref="N12:N13" si="2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100</v>
      </c>
      <c r="C13" s="157" t="s">
        <v>128</v>
      </c>
      <c r="D13" s="158" t="s">
        <v>100</v>
      </c>
      <c r="E13" s="156" t="s">
        <v>348</v>
      </c>
      <c r="F13" s="156" t="s">
        <v>485</v>
      </c>
      <c r="G13" s="157" t="s">
        <v>83</v>
      </c>
      <c r="H13" s="159">
        <v>11.77</v>
      </c>
      <c r="I13" s="157">
        <v>2.5</v>
      </c>
      <c r="J13" s="160">
        <v>118</v>
      </c>
      <c r="K13" s="9"/>
      <c r="L13" s="161">
        <f t="shared" si="0"/>
        <v>1388.86</v>
      </c>
      <c r="M13" s="161">
        <f t="shared" si="1"/>
        <v>0</v>
      </c>
      <c r="N13" s="162">
        <f t="shared" si="2"/>
        <v>0</v>
      </c>
      <c r="O13" s="161">
        <f t="shared" ref="O13" si="3">ROUND(M13*SVS_UR,2)</f>
        <v>0</v>
      </c>
    </row>
    <row r="14" spans="1:15" s="21" customFormat="1" ht="13.95" customHeight="1">
      <c r="A14" s="155">
        <f>MAX($A$12:A13)+1</f>
        <v>3</v>
      </c>
      <c r="B14" s="156" t="s">
        <v>100</v>
      </c>
      <c r="C14" s="157" t="s">
        <v>128</v>
      </c>
      <c r="D14" s="158" t="s">
        <v>100</v>
      </c>
      <c r="E14" s="156" t="s">
        <v>409</v>
      </c>
      <c r="F14" s="156" t="s">
        <v>76</v>
      </c>
      <c r="G14" s="157" t="s">
        <v>89</v>
      </c>
      <c r="H14" s="159">
        <v>2.2599999999999998</v>
      </c>
      <c r="I14" s="157">
        <v>5</v>
      </c>
      <c r="J14" s="160">
        <v>236</v>
      </c>
      <c r="K14" s="9"/>
      <c r="L14" s="161">
        <f t="shared" ref="L14:L34" si="4">H14*J14</f>
        <v>533.3599999999999</v>
      </c>
      <c r="M14" s="161">
        <f t="shared" ref="M14:M34" si="5">IFERROR(L14/K14,0)</f>
        <v>0</v>
      </c>
      <c r="N14" s="162">
        <f t="shared" ref="N14:N34" si="6">IF(O14&gt;0,O14/J14,0)</f>
        <v>0</v>
      </c>
      <c r="O14" s="161">
        <f t="shared" ref="O14:O34" si="7">ROUND(M14*SVS_UR,2)</f>
        <v>0</v>
      </c>
    </row>
    <row r="15" spans="1:15" s="21" customFormat="1" ht="13.95" customHeight="1">
      <c r="A15" s="155">
        <f>MAX($A$12:A14)+1</f>
        <v>4</v>
      </c>
      <c r="B15" s="156" t="s">
        <v>100</v>
      </c>
      <c r="C15" s="157" t="s">
        <v>128</v>
      </c>
      <c r="D15" s="158" t="s">
        <v>100</v>
      </c>
      <c r="E15" s="156" t="s">
        <v>486</v>
      </c>
      <c r="F15" s="156" t="s">
        <v>76</v>
      </c>
      <c r="G15" s="157" t="s">
        <v>80</v>
      </c>
      <c r="H15" s="159">
        <v>0.62</v>
      </c>
      <c r="I15" s="275"/>
      <c r="J15" s="275"/>
      <c r="K15" s="275"/>
      <c r="L15" s="276"/>
      <c r="M15" s="276"/>
      <c r="N15" s="276"/>
      <c r="O15" s="276"/>
    </row>
    <row r="16" spans="1:15" s="21" customFormat="1" ht="13.95" customHeight="1">
      <c r="A16" s="155">
        <f>MAX($A$12:A15)+1</f>
        <v>5</v>
      </c>
      <c r="B16" s="156" t="s">
        <v>100</v>
      </c>
      <c r="C16" s="157" t="s">
        <v>128</v>
      </c>
      <c r="D16" s="158" t="s">
        <v>100</v>
      </c>
      <c r="E16" s="156" t="s">
        <v>87</v>
      </c>
      <c r="F16" s="156" t="s">
        <v>76</v>
      </c>
      <c r="G16" s="157" t="s">
        <v>86</v>
      </c>
      <c r="H16" s="159">
        <v>15.68</v>
      </c>
      <c r="I16" s="157">
        <v>5</v>
      </c>
      <c r="J16" s="160">
        <v>236</v>
      </c>
      <c r="K16" s="9"/>
      <c r="L16" s="161">
        <f t="shared" si="4"/>
        <v>3700.48</v>
      </c>
      <c r="M16" s="161">
        <f t="shared" si="5"/>
        <v>0</v>
      </c>
      <c r="N16" s="162">
        <f t="shared" si="6"/>
        <v>0</v>
      </c>
      <c r="O16" s="161">
        <f t="shared" si="7"/>
        <v>0</v>
      </c>
    </row>
    <row r="17" spans="1:15" s="21" customFormat="1" ht="13.95" customHeight="1">
      <c r="A17" s="155">
        <f>MAX($A$12:A16)+1</f>
        <v>6</v>
      </c>
      <c r="B17" s="156" t="s">
        <v>100</v>
      </c>
      <c r="C17" s="157" t="s">
        <v>128</v>
      </c>
      <c r="D17" s="158" t="s">
        <v>100</v>
      </c>
      <c r="E17" s="156" t="s">
        <v>361</v>
      </c>
      <c r="F17" s="156" t="s">
        <v>75</v>
      </c>
      <c r="G17" s="157" t="s">
        <v>88</v>
      </c>
      <c r="H17" s="159">
        <v>4.7300000000000004</v>
      </c>
      <c r="I17" s="157">
        <v>5</v>
      </c>
      <c r="J17" s="160">
        <v>236</v>
      </c>
      <c r="K17" s="9"/>
      <c r="L17" s="161">
        <f t="shared" si="4"/>
        <v>1116.2800000000002</v>
      </c>
      <c r="M17" s="161">
        <f t="shared" si="5"/>
        <v>0</v>
      </c>
      <c r="N17" s="162">
        <f t="shared" si="6"/>
        <v>0</v>
      </c>
      <c r="O17" s="161">
        <f t="shared" si="7"/>
        <v>0</v>
      </c>
    </row>
    <row r="18" spans="1:15" s="21" customFormat="1">
      <c r="A18" s="155">
        <f>MAX($A$12:A17)+1</f>
        <v>7</v>
      </c>
      <c r="B18" s="156" t="s">
        <v>100</v>
      </c>
      <c r="C18" s="157" t="s">
        <v>128</v>
      </c>
      <c r="D18" s="158" t="s">
        <v>100</v>
      </c>
      <c r="E18" s="156" t="s">
        <v>487</v>
      </c>
      <c r="F18" s="156" t="s">
        <v>76</v>
      </c>
      <c r="G18" s="157" t="s">
        <v>58</v>
      </c>
      <c r="H18" s="159">
        <v>21.63</v>
      </c>
      <c r="I18" s="157">
        <v>5</v>
      </c>
      <c r="J18" s="160">
        <v>236</v>
      </c>
      <c r="K18" s="9"/>
      <c r="L18" s="161">
        <f t="shared" si="4"/>
        <v>5104.6799999999994</v>
      </c>
      <c r="M18" s="161">
        <f t="shared" si="5"/>
        <v>0</v>
      </c>
      <c r="N18" s="162">
        <f t="shared" si="6"/>
        <v>0</v>
      </c>
      <c r="O18" s="161">
        <f t="shared" si="7"/>
        <v>0</v>
      </c>
    </row>
    <row r="19" spans="1:15" s="21" customFormat="1">
      <c r="A19" s="155">
        <f>MAX($A$12:A18)+1</f>
        <v>8</v>
      </c>
      <c r="B19" s="156" t="s">
        <v>100</v>
      </c>
      <c r="C19" s="157" t="s">
        <v>128</v>
      </c>
      <c r="D19" s="158" t="s">
        <v>100</v>
      </c>
      <c r="E19" s="156" t="s">
        <v>488</v>
      </c>
      <c r="F19" s="156" t="s">
        <v>76</v>
      </c>
      <c r="G19" s="157" t="s">
        <v>58</v>
      </c>
      <c r="H19" s="159">
        <v>18.579999999999998</v>
      </c>
      <c r="I19" s="157">
        <v>2</v>
      </c>
      <c r="J19" s="160">
        <v>94.4</v>
      </c>
      <c r="K19" s="9"/>
      <c r="L19" s="161">
        <f t="shared" si="4"/>
        <v>1753.952</v>
      </c>
      <c r="M19" s="161">
        <f t="shared" si="5"/>
        <v>0</v>
      </c>
      <c r="N19" s="162">
        <f t="shared" si="6"/>
        <v>0</v>
      </c>
      <c r="O19" s="161">
        <f t="shared" si="7"/>
        <v>0</v>
      </c>
    </row>
    <row r="20" spans="1:15" s="21" customFormat="1">
      <c r="A20" s="155">
        <f>MAX($A$12:A19)+1</f>
        <v>9</v>
      </c>
      <c r="B20" s="156" t="s">
        <v>100</v>
      </c>
      <c r="C20" s="157" t="s">
        <v>128</v>
      </c>
      <c r="D20" s="158" t="s">
        <v>100</v>
      </c>
      <c r="E20" s="156" t="s">
        <v>489</v>
      </c>
      <c r="F20" s="156" t="s">
        <v>75</v>
      </c>
      <c r="G20" s="157" t="s">
        <v>89</v>
      </c>
      <c r="H20" s="159">
        <v>17.36</v>
      </c>
      <c r="I20" s="157">
        <v>5</v>
      </c>
      <c r="J20" s="160">
        <v>236</v>
      </c>
      <c r="K20" s="9"/>
      <c r="L20" s="161">
        <f t="shared" si="4"/>
        <v>4096.96</v>
      </c>
      <c r="M20" s="161">
        <f t="shared" si="5"/>
        <v>0</v>
      </c>
      <c r="N20" s="162">
        <f t="shared" si="6"/>
        <v>0</v>
      </c>
      <c r="O20" s="161">
        <f t="shared" si="7"/>
        <v>0</v>
      </c>
    </row>
    <row r="21" spans="1:15" s="21" customFormat="1">
      <c r="A21" s="155">
        <f>MAX($A$12:A20)+1</f>
        <v>10</v>
      </c>
      <c r="B21" s="156" t="s">
        <v>100</v>
      </c>
      <c r="C21" s="157" t="s">
        <v>128</v>
      </c>
      <c r="D21" s="158" t="s">
        <v>100</v>
      </c>
      <c r="E21" s="156" t="s">
        <v>57</v>
      </c>
      <c r="F21" s="156" t="s">
        <v>99</v>
      </c>
      <c r="G21" s="157" t="s">
        <v>86</v>
      </c>
      <c r="H21" s="159">
        <v>6.37</v>
      </c>
      <c r="I21" s="157">
        <v>5</v>
      </c>
      <c r="J21" s="160">
        <v>236</v>
      </c>
      <c r="K21" s="9"/>
      <c r="L21" s="161">
        <f t="shared" si="4"/>
        <v>1503.32</v>
      </c>
      <c r="M21" s="161">
        <f t="shared" si="5"/>
        <v>0</v>
      </c>
      <c r="N21" s="162">
        <f t="shared" si="6"/>
        <v>0</v>
      </c>
      <c r="O21" s="161">
        <f t="shared" si="7"/>
        <v>0</v>
      </c>
    </row>
    <row r="22" spans="1:15" s="21" customFormat="1">
      <c r="A22" s="155">
        <f>MAX($A$12:A21)+1</f>
        <v>11</v>
      </c>
      <c r="B22" s="156" t="s">
        <v>100</v>
      </c>
      <c r="C22" s="157" t="s">
        <v>128</v>
      </c>
      <c r="D22" s="158" t="s">
        <v>100</v>
      </c>
      <c r="E22" s="156" t="s">
        <v>490</v>
      </c>
      <c r="F22" s="156" t="s">
        <v>75</v>
      </c>
      <c r="G22" s="157" t="s">
        <v>91</v>
      </c>
      <c r="H22" s="159">
        <v>5.14</v>
      </c>
      <c r="I22" s="157">
        <v>5</v>
      </c>
      <c r="J22" s="160">
        <v>236</v>
      </c>
      <c r="K22" s="9"/>
      <c r="L22" s="161">
        <f t="shared" si="4"/>
        <v>1213.04</v>
      </c>
      <c r="M22" s="161">
        <f t="shared" si="5"/>
        <v>0</v>
      </c>
      <c r="N22" s="162">
        <f t="shared" si="6"/>
        <v>0</v>
      </c>
      <c r="O22" s="161">
        <f t="shared" si="7"/>
        <v>0</v>
      </c>
    </row>
    <row r="23" spans="1:15" s="21" customFormat="1">
      <c r="A23" s="155">
        <f>MAX($A$12:A22)+1</f>
        <v>12</v>
      </c>
      <c r="B23" s="156" t="s">
        <v>100</v>
      </c>
      <c r="C23" s="157" t="s">
        <v>193</v>
      </c>
      <c r="D23" s="158" t="s">
        <v>100</v>
      </c>
      <c r="E23" s="156" t="s">
        <v>82</v>
      </c>
      <c r="F23" s="156" t="s">
        <v>76</v>
      </c>
      <c r="G23" s="157" t="s">
        <v>58</v>
      </c>
      <c r="H23" s="159">
        <v>38.619999999999997</v>
      </c>
      <c r="I23" s="157">
        <v>5</v>
      </c>
      <c r="J23" s="160">
        <v>236</v>
      </c>
      <c r="K23" s="9"/>
      <c r="L23" s="161">
        <f t="shared" si="4"/>
        <v>9114.32</v>
      </c>
      <c r="M23" s="161">
        <f t="shared" si="5"/>
        <v>0</v>
      </c>
      <c r="N23" s="162">
        <f t="shared" si="6"/>
        <v>0</v>
      </c>
      <c r="O23" s="161">
        <f t="shared" si="7"/>
        <v>0</v>
      </c>
    </row>
    <row r="24" spans="1:15" s="21" customFormat="1">
      <c r="A24" s="155">
        <f>MAX($A$12:A23)+1</f>
        <v>13</v>
      </c>
      <c r="B24" s="156" t="s">
        <v>100</v>
      </c>
      <c r="C24" s="157" t="s">
        <v>193</v>
      </c>
      <c r="D24" s="158" t="s">
        <v>100</v>
      </c>
      <c r="E24" s="156" t="s">
        <v>420</v>
      </c>
      <c r="F24" s="156" t="s">
        <v>76</v>
      </c>
      <c r="G24" s="157" t="s">
        <v>58</v>
      </c>
      <c r="H24" s="159">
        <v>25.77</v>
      </c>
      <c r="I24" s="157">
        <v>5</v>
      </c>
      <c r="J24" s="160">
        <v>236</v>
      </c>
      <c r="K24" s="9"/>
      <c r="L24" s="161">
        <f t="shared" si="4"/>
        <v>6081.72</v>
      </c>
      <c r="M24" s="161">
        <f t="shared" si="5"/>
        <v>0</v>
      </c>
      <c r="N24" s="162">
        <f t="shared" si="6"/>
        <v>0</v>
      </c>
      <c r="O24" s="161">
        <f t="shared" si="7"/>
        <v>0</v>
      </c>
    </row>
    <row r="25" spans="1:15" s="21" customFormat="1">
      <c r="A25" s="155">
        <f>MAX($A$12:A24)+1</f>
        <v>14</v>
      </c>
      <c r="B25" s="156" t="s">
        <v>100</v>
      </c>
      <c r="C25" s="157" t="s">
        <v>193</v>
      </c>
      <c r="D25" s="158" t="s">
        <v>100</v>
      </c>
      <c r="E25" s="156" t="s">
        <v>141</v>
      </c>
      <c r="F25" s="156" t="s">
        <v>76</v>
      </c>
      <c r="G25" s="157" t="s">
        <v>86</v>
      </c>
      <c r="H25" s="159">
        <v>9.01</v>
      </c>
      <c r="I25" s="157">
        <v>2.5</v>
      </c>
      <c r="J25" s="160">
        <v>118</v>
      </c>
      <c r="K25" s="9"/>
      <c r="L25" s="161">
        <f t="shared" si="4"/>
        <v>1063.18</v>
      </c>
      <c r="M25" s="161">
        <f t="shared" si="5"/>
        <v>0</v>
      </c>
      <c r="N25" s="162">
        <f t="shared" si="6"/>
        <v>0</v>
      </c>
      <c r="O25" s="161">
        <f t="shared" si="7"/>
        <v>0</v>
      </c>
    </row>
    <row r="26" spans="1:15" s="21" customFormat="1">
      <c r="A26" s="155">
        <f>MAX($A$12:A25)+1</f>
        <v>15</v>
      </c>
      <c r="B26" s="156" t="s">
        <v>100</v>
      </c>
      <c r="C26" s="157" t="s">
        <v>193</v>
      </c>
      <c r="D26" s="158" t="s">
        <v>100</v>
      </c>
      <c r="E26" s="156" t="s">
        <v>361</v>
      </c>
      <c r="F26" s="156" t="s">
        <v>491</v>
      </c>
      <c r="G26" s="157" t="s">
        <v>88</v>
      </c>
      <c r="H26" s="159">
        <v>14.12</v>
      </c>
      <c r="I26" s="157">
        <v>2.5</v>
      </c>
      <c r="J26" s="160">
        <v>118</v>
      </c>
      <c r="K26" s="9"/>
      <c r="L26" s="161">
        <f t="shared" si="4"/>
        <v>1666.1599999999999</v>
      </c>
      <c r="M26" s="161">
        <f t="shared" si="5"/>
        <v>0</v>
      </c>
      <c r="N26" s="162">
        <f t="shared" si="6"/>
        <v>0</v>
      </c>
      <c r="O26" s="161">
        <f t="shared" si="7"/>
        <v>0</v>
      </c>
    </row>
    <row r="27" spans="1:15" s="21" customFormat="1">
      <c r="A27" s="155">
        <f>MAX($A$12:A26)+1</f>
        <v>16</v>
      </c>
      <c r="B27" s="156" t="s">
        <v>100</v>
      </c>
      <c r="C27" s="157" t="s">
        <v>193</v>
      </c>
      <c r="D27" s="158" t="s">
        <v>100</v>
      </c>
      <c r="E27" s="156" t="s">
        <v>492</v>
      </c>
      <c r="F27" s="156" t="s">
        <v>75</v>
      </c>
      <c r="G27" s="157" t="s">
        <v>89</v>
      </c>
      <c r="H27" s="159">
        <v>7.54</v>
      </c>
      <c r="I27" s="157">
        <v>5</v>
      </c>
      <c r="J27" s="160">
        <v>236</v>
      </c>
      <c r="K27" s="9"/>
      <c r="L27" s="161">
        <f t="shared" si="4"/>
        <v>1779.44</v>
      </c>
      <c r="M27" s="161">
        <f t="shared" si="5"/>
        <v>0</v>
      </c>
      <c r="N27" s="162">
        <f t="shared" si="6"/>
        <v>0</v>
      </c>
      <c r="O27" s="161">
        <f t="shared" si="7"/>
        <v>0</v>
      </c>
    </row>
    <row r="28" spans="1:15" s="21" customFormat="1">
      <c r="A28" s="155">
        <f>MAX($A$12:A27)+1</f>
        <v>17</v>
      </c>
      <c r="B28" s="156" t="s">
        <v>100</v>
      </c>
      <c r="C28" s="157" t="s">
        <v>193</v>
      </c>
      <c r="D28" s="158" t="s">
        <v>100</v>
      </c>
      <c r="E28" s="156" t="s">
        <v>360</v>
      </c>
      <c r="F28" s="156" t="s">
        <v>76</v>
      </c>
      <c r="G28" s="157" t="s">
        <v>83</v>
      </c>
      <c r="H28" s="159">
        <v>16.7</v>
      </c>
      <c r="I28" s="157">
        <v>2.5</v>
      </c>
      <c r="J28" s="160">
        <v>118</v>
      </c>
      <c r="K28" s="9"/>
      <c r="L28" s="161">
        <f t="shared" si="4"/>
        <v>1970.6</v>
      </c>
      <c r="M28" s="161">
        <f t="shared" si="5"/>
        <v>0</v>
      </c>
      <c r="N28" s="162">
        <f t="shared" si="6"/>
        <v>0</v>
      </c>
      <c r="O28" s="161">
        <f t="shared" si="7"/>
        <v>0</v>
      </c>
    </row>
    <row r="29" spans="1:15" s="21" customFormat="1">
      <c r="A29" s="155">
        <f>MAX($A$12:A28)+1</f>
        <v>18</v>
      </c>
      <c r="B29" s="156" t="s">
        <v>100</v>
      </c>
      <c r="C29" s="157" t="s">
        <v>193</v>
      </c>
      <c r="D29" s="158" t="s">
        <v>100</v>
      </c>
      <c r="E29" s="156" t="s">
        <v>493</v>
      </c>
      <c r="F29" s="156" t="s">
        <v>76</v>
      </c>
      <c r="G29" s="157" t="s">
        <v>92</v>
      </c>
      <c r="H29" s="159">
        <v>13.43</v>
      </c>
      <c r="I29" s="157">
        <v>5</v>
      </c>
      <c r="J29" s="160">
        <v>236</v>
      </c>
      <c r="K29" s="9"/>
      <c r="L29" s="161">
        <f t="shared" si="4"/>
        <v>3169.48</v>
      </c>
      <c r="M29" s="161">
        <f t="shared" si="5"/>
        <v>0</v>
      </c>
      <c r="N29" s="162">
        <f t="shared" si="6"/>
        <v>0</v>
      </c>
      <c r="O29" s="161">
        <f t="shared" si="7"/>
        <v>0</v>
      </c>
    </row>
    <row r="30" spans="1:15" s="21" customFormat="1">
      <c r="A30" s="155">
        <f>MAX($A$12:A29)+1</f>
        <v>19</v>
      </c>
      <c r="B30" s="156" t="s">
        <v>100</v>
      </c>
      <c r="C30" s="157" t="s">
        <v>193</v>
      </c>
      <c r="D30" s="158" t="s">
        <v>100</v>
      </c>
      <c r="E30" s="156" t="s">
        <v>409</v>
      </c>
      <c r="F30" s="156" t="s">
        <v>75</v>
      </c>
      <c r="G30" s="157" t="s">
        <v>89</v>
      </c>
      <c r="H30" s="159">
        <v>2.25</v>
      </c>
      <c r="I30" s="157">
        <v>5</v>
      </c>
      <c r="J30" s="160">
        <v>236</v>
      </c>
      <c r="K30" s="9"/>
      <c r="L30" s="161">
        <f t="shared" si="4"/>
        <v>531</v>
      </c>
      <c r="M30" s="161">
        <f t="shared" si="5"/>
        <v>0</v>
      </c>
      <c r="N30" s="162">
        <f t="shared" si="6"/>
        <v>0</v>
      </c>
      <c r="O30" s="161">
        <f t="shared" si="7"/>
        <v>0</v>
      </c>
    </row>
    <row r="31" spans="1:15" s="21" customFormat="1">
      <c r="A31" s="155">
        <f>MAX($A$12:A30)+1</f>
        <v>20</v>
      </c>
      <c r="B31" s="156" t="s">
        <v>100</v>
      </c>
      <c r="C31" s="157" t="s">
        <v>193</v>
      </c>
      <c r="D31" s="158" t="s">
        <v>100</v>
      </c>
      <c r="E31" s="156" t="s">
        <v>494</v>
      </c>
      <c r="F31" s="156" t="s">
        <v>76</v>
      </c>
      <c r="G31" s="157" t="s">
        <v>83</v>
      </c>
      <c r="H31" s="159">
        <v>14.57</v>
      </c>
      <c r="I31" s="157">
        <v>2.5</v>
      </c>
      <c r="J31" s="160">
        <v>118</v>
      </c>
      <c r="K31" s="9"/>
      <c r="L31" s="161">
        <f t="shared" si="4"/>
        <v>1719.26</v>
      </c>
      <c r="M31" s="161">
        <f t="shared" si="5"/>
        <v>0</v>
      </c>
      <c r="N31" s="162">
        <f t="shared" si="6"/>
        <v>0</v>
      </c>
      <c r="O31" s="161">
        <f t="shared" si="7"/>
        <v>0</v>
      </c>
    </row>
    <row r="32" spans="1:15" s="21" customFormat="1">
      <c r="A32" s="155">
        <f>MAX($A$12:A31)+1</f>
        <v>21</v>
      </c>
      <c r="B32" s="156" t="s">
        <v>100</v>
      </c>
      <c r="C32" s="157" t="s">
        <v>193</v>
      </c>
      <c r="D32" s="158" t="s">
        <v>100</v>
      </c>
      <c r="E32" s="156" t="s">
        <v>140</v>
      </c>
      <c r="F32" s="156" t="s">
        <v>76</v>
      </c>
      <c r="G32" s="157" t="s">
        <v>86</v>
      </c>
      <c r="H32" s="159">
        <v>7.91</v>
      </c>
      <c r="I32" s="157">
        <v>2.5</v>
      </c>
      <c r="J32" s="160">
        <v>118</v>
      </c>
      <c r="K32" s="9"/>
      <c r="L32" s="161">
        <f t="shared" si="4"/>
        <v>933.38</v>
      </c>
      <c r="M32" s="161">
        <f t="shared" si="5"/>
        <v>0</v>
      </c>
      <c r="N32" s="162">
        <f t="shared" si="6"/>
        <v>0</v>
      </c>
      <c r="O32" s="161">
        <f t="shared" si="7"/>
        <v>0</v>
      </c>
    </row>
    <row r="33" spans="1:15" s="21" customFormat="1">
      <c r="A33" s="155">
        <f>MAX($A$12:A32)+1</f>
        <v>22</v>
      </c>
      <c r="B33" s="156" t="s">
        <v>100</v>
      </c>
      <c r="C33" s="157" t="s">
        <v>193</v>
      </c>
      <c r="D33" s="158" t="s">
        <v>100</v>
      </c>
      <c r="E33" s="156" t="s">
        <v>495</v>
      </c>
      <c r="F33" s="156" t="s">
        <v>75</v>
      </c>
      <c r="G33" s="157" t="s">
        <v>89</v>
      </c>
      <c r="H33" s="159">
        <v>6.62</v>
      </c>
      <c r="I33" s="157">
        <v>5</v>
      </c>
      <c r="J33" s="160">
        <v>236</v>
      </c>
      <c r="K33" s="9"/>
      <c r="L33" s="161">
        <f t="shared" si="4"/>
        <v>1562.32</v>
      </c>
      <c r="M33" s="161">
        <f t="shared" si="5"/>
        <v>0</v>
      </c>
      <c r="N33" s="162">
        <f t="shared" si="6"/>
        <v>0</v>
      </c>
      <c r="O33" s="161">
        <f t="shared" si="7"/>
        <v>0</v>
      </c>
    </row>
    <row r="34" spans="1:15" s="21" customFormat="1">
      <c r="A34" s="155">
        <f>MAX($A$12:A33)+1</f>
        <v>23</v>
      </c>
      <c r="B34" s="156" t="s">
        <v>100</v>
      </c>
      <c r="C34" s="157" t="s">
        <v>193</v>
      </c>
      <c r="D34" s="158" t="s">
        <v>100</v>
      </c>
      <c r="E34" s="156" t="s">
        <v>94</v>
      </c>
      <c r="F34" s="156" t="s">
        <v>76</v>
      </c>
      <c r="G34" s="157" t="s">
        <v>93</v>
      </c>
      <c r="H34" s="159">
        <v>9.08</v>
      </c>
      <c r="I34" s="157">
        <v>5</v>
      </c>
      <c r="J34" s="160">
        <v>236</v>
      </c>
      <c r="K34" s="9"/>
      <c r="L34" s="161">
        <f t="shared" si="4"/>
        <v>2142.88</v>
      </c>
      <c r="M34" s="161">
        <f t="shared" si="5"/>
        <v>0</v>
      </c>
      <c r="N34" s="162">
        <f t="shared" si="6"/>
        <v>0</v>
      </c>
      <c r="O34" s="161">
        <f t="shared" si="7"/>
        <v>0</v>
      </c>
    </row>
    <row r="35" spans="1:15" s="21" customFormat="1">
      <c r="A35" s="155">
        <f>MAX($A$12:A34)+1</f>
        <v>24</v>
      </c>
      <c r="B35" s="156" t="s">
        <v>100</v>
      </c>
      <c r="C35" s="157" t="s">
        <v>193</v>
      </c>
      <c r="D35" s="158" t="s">
        <v>100</v>
      </c>
      <c r="E35" s="156" t="s">
        <v>341</v>
      </c>
      <c r="F35" s="156" t="s">
        <v>496</v>
      </c>
      <c r="G35" s="157" t="s">
        <v>108</v>
      </c>
      <c r="H35" s="159">
        <v>187.54</v>
      </c>
      <c r="I35" s="157">
        <v>5</v>
      </c>
      <c r="J35" s="160">
        <v>236</v>
      </c>
      <c r="K35" s="9"/>
      <c r="L35" s="161">
        <f t="shared" ref="L35" si="8">H35*J35</f>
        <v>44259.439999999995</v>
      </c>
      <c r="M35" s="161">
        <f t="shared" ref="M35" si="9">IFERROR(L35/K35,0)</f>
        <v>0</v>
      </c>
      <c r="N35" s="162">
        <f t="shared" ref="N35" si="10">IF(O35&gt;0,O35/J35,0)</f>
        <v>0</v>
      </c>
      <c r="O35" s="161">
        <f t="shared" ref="O35" si="11">ROUND(M35*SVS_UR,2)</f>
        <v>0</v>
      </c>
    </row>
    <row r="36" spans="1:15" s="21" customFormat="1">
      <c r="A36" s="163" t="s">
        <v>5</v>
      </c>
      <c r="B36" s="164" t="s">
        <v>63</v>
      </c>
      <c r="C36" s="165"/>
      <c r="D36" s="166"/>
      <c r="E36" s="165"/>
      <c r="F36" s="165"/>
      <c r="G36" s="167"/>
      <c r="H36" s="168">
        <f>SUM(H12:H35)</f>
        <v>508.03999999999996</v>
      </c>
      <c r="I36" s="169"/>
      <c r="J36" s="170"/>
      <c r="K36" s="171">
        <f>IFERROR(L36/M36,0)</f>
        <v>0</v>
      </c>
      <c r="L36" s="168">
        <f>SUM(L12:L35)</f>
        <v>108378.75200000001</v>
      </c>
      <c r="M36" s="168">
        <f>SUM(M12:M35)</f>
        <v>0</v>
      </c>
      <c r="N36" s="172"/>
      <c r="O36" s="173">
        <f>SUM(O12:O35)</f>
        <v>0</v>
      </c>
    </row>
    <row r="37" spans="1:15">
      <c r="I37" s="174"/>
      <c r="L37" s="5"/>
    </row>
    <row r="38" spans="1:15">
      <c r="A38" s="175"/>
      <c r="B38" s="176"/>
      <c r="C38" s="177" t="str">
        <f>"weil "&amp;COUNTA($A:$A)-SUBTOTAL(103,$A:$A)&amp;" Zeile(n) Ausgeblendet"</f>
        <v>weil 0 Zeile(n) Ausgeblendet</v>
      </c>
      <c r="D38" s="178" t="str">
        <f>"oder Abgefiltert sind, Teilsummen:"</f>
        <v>oder Abgefiltert sind, Teilsummen:</v>
      </c>
      <c r="E38" s="177"/>
      <c r="F38" s="177"/>
      <c r="G38" s="179"/>
      <c r="H38" s="180">
        <f>SUBTOTAL(109,H12:H35)</f>
        <v>508.03999999999996</v>
      </c>
      <c r="I38" s="175"/>
      <c r="J38" s="177" t="s">
        <v>504</v>
      </c>
      <c r="K38" s="181">
        <f>SUBTOTAL(103,I12:I35)</f>
        <v>23</v>
      </c>
      <c r="L38" s="180">
        <f>SUBTOTAL(109,L12:L35)</f>
        <v>108378.75200000001</v>
      </c>
      <c r="M38" s="180">
        <f>SUBTOTAL(109,M12:M35)</f>
        <v>0</v>
      </c>
      <c r="N38" s="182"/>
      <c r="O38" s="180">
        <f>SUBTOTAL(109,O12:O35)</f>
        <v>0</v>
      </c>
    </row>
    <row r="39" spans="1:15">
      <c r="H39" s="183"/>
      <c r="I39" s="174"/>
      <c r="L39" s="5"/>
    </row>
    <row r="40" spans="1:15">
      <c r="A40" s="184" t="s">
        <v>25</v>
      </c>
      <c r="B40" s="184"/>
      <c r="C40" s="185"/>
      <c r="D40" s="186"/>
      <c r="E40" s="187"/>
      <c r="F40" s="188"/>
      <c r="G40" s="189"/>
      <c r="H40" s="190"/>
      <c r="I40" s="190"/>
      <c r="J40" s="190"/>
      <c r="K40" s="190"/>
      <c r="L40" s="190"/>
      <c r="M40" s="190"/>
      <c r="N40" s="190"/>
      <c r="O40" s="190"/>
    </row>
    <row r="41" spans="1:15" ht="6" customHeight="1">
      <c r="A41" s="184"/>
      <c r="B41" s="184"/>
      <c r="C41" s="185"/>
      <c r="D41" s="186"/>
      <c r="E41" s="187"/>
      <c r="F41" s="188"/>
      <c r="G41" s="189"/>
      <c r="H41" s="190"/>
      <c r="I41" s="190"/>
      <c r="J41" s="190"/>
      <c r="K41" s="190"/>
      <c r="L41" s="190"/>
      <c r="M41" s="190"/>
      <c r="N41" s="190"/>
      <c r="O41" s="190"/>
    </row>
    <row r="42" spans="1:15">
      <c r="A42" s="4" t="s">
        <v>26</v>
      </c>
      <c r="B42" s="4" t="s">
        <v>27</v>
      </c>
      <c r="D42" s="24" t="s">
        <v>28</v>
      </c>
      <c r="E42" s="191" t="s">
        <v>29</v>
      </c>
      <c r="J42" s="5"/>
      <c r="K42" s="5"/>
      <c r="L42" s="5"/>
      <c r="M42" s="5"/>
      <c r="N42" s="5"/>
      <c r="O42" s="5"/>
    </row>
    <row r="43" spans="1:15">
      <c r="A43" s="4" t="s">
        <v>12</v>
      </c>
      <c r="B43" s="4" t="s">
        <v>30</v>
      </c>
      <c r="D43" s="24" t="s">
        <v>31</v>
      </c>
      <c r="E43" s="191" t="s">
        <v>32</v>
      </c>
      <c r="J43" s="5"/>
      <c r="K43" s="5"/>
      <c r="L43" s="5"/>
      <c r="M43" s="5"/>
      <c r="N43" s="5"/>
      <c r="O43" s="5"/>
    </row>
    <row r="44" spans="1:15">
      <c r="A44" s="4" t="s">
        <v>33</v>
      </c>
      <c r="B44" s="4" t="s">
        <v>34</v>
      </c>
      <c r="D44" s="186" t="s">
        <v>51</v>
      </c>
      <c r="E44" s="192" t="s">
        <v>52</v>
      </c>
      <c r="J44" s="5"/>
      <c r="K44" s="5"/>
      <c r="L44" s="5"/>
      <c r="M44" s="5"/>
      <c r="N44" s="5"/>
      <c r="O44" s="5"/>
    </row>
    <row r="45" spans="1:15">
      <c r="A45" s="4" t="s">
        <v>35</v>
      </c>
      <c r="B45" s="4" t="s">
        <v>36</v>
      </c>
      <c r="D45" s="24" t="s">
        <v>37</v>
      </c>
      <c r="E45" s="1" t="s">
        <v>38</v>
      </c>
      <c r="J45" s="5"/>
      <c r="K45" s="5"/>
      <c r="L45" s="5"/>
      <c r="M45" s="5"/>
      <c r="N45" s="5"/>
      <c r="O45" s="5"/>
    </row>
    <row r="46" spans="1:15">
      <c r="J46" s="5"/>
      <c r="K46" s="5"/>
      <c r="L46" s="5"/>
      <c r="M46" s="5"/>
      <c r="N46" s="5"/>
      <c r="O46" s="5"/>
    </row>
    <row r="47" spans="1:15">
      <c r="I47"/>
      <c r="J47"/>
      <c r="K47"/>
      <c r="L47"/>
      <c r="M47"/>
      <c r="N47"/>
      <c r="O47"/>
    </row>
  </sheetData>
  <sheetProtection algorithmName="SHA-512" hashValue="0cGjZc9q1hiWBG5KNxOWLn+KnNIWJqtvuPmj1s9yBSps4k1k6LTNhY40Th7HboV8Xmfu/xxV/AqS5NsKMbqbDQ==" saltValue="w8rO0IFUBIGhXcmtSdGNiA==" spinCount="100000" sheet="1" objects="1" scenarios="1" formatColumns="0" formatRows="0" autoFilter="0"/>
  <autoFilter ref="A10:O36" xr:uid="{4112C193-0091-4F4D-9B04-668C2E17B7CE}"/>
  <mergeCells count="3">
    <mergeCell ref="G1:K4"/>
    <mergeCell ref="G5:K6"/>
    <mergeCell ref="B7:D8"/>
  </mergeCells>
  <conditionalFormatting sqref="A38:O38">
    <cfRule type="expression" dxfId="40" priority="8">
      <formula>IF(SUBTOTAL(103,$A:$A)=COUNTA($A:$A),TRUE,FALSE)</formula>
    </cfRule>
  </conditionalFormatting>
  <conditionalFormatting sqref="B7">
    <cfRule type="expression" dxfId="39" priority="11">
      <formula>B7&lt;&gt;""</formula>
    </cfRule>
  </conditionalFormatting>
  <conditionalFormatting sqref="B35:H35">
    <cfRule type="expression" dxfId="38" priority="404">
      <formula>IF(OR(IF(AND(ISERROR(FIND("!",_xlfn.FORMULATEXT(XDU440),1))=FALSE,ISERROR(LEFT(_xlfn.FORMULATEXT(XDU440),1)="=")=FALSE),TRUE,FALSE),IF(AND(ISERROR(FIND("!",_xlfn.FORMULATEXT(XDV440),1))=FALSE,ISERROR(LEFT(_xlfn.FORMULATEXT(XDV440),1)="=")=FALSE),TRUE,FALSE),IF(AND(ISERROR(FIND("!",_xlfn.FORMULATEXT(XDW440),1))=FALSE,ISERROR(LEFT(_xlfn.FORMULATEXT(XDW440),1)="=")=FALSE),TRUE,FALSE),IF(AND(ISERROR(FIND("!",_xlfn.FORMULATEXT(XDX440),1))=FALSE,ISERROR(LEFT(_xlfn.FORMULATEXT(XDX440),1)="=")=FALSE),TRUE,FALSE),IF(AND(ISERROR(FIND("!",_xlfn.FORMULATEXT(XDY440),1))=FALSE,ISERROR(LEFT(_xlfn.FORMULATEXT(XDY440),1)="=")=FALSE),TRUE,FALSE),IF(AND(ISERROR(FIND("!",_xlfn.FORMULATEXT(XDZ440),1))=FALSE,ISERROR(LEFT(_xlfn.FORMULATEXT(XDZ440),1)="=")=FALSE),TRUE,FALSE),IF(AND(ISERROR(FIND("!",_xlfn.FORMULATEXT(XEA440),1))=FALSE,ISERROR(LEFT(_xlfn.FORMULATEXT(XEA440),1)="=")=FALSE),TRUE,FALSE),IF(AND(ISERROR(FIND("!",_xlfn.FORMULATEXT(XEB440),1))=FALSE,ISERROR(LEFT(_xlfn.FORMULATEXT(XEB440),1)="=")=FALSE),TRUE,FALSE))=TRUE,TRUE,FALSE)</formula>
    </cfRule>
  </conditionalFormatting>
  <conditionalFormatting sqref="B12:I14 B15:H15 B16:I35">
    <cfRule type="expression" dxfId="37" priority="12">
      <formula>AND(NOT(ISBLANK($E$9)),SEARCH($E$9,$B12&amp;$C12&amp;$D12&amp;$E12&amp;$F12&amp;$G12&amp;$H12))</formula>
    </cfRule>
  </conditionalFormatting>
  <conditionalFormatting sqref="B12:I34">
    <cfRule type="expression" dxfId="36" priority="402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G5:K6">
    <cfRule type="expression" dxfId="35" priority="9">
      <formula>$G$5&lt;&gt;""</formula>
    </cfRule>
  </conditionalFormatting>
  <conditionalFormatting sqref="I35">
    <cfRule type="expression" dxfId="34" priority="406">
      <formula>IF(OR(IF(AND(ISERROR(FIND("!",_xlfn.FORMULATEXT(XEB440),1))=FALSE,ISERROR(LEFT(_xlfn.FORMULATEXT(XEB440),1)="=")=FALSE),TRUE,FALSE),IF(AND(ISERROR(FIND("!",_xlfn.FORMULATEXT(XEC440),1))=FALSE,ISERROR(LEFT(_xlfn.FORMULATEXT(XEC440),1)="=")=FALSE),TRUE,FALSE),IF(AND(ISERROR(FIND("!",_xlfn.FORMULATEXT(XED440),1))=FALSE,ISERROR(LEFT(_xlfn.FORMULATEXT(XED440),1)="=")=FALSE),TRUE,FALSE),IF(AND(ISERROR(FIND("!",_xlfn.FORMULATEXT(XEE440),1))=FALSE,ISERROR(LEFT(_xlfn.FORMULATEXT(XEE440),1)="=")=FALSE),TRUE,FALSE),IF(AND(ISERROR(FIND("!",_xlfn.FORMULATEXT(XEF440),1))=FALSE,ISERROR(LEFT(_xlfn.FORMULATEXT(XEF440),1)="=")=FALSE),TRUE,FALSE),IF(AND(ISERROR(FIND("!",_xlfn.FORMULATEXT(XEG440),1))=FALSE,ISERROR(LEFT(_xlfn.FORMULATEXT(XEG440),1)="=")=FALSE),TRUE,FALSE),IF(AND(ISERROR(FIND("!",_xlfn.FORMULATEXT(XEH440),1))=FALSE,ISERROR(LEFT(_xlfn.FORMULATEXT(XEH440),1)="=")=FALSE),TRUE,FALSE),IF(AND(ISERROR(FIND("!",_xlfn.FORMULATEXT(A440),1))=FALSE,ISERROR(LEFT(_xlfn.FORMULATEXT(A440),1)="=")=FALSE),TRUE,FALSE))=TRUE,TRUE,FALSE)</formula>
    </cfRule>
  </conditionalFormatting>
  <conditionalFormatting sqref="L1:O1">
    <cfRule type="expression" dxfId="33" priority="10">
      <formula>$L$1&lt;&gt;""</formula>
    </cfRule>
  </conditionalFormatting>
  <conditionalFormatting sqref="O4">
    <cfRule type="expression" dxfId="32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477F-72FD-4A42-8F90-C4176D3BF75E}">
  <sheetPr codeName="Tabelle46">
    <tabColor theme="6" tint="0.39997558519241921"/>
    <pageSetUpPr fitToPage="1"/>
  </sheetPr>
  <dimension ref="A1:O47"/>
  <sheetViews>
    <sheetView showGridLines="0" workbookViewId="0">
      <pane ySplit="10" topLeftCell="A11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IF(OR(COUNT(K12:K35)&lt;&gt;COUNTIF(M12:M35,"&gt;0")-COUNTIF(A11:A1624,"ZS"),$K$7=""),"Das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O36</f>
        <v>0</v>
      </c>
    </row>
    <row r="3" spans="1:15">
      <c r="A3" s="199"/>
      <c r="B3" s="104" t="s">
        <v>497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M36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K36</f>
        <v>0</v>
      </c>
    </row>
    <row r="5" spans="1:15">
      <c r="A5" s="199"/>
      <c r="B5" s="110" t="s">
        <v>498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5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I36</f>
        <v>508.03999999999996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L36</f>
        <v>507.41999999999996</v>
      </c>
    </row>
    <row r="7" spans="1:15" ht="15.6">
      <c r="A7" s="199"/>
      <c r="B7" s="279" t="str">
        <f>IF(AND(ROUND(SUM(H12:H36)/2,2)=ROUND(H36,2),ROUND(SUM(L12:L36)/2,2)=ROUND(L36,2),ROUND(SUM(M12:M36)/2,2)=ROUND(M36,2),ROUND(SUM(O12:O36)/2,2)=ROUND(O36,2)),"","SUMMENFEHLER")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COUNTA(J12:J35)</f>
        <v>23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100</v>
      </c>
      <c r="C12" s="255" t="s">
        <v>128</v>
      </c>
      <c r="D12" s="256" t="s">
        <v>100</v>
      </c>
      <c r="E12" s="156" t="s">
        <v>82</v>
      </c>
      <c r="F12" s="157" t="s">
        <v>76</v>
      </c>
      <c r="G12" s="257" t="s">
        <v>71</v>
      </c>
      <c r="H12" s="255" t="s">
        <v>58</v>
      </c>
      <c r="I12" s="258">
        <v>50.74</v>
      </c>
      <c r="J12" s="259">
        <v>1</v>
      </c>
      <c r="K12" s="9"/>
      <c r="L12" s="260">
        <f t="shared" ref="L12" si="0">I12*J12</f>
        <v>50.74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100</v>
      </c>
      <c r="C13" s="157" t="s">
        <v>128</v>
      </c>
      <c r="D13" s="157" t="s">
        <v>100</v>
      </c>
      <c r="E13" s="156" t="s">
        <v>348</v>
      </c>
      <c r="F13" s="157" t="s">
        <v>485</v>
      </c>
      <c r="G13" s="257" t="s">
        <v>71</v>
      </c>
      <c r="H13" s="255" t="s">
        <v>83</v>
      </c>
      <c r="I13" s="262">
        <v>11.77</v>
      </c>
      <c r="J13" s="259">
        <v>1</v>
      </c>
      <c r="K13" s="9"/>
      <c r="L13" s="260">
        <f t="shared" ref="L13" si="4">I13*J13</f>
        <v>11.77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100</v>
      </c>
      <c r="C14" s="255" t="s">
        <v>128</v>
      </c>
      <c r="D14" s="256" t="s">
        <v>100</v>
      </c>
      <c r="E14" s="156" t="s">
        <v>409</v>
      </c>
      <c r="F14" s="157" t="s">
        <v>76</v>
      </c>
      <c r="G14" s="257" t="s">
        <v>71</v>
      </c>
      <c r="H14" s="255" t="s">
        <v>89</v>
      </c>
      <c r="I14" s="258">
        <v>2.2599999999999998</v>
      </c>
      <c r="J14" s="259">
        <v>1</v>
      </c>
      <c r="K14" s="9"/>
      <c r="L14" s="260">
        <f t="shared" ref="L14:L34" si="8">I14*J14</f>
        <v>2.2599999999999998</v>
      </c>
      <c r="M14" s="260">
        <f t="shared" ref="M14:M34" si="9">IFERROR(L14/K14,0)</f>
        <v>0</v>
      </c>
      <c r="N14" s="261">
        <f t="shared" ref="N14:N34" si="10">IF(O14&gt;0,O14/J14,0)</f>
        <v>0</v>
      </c>
      <c r="O14" s="260">
        <f t="shared" ref="O14:O34" si="11">ROUND(M14*SVS_GrR_L_Wert,2)</f>
        <v>0</v>
      </c>
    </row>
    <row r="15" spans="1:15">
      <c r="A15" s="254">
        <f>MAX($A$12:A14)+1</f>
        <v>4</v>
      </c>
      <c r="B15" s="156" t="s">
        <v>100</v>
      </c>
      <c r="C15" s="255" t="s">
        <v>128</v>
      </c>
      <c r="D15" s="256" t="s">
        <v>100</v>
      </c>
      <c r="E15" s="156" t="s">
        <v>486</v>
      </c>
      <c r="F15" s="157" t="s">
        <v>76</v>
      </c>
      <c r="G15" s="257" t="s">
        <v>71</v>
      </c>
      <c r="H15" s="255" t="s">
        <v>80</v>
      </c>
      <c r="I15" s="258">
        <v>0.62</v>
      </c>
      <c r="J15" s="277"/>
      <c r="K15" s="277"/>
      <c r="L15" s="277"/>
      <c r="M15" s="277"/>
      <c r="N15" s="277"/>
      <c r="O15" s="277"/>
    </row>
    <row r="16" spans="1:15">
      <c r="A16" s="254">
        <f>MAX($A$12:A15)+1</f>
        <v>5</v>
      </c>
      <c r="B16" s="156" t="s">
        <v>100</v>
      </c>
      <c r="C16" s="255" t="s">
        <v>128</v>
      </c>
      <c r="D16" s="256" t="s">
        <v>100</v>
      </c>
      <c r="E16" s="156" t="s">
        <v>87</v>
      </c>
      <c r="F16" s="157" t="s">
        <v>76</v>
      </c>
      <c r="G16" s="257" t="s">
        <v>71</v>
      </c>
      <c r="H16" s="255" t="s">
        <v>86</v>
      </c>
      <c r="I16" s="258">
        <v>15.68</v>
      </c>
      <c r="J16" s="259">
        <v>1</v>
      </c>
      <c r="K16" s="9"/>
      <c r="L16" s="260">
        <f t="shared" si="8"/>
        <v>15.68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100</v>
      </c>
      <c r="C17" s="255" t="s">
        <v>128</v>
      </c>
      <c r="D17" s="256" t="s">
        <v>100</v>
      </c>
      <c r="E17" s="156" t="s">
        <v>361</v>
      </c>
      <c r="F17" s="157" t="s">
        <v>75</v>
      </c>
      <c r="G17" s="257" t="s">
        <v>71</v>
      </c>
      <c r="H17" s="255" t="s">
        <v>88</v>
      </c>
      <c r="I17" s="258">
        <v>4.7300000000000004</v>
      </c>
      <c r="J17" s="259">
        <v>1</v>
      </c>
      <c r="K17" s="9"/>
      <c r="L17" s="260">
        <f t="shared" si="8"/>
        <v>4.7300000000000004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100</v>
      </c>
      <c r="C18" s="255" t="s">
        <v>128</v>
      </c>
      <c r="D18" s="256" t="s">
        <v>100</v>
      </c>
      <c r="E18" s="156" t="s">
        <v>487</v>
      </c>
      <c r="F18" s="157" t="s">
        <v>76</v>
      </c>
      <c r="G18" s="257" t="s">
        <v>71</v>
      </c>
      <c r="H18" s="255" t="s">
        <v>58</v>
      </c>
      <c r="I18" s="258">
        <v>21.63</v>
      </c>
      <c r="J18" s="259">
        <v>1</v>
      </c>
      <c r="K18" s="9"/>
      <c r="L18" s="260">
        <f t="shared" si="8"/>
        <v>21.63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100</v>
      </c>
      <c r="C19" s="255" t="s">
        <v>128</v>
      </c>
      <c r="D19" s="256" t="s">
        <v>100</v>
      </c>
      <c r="E19" s="156" t="s">
        <v>488</v>
      </c>
      <c r="F19" s="157" t="s">
        <v>76</v>
      </c>
      <c r="G19" s="257" t="s">
        <v>71</v>
      </c>
      <c r="H19" s="255" t="s">
        <v>58</v>
      </c>
      <c r="I19" s="258">
        <v>18.579999999999998</v>
      </c>
      <c r="J19" s="259">
        <v>1</v>
      </c>
      <c r="K19" s="9"/>
      <c r="L19" s="260">
        <f t="shared" si="8"/>
        <v>18.579999999999998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100</v>
      </c>
      <c r="C20" s="255" t="s">
        <v>128</v>
      </c>
      <c r="D20" s="256" t="s">
        <v>100</v>
      </c>
      <c r="E20" s="156" t="s">
        <v>489</v>
      </c>
      <c r="F20" s="157" t="s">
        <v>75</v>
      </c>
      <c r="G20" s="257" t="s">
        <v>71</v>
      </c>
      <c r="H20" s="255" t="s">
        <v>89</v>
      </c>
      <c r="I20" s="258">
        <v>17.36</v>
      </c>
      <c r="J20" s="259">
        <v>1</v>
      </c>
      <c r="K20" s="9"/>
      <c r="L20" s="260">
        <f t="shared" si="8"/>
        <v>17.36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100</v>
      </c>
      <c r="C21" s="255" t="s">
        <v>128</v>
      </c>
      <c r="D21" s="256" t="s">
        <v>100</v>
      </c>
      <c r="E21" s="156" t="s">
        <v>57</v>
      </c>
      <c r="F21" s="157" t="s">
        <v>99</v>
      </c>
      <c r="G21" s="257" t="s">
        <v>71</v>
      </c>
      <c r="H21" s="255" t="s">
        <v>86</v>
      </c>
      <c r="I21" s="258">
        <v>6.37</v>
      </c>
      <c r="J21" s="259">
        <v>1</v>
      </c>
      <c r="K21" s="9"/>
      <c r="L21" s="260">
        <f t="shared" si="8"/>
        <v>6.37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100</v>
      </c>
      <c r="C22" s="255" t="s">
        <v>128</v>
      </c>
      <c r="D22" s="256" t="s">
        <v>100</v>
      </c>
      <c r="E22" s="156" t="s">
        <v>490</v>
      </c>
      <c r="F22" s="157" t="s">
        <v>75</v>
      </c>
      <c r="G22" s="257" t="s">
        <v>71</v>
      </c>
      <c r="H22" s="255" t="s">
        <v>91</v>
      </c>
      <c r="I22" s="258">
        <v>5.14</v>
      </c>
      <c r="J22" s="259">
        <v>1</v>
      </c>
      <c r="K22" s="9"/>
      <c r="L22" s="260">
        <f t="shared" si="8"/>
        <v>5.14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100</v>
      </c>
      <c r="C23" s="255" t="s">
        <v>193</v>
      </c>
      <c r="D23" s="256" t="s">
        <v>100</v>
      </c>
      <c r="E23" s="156" t="s">
        <v>82</v>
      </c>
      <c r="F23" s="157" t="s">
        <v>76</v>
      </c>
      <c r="G23" s="257" t="s">
        <v>71</v>
      </c>
      <c r="H23" s="255" t="s">
        <v>58</v>
      </c>
      <c r="I23" s="258">
        <v>38.619999999999997</v>
      </c>
      <c r="J23" s="259">
        <v>1</v>
      </c>
      <c r="K23" s="9"/>
      <c r="L23" s="260">
        <f t="shared" si="8"/>
        <v>38.619999999999997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100</v>
      </c>
      <c r="C24" s="255" t="s">
        <v>193</v>
      </c>
      <c r="D24" s="256" t="s">
        <v>100</v>
      </c>
      <c r="E24" s="156" t="s">
        <v>420</v>
      </c>
      <c r="F24" s="157" t="s">
        <v>76</v>
      </c>
      <c r="G24" s="257" t="s">
        <v>71</v>
      </c>
      <c r="H24" s="255" t="s">
        <v>58</v>
      </c>
      <c r="I24" s="258">
        <v>25.77</v>
      </c>
      <c r="J24" s="259">
        <v>1</v>
      </c>
      <c r="K24" s="9"/>
      <c r="L24" s="260">
        <f t="shared" si="8"/>
        <v>25.77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100</v>
      </c>
      <c r="C25" s="255" t="s">
        <v>193</v>
      </c>
      <c r="D25" s="256" t="s">
        <v>100</v>
      </c>
      <c r="E25" s="156" t="s">
        <v>141</v>
      </c>
      <c r="F25" s="157" t="s">
        <v>76</v>
      </c>
      <c r="G25" s="257" t="s">
        <v>71</v>
      </c>
      <c r="H25" s="255" t="s">
        <v>86</v>
      </c>
      <c r="I25" s="258">
        <v>9.01</v>
      </c>
      <c r="J25" s="259">
        <v>1</v>
      </c>
      <c r="K25" s="9"/>
      <c r="L25" s="260">
        <f t="shared" si="8"/>
        <v>9.01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100</v>
      </c>
      <c r="C26" s="255" t="s">
        <v>193</v>
      </c>
      <c r="D26" s="256" t="s">
        <v>100</v>
      </c>
      <c r="E26" s="156" t="s">
        <v>361</v>
      </c>
      <c r="F26" s="157" t="s">
        <v>491</v>
      </c>
      <c r="G26" s="257" t="s">
        <v>71</v>
      </c>
      <c r="H26" s="255" t="s">
        <v>88</v>
      </c>
      <c r="I26" s="258">
        <v>14.12</v>
      </c>
      <c r="J26" s="259">
        <v>1</v>
      </c>
      <c r="K26" s="9"/>
      <c r="L26" s="260">
        <f t="shared" si="8"/>
        <v>14.12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100</v>
      </c>
      <c r="C27" s="255" t="s">
        <v>193</v>
      </c>
      <c r="D27" s="256" t="s">
        <v>100</v>
      </c>
      <c r="E27" s="156" t="s">
        <v>492</v>
      </c>
      <c r="F27" s="157" t="s">
        <v>75</v>
      </c>
      <c r="G27" s="257" t="s">
        <v>71</v>
      </c>
      <c r="H27" s="255" t="s">
        <v>89</v>
      </c>
      <c r="I27" s="258">
        <v>7.54</v>
      </c>
      <c r="J27" s="259">
        <v>1</v>
      </c>
      <c r="K27" s="9"/>
      <c r="L27" s="260">
        <f t="shared" si="8"/>
        <v>7.54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100</v>
      </c>
      <c r="C28" s="255" t="s">
        <v>193</v>
      </c>
      <c r="D28" s="256" t="s">
        <v>100</v>
      </c>
      <c r="E28" s="156" t="s">
        <v>360</v>
      </c>
      <c r="F28" s="157" t="s">
        <v>76</v>
      </c>
      <c r="G28" s="257" t="s">
        <v>71</v>
      </c>
      <c r="H28" s="255" t="s">
        <v>83</v>
      </c>
      <c r="I28" s="258">
        <v>16.7</v>
      </c>
      <c r="J28" s="259">
        <v>1</v>
      </c>
      <c r="K28" s="9"/>
      <c r="L28" s="260">
        <f t="shared" si="8"/>
        <v>16.7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100</v>
      </c>
      <c r="C29" s="255" t="s">
        <v>193</v>
      </c>
      <c r="D29" s="256" t="s">
        <v>100</v>
      </c>
      <c r="E29" s="156" t="s">
        <v>493</v>
      </c>
      <c r="F29" s="157" t="s">
        <v>76</v>
      </c>
      <c r="G29" s="257" t="s">
        <v>71</v>
      </c>
      <c r="H29" s="255" t="s">
        <v>92</v>
      </c>
      <c r="I29" s="258">
        <v>13.43</v>
      </c>
      <c r="J29" s="259">
        <v>1</v>
      </c>
      <c r="K29" s="9"/>
      <c r="L29" s="260">
        <f t="shared" si="8"/>
        <v>13.43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100</v>
      </c>
      <c r="C30" s="255" t="s">
        <v>193</v>
      </c>
      <c r="D30" s="256" t="s">
        <v>100</v>
      </c>
      <c r="E30" s="156" t="s">
        <v>409</v>
      </c>
      <c r="F30" s="157" t="s">
        <v>75</v>
      </c>
      <c r="G30" s="257" t="s">
        <v>71</v>
      </c>
      <c r="H30" s="255" t="s">
        <v>89</v>
      </c>
      <c r="I30" s="258">
        <v>2.25</v>
      </c>
      <c r="J30" s="259">
        <v>1</v>
      </c>
      <c r="K30" s="9"/>
      <c r="L30" s="260">
        <f t="shared" si="8"/>
        <v>2.25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100</v>
      </c>
      <c r="C31" s="255" t="s">
        <v>193</v>
      </c>
      <c r="D31" s="256" t="s">
        <v>100</v>
      </c>
      <c r="E31" s="156" t="s">
        <v>494</v>
      </c>
      <c r="F31" s="157" t="s">
        <v>76</v>
      </c>
      <c r="G31" s="257" t="s">
        <v>71</v>
      </c>
      <c r="H31" s="255" t="s">
        <v>83</v>
      </c>
      <c r="I31" s="258">
        <v>14.57</v>
      </c>
      <c r="J31" s="259">
        <v>1</v>
      </c>
      <c r="K31" s="9"/>
      <c r="L31" s="260">
        <f t="shared" si="8"/>
        <v>14.57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100</v>
      </c>
      <c r="C32" s="255" t="s">
        <v>193</v>
      </c>
      <c r="D32" s="256" t="s">
        <v>100</v>
      </c>
      <c r="E32" s="156" t="s">
        <v>140</v>
      </c>
      <c r="F32" s="157" t="s">
        <v>76</v>
      </c>
      <c r="G32" s="257" t="s">
        <v>71</v>
      </c>
      <c r="H32" s="255" t="s">
        <v>86</v>
      </c>
      <c r="I32" s="258">
        <v>7.91</v>
      </c>
      <c r="J32" s="259">
        <v>1</v>
      </c>
      <c r="K32" s="9"/>
      <c r="L32" s="260">
        <f t="shared" si="8"/>
        <v>7.91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100</v>
      </c>
      <c r="C33" s="255" t="s">
        <v>193</v>
      </c>
      <c r="D33" s="256" t="s">
        <v>100</v>
      </c>
      <c r="E33" s="156" t="s">
        <v>495</v>
      </c>
      <c r="F33" s="157" t="s">
        <v>75</v>
      </c>
      <c r="G33" s="257" t="s">
        <v>71</v>
      </c>
      <c r="H33" s="255" t="s">
        <v>89</v>
      </c>
      <c r="I33" s="258">
        <v>6.62</v>
      </c>
      <c r="J33" s="259">
        <v>1</v>
      </c>
      <c r="K33" s="9"/>
      <c r="L33" s="260">
        <f t="shared" si="8"/>
        <v>6.62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100</v>
      </c>
      <c r="C34" s="255" t="s">
        <v>193</v>
      </c>
      <c r="D34" s="256" t="s">
        <v>100</v>
      </c>
      <c r="E34" s="156" t="s">
        <v>94</v>
      </c>
      <c r="F34" s="157" t="s">
        <v>76</v>
      </c>
      <c r="G34" s="257" t="s">
        <v>71</v>
      </c>
      <c r="H34" s="255" t="s">
        <v>93</v>
      </c>
      <c r="I34" s="258">
        <v>9.08</v>
      </c>
      <c r="J34" s="259">
        <v>1</v>
      </c>
      <c r="K34" s="9"/>
      <c r="L34" s="260">
        <f t="shared" si="8"/>
        <v>9.08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100</v>
      </c>
      <c r="C35" s="255" t="s">
        <v>193</v>
      </c>
      <c r="D35" s="256" t="s">
        <v>100</v>
      </c>
      <c r="E35" s="156" t="s">
        <v>341</v>
      </c>
      <c r="F35" s="157" t="s">
        <v>496</v>
      </c>
      <c r="G35" s="257" t="s">
        <v>71</v>
      </c>
      <c r="H35" s="255" t="s">
        <v>108</v>
      </c>
      <c r="I35" s="258">
        <v>187.54</v>
      </c>
      <c r="J35" s="259">
        <v>1</v>
      </c>
      <c r="K35" s="9"/>
      <c r="L35" s="260">
        <f t="shared" ref="L35" si="12">I35*J35</f>
        <v>187.54</v>
      </c>
      <c r="M35" s="260">
        <f t="shared" ref="M35" si="13">IFERROR(L35/K35,0)</f>
        <v>0</v>
      </c>
      <c r="N35" s="261">
        <f t="shared" ref="N35" si="14">IF(O35&gt;0,O35/J35,0)</f>
        <v>0</v>
      </c>
      <c r="O35" s="260">
        <f t="shared" ref="O35" si="15">ROUND(M35*SVS_GrR_L_Wert,2)</f>
        <v>0</v>
      </c>
    </row>
    <row r="36" spans="1:15">
      <c r="A36" s="163" t="s">
        <v>5</v>
      </c>
      <c r="B36" s="263" t="s">
        <v>63</v>
      </c>
      <c r="C36" s="264"/>
      <c r="D36" s="264"/>
      <c r="E36" s="165"/>
      <c r="F36" s="165"/>
      <c r="G36" s="166"/>
      <c r="H36" s="167"/>
      <c r="I36" s="265">
        <f>SUM(I12:I35)</f>
        <v>508.03999999999996</v>
      </c>
      <c r="J36" s="266"/>
      <c r="K36" s="171">
        <f>IFERROR(L36/M36,0)</f>
        <v>0</v>
      </c>
      <c r="L36" s="265">
        <f>SUM(L12:L35)</f>
        <v>507.41999999999996</v>
      </c>
      <c r="M36" s="265">
        <f>SUM(M12:M35)</f>
        <v>0</v>
      </c>
      <c r="N36" s="172"/>
      <c r="O36" s="173">
        <f>SUM(O12:O35)</f>
        <v>0</v>
      </c>
    </row>
    <row r="37" spans="1:15">
      <c r="E37" s="13"/>
      <c r="F37" s="13"/>
      <c r="L37" s="12"/>
    </row>
    <row r="38" spans="1:15" customFormat="1">
      <c r="A38" s="175"/>
      <c r="B38" s="176"/>
      <c r="C38" s="177" t="str">
        <f>"weil "&amp;COUNTA($A:$A)-SUBTOTAL(103,$A:$A)&amp;" Zeile(n) Ausgeblendet"</f>
        <v>weil 0 Zeile(n) Ausgeblendet</v>
      </c>
      <c r="D38" s="176" t="str">
        <f>"oder Abgefiltert sind, Teilsummen:"</f>
        <v>oder Abgefiltert sind, Teilsummen:</v>
      </c>
      <c r="E38" s="177"/>
      <c r="F38" s="177"/>
      <c r="G38" s="177" t="str">
        <f>"zu reinigende Räume:  "</f>
        <v xml:space="preserve">zu reinigende Räume:  </v>
      </c>
      <c r="H38" s="181">
        <f>SUBTOTAL(103,F12:F35)</f>
        <v>24</v>
      </c>
      <c r="I38" s="177"/>
      <c r="J38" s="177"/>
      <c r="K38" s="177"/>
      <c r="L38" s="180">
        <f>SUBTOTAL(109,L12:L35)</f>
        <v>507.41999999999996</v>
      </c>
      <c r="M38" s="180">
        <f>SUBTOTAL(109,M12:M35)</f>
        <v>0</v>
      </c>
      <c r="N38" s="182"/>
      <c r="O38" s="180">
        <f>SUBTOTAL(109,O12:O35)</f>
        <v>0</v>
      </c>
    </row>
    <row r="39" spans="1:15">
      <c r="E39" s="13"/>
      <c r="F39" s="13"/>
      <c r="L39" s="12"/>
    </row>
    <row r="40" spans="1:15">
      <c r="A40" s="267" t="s">
        <v>25</v>
      </c>
      <c r="B40" s="267"/>
      <c r="C40" s="268"/>
      <c r="D40" s="268"/>
      <c r="E40" s="268"/>
      <c r="F40" s="269"/>
      <c r="G40" s="270"/>
      <c r="H40" s="271"/>
      <c r="I40" s="271"/>
      <c r="J40" s="271"/>
      <c r="K40" s="271"/>
      <c r="L40" s="271"/>
      <c r="M40" s="271"/>
      <c r="N40" s="271"/>
      <c r="O40" s="271"/>
    </row>
    <row r="41" spans="1:15" ht="6" customHeight="1">
      <c r="A41" s="267"/>
      <c r="B41" s="267"/>
      <c r="C41" s="268"/>
      <c r="D41" s="268"/>
      <c r="E41" s="268"/>
      <c r="F41" s="269"/>
      <c r="G41" s="270"/>
      <c r="H41" s="271"/>
      <c r="I41" s="272"/>
      <c r="J41" s="272"/>
      <c r="K41" s="271"/>
      <c r="L41" s="271"/>
      <c r="M41" s="271"/>
      <c r="N41" s="271"/>
      <c r="O41" s="271"/>
    </row>
    <row r="42" spans="1:15">
      <c r="A42" s="10" t="s">
        <v>26</v>
      </c>
      <c r="B42" s="10" t="s">
        <v>27</v>
      </c>
      <c r="D42" s="10" t="s">
        <v>28</v>
      </c>
      <c r="E42" s="273" t="s">
        <v>29</v>
      </c>
      <c r="F42" s="13"/>
      <c r="J42" s="14"/>
      <c r="K42" s="12"/>
      <c r="L42" s="12"/>
      <c r="M42" s="12"/>
      <c r="N42" s="12"/>
      <c r="O42" s="12"/>
    </row>
    <row r="43" spans="1:15">
      <c r="A43" s="10" t="s">
        <v>12</v>
      </c>
      <c r="B43" s="10" t="s">
        <v>30</v>
      </c>
      <c r="D43" s="10" t="s">
        <v>31</v>
      </c>
      <c r="E43" s="273" t="s">
        <v>32</v>
      </c>
      <c r="F43" s="13"/>
      <c r="J43" s="14"/>
      <c r="K43" s="12"/>
      <c r="L43" s="12"/>
      <c r="M43" s="12"/>
      <c r="N43" s="12"/>
      <c r="O43" s="12"/>
    </row>
    <row r="44" spans="1:15">
      <c r="A44" s="10" t="s">
        <v>111</v>
      </c>
      <c r="B44" s="10" t="s">
        <v>34</v>
      </c>
      <c r="D44" s="267" t="s">
        <v>51</v>
      </c>
      <c r="E44" s="274" t="s">
        <v>52</v>
      </c>
      <c r="F44" s="13"/>
      <c r="J44" s="14"/>
      <c r="K44" s="12"/>
      <c r="L44" s="12"/>
      <c r="M44" s="12"/>
      <c r="N44" s="12"/>
      <c r="O44" s="12"/>
    </row>
    <row r="45" spans="1:15">
      <c r="A45" s="10" t="s">
        <v>35</v>
      </c>
      <c r="B45" s="10" t="s">
        <v>36</v>
      </c>
      <c r="D45" s="273" t="s">
        <v>37</v>
      </c>
      <c r="E45" s="16" t="s">
        <v>38</v>
      </c>
      <c r="J45" s="14"/>
      <c r="K45" s="12"/>
      <c r="L45" s="12"/>
      <c r="M45" s="12"/>
      <c r="N45" s="12"/>
      <c r="O45" s="12"/>
    </row>
    <row r="46" spans="1:15">
      <c r="J46" s="14"/>
      <c r="K46" s="12"/>
      <c r="L46" s="12"/>
      <c r="M46" s="12"/>
      <c r="N46" s="12"/>
      <c r="O46" s="12"/>
    </row>
    <row r="47" spans="1:15">
      <c r="J47" s="14"/>
      <c r="K47" s="12"/>
      <c r="L47" s="12"/>
      <c r="M47" s="12"/>
      <c r="N47" s="12"/>
      <c r="O47" s="12"/>
    </row>
  </sheetData>
  <sheetProtection algorithmName="SHA-512" hashValue="Qx2IZyEDupyZtiKxSY3D5m28psSc6cdT1CSHoN9t+I/liDrFeWDWMSaT6f9tY+xZ/aS/ndqc+ciJAKw7Qo3otA==" saltValue="c+Ij7dVcxXAccDUzyIbR/g==" spinCount="100000" sheet="1" objects="1" scenarios="1" formatColumns="0" formatRows="0" autoFilter="0"/>
  <autoFilter ref="A10:O36" xr:uid="{A2D47FAE-0A62-452B-9B8B-76FE9BEAAB42}"/>
  <mergeCells count="3">
    <mergeCell ref="B7:D8"/>
    <mergeCell ref="G1:K4"/>
    <mergeCell ref="G5:K6"/>
  </mergeCells>
  <conditionalFormatting sqref="A38:O38">
    <cfRule type="expression" dxfId="31" priority="6">
      <formula>IF(SUBTOTAL(103,$A:$A)=COUNTA($A:$A),TRUE,FALSE)</formula>
    </cfRule>
  </conditionalFormatting>
  <conditionalFormatting sqref="B7">
    <cfRule type="expression" dxfId="30" priority="8">
      <formula>B7&lt;&gt;""</formula>
    </cfRule>
  </conditionalFormatting>
  <conditionalFormatting sqref="B12:I35">
    <cfRule type="expression" dxfId="29" priority="3">
      <formula>AND(NOT(ISBLANK($E$9)),SEARCH($E$9,$B12&amp;$C12&amp;$D12&amp;$E12&amp;$F12&amp;$G12&amp;$H12&amp;$I12))</formula>
    </cfRule>
  </conditionalFormatting>
  <conditionalFormatting sqref="G5">
    <cfRule type="expression" dxfId="28" priority="9">
      <formula>$G$5&lt;&gt;""</formula>
    </cfRule>
  </conditionalFormatting>
  <conditionalFormatting sqref="L1:O1">
    <cfRule type="expression" dxfId="27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CE7C-D7AF-41F3-8CF1-AB3E2471297A}">
  <sheetPr codeName="Tabelle30">
    <tabColor theme="3" tint="0.79998168889431442"/>
    <pageSetUpPr fitToPage="1"/>
  </sheetPr>
  <dimension ref="A1:P158"/>
  <sheetViews>
    <sheetView showGridLines="0" workbookViewId="0">
      <pane ySplit="10" topLeftCell="A11" activePane="bottomLeft" state="frozen"/>
      <selection activeCell="A9" sqref="A9"/>
      <selection pane="bottomLeft" activeCell="A10" sqref="A10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  <col min="16" max="16" width="34.33203125" bestFit="1" customWidth="1"/>
  </cols>
  <sheetData>
    <row r="1" spans="1:16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IF(OR(COUNTIF(K12:K146,"&gt;0")&lt;&gt;COUNT(M12:M146)-COUNTIF(A11:A1338,"ZS"),$K$7=""),"Das Preisblatt ist nicht vollständig ausgefüllt!","")</f>
        <v>Das Preisblatt ist nicht vollständig ausgefüllt!</v>
      </c>
      <c r="M1" s="93"/>
      <c r="N1" s="93"/>
      <c r="O1" s="94"/>
    </row>
    <row r="2" spans="1:16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O147</f>
        <v>0</v>
      </c>
    </row>
    <row r="3" spans="1:16">
      <c r="A3" s="95"/>
      <c r="B3" s="104" t="s">
        <v>249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M147</f>
        <v>0</v>
      </c>
    </row>
    <row r="4" spans="1:16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2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K147</f>
        <v>0</v>
      </c>
    </row>
    <row r="5" spans="1:16">
      <c r="A5" s="95"/>
      <c r="B5" s="110" t="s">
        <v>499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1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H147</f>
        <v>6226.38</v>
      </c>
    </row>
    <row r="6" spans="1:16">
      <c r="A6" s="114"/>
      <c r="B6" s="115">
        <v>33161</v>
      </c>
      <c r="C6" s="116" t="s">
        <v>112</v>
      </c>
      <c r="D6" s="117"/>
      <c r="E6" s="118" t="s">
        <v>65</v>
      </c>
      <c r="F6" s="119" t="s">
        <v>50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L147</f>
        <v>678285.35230000014</v>
      </c>
    </row>
    <row r="7" spans="1:16" ht="15.6">
      <c r="A7" s="121"/>
      <c r="B7" s="303" t="str">
        <f>IF(AND(ROUND(SUM(H12:H147)/2,2)=ROUND(H147,2),ROUND(SUM(L12:L147)/2,2)=ROUND(L147,2),ROUND(SUM(M12:M147)/2,2)=ROUND(M147,2),ROUND(SUM(O12:O147)/2,2)=ROUND(O147,2)),"","SUMMENFEHLER")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6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260</v>
      </c>
      <c r="L8" s="112" t="s">
        <v>40</v>
      </c>
      <c r="M8" s="112"/>
      <c r="N8" s="112"/>
      <c r="O8" s="132">
        <f>COUNTA(I12:I146)</f>
        <v>131</v>
      </c>
    </row>
    <row r="9" spans="1:16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6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6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6" s="21" customFormat="1" ht="13.95" customHeight="1">
      <c r="A12" s="155">
        <v>1</v>
      </c>
      <c r="B12" s="156" t="s">
        <v>100</v>
      </c>
      <c r="C12" s="157" t="s">
        <v>116</v>
      </c>
      <c r="D12" s="158" t="s">
        <v>100</v>
      </c>
      <c r="E12" s="156" t="s">
        <v>115</v>
      </c>
      <c r="F12" s="156" t="s">
        <v>75</v>
      </c>
      <c r="G12" s="157" t="s">
        <v>70</v>
      </c>
      <c r="H12" s="159">
        <v>56.75</v>
      </c>
      <c r="I12" s="157">
        <v>2.5</v>
      </c>
      <c r="J12" s="160">
        <v>98.88</v>
      </c>
      <c r="K12" s="9"/>
      <c r="L12" s="161">
        <f t="shared" ref="L12:L13" si="0">H12*J12</f>
        <v>5611.44</v>
      </c>
      <c r="M12" s="161">
        <f t="shared" ref="M12:M13" si="1">IFERROR(L12/K12,0)</f>
        <v>0</v>
      </c>
      <c r="N12" s="162">
        <f t="shared" ref="N12:N13" si="2">IF(O12&gt;0,O12/J12,0)</f>
        <v>0</v>
      </c>
      <c r="O12" s="161">
        <f>ROUND(M12*SVS_UR,2)</f>
        <v>0</v>
      </c>
      <c r="P12" s="21" t="s">
        <v>100</v>
      </c>
    </row>
    <row r="13" spans="1:16" s="21" customFormat="1" ht="13.95" customHeight="1">
      <c r="A13" s="155">
        <f>MAX($A$12:A12)+1</f>
        <v>2</v>
      </c>
      <c r="B13" s="156" t="s">
        <v>100</v>
      </c>
      <c r="C13" s="157" t="s">
        <v>116</v>
      </c>
      <c r="D13" s="158" t="s">
        <v>100</v>
      </c>
      <c r="E13" s="156" t="s">
        <v>117</v>
      </c>
      <c r="F13" s="156" t="s">
        <v>75</v>
      </c>
      <c r="G13" s="157" t="s">
        <v>70</v>
      </c>
      <c r="H13" s="159">
        <v>72.86</v>
      </c>
      <c r="I13" s="157">
        <v>2</v>
      </c>
      <c r="J13" s="160">
        <v>79.099999999999994</v>
      </c>
      <c r="K13" s="9"/>
      <c r="L13" s="161">
        <f t="shared" si="0"/>
        <v>5763.2259999999997</v>
      </c>
      <c r="M13" s="161">
        <f t="shared" si="1"/>
        <v>0</v>
      </c>
      <c r="N13" s="162">
        <f t="shared" si="2"/>
        <v>0</v>
      </c>
      <c r="O13" s="161">
        <f t="shared" ref="O13" si="3">ROUND(M13*SVS_UR,2)</f>
        <v>0</v>
      </c>
      <c r="P13" s="21" t="s">
        <v>100</v>
      </c>
    </row>
    <row r="14" spans="1:16" s="21" customFormat="1" ht="13.95" customHeight="1">
      <c r="A14" s="155">
        <f>MAX($A$12:A13)+1</f>
        <v>3</v>
      </c>
      <c r="B14" s="156" t="s">
        <v>100</v>
      </c>
      <c r="C14" s="157" t="s">
        <v>116</v>
      </c>
      <c r="D14" s="158" t="s">
        <v>100</v>
      </c>
      <c r="E14" s="156" t="s">
        <v>118</v>
      </c>
      <c r="F14" s="156" t="s">
        <v>75</v>
      </c>
      <c r="G14" s="157" t="s">
        <v>70</v>
      </c>
      <c r="H14" s="159">
        <v>72.48</v>
      </c>
      <c r="I14" s="157">
        <v>2</v>
      </c>
      <c r="J14" s="160">
        <v>79.099999999999994</v>
      </c>
      <c r="K14" s="9"/>
      <c r="L14" s="161">
        <f t="shared" ref="L14:L77" si="4">H14*J14</f>
        <v>5733.1679999999997</v>
      </c>
      <c r="M14" s="161">
        <f t="shared" ref="M14:M77" si="5">IFERROR(L14/K14,0)</f>
        <v>0</v>
      </c>
      <c r="N14" s="162">
        <f t="shared" ref="N14:N77" si="6">IF(O14&gt;0,O14/J14,0)</f>
        <v>0</v>
      </c>
      <c r="O14" s="161">
        <f t="shared" ref="O14:O77" si="7">ROUND(M14*SVS_UR,2)</f>
        <v>0</v>
      </c>
      <c r="P14" s="21" t="s">
        <v>100</v>
      </c>
    </row>
    <row r="15" spans="1:16" s="21" customFormat="1" ht="13.95" customHeight="1">
      <c r="A15" s="155">
        <f>MAX($A$12:A14)+1</f>
        <v>4</v>
      </c>
      <c r="B15" s="156" t="s">
        <v>100</v>
      </c>
      <c r="C15" s="157" t="s">
        <v>116</v>
      </c>
      <c r="D15" s="158" t="s">
        <v>100</v>
      </c>
      <c r="E15" s="156" t="s">
        <v>119</v>
      </c>
      <c r="F15" s="156" t="s">
        <v>75</v>
      </c>
      <c r="G15" s="157" t="s">
        <v>46</v>
      </c>
      <c r="H15" s="159">
        <v>18.190000000000001</v>
      </c>
      <c r="I15" s="157">
        <v>2</v>
      </c>
      <c r="J15" s="160">
        <v>79.099999999999994</v>
      </c>
      <c r="K15" s="9"/>
      <c r="L15" s="161">
        <f t="shared" si="4"/>
        <v>1438.829</v>
      </c>
      <c r="M15" s="161">
        <f t="shared" si="5"/>
        <v>0</v>
      </c>
      <c r="N15" s="162">
        <f t="shared" si="6"/>
        <v>0</v>
      </c>
      <c r="O15" s="161">
        <f t="shared" si="7"/>
        <v>0</v>
      </c>
      <c r="P15" s="21" t="s">
        <v>100</v>
      </c>
    </row>
    <row r="16" spans="1:16" s="21" customFormat="1" ht="13.95" customHeight="1">
      <c r="A16" s="155">
        <f>MAX($A$12:A15)+1</f>
        <v>5</v>
      </c>
      <c r="B16" s="156" t="s">
        <v>100</v>
      </c>
      <c r="C16" s="157" t="s">
        <v>116</v>
      </c>
      <c r="D16" s="158" t="s">
        <v>100</v>
      </c>
      <c r="E16" s="156" t="s">
        <v>120</v>
      </c>
      <c r="F16" s="156" t="s">
        <v>75</v>
      </c>
      <c r="G16" s="157" t="s">
        <v>44</v>
      </c>
      <c r="H16" s="159">
        <v>39.71</v>
      </c>
      <c r="I16" s="157">
        <v>0.23</v>
      </c>
      <c r="J16" s="160">
        <v>12</v>
      </c>
      <c r="K16" s="9"/>
      <c r="L16" s="161">
        <f t="shared" si="4"/>
        <v>476.52</v>
      </c>
      <c r="M16" s="161">
        <f t="shared" si="5"/>
        <v>0</v>
      </c>
      <c r="N16" s="162">
        <f t="shared" si="6"/>
        <v>0</v>
      </c>
      <c r="O16" s="161">
        <f t="shared" si="7"/>
        <v>0</v>
      </c>
      <c r="P16" s="21" t="s">
        <v>100</v>
      </c>
    </row>
    <row r="17" spans="1:16" s="21" customFormat="1" ht="13.95" customHeight="1">
      <c r="A17" s="155">
        <f>MAX($A$12:A16)+1</f>
        <v>6</v>
      </c>
      <c r="B17" s="156" t="s">
        <v>100</v>
      </c>
      <c r="C17" s="157" t="s">
        <v>116</v>
      </c>
      <c r="D17" s="158" t="s">
        <v>100</v>
      </c>
      <c r="E17" s="156" t="s">
        <v>121</v>
      </c>
      <c r="F17" s="156" t="s">
        <v>75</v>
      </c>
      <c r="G17" s="157" t="s">
        <v>70</v>
      </c>
      <c r="H17" s="159">
        <v>61.67</v>
      </c>
      <c r="I17" s="157">
        <v>2.5</v>
      </c>
      <c r="J17" s="160">
        <v>98.88</v>
      </c>
      <c r="K17" s="9"/>
      <c r="L17" s="161">
        <f t="shared" si="4"/>
        <v>6097.9295999999995</v>
      </c>
      <c r="M17" s="161">
        <f t="shared" si="5"/>
        <v>0</v>
      </c>
      <c r="N17" s="162">
        <f t="shared" si="6"/>
        <v>0</v>
      </c>
      <c r="O17" s="161">
        <f t="shared" si="7"/>
        <v>0</v>
      </c>
      <c r="P17" s="21" t="s">
        <v>100</v>
      </c>
    </row>
    <row r="18" spans="1:16" s="21" customFormat="1">
      <c r="A18" s="155">
        <f>MAX($A$12:A17)+1</f>
        <v>7</v>
      </c>
      <c r="B18" s="156" t="s">
        <v>100</v>
      </c>
      <c r="C18" s="157" t="s">
        <v>116</v>
      </c>
      <c r="D18" s="158" t="s">
        <v>100</v>
      </c>
      <c r="E18" s="156" t="s">
        <v>122</v>
      </c>
      <c r="F18" s="156" t="s">
        <v>75</v>
      </c>
      <c r="G18" s="157" t="s">
        <v>70</v>
      </c>
      <c r="H18" s="159">
        <v>56.3</v>
      </c>
      <c r="I18" s="157">
        <v>2.5</v>
      </c>
      <c r="J18" s="160">
        <v>98.88</v>
      </c>
      <c r="K18" s="9"/>
      <c r="L18" s="161">
        <f t="shared" si="4"/>
        <v>5566.9439999999995</v>
      </c>
      <c r="M18" s="161">
        <f t="shared" si="5"/>
        <v>0</v>
      </c>
      <c r="N18" s="162">
        <f t="shared" si="6"/>
        <v>0</v>
      </c>
      <c r="O18" s="161">
        <f t="shared" si="7"/>
        <v>0</v>
      </c>
      <c r="P18" s="21" t="s">
        <v>100</v>
      </c>
    </row>
    <row r="19" spans="1:16" s="21" customFormat="1">
      <c r="A19" s="155">
        <f>MAX($A$12:A18)+1</f>
        <v>8</v>
      </c>
      <c r="B19" s="156" t="s">
        <v>100</v>
      </c>
      <c r="C19" s="157" t="s">
        <v>116</v>
      </c>
      <c r="D19" s="158" t="s">
        <v>100</v>
      </c>
      <c r="E19" s="156" t="s">
        <v>123</v>
      </c>
      <c r="F19" s="156" t="s">
        <v>75</v>
      </c>
      <c r="G19" s="157" t="s">
        <v>42</v>
      </c>
      <c r="H19" s="159">
        <v>31.95</v>
      </c>
      <c r="I19" s="157">
        <v>5</v>
      </c>
      <c r="J19" s="160">
        <v>188</v>
      </c>
      <c r="K19" s="9"/>
      <c r="L19" s="161">
        <f t="shared" si="4"/>
        <v>6006.5999999999995</v>
      </c>
      <c r="M19" s="161">
        <f t="shared" si="5"/>
        <v>0</v>
      </c>
      <c r="N19" s="162">
        <f t="shared" si="6"/>
        <v>0</v>
      </c>
      <c r="O19" s="161">
        <f t="shared" si="7"/>
        <v>0</v>
      </c>
      <c r="P19" s="21" t="s">
        <v>100</v>
      </c>
    </row>
    <row r="20" spans="1:16" s="21" customFormat="1">
      <c r="A20" s="155">
        <f>MAX($A$12:A19)+1</f>
        <v>9</v>
      </c>
      <c r="B20" s="156" t="s">
        <v>100</v>
      </c>
      <c r="C20" s="157" t="s">
        <v>116</v>
      </c>
      <c r="D20" s="158" t="s">
        <v>100</v>
      </c>
      <c r="E20" s="156" t="s">
        <v>124</v>
      </c>
      <c r="F20" s="156" t="s">
        <v>75</v>
      </c>
      <c r="G20" s="157" t="s">
        <v>45</v>
      </c>
      <c r="H20" s="159">
        <v>48.16</v>
      </c>
      <c r="I20" s="157">
        <v>0.23</v>
      </c>
      <c r="J20" s="160">
        <v>12</v>
      </c>
      <c r="K20" s="9"/>
      <c r="L20" s="161">
        <f t="shared" si="4"/>
        <v>577.91999999999996</v>
      </c>
      <c r="M20" s="161">
        <f t="shared" si="5"/>
        <v>0</v>
      </c>
      <c r="N20" s="162">
        <f t="shared" si="6"/>
        <v>0</v>
      </c>
      <c r="O20" s="161">
        <f t="shared" si="7"/>
        <v>0</v>
      </c>
      <c r="P20" s="21" t="s">
        <v>100</v>
      </c>
    </row>
    <row r="21" spans="1:16" s="21" customFormat="1">
      <c r="A21" s="155">
        <f>MAX($A$12:A20)+1</f>
        <v>10</v>
      </c>
      <c r="B21" s="156" t="s">
        <v>100</v>
      </c>
      <c r="C21" s="157" t="s">
        <v>116</v>
      </c>
      <c r="D21" s="158" t="s">
        <v>100</v>
      </c>
      <c r="E21" s="156" t="s">
        <v>125</v>
      </c>
      <c r="F21" s="156" t="s">
        <v>75</v>
      </c>
      <c r="G21" s="157" t="s">
        <v>88</v>
      </c>
      <c r="H21" s="159">
        <v>18.78</v>
      </c>
      <c r="I21" s="157">
        <v>5</v>
      </c>
      <c r="J21" s="160">
        <v>188</v>
      </c>
      <c r="K21" s="9"/>
      <c r="L21" s="161">
        <f t="shared" si="4"/>
        <v>3530.6400000000003</v>
      </c>
      <c r="M21" s="161">
        <f t="shared" si="5"/>
        <v>0</v>
      </c>
      <c r="N21" s="162">
        <f t="shared" si="6"/>
        <v>0</v>
      </c>
      <c r="O21" s="161">
        <f t="shared" si="7"/>
        <v>0</v>
      </c>
      <c r="P21" s="21" t="s">
        <v>100</v>
      </c>
    </row>
    <row r="22" spans="1:16" s="21" customFormat="1">
      <c r="A22" s="155">
        <f>MAX($A$12:A21)+1</f>
        <v>11</v>
      </c>
      <c r="B22" s="156" t="s">
        <v>100</v>
      </c>
      <c r="C22" s="157" t="s">
        <v>116</v>
      </c>
      <c r="D22" s="158" t="s">
        <v>100</v>
      </c>
      <c r="E22" s="156" t="s">
        <v>126</v>
      </c>
      <c r="F22" s="156" t="s">
        <v>75</v>
      </c>
      <c r="G22" s="157" t="s">
        <v>88</v>
      </c>
      <c r="H22" s="159">
        <v>13.03</v>
      </c>
      <c r="I22" s="157">
        <v>5</v>
      </c>
      <c r="J22" s="160">
        <v>188</v>
      </c>
      <c r="K22" s="9"/>
      <c r="L22" s="161">
        <f t="shared" si="4"/>
        <v>2449.64</v>
      </c>
      <c r="M22" s="161">
        <f t="shared" si="5"/>
        <v>0</v>
      </c>
      <c r="N22" s="162">
        <f t="shared" si="6"/>
        <v>0</v>
      </c>
      <c r="O22" s="161">
        <f t="shared" si="7"/>
        <v>0</v>
      </c>
      <c r="P22" s="21" t="s">
        <v>100</v>
      </c>
    </row>
    <row r="23" spans="1:16" s="21" customFormat="1">
      <c r="A23" s="155">
        <f>MAX($A$12:A22)+1</f>
        <v>12</v>
      </c>
      <c r="B23" s="156" t="s">
        <v>100</v>
      </c>
      <c r="C23" s="157" t="s">
        <v>128</v>
      </c>
      <c r="D23" s="158" t="s">
        <v>100</v>
      </c>
      <c r="E23" s="156" t="s">
        <v>127</v>
      </c>
      <c r="F23" s="156" t="s">
        <v>76</v>
      </c>
      <c r="G23" s="157" t="s">
        <v>70</v>
      </c>
      <c r="H23" s="159">
        <v>55.89</v>
      </c>
      <c r="I23" s="157">
        <v>2.5</v>
      </c>
      <c r="J23" s="160">
        <v>98.88</v>
      </c>
      <c r="K23" s="9"/>
      <c r="L23" s="161">
        <f t="shared" si="4"/>
        <v>5526.4031999999997</v>
      </c>
      <c r="M23" s="161">
        <f t="shared" si="5"/>
        <v>0</v>
      </c>
      <c r="N23" s="162">
        <f t="shared" si="6"/>
        <v>0</v>
      </c>
      <c r="O23" s="161">
        <f t="shared" si="7"/>
        <v>0</v>
      </c>
      <c r="P23" s="21" t="s">
        <v>100</v>
      </c>
    </row>
    <row r="24" spans="1:16" s="21" customFormat="1">
      <c r="A24" s="155">
        <f>MAX($A$12:A23)+1</f>
        <v>13</v>
      </c>
      <c r="B24" s="156" t="s">
        <v>100</v>
      </c>
      <c r="C24" s="157" t="s">
        <v>128</v>
      </c>
      <c r="D24" s="158" t="s">
        <v>100</v>
      </c>
      <c r="E24" s="156" t="s">
        <v>129</v>
      </c>
      <c r="F24" s="156" t="s">
        <v>76</v>
      </c>
      <c r="G24" s="157" t="s">
        <v>70</v>
      </c>
      <c r="H24" s="159">
        <v>55.89</v>
      </c>
      <c r="I24" s="157">
        <v>2.5</v>
      </c>
      <c r="J24" s="160">
        <v>98.88</v>
      </c>
      <c r="K24" s="9"/>
      <c r="L24" s="161">
        <f t="shared" si="4"/>
        <v>5526.4031999999997</v>
      </c>
      <c r="M24" s="161">
        <f t="shared" si="5"/>
        <v>0</v>
      </c>
      <c r="N24" s="162">
        <f t="shared" si="6"/>
        <v>0</v>
      </c>
      <c r="O24" s="161">
        <f t="shared" si="7"/>
        <v>0</v>
      </c>
      <c r="P24" s="21" t="s">
        <v>100</v>
      </c>
    </row>
    <row r="25" spans="1:16" s="21" customFormat="1">
      <c r="A25" s="155">
        <f>MAX($A$12:A24)+1</f>
        <v>14</v>
      </c>
      <c r="B25" s="156" t="s">
        <v>100</v>
      </c>
      <c r="C25" s="157" t="s">
        <v>128</v>
      </c>
      <c r="D25" s="158" t="s">
        <v>100</v>
      </c>
      <c r="E25" s="156" t="s">
        <v>130</v>
      </c>
      <c r="F25" s="156" t="s">
        <v>76</v>
      </c>
      <c r="G25" s="157" t="s">
        <v>70</v>
      </c>
      <c r="H25" s="159">
        <v>56.1</v>
      </c>
      <c r="I25" s="157">
        <v>2.5</v>
      </c>
      <c r="J25" s="160">
        <v>98.88</v>
      </c>
      <c r="K25" s="9"/>
      <c r="L25" s="161">
        <f t="shared" si="4"/>
        <v>5547.1679999999997</v>
      </c>
      <c r="M25" s="161">
        <f t="shared" si="5"/>
        <v>0</v>
      </c>
      <c r="N25" s="162">
        <f t="shared" si="6"/>
        <v>0</v>
      </c>
      <c r="O25" s="161">
        <f t="shared" si="7"/>
        <v>0</v>
      </c>
      <c r="P25" s="21" t="s">
        <v>100</v>
      </c>
    </row>
    <row r="26" spans="1:16" s="21" customFormat="1">
      <c r="A26" s="155">
        <f>MAX($A$12:A25)+1</f>
        <v>15</v>
      </c>
      <c r="B26" s="156" t="s">
        <v>100</v>
      </c>
      <c r="C26" s="157" t="s">
        <v>128</v>
      </c>
      <c r="D26" s="158" t="s">
        <v>100</v>
      </c>
      <c r="E26" s="156" t="s">
        <v>131</v>
      </c>
      <c r="F26" s="156" t="s">
        <v>76</v>
      </c>
      <c r="G26" s="157" t="s">
        <v>86</v>
      </c>
      <c r="H26" s="159">
        <v>43.42</v>
      </c>
      <c r="I26" s="157">
        <v>5</v>
      </c>
      <c r="J26" s="160">
        <v>188</v>
      </c>
      <c r="K26" s="9"/>
      <c r="L26" s="161">
        <f t="shared" si="4"/>
        <v>8162.96</v>
      </c>
      <c r="M26" s="161">
        <f t="shared" si="5"/>
        <v>0</v>
      </c>
      <c r="N26" s="162">
        <f t="shared" si="6"/>
        <v>0</v>
      </c>
      <c r="O26" s="161">
        <f t="shared" si="7"/>
        <v>0</v>
      </c>
      <c r="P26" s="21" t="s">
        <v>100</v>
      </c>
    </row>
    <row r="27" spans="1:16" s="21" customFormat="1">
      <c r="A27" s="155">
        <f>MAX($A$12:A26)+1</f>
        <v>16</v>
      </c>
      <c r="B27" s="156" t="s">
        <v>100</v>
      </c>
      <c r="C27" s="157" t="s">
        <v>128</v>
      </c>
      <c r="D27" s="158" t="s">
        <v>100</v>
      </c>
      <c r="E27" s="156" t="s">
        <v>132</v>
      </c>
      <c r="F27" s="156" t="s">
        <v>75</v>
      </c>
      <c r="G27" s="157" t="s">
        <v>88</v>
      </c>
      <c r="H27" s="159">
        <v>21.44</v>
      </c>
      <c r="I27" s="157">
        <v>5</v>
      </c>
      <c r="J27" s="160">
        <v>188</v>
      </c>
      <c r="K27" s="9"/>
      <c r="L27" s="161">
        <f t="shared" si="4"/>
        <v>4030.7200000000003</v>
      </c>
      <c r="M27" s="161">
        <f t="shared" si="5"/>
        <v>0</v>
      </c>
      <c r="N27" s="162">
        <f t="shared" si="6"/>
        <v>0</v>
      </c>
      <c r="O27" s="161">
        <f t="shared" si="7"/>
        <v>0</v>
      </c>
      <c r="P27" s="21" t="s">
        <v>100</v>
      </c>
    </row>
    <row r="28" spans="1:16" s="21" customFormat="1">
      <c r="A28" s="155">
        <f>MAX($A$12:A27)+1</f>
        <v>17</v>
      </c>
      <c r="B28" s="156" t="s">
        <v>100</v>
      </c>
      <c r="C28" s="157" t="s">
        <v>128</v>
      </c>
      <c r="D28" s="158" t="s">
        <v>100</v>
      </c>
      <c r="E28" s="156" t="s">
        <v>133</v>
      </c>
      <c r="F28" s="156" t="s">
        <v>75</v>
      </c>
      <c r="G28" s="157" t="s">
        <v>89</v>
      </c>
      <c r="H28" s="159">
        <v>34.020000000000003</v>
      </c>
      <c r="I28" s="157">
        <v>5</v>
      </c>
      <c r="J28" s="160">
        <v>188</v>
      </c>
      <c r="K28" s="9"/>
      <c r="L28" s="161">
        <f t="shared" si="4"/>
        <v>6395.76</v>
      </c>
      <c r="M28" s="161">
        <f t="shared" si="5"/>
        <v>0</v>
      </c>
      <c r="N28" s="162">
        <f t="shared" si="6"/>
        <v>0</v>
      </c>
      <c r="O28" s="161">
        <f t="shared" si="7"/>
        <v>0</v>
      </c>
      <c r="P28" s="21" t="s">
        <v>100</v>
      </c>
    </row>
    <row r="29" spans="1:16" s="21" customFormat="1">
      <c r="A29" s="155">
        <f>MAX($A$12:A28)+1</f>
        <v>18</v>
      </c>
      <c r="B29" s="156" t="s">
        <v>100</v>
      </c>
      <c r="C29" s="157" t="s">
        <v>128</v>
      </c>
      <c r="D29" s="158" t="s">
        <v>100</v>
      </c>
      <c r="E29" s="156" t="s">
        <v>134</v>
      </c>
      <c r="F29" s="156" t="s">
        <v>75</v>
      </c>
      <c r="G29" s="157" t="s">
        <v>89</v>
      </c>
      <c r="H29" s="159">
        <v>31.63</v>
      </c>
      <c r="I29" s="157">
        <v>5</v>
      </c>
      <c r="J29" s="160">
        <v>188</v>
      </c>
      <c r="K29" s="9"/>
      <c r="L29" s="161">
        <f t="shared" si="4"/>
        <v>5946.44</v>
      </c>
      <c r="M29" s="161">
        <f t="shared" si="5"/>
        <v>0</v>
      </c>
      <c r="N29" s="162">
        <f t="shared" si="6"/>
        <v>0</v>
      </c>
      <c r="O29" s="161">
        <f t="shared" si="7"/>
        <v>0</v>
      </c>
      <c r="P29" s="21" t="s">
        <v>100</v>
      </c>
    </row>
    <row r="30" spans="1:16" s="21" customFormat="1">
      <c r="A30" s="155">
        <f>MAX($A$12:A29)+1</f>
        <v>19</v>
      </c>
      <c r="B30" s="156" t="s">
        <v>100</v>
      </c>
      <c r="C30" s="157" t="s">
        <v>128</v>
      </c>
      <c r="D30" s="158" t="s">
        <v>100</v>
      </c>
      <c r="E30" s="156" t="s">
        <v>500</v>
      </c>
      <c r="F30" s="156" t="s">
        <v>76</v>
      </c>
      <c r="G30" s="157" t="s">
        <v>39</v>
      </c>
      <c r="H30" s="159">
        <v>10.49</v>
      </c>
      <c r="I30" s="157">
        <v>1</v>
      </c>
      <c r="J30" s="160">
        <v>39.549999999999997</v>
      </c>
      <c r="K30" s="9"/>
      <c r="L30" s="161">
        <f t="shared" si="4"/>
        <v>414.87949999999995</v>
      </c>
      <c r="M30" s="161">
        <f t="shared" si="5"/>
        <v>0</v>
      </c>
      <c r="N30" s="162">
        <f t="shared" si="6"/>
        <v>0</v>
      </c>
      <c r="O30" s="161">
        <f t="shared" si="7"/>
        <v>0</v>
      </c>
      <c r="P30" s="21" t="s">
        <v>100</v>
      </c>
    </row>
    <row r="31" spans="1:16" s="21" customFormat="1">
      <c r="A31" s="155">
        <f>MAX($A$12:A30)+1</f>
        <v>20</v>
      </c>
      <c r="B31" s="156" t="s">
        <v>100</v>
      </c>
      <c r="C31" s="157" t="s">
        <v>128</v>
      </c>
      <c r="D31" s="158" t="s">
        <v>100</v>
      </c>
      <c r="E31" s="156" t="s">
        <v>135</v>
      </c>
      <c r="F31" s="156" t="s">
        <v>75</v>
      </c>
      <c r="G31" s="157" t="s">
        <v>43</v>
      </c>
      <c r="H31" s="159">
        <v>47.73</v>
      </c>
      <c r="I31" s="157">
        <v>2</v>
      </c>
      <c r="J31" s="160">
        <v>79.099999999999994</v>
      </c>
      <c r="K31" s="9"/>
      <c r="L31" s="161">
        <f t="shared" si="4"/>
        <v>3775.4429999999993</v>
      </c>
      <c r="M31" s="161">
        <f t="shared" si="5"/>
        <v>0</v>
      </c>
      <c r="N31" s="162">
        <f t="shared" si="6"/>
        <v>0</v>
      </c>
      <c r="O31" s="161">
        <f t="shared" si="7"/>
        <v>0</v>
      </c>
      <c r="P31" s="21" t="s">
        <v>100</v>
      </c>
    </row>
    <row r="32" spans="1:16" s="21" customFormat="1">
      <c r="A32" s="155">
        <f>MAX($A$12:A31)+1</f>
        <v>21</v>
      </c>
      <c r="B32" s="156" t="s">
        <v>100</v>
      </c>
      <c r="C32" s="157" t="s">
        <v>128</v>
      </c>
      <c r="D32" s="158" t="s">
        <v>100</v>
      </c>
      <c r="E32" s="156" t="s">
        <v>90</v>
      </c>
      <c r="F32" s="156" t="s">
        <v>75</v>
      </c>
      <c r="G32" s="157" t="s">
        <v>43</v>
      </c>
      <c r="H32" s="159">
        <v>271.2</v>
      </c>
      <c r="I32" s="157">
        <v>2</v>
      </c>
      <c r="J32" s="160">
        <v>79.099999999999994</v>
      </c>
      <c r="K32" s="9"/>
      <c r="L32" s="161">
        <f t="shared" si="4"/>
        <v>21451.919999999998</v>
      </c>
      <c r="M32" s="161">
        <f t="shared" si="5"/>
        <v>0</v>
      </c>
      <c r="N32" s="162">
        <f t="shared" si="6"/>
        <v>0</v>
      </c>
      <c r="O32" s="161">
        <f t="shared" si="7"/>
        <v>0</v>
      </c>
      <c r="P32" s="21" t="s">
        <v>100</v>
      </c>
    </row>
    <row r="33" spans="1:16" s="21" customFormat="1">
      <c r="A33" s="155">
        <f>MAX($A$12:A32)+1</f>
        <v>22</v>
      </c>
      <c r="B33" s="156" t="s">
        <v>100</v>
      </c>
      <c r="C33" s="157" t="s">
        <v>128</v>
      </c>
      <c r="D33" s="158" t="s">
        <v>100</v>
      </c>
      <c r="E33" s="156" t="s">
        <v>136</v>
      </c>
      <c r="F33" s="156" t="s">
        <v>76</v>
      </c>
      <c r="G33" s="157" t="s">
        <v>83</v>
      </c>
      <c r="H33" s="159">
        <v>18.52</v>
      </c>
      <c r="I33" s="157">
        <v>2.5</v>
      </c>
      <c r="J33" s="160">
        <v>98.88</v>
      </c>
      <c r="K33" s="9"/>
      <c r="L33" s="161">
        <f t="shared" si="4"/>
        <v>1831.2575999999999</v>
      </c>
      <c r="M33" s="161">
        <f t="shared" si="5"/>
        <v>0</v>
      </c>
      <c r="N33" s="162">
        <f t="shared" si="6"/>
        <v>0</v>
      </c>
      <c r="O33" s="161">
        <f t="shared" si="7"/>
        <v>0</v>
      </c>
      <c r="P33" s="21" t="s">
        <v>100</v>
      </c>
    </row>
    <row r="34" spans="1:16" s="21" customFormat="1">
      <c r="A34" s="155">
        <f>MAX($A$12:A33)+1</f>
        <v>23</v>
      </c>
      <c r="B34" s="156" t="s">
        <v>100</v>
      </c>
      <c r="C34" s="157" t="s">
        <v>128</v>
      </c>
      <c r="D34" s="158" t="s">
        <v>100</v>
      </c>
      <c r="E34" s="156" t="s">
        <v>137</v>
      </c>
      <c r="F34" s="156" t="s">
        <v>76</v>
      </c>
      <c r="G34" s="157" t="s">
        <v>45</v>
      </c>
      <c r="H34" s="159">
        <v>7.66</v>
      </c>
      <c r="I34" s="157">
        <v>0.23</v>
      </c>
      <c r="J34" s="160">
        <v>12</v>
      </c>
      <c r="K34" s="9"/>
      <c r="L34" s="161">
        <f t="shared" si="4"/>
        <v>91.92</v>
      </c>
      <c r="M34" s="161">
        <f t="shared" si="5"/>
        <v>0</v>
      </c>
      <c r="N34" s="162">
        <f t="shared" si="6"/>
        <v>0</v>
      </c>
      <c r="O34" s="161">
        <f t="shared" si="7"/>
        <v>0</v>
      </c>
      <c r="P34" s="21" t="s">
        <v>100</v>
      </c>
    </row>
    <row r="35" spans="1:16" s="21" customFormat="1">
      <c r="A35" s="155">
        <f>MAX($A$12:A34)+1</f>
        <v>24</v>
      </c>
      <c r="B35" s="156" t="s">
        <v>100</v>
      </c>
      <c r="C35" s="157" t="s">
        <v>128</v>
      </c>
      <c r="D35" s="158" t="s">
        <v>100</v>
      </c>
      <c r="E35" s="156" t="s">
        <v>138</v>
      </c>
      <c r="F35" s="156" t="s">
        <v>76</v>
      </c>
      <c r="G35" s="157" t="s">
        <v>92</v>
      </c>
      <c r="H35" s="159">
        <v>9.11</v>
      </c>
      <c r="I35" s="157">
        <v>5</v>
      </c>
      <c r="J35" s="160">
        <v>188</v>
      </c>
      <c r="K35" s="9"/>
      <c r="L35" s="161">
        <f t="shared" si="4"/>
        <v>1712.6799999999998</v>
      </c>
      <c r="M35" s="161">
        <f t="shared" si="5"/>
        <v>0</v>
      </c>
      <c r="N35" s="162">
        <f t="shared" si="6"/>
        <v>0</v>
      </c>
      <c r="O35" s="161">
        <f t="shared" si="7"/>
        <v>0</v>
      </c>
      <c r="P35" s="21" t="s">
        <v>100</v>
      </c>
    </row>
    <row r="36" spans="1:16" s="21" customFormat="1">
      <c r="A36" s="155">
        <f>MAX($A$12:A35)+1</f>
        <v>25</v>
      </c>
      <c r="B36" s="156" t="s">
        <v>100</v>
      </c>
      <c r="C36" s="157" t="s">
        <v>128</v>
      </c>
      <c r="D36" s="158" t="s">
        <v>100</v>
      </c>
      <c r="E36" s="156" t="s">
        <v>139</v>
      </c>
      <c r="F36" s="156" t="s">
        <v>99</v>
      </c>
      <c r="G36" s="157" t="s">
        <v>42</v>
      </c>
      <c r="H36" s="159">
        <v>16.93</v>
      </c>
      <c r="I36" s="157">
        <v>5</v>
      </c>
      <c r="J36" s="160">
        <v>188</v>
      </c>
      <c r="K36" s="9"/>
      <c r="L36" s="161">
        <f t="shared" si="4"/>
        <v>3182.84</v>
      </c>
      <c r="M36" s="161">
        <f t="shared" si="5"/>
        <v>0</v>
      </c>
      <c r="N36" s="162">
        <f t="shared" si="6"/>
        <v>0</v>
      </c>
      <c r="O36" s="161">
        <f t="shared" si="7"/>
        <v>0</v>
      </c>
      <c r="P36" s="21" t="s">
        <v>100</v>
      </c>
    </row>
    <row r="37" spans="1:16" s="21" customFormat="1">
      <c r="A37" s="155">
        <f>MAX($A$12:A36)+1</f>
        <v>26</v>
      </c>
      <c r="B37" s="156" t="s">
        <v>100</v>
      </c>
      <c r="C37" s="157" t="s">
        <v>128</v>
      </c>
      <c r="D37" s="158" t="s">
        <v>100</v>
      </c>
      <c r="E37" s="156" t="s">
        <v>140</v>
      </c>
      <c r="F37" s="156" t="s">
        <v>76</v>
      </c>
      <c r="G37" s="157" t="s">
        <v>86</v>
      </c>
      <c r="H37" s="159">
        <v>34.979999999999997</v>
      </c>
      <c r="I37" s="157">
        <v>5</v>
      </c>
      <c r="J37" s="160">
        <v>188</v>
      </c>
      <c r="K37" s="9"/>
      <c r="L37" s="161">
        <f t="shared" si="4"/>
        <v>6576.24</v>
      </c>
      <c r="M37" s="161">
        <f t="shared" si="5"/>
        <v>0</v>
      </c>
      <c r="N37" s="162">
        <f t="shared" si="6"/>
        <v>0</v>
      </c>
      <c r="O37" s="161">
        <f t="shared" si="7"/>
        <v>0</v>
      </c>
      <c r="P37" s="21" t="s">
        <v>100</v>
      </c>
    </row>
    <row r="38" spans="1:16" s="21" customFormat="1">
      <c r="A38" s="155">
        <f>MAX($A$12:A37)+1</f>
        <v>27</v>
      </c>
      <c r="B38" s="156" t="s">
        <v>100</v>
      </c>
      <c r="C38" s="157" t="s">
        <v>128</v>
      </c>
      <c r="D38" s="158" t="s">
        <v>100</v>
      </c>
      <c r="E38" s="156" t="s">
        <v>125</v>
      </c>
      <c r="F38" s="156" t="s">
        <v>75</v>
      </c>
      <c r="G38" s="157" t="s">
        <v>88</v>
      </c>
      <c r="H38" s="159">
        <v>58.92</v>
      </c>
      <c r="I38" s="157">
        <v>5</v>
      </c>
      <c r="J38" s="160">
        <v>188</v>
      </c>
      <c r="K38" s="9"/>
      <c r="L38" s="161">
        <f t="shared" si="4"/>
        <v>11076.960000000001</v>
      </c>
      <c r="M38" s="161">
        <f t="shared" si="5"/>
        <v>0</v>
      </c>
      <c r="N38" s="162">
        <f t="shared" si="6"/>
        <v>0</v>
      </c>
      <c r="O38" s="161">
        <f t="shared" si="7"/>
        <v>0</v>
      </c>
      <c r="P38" s="21" t="s">
        <v>100</v>
      </c>
    </row>
    <row r="39" spans="1:16" s="21" customFormat="1">
      <c r="A39" s="155">
        <f>MAX($A$12:A38)+1</f>
        <v>28</v>
      </c>
      <c r="B39" s="156" t="s">
        <v>100</v>
      </c>
      <c r="C39" s="157" t="s">
        <v>128</v>
      </c>
      <c r="D39" s="158" t="s">
        <v>100</v>
      </c>
      <c r="E39" s="156" t="s">
        <v>141</v>
      </c>
      <c r="F39" s="156" t="s">
        <v>76</v>
      </c>
      <c r="G39" s="157" t="s">
        <v>86</v>
      </c>
      <c r="H39" s="159">
        <v>27.8</v>
      </c>
      <c r="I39" s="157">
        <v>5</v>
      </c>
      <c r="J39" s="160">
        <v>188</v>
      </c>
      <c r="K39" s="9"/>
      <c r="L39" s="161">
        <f t="shared" si="4"/>
        <v>5226.4000000000005</v>
      </c>
      <c r="M39" s="161">
        <f t="shared" si="5"/>
        <v>0</v>
      </c>
      <c r="N39" s="162">
        <f t="shared" si="6"/>
        <v>0</v>
      </c>
      <c r="O39" s="161">
        <f t="shared" si="7"/>
        <v>0</v>
      </c>
      <c r="P39" s="21" t="s">
        <v>100</v>
      </c>
    </row>
    <row r="40" spans="1:16" s="21" customFormat="1">
      <c r="A40" s="155">
        <f>MAX($A$12:A39)+1</f>
        <v>29</v>
      </c>
      <c r="B40" s="156" t="s">
        <v>100</v>
      </c>
      <c r="C40" s="157" t="s">
        <v>128</v>
      </c>
      <c r="D40" s="158" t="s">
        <v>100</v>
      </c>
      <c r="E40" s="156" t="s">
        <v>142</v>
      </c>
      <c r="F40" s="156" t="s">
        <v>75</v>
      </c>
      <c r="G40" s="157" t="s">
        <v>80</v>
      </c>
      <c r="H40" s="159">
        <v>5.24</v>
      </c>
      <c r="I40" s="275"/>
      <c r="J40" s="275"/>
      <c r="K40" s="275"/>
      <c r="L40" s="276"/>
      <c r="M40" s="276"/>
      <c r="N40" s="276"/>
      <c r="O40" s="276"/>
      <c r="P40" s="21" t="s">
        <v>100</v>
      </c>
    </row>
    <row r="41" spans="1:16" s="21" customFormat="1">
      <c r="A41" s="155">
        <f>MAX($A$12:A40)+1</f>
        <v>30</v>
      </c>
      <c r="B41" s="156" t="s">
        <v>100</v>
      </c>
      <c r="C41" s="157" t="s">
        <v>128</v>
      </c>
      <c r="D41" s="158" t="s">
        <v>100</v>
      </c>
      <c r="E41" s="156" t="s">
        <v>143</v>
      </c>
      <c r="F41" s="156" t="s">
        <v>99</v>
      </c>
      <c r="G41" s="157" t="s">
        <v>83</v>
      </c>
      <c r="H41" s="159">
        <v>22.23</v>
      </c>
      <c r="I41" s="157">
        <v>2.5</v>
      </c>
      <c r="J41" s="160">
        <v>98.88</v>
      </c>
      <c r="K41" s="9"/>
      <c r="L41" s="161">
        <f t="shared" si="4"/>
        <v>2198.1023999999998</v>
      </c>
      <c r="M41" s="161">
        <f t="shared" si="5"/>
        <v>0</v>
      </c>
      <c r="N41" s="162">
        <f t="shared" si="6"/>
        <v>0</v>
      </c>
      <c r="O41" s="161">
        <f t="shared" si="7"/>
        <v>0</v>
      </c>
      <c r="P41" s="21" t="s">
        <v>100</v>
      </c>
    </row>
    <row r="42" spans="1:16" s="21" customFormat="1">
      <c r="A42" s="155">
        <f>MAX($A$12:A41)+1</f>
        <v>31</v>
      </c>
      <c r="B42" s="156" t="s">
        <v>100</v>
      </c>
      <c r="C42" s="157" t="s">
        <v>128</v>
      </c>
      <c r="D42" s="158" t="s">
        <v>100</v>
      </c>
      <c r="E42" s="156" t="s">
        <v>144</v>
      </c>
      <c r="F42" s="156" t="s">
        <v>99</v>
      </c>
      <c r="G42" s="157" t="s">
        <v>85</v>
      </c>
      <c r="H42" s="159">
        <v>18.98</v>
      </c>
      <c r="I42" s="157">
        <v>2.5</v>
      </c>
      <c r="J42" s="160">
        <v>98.88</v>
      </c>
      <c r="K42" s="9"/>
      <c r="L42" s="161">
        <f t="shared" si="4"/>
        <v>1876.7423999999999</v>
      </c>
      <c r="M42" s="161">
        <f t="shared" si="5"/>
        <v>0</v>
      </c>
      <c r="N42" s="162">
        <f t="shared" si="6"/>
        <v>0</v>
      </c>
      <c r="O42" s="161">
        <f t="shared" si="7"/>
        <v>0</v>
      </c>
      <c r="P42" s="21" t="s">
        <v>100</v>
      </c>
    </row>
    <row r="43" spans="1:16" s="21" customFormat="1">
      <c r="A43" s="155">
        <f>MAX($A$12:A42)+1</f>
        <v>32</v>
      </c>
      <c r="B43" s="156" t="s">
        <v>100</v>
      </c>
      <c r="C43" s="157" t="s">
        <v>128</v>
      </c>
      <c r="D43" s="158" t="s">
        <v>100</v>
      </c>
      <c r="E43" s="156" t="s">
        <v>145</v>
      </c>
      <c r="F43" s="156" t="s">
        <v>146</v>
      </c>
      <c r="G43" s="157" t="s">
        <v>86</v>
      </c>
      <c r="H43" s="159">
        <v>97.18</v>
      </c>
      <c r="I43" s="157">
        <v>5</v>
      </c>
      <c r="J43" s="160">
        <v>188</v>
      </c>
      <c r="K43" s="9"/>
      <c r="L43" s="161">
        <f t="shared" si="4"/>
        <v>18269.84</v>
      </c>
      <c r="M43" s="161">
        <f t="shared" si="5"/>
        <v>0</v>
      </c>
      <c r="N43" s="162">
        <f t="shared" si="6"/>
        <v>0</v>
      </c>
      <c r="O43" s="161">
        <f t="shared" si="7"/>
        <v>0</v>
      </c>
      <c r="P43" s="21" t="s">
        <v>100</v>
      </c>
    </row>
    <row r="44" spans="1:16" s="21" customFormat="1">
      <c r="A44" s="155">
        <f>MAX($A$12:A43)+1</f>
        <v>33</v>
      </c>
      <c r="B44" s="156" t="s">
        <v>100</v>
      </c>
      <c r="C44" s="157" t="s">
        <v>128</v>
      </c>
      <c r="D44" s="158" t="s">
        <v>100</v>
      </c>
      <c r="E44" s="156" t="s">
        <v>147</v>
      </c>
      <c r="F44" s="156" t="s">
        <v>76</v>
      </c>
      <c r="G44" s="157" t="s">
        <v>70</v>
      </c>
      <c r="H44" s="159">
        <v>80.930000000000007</v>
      </c>
      <c r="I44" s="157">
        <v>2.5</v>
      </c>
      <c r="J44" s="160">
        <v>98.88</v>
      </c>
      <c r="K44" s="9"/>
      <c r="L44" s="161">
        <f t="shared" si="4"/>
        <v>8002.3584000000001</v>
      </c>
      <c r="M44" s="161">
        <f t="shared" si="5"/>
        <v>0</v>
      </c>
      <c r="N44" s="162">
        <f t="shared" si="6"/>
        <v>0</v>
      </c>
      <c r="O44" s="161">
        <f t="shared" si="7"/>
        <v>0</v>
      </c>
      <c r="P44" s="21" t="s">
        <v>100</v>
      </c>
    </row>
    <row r="45" spans="1:16" s="21" customFormat="1">
      <c r="A45" s="155">
        <f>MAX($A$12:A44)+1</f>
        <v>34</v>
      </c>
      <c r="B45" s="156" t="s">
        <v>100</v>
      </c>
      <c r="C45" s="157" t="s">
        <v>128</v>
      </c>
      <c r="D45" s="158" t="s">
        <v>100</v>
      </c>
      <c r="E45" s="156" t="s">
        <v>148</v>
      </c>
      <c r="F45" s="156" t="s">
        <v>76</v>
      </c>
      <c r="G45" s="157" t="s">
        <v>44</v>
      </c>
      <c r="H45" s="159">
        <v>15.36</v>
      </c>
      <c r="I45" s="157">
        <v>0.23</v>
      </c>
      <c r="J45" s="160">
        <v>12</v>
      </c>
      <c r="K45" s="9"/>
      <c r="L45" s="161">
        <f t="shared" si="4"/>
        <v>184.32</v>
      </c>
      <c r="M45" s="161">
        <f t="shared" si="5"/>
        <v>0</v>
      </c>
      <c r="N45" s="162">
        <f t="shared" si="6"/>
        <v>0</v>
      </c>
      <c r="O45" s="161">
        <f t="shared" si="7"/>
        <v>0</v>
      </c>
      <c r="P45" s="21" t="s">
        <v>100</v>
      </c>
    </row>
    <row r="46" spans="1:16" s="21" customFormat="1">
      <c r="A46" s="155">
        <f>MAX($A$12:A45)+1</f>
        <v>35</v>
      </c>
      <c r="B46" s="156" t="s">
        <v>100</v>
      </c>
      <c r="C46" s="157" t="s">
        <v>128</v>
      </c>
      <c r="D46" s="158" t="s">
        <v>100</v>
      </c>
      <c r="E46" s="156" t="s">
        <v>149</v>
      </c>
      <c r="F46" s="156" t="s">
        <v>76</v>
      </c>
      <c r="G46" s="157" t="s">
        <v>70</v>
      </c>
      <c r="H46" s="159">
        <v>73.040000000000006</v>
      </c>
      <c r="I46" s="157">
        <v>2.5</v>
      </c>
      <c r="J46" s="160">
        <v>98.88</v>
      </c>
      <c r="K46" s="9"/>
      <c r="L46" s="161">
        <f t="shared" si="4"/>
        <v>7222.1952000000001</v>
      </c>
      <c r="M46" s="161">
        <f t="shared" si="5"/>
        <v>0</v>
      </c>
      <c r="N46" s="162">
        <f t="shared" si="6"/>
        <v>0</v>
      </c>
      <c r="O46" s="161">
        <f t="shared" si="7"/>
        <v>0</v>
      </c>
      <c r="P46" s="21" t="s">
        <v>100</v>
      </c>
    </row>
    <row r="47" spans="1:16" s="21" customFormat="1">
      <c r="A47" s="155">
        <f>MAX($A$12:A46)+1</f>
        <v>36</v>
      </c>
      <c r="B47" s="156" t="s">
        <v>100</v>
      </c>
      <c r="C47" s="157" t="s">
        <v>128</v>
      </c>
      <c r="D47" s="158" t="s">
        <v>100</v>
      </c>
      <c r="E47" s="156" t="s">
        <v>150</v>
      </c>
      <c r="F47" s="156" t="s">
        <v>75</v>
      </c>
      <c r="G47" s="157" t="s">
        <v>44</v>
      </c>
      <c r="H47" s="159">
        <v>15.64</v>
      </c>
      <c r="I47" s="157">
        <v>0.23</v>
      </c>
      <c r="J47" s="160">
        <v>12</v>
      </c>
      <c r="K47" s="9"/>
      <c r="L47" s="161">
        <f t="shared" si="4"/>
        <v>187.68</v>
      </c>
      <c r="M47" s="161">
        <f t="shared" si="5"/>
        <v>0</v>
      </c>
      <c r="N47" s="162">
        <f t="shared" si="6"/>
        <v>0</v>
      </c>
      <c r="O47" s="161">
        <f t="shared" si="7"/>
        <v>0</v>
      </c>
      <c r="P47" s="21" t="s">
        <v>100</v>
      </c>
    </row>
    <row r="48" spans="1:16" s="21" customFormat="1">
      <c r="A48" s="155">
        <f>MAX($A$12:A47)+1</f>
        <v>37</v>
      </c>
      <c r="B48" s="156" t="s">
        <v>100</v>
      </c>
      <c r="C48" s="157" t="s">
        <v>128</v>
      </c>
      <c r="D48" s="158" t="s">
        <v>100</v>
      </c>
      <c r="E48" s="156" t="s">
        <v>151</v>
      </c>
      <c r="F48" s="156" t="s">
        <v>76</v>
      </c>
      <c r="G48" s="157" t="s">
        <v>70</v>
      </c>
      <c r="H48" s="159">
        <v>73.459999999999994</v>
      </c>
      <c r="I48" s="157">
        <v>2.5</v>
      </c>
      <c r="J48" s="160">
        <v>98.88</v>
      </c>
      <c r="K48" s="9"/>
      <c r="L48" s="161">
        <f t="shared" si="4"/>
        <v>7263.724799999999</v>
      </c>
      <c r="M48" s="161">
        <f t="shared" si="5"/>
        <v>0</v>
      </c>
      <c r="N48" s="162">
        <f t="shared" si="6"/>
        <v>0</v>
      </c>
      <c r="O48" s="161">
        <f t="shared" si="7"/>
        <v>0</v>
      </c>
      <c r="P48" s="21" t="s">
        <v>100</v>
      </c>
    </row>
    <row r="49" spans="1:16" s="21" customFormat="1">
      <c r="A49" s="155">
        <f>MAX($A$12:A48)+1</f>
        <v>38</v>
      </c>
      <c r="B49" s="156" t="s">
        <v>100</v>
      </c>
      <c r="C49" s="157" t="s">
        <v>128</v>
      </c>
      <c r="D49" s="158" t="s">
        <v>100</v>
      </c>
      <c r="E49" s="156" t="s">
        <v>501</v>
      </c>
      <c r="F49" s="156" t="s">
        <v>99</v>
      </c>
      <c r="G49" s="157" t="s">
        <v>83</v>
      </c>
      <c r="H49" s="159">
        <v>32.01</v>
      </c>
      <c r="I49" s="157">
        <v>2.5</v>
      </c>
      <c r="J49" s="160">
        <v>98.88</v>
      </c>
      <c r="K49" s="9"/>
      <c r="L49" s="161">
        <f t="shared" si="4"/>
        <v>3165.1487999999995</v>
      </c>
      <c r="M49" s="161">
        <f t="shared" si="5"/>
        <v>0</v>
      </c>
      <c r="N49" s="162">
        <f t="shared" si="6"/>
        <v>0</v>
      </c>
      <c r="O49" s="161">
        <f t="shared" si="7"/>
        <v>0</v>
      </c>
      <c r="P49" s="21" t="s">
        <v>113</v>
      </c>
    </row>
    <row r="50" spans="1:16" s="21" customFormat="1">
      <c r="A50" s="155">
        <f>MAX($A$12:A49)+1</f>
        <v>39</v>
      </c>
      <c r="B50" s="156" t="s">
        <v>100</v>
      </c>
      <c r="C50" s="157" t="s">
        <v>128</v>
      </c>
      <c r="D50" s="158" t="s">
        <v>100</v>
      </c>
      <c r="E50" s="156" t="s">
        <v>152</v>
      </c>
      <c r="F50" s="156" t="s">
        <v>99</v>
      </c>
      <c r="G50" s="157" t="s">
        <v>83</v>
      </c>
      <c r="H50" s="159">
        <v>32.03</v>
      </c>
      <c r="I50" s="157">
        <v>2.5</v>
      </c>
      <c r="J50" s="160">
        <v>98.88</v>
      </c>
      <c r="K50" s="9"/>
      <c r="L50" s="161">
        <f t="shared" si="4"/>
        <v>3167.1264000000001</v>
      </c>
      <c r="M50" s="161">
        <f t="shared" si="5"/>
        <v>0</v>
      </c>
      <c r="N50" s="162">
        <f t="shared" si="6"/>
        <v>0</v>
      </c>
      <c r="O50" s="161">
        <f t="shared" si="7"/>
        <v>0</v>
      </c>
      <c r="P50" s="21" t="s">
        <v>113</v>
      </c>
    </row>
    <row r="51" spans="1:16" s="21" customFormat="1">
      <c r="A51" s="155">
        <f>MAX($A$12:A50)+1</f>
        <v>40</v>
      </c>
      <c r="B51" s="156" t="s">
        <v>100</v>
      </c>
      <c r="C51" s="157" t="s">
        <v>128</v>
      </c>
      <c r="D51" s="158" t="s">
        <v>100</v>
      </c>
      <c r="E51" s="156" t="s">
        <v>153</v>
      </c>
      <c r="F51" s="156" t="s">
        <v>99</v>
      </c>
      <c r="G51" s="157" t="s">
        <v>83</v>
      </c>
      <c r="H51" s="159">
        <v>72.760000000000005</v>
      </c>
      <c r="I51" s="157">
        <v>2.5</v>
      </c>
      <c r="J51" s="160">
        <v>98.88</v>
      </c>
      <c r="K51" s="9"/>
      <c r="L51" s="161">
        <f t="shared" si="4"/>
        <v>7194.5088000000005</v>
      </c>
      <c r="M51" s="161">
        <f t="shared" si="5"/>
        <v>0</v>
      </c>
      <c r="N51" s="162">
        <f t="shared" si="6"/>
        <v>0</v>
      </c>
      <c r="O51" s="161">
        <f t="shared" si="7"/>
        <v>0</v>
      </c>
      <c r="P51" s="21" t="s">
        <v>113</v>
      </c>
    </row>
    <row r="52" spans="1:16" s="21" customFormat="1">
      <c r="A52" s="155">
        <f>MAX($A$12:A51)+1</f>
        <v>41</v>
      </c>
      <c r="B52" s="156" t="s">
        <v>100</v>
      </c>
      <c r="C52" s="157" t="s">
        <v>128</v>
      </c>
      <c r="D52" s="158" t="s">
        <v>100</v>
      </c>
      <c r="E52" s="156" t="s">
        <v>154</v>
      </c>
      <c r="F52" s="156" t="s">
        <v>76</v>
      </c>
      <c r="G52" s="157" t="s">
        <v>86</v>
      </c>
      <c r="H52" s="159">
        <v>66.7</v>
      </c>
      <c r="I52" s="157">
        <v>5</v>
      </c>
      <c r="J52" s="160">
        <v>188</v>
      </c>
      <c r="K52" s="9"/>
      <c r="L52" s="161">
        <f t="shared" si="4"/>
        <v>12539.6</v>
      </c>
      <c r="M52" s="161">
        <f t="shared" si="5"/>
        <v>0</v>
      </c>
      <c r="N52" s="162">
        <f t="shared" si="6"/>
        <v>0</v>
      </c>
      <c r="O52" s="161">
        <f t="shared" si="7"/>
        <v>0</v>
      </c>
      <c r="P52" s="21" t="s">
        <v>100</v>
      </c>
    </row>
    <row r="53" spans="1:16" s="21" customFormat="1">
      <c r="A53" s="155">
        <f>MAX($A$12:A52)+1</f>
        <v>42</v>
      </c>
      <c r="B53" s="156" t="s">
        <v>100</v>
      </c>
      <c r="C53" s="157" t="s">
        <v>128</v>
      </c>
      <c r="D53" s="158" t="s">
        <v>100</v>
      </c>
      <c r="E53" s="156" t="s">
        <v>155</v>
      </c>
      <c r="F53" s="156" t="s">
        <v>76</v>
      </c>
      <c r="G53" s="157" t="s">
        <v>83</v>
      </c>
      <c r="H53" s="159">
        <v>42.98</v>
      </c>
      <c r="I53" s="157">
        <v>2.5</v>
      </c>
      <c r="J53" s="160">
        <v>98.88</v>
      </c>
      <c r="K53" s="9"/>
      <c r="L53" s="161">
        <f t="shared" si="4"/>
        <v>4249.8623999999991</v>
      </c>
      <c r="M53" s="161">
        <f t="shared" si="5"/>
        <v>0</v>
      </c>
      <c r="N53" s="162">
        <f t="shared" si="6"/>
        <v>0</v>
      </c>
      <c r="O53" s="161">
        <f t="shared" si="7"/>
        <v>0</v>
      </c>
      <c r="P53" s="21" t="s">
        <v>113</v>
      </c>
    </row>
    <row r="54" spans="1:16" s="21" customFormat="1">
      <c r="A54" s="155">
        <f>MAX($A$12:A53)+1</f>
        <v>43</v>
      </c>
      <c r="B54" s="156" t="s">
        <v>100</v>
      </c>
      <c r="C54" s="157" t="s">
        <v>128</v>
      </c>
      <c r="D54" s="158" t="s">
        <v>100</v>
      </c>
      <c r="E54" s="156" t="s">
        <v>156</v>
      </c>
      <c r="F54" s="156" t="s">
        <v>99</v>
      </c>
      <c r="G54" s="157" t="s">
        <v>83</v>
      </c>
      <c r="H54" s="159">
        <v>21.1</v>
      </c>
      <c r="I54" s="157">
        <v>2.5</v>
      </c>
      <c r="J54" s="160">
        <v>98.88</v>
      </c>
      <c r="K54" s="9"/>
      <c r="L54" s="161">
        <f t="shared" si="4"/>
        <v>2086.3679999999999</v>
      </c>
      <c r="M54" s="161">
        <f t="shared" si="5"/>
        <v>0</v>
      </c>
      <c r="N54" s="162">
        <f t="shared" si="6"/>
        <v>0</v>
      </c>
      <c r="O54" s="161">
        <f t="shared" si="7"/>
        <v>0</v>
      </c>
      <c r="P54" s="21" t="s">
        <v>113</v>
      </c>
    </row>
    <row r="55" spans="1:16" s="21" customFormat="1">
      <c r="A55" s="155">
        <f>MAX($A$12:A54)+1</f>
        <v>44</v>
      </c>
      <c r="B55" s="156" t="s">
        <v>100</v>
      </c>
      <c r="C55" s="157" t="s">
        <v>128</v>
      </c>
      <c r="D55" s="158" t="s">
        <v>100</v>
      </c>
      <c r="E55" s="156" t="s">
        <v>157</v>
      </c>
      <c r="F55" s="156" t="s">
        <v>99</v>
      </c>
      <c r="G55" s="157" t="s">
        <v>83</v>
      </c>
      <c r="H55" s="159">
        <v>21.22</v>
      </c>
      <c r="I55" s="157">
        <v>2.5</v>
      </c>
      <c r="J55" s="160">
        <v>98.88</v>
      </c>
      <c r="K55" s="9"/>
      <c r="L55" s="161">
        <f t="shared" si="4"/>
        <v>2098.2335999999996</v>
      </c>
      <c r="M55" s="161">
        <f t="shared" si="5"/>
        <v>0</v>
      </c>
      <c r="N55" s="162">
        <f t="shared" si="6"/>
        <v>0</v>
      </c>
      <c r="O55" s="161">
        <f t="shared" si="7"/>
        <v>0</v>
      </c>
      <c r="P55" s="21" t="s">
        <v>113</v>
      </c>
    </row>
    <row r="56" spans="1:16" s="21" customFormat="1">
      <c r="A56" s="155">
        <f>MAX($A$12:A55)+1</f>
        <v>45</v>
      </c>
      <c r="B56" s="156" t="s">
        <v>100</v>
      </c>
      <c r="C56" s="157" t="s">
        <v>128</v>
      </c>
      <c r="D56" s="158" t="s">
        <v>100</v>
      </c>
      <c r="E56" s="156" t="s">
        <v>158</v>
      </c>
      <c r="F56" s="156" t="s">
        <v>99</v>
      </c>
      <c r="G56" s="157" t="s">
        <v>83</v>
      </c>
      <c r="H56" s="159">
        <v>37.590000000000003</v>
      </c>
      <c r="I56" s="157">
        <v>2.5</v>
      </c>
      <c r="J56" s="160">
        <v>98.88</v>
      </c>
      <c r="K56" s="9"/>
      <c r="L56" s="161">
        <f t="shared" si="4"/>
        <v>3716.8992000000003</v>
      </c>
      <c r="M56" s="161">
        <f t="shared" si="5"/>
        <v>0</v>
      </c>
      <c r="N56" s="162">
        <f t="shared" si="6"/>
        <v>0</v>
      </c>
      <c r="O56" s="161">
        <f t="shared" si="7"/>
        <v>0</v>
      </c>
      <c r="P56" s="21" t="s">
        <v>113</v>
      </c>
    </row>
    <row r="57" spans="1:16" s="21" customFormat="1">
      <c r="A57" s="155">
        <f>MAX($A$12:A56)+1</f>
        <v>46</v>
      </c>
      <c r="B57" s="156" t="s">
        <v>100</v>
      </c>
      <c r="C57" s="157" t="s">
        <v>128</v>
      </c>
      <c r="D57" s="158" t="s">
        <v>100</v>
      </c>
      <c r="E57" s="156" t="s">
        <v>159</v>
      </c>
      <c r="F57" s="156" t="s">
        <v>99</v>
      </c>
      <c r="G57" s="157" t="s">
        <v>83</v>
      </c>
      <c r="H57" s="159">
        <v>30.5</v>
      </c>
      <c r="I57" s="157">
        <v>2.5</v>
      </c>
      <c r="J57" s="160">
        <v>98.88</v>
      </c>
      <c r="K57" s="9"/>
      <c r="L57" s="161">
        <f t="shared" si="4"/>
        <v>3015.8399999999997</v>
      </c>
      <c r="M57" s="161">
        <f t="shared" si="5"/>
        <v>0</v>
      </c>
      <c r="N57" s="162">
        <f t="shared" si="6"/>
        <v>0</v>
      </c>
      <c r="O57" s="161">
        <f t="shared" si="7"/>
        <v>0</v>
      </c>
      <c r="P57" s="21" t="s">
        <v>113</v>
      </c>
    </row>
    <row r="58" spans="1:16" s="21" customFormat="1">
      <c r="A58" s="155">
        <f>MAX($A$12:A57)+1</f>
        <v>47</v>
      </c>
      <c r="B58" s="156" t="s">
        <v>100</v>
      </c>
      <c r="C58" s="157" t="s">
        <v>128</v>
      </c>
      <c r="D58" s="158" t="s">
        <v>100</v>
      </c>
      <c r="E58" s="156" t="s">
        <v>160</v>
      </c>
      <c r="F58" s="156" t="s">
        <v>99</v>
      </c>
      <c r="G58" s="157" t="s">
        <v>86</v>
      </c>
      <c r="H58" s="159">
        <v>52.81</v>
      </c>
      <c r="I58" s="157">
        <v>5</v>
      </c>
      <c r="J58" s="160">
        <v>188</v>
      </c>
      <c r="K58" s="9"/>
      <c r="L58" s="161">
        <f t="shared" si="4"/>
        <v>9928.2800000000007</v>
      </c>
      <c r="M58" s="161">
        <f t="shared" si="5"/>
        <v>0</v>
      </c>
      <c r="N58" s="162">
        <f t="shared" si="6"/>
        <v>0</v>
      </c>
      <c r="O58" s="161">
        <f t="shared" si="7"/>
        <v>0</v>
      </c>
      <c r="P58" s="21" t="s">
        <v>113</v>
      </c>
    </row>
    <row r="59" spans="1:16" s="21" customFormat="1">
      <c r="A59" s="155">
        <f>MAX($A$12:A58)+1</f>
        <v>48</v>
      </c>
      <c r="B59" s="156" t="s">
        <v>100</v>
      </c>
      <c r="C59" s="157" t="s">
        <v>128</v>
      </c>
      <c r="D59" s="158" t="s">
        <v>100</v>
      </c>
      <c r="E59" s="156" t="s">
        <v>161</v>
      </c>
      <c r="F59" s="156" t="s">
        <v>99</v>
      </c>
      <c r="G59" s="157" t="s">
        <v>39</v>
      </c>
      <c r="H59" s="159">
        <v>17.97</v>
      </c>
      <c r="I59" s="157">
        <v>1</v>
      </c>
      <c r="J59" s="160">
        <v>39.549999999999997</v>
      </c>
      <c r="K59" s="9"/>
      <c r="L59" s="161">
        <f t="shared" si="4"/>
        <v>710.71349999999995</v>
      </c>
      <c r="M59" s="161">
        <f t="shared" si="5"/>
        <v>0</v>
      </c>
      <c r="N59" s="162">
        <f t="shared" si="6"/>
        <v>0</v>
      </c>
      <c r="O59" s="161">
        <f t="shared" si="7"/>
        <v>0</v>
      </c>
      <c r="P59" s="21" t="s">
        <v>113</v>
      </c>
    </row>
    <row r="60" spans="1:16" s="21" customFormat="1">
      <c r="A60" s="155">
        <f>MAX($A$12:A59)+1</f>
        <v>49</v>
      </c>
      <c r="B60" s="156" t="s">
        <v>100</v>
      </c>
      <c r="C60" s="157" t="s">
        <v>128</v>
      </c>
      <c r="D60" s="158" t="s">
        <v>100</v>
      </c>
      <c r="E60" s="156" t="s">
        <v>162</v>
      </c>
      <c r="F60" s="156" t="s">
        <v>99</v>
      </c>
      <c r="G60" s="157" t="s">
        <v>85</v>
      </c>
      <c r="H60" s="159">
        <v>214.68</v>
      </c>
      <c r="I60" s="157">
        <v>2.5</v>
      </c>
      <c r="J60" s="160">
        <v>98.88</v>
      </c>
      <c r="K60" s="9"/>
      <c r="L60" s="161">
        <f t="shared" si="4"/>
        <v>21227.558399999998</v>
      </c>
      <c r="M60" s="161">
        <f t="shared" si="5"/>
        <v>0</v>
      </c>
      <c r="N60" s="162">
        <f t="shared" si="6"/>
        <v>0</v>
      </c>
      <c r="O60" s="161">
        <f t="shared" si="7"/>
        <v>0</v>
      </c>
      <c r="P60" s="21" t="s">
        <v>113</v>
      </c>
    </row>
    <row r="61" spans="1:16" s="21" customFormat="1">
      <c r="A61" s="155">
        <f>MAX($A$12:A60)+1</f>
        <v>50</v>
      </c>
      <c r="B61" s="156" t="s">
        <v>100</v>
      </c>
      <c r="C61" s="157" t="s">
        <v>128</v>
      </c>
      <c r="D61" s="158" t="s">
        <v>100</v>
      </c>
      <c r="E61" s="156" t="s">
        <v>163</v>
      </c>
      <c r="F61" s="156" t="s">
        <v>99</v>
      </c>
      <c r="G61" s="157" t="s">
        <v>92</v>
      </c>
      <c r="H61" s="159">
        <v>20.56</v>
      </c>
      <c r="I61" s="157">
        <v>5</v>
      </c>
      <c r="J61" s="160">
        <v>188</v>
      </c>
      <c r="K61" s="9"/>
      <c r="L61" s="161">
        <f t="shared" si="4"/>
        <v>3865.2799999999997</v>
      </c>
      <c r="M61" s="161">
        <f t="shared" si="5"/>
        <v>0</v>
      </c>
      <c r="N61" s="162">
        <f t="shared" si="6"/>
        <v>0</v>
      </c>
      <c r="O61" s="161">
        <f t="shared" si="7"/>
        <v>0</v>
      </c>
      <c r="P61" s="21" t="s">
        <v>100</v>
      </c>
    </row>
    <row r="62" spans="1:16" s="21" customFormat="1">
      <c r="A62" s="155">
        <f>MAX($A$12:A61)+1</f>
        <v>51</v>
      </c>
      <c r="B62" s="156" t="s">
        <v>100</v>
      </c>
      <c r="C62" s="157" t="s">
        <v>128</v>
      </c>
      <c r="D62" s="158" t="s">
        <v>100</v>
      </c>
      <c r="E62" s="156" t="s">
        <v>164</v>
      </c>
      <c r="F62" s="156" t="s">
        <v>99</v>
      </c>
      <c r="G62" s="157" t="s">
        <v>86</v>
      </c>
      <c r="H62" s="159">
        <v>18.7</v>
      </c>
      <c r="I62" s="157">
        <v>5</v>
      </c>
      <c r="J62" s="160">
        <v>188</v>
      </c>
      <c r="K62" s="9"/>
      <c r="L62" s="161">
        <f t="shared" si="4"/>
        <v>3515.6</v>
      </c>
      <c r="M62" s="161">
        <f t="shared" si="5"/>
        <v>0</v>
      </c>
      <c r="N62" s="162">
        <f t="shared" si="6"/>
        <v>0</v>
      </c>
      <c r="O62" s="161">
        <f t="shared" si="7"/>
        <v>0</v>
      </c>
      <c r="P62" s="21" t="s">
        <v>113</v>
      </c>
    </row>
    <row r="63" spans="1:16" s="21" customFormat="1">
      <c r="A63" s="155">
        <f>MAX($A$12:A62)+1</f>
        <v>52</v>
      </c>
      <c r="B63" s="156" t="s">
        <v>100</v>
      </c>
      <c r="C63" s="157" t="s">
        <v>128</v>
      </c>
      <c r="D63" s="158" t="s">
        <v>100</v>
      </c>
      <c r="E63" s="156" t="s">
        <v>165</v>
      </c>
      <c r="F63" s="156" t="s">
        <v>75</v>
      </c>
      <c r="G63" s="157" t="s">
        <v>89</v>
      </c>
      <c r="H63" s="159">
        <v>32.299999999999997</v>
      </c>
      <c r="I63" s="157">
        <v>5</v>
      </c>
      <c r="J63" s="160">
        <v>188</v>
      </c>
      <c r="K63" s="9"/>
      <c r="L63" s="161">
        <f t="shared" si="4"/>
        <v>6072.4</v>
      </c>
      <c r="M63" s="161">
        <f t="shared" si="5"/>
        <v>0</v>
      </c>
      <c r="N63" s="162">
        <f t="shared" si="6"/>
        <v>0</v>
      </c>
      <c r="O63" s="161">
        <f t="shared" si="7"/>
        <v>0</v>
      </c>
      <c r="P63" s="21" t="s">
        <v>113</v>
      </c>
    </row>
    <row r="64" spans="1:16" s="21" customFormat="1">
      <c r="A64" s="155">
        <f>MAX($A$12:A63)+1</f>
        <v>53</v>
      </c>
      <c r="B64" s="156" t="s">
        <v>100</v>
      </c>
      <c r="C64" s="157" t="s">
        <v>128</v>
      </c>
      <c r="D64" s="158" t="s">
        <v>100</v>
      </c>
      <c r="E64" s="156" t="s">
        <v>166</v>
      </c>
      <c r="F64" s="156" t="s">
        <v>75</v>
      </c>
      <c r="G64" s="157" t="s">
        <v>89</v>
      </c>
      <c r="H64" s="159">
        <v>10.27</v>
      </c>
      <c r="I64" s="157">
        <v>5</v>
      </c>
      <c r="J64" s="160">
        <v>188</v>
      </c>
      <c r="K64" s="9"/>
      <c r="L64" s="161">
        <f t="shared" si="4"/>
        <v>1930.76</v>
      </c>
      <c r="M64" s="161">
        <f t="shared" si="5"/>
        <v>0</v>
      </c>
      <c r="N64" s="162">
        <f t="shared" si="6"/>
        <v>0</v>
      </c>
      <c r="O64" s="161">
        <f t="shared" si="7"/>
        <v>0</v>
      </c>
      <c r="P64" s="21" t="s">
        <v>113</v>
      </c>
    </row>
    <row r="65" spans="1:16" s="21" customFormat="1">
      <c r="A65" s="155">
        <f>MAX($A$12:A64)+1</f>
        <v>54</v>
      </c>
      <c r="B65" s="156" t="s">
        <v>100</v>
      </c>
      <c r="C65" s="157" t="s">
        <v>128</v>
      </c>
      <c r="D65" s="158" t="s">
        <v>100</v>
      </c>
      <c r="E65" s="156" t="s">
        <v>167</v>
      </c>
      <c r="F65" s="156" t="s">
        <v>168</v>
      </c>
      <c r="G65" s="157" t="s">
        <v>43</v>
      </c>
      <c r="H65" s="159">
        <v>37.630000000000003</v>
      </c>
      <c r="I65" s="157">
        <v>5</v>
      </c>
      <c r="J65" s="160">
        <v>188</v>
      </c>
      <c r="K65" s="9"/>
      <c r="L65" s="161">
        <f t="shared" si="4"/>
        <v>7074.4400000000005</v>
      </c>
      <c r="M65" s="161">
        <f t="shared" si="5"/>
        <v>0</v>
      </c>
      <c r="N65" s="162">
        <f t="shared" si="6"/>
        <v>0</v>
      </c>
      <c r="O65" s="161">
        <f t="shared" si="7"/>
        <v>0</v>
      </c>
      <c r="P65" s="21" t="s">
        <v>100</v>
      </c>
    </row>
    <row r="66" spans="1:16" s="21" customFormat="1">
      <c r="A66" s="155">
        <f>MAX($A$12:A65)+1</f>
        <v>55</v>
      </c>
      <c r="B66" s="156" t="s">
        <v>100</v>
      </c>
      <c r="C66" s="157" t="s">
        <v>128</v>
      </c>
      <c r="D66" s="158" t="s">
        <v>100</v>
      </c>
      <c r="E66" s="156" t="s">
        <v>169</v>
      </c>
      <c r="F66" s="156" t="s">
        <v>75</v>
      </c>
      <c r="G66" s="157" t="s">
        <v>44</v>
      </c>
      <c r="H66" s="159">
        <v>30.12</v>
      </c>
      <c r="I66" s="157">
        <v>0.23</v>
      </c>
      <c r="J66" s="160">
        <v>12</v>
      </c>
      <c r="K66" s="9"/>
      <c r="L66" s="161">
        <f t="shared" si="4"/>
        <v>361.44</v>
      </c>
      <c r="M66" s="161">
        <f t="shared" si="5"/>
        <v>0</v>
      </c>
      <c r="N66" s="162">
        <f t="shared" si="6"/>
        <v>0</v>
      </c>
      <c r="O66" s="161">
        <f t="shared" si="7"/>
        <v>0</v>
      </c>
      <c r="P66" s="21" t="s">
        <v>100</v>
      </c>
    </row>
    <row r="67" spans="1:16" s="21" customFormat="1">
      <c r="A67" s="155">
        <f>MAX($A$12:A66)+1</f>
        <v>56</v>
      </c>
      <c r="B67" s="156" t="s">
        <v>100</v>
      </c>
      <c r="C67" s="157" t="s">
        <v>128</v>
      </c>
      <c r="D67" s="158" t="s">
        <v>100</v>
      </c>
      <c r="E67" s="156" t="s">
        <v>170</v>
      </c>
      <c r="F67" s="156" t="s">
        <v>76</v>
      </c>
      <c r="G67" s="157" t="s">
        <v>70</v>
      </c>
      <c r="H67" s="159">
        <v>60.83</v>
      </c>
      <c r="I67" s="157">
        <v>2.5</v>
      </c>
      <c r="J67" s="160">
        <v>98.88</v>
      </c>
      <c r="K67" s="9"/>
      <c r="L67" s="161">
        <f t="shared" si="4"/>
        <v>6014.8703999999998</v>
      </c>
      <c r="M67" s="161">
        <f t="shared" si="5"/>
        <v>0</v>
      </c>
      <c r="N67" s="162">
        <f t="shared" si="6"/>
        <v>0</v>
      </c>
      <c r="O67" s="161">
        <f t="shared" si="7"/>
        <v>0</v>
      </c>
      <c r="P67" s="21" t="s">
        <v>100</v>
      </c>
    </row>
    <row r="68" spans="1:16" s="21" customFormat="1">
      <c r="A68" s="155">
        <f>MAX($A$12:A67)+1</f>
        <v>57</v>
      </c>
      <c r="B68" s="156" t="s">
        <v>100</v>
      </c>
      <c r="C68" s="157" t="s">
        <v>128</v>
      </c>
      <c r="D68" s="158" t="s">
        <v>100</v>
      </c>
      <c r="E68" s="156" t="s">
        <v>171</v>
      </c>
      <c r="F68" s="156" t="s">
        <v>75</v>
      </c>
      <c r="G68" s="157" t="s">
        <v>88</v>
      </c>
      <c r="H68" s="159">
        <v>23.5</v>
      </c>
      <c r="I68" s="157">
        <v>5</v>
      </c>
      <c r="J68" s="160">
        <v>188</v>
      </c>
      <c r="K68" s="9"/>
      <c r="L68" s="161">
        <f t="shared" si="4"/>
        <v>4418</v>
      </c>
      <c r="M68" s="161">
        <f t="shared" si="5"/>
        <v>0</v>
      </c>
      <c r="N68" s="162">
        <f t="shared" si="6"/>
        <v>0</v>
      </c>
      <c r="O68" s="161">
        <f t="shared" si="7"/>
        <v>0</v>
      </c>
      <c r="P68" s="21" t="s">
        <v>100</v>
      </c>
    </row>
    <row r="69" spans="1:16" s="21" customFormat="1">
      <c r="A69" s="155">
        <f>MAX($A$12:A68)+1</f>
        <v>58</v>
      </c>
      <c r="B69" s="156" t="s">
        <v>100</v>
      </c>
      <c r="C69" s="157" t="s">
        <v>128</v>
      </c>
      <c r="D69" s="158" t="s">
        <v>100</v>
      </c>
      <c r="E69" s="156" t="s">
        <v>172</v>
      </c>
      <c r="F69" s="156" t="s">
        <v>76</v>
      </c>
      <c r="G69" s="157" t="s">
        <v>70</v>
      </c>
      <c r="H69" s="159">
        <v>60.83</v>
      </c>
      <c r="I69" s="157">
        <v>2.5</v>
      </c>
      <c r="J69" s="160">
        <v>98.88</v>
      </c>
      <c r="K69" s="9"/>
      <c r="L69" s="161">
        <f t="shared" si="4"/>
        <v>6014.8703999999998</v>
      </c>
      <c r="M69" s="161">
        <f t="shared" si="5"/>
        <v>0</v>
      </c>
      <c r="N69" s="162">
        <f t="shared" si="6"/>
        <v>0</v>
      </c>
      <c r="O69" s="161">
        <f t="shared" si="7"/>
        <v>0</v>
      </c>
      <c r="P69" s="21" t="s">
        <v>100</v>
      </c>
    </row>
    <row r="70" spans="1:16" s="21" customFormat="1">
      <c r="A70" s="155">
        <f>MAX($A$12:A69)+1</f>
        <v>59</v>
      </c>
      <c r="B70" s="156" t="s">
        <v>174</v>
      </c>
      <c r="C70" s="157" t="s">
        <v>128</v>
      </c>
      <c r="D70" s="158" t="s">
        <v>100</v>
      </c>
      <c r="E70" s="156" t="s">
        <v>173</v>
      </c>
      <c r="F70" s="156" t="s">
        <v>76</v>
      </c>
      <c r="G70" s="157" t="s">
        <v>86</v>
      </c>
      <c r="H70" s="159">
        <v>88.63</v>
      </c>
      <c r="I70" s="157">
        <v>5</v>
      </c>
      <c r="J70" s="160">
        <v>188</v>
      </c>
      <c r="K70" s="9"/>
      <c r="L70" s="161">
        <f t="shared" si="4"/>
        <v>16662.439999999999</v>
      </c>
      <c r="M70" s="161">
        <f t="shared" si="5"/>
        <v>0</v>
      </c>
      <c r="N70" s="162">
        <f t="shared" si="6"/>
        <v>0</v>
      </c>
      <c r="O70" s="161">
        <f t="shared" si="7"/>
        <v>0</v>
      </c>
      <c r="P70" s="21" t="s">
        <v>114</v>
      </c>
    </row>
    <row r="71" spans="1:16" s="21" customFormat="1">
      <c r="A71" s="155">
        <f>MAX($A$12:A70)+1</f>
        <v>60</v>
      </c>
      <c r="B71" s="156" t="s">
        <v>174</v>
      </c>
      <c r="C71" s="157" t="s">
        <v>128</v>
      </c>
      <c r="D71" s="158" t="s">
        <v>100</v>
      </c>
      <c r="E71" s="156" t="s">
        <v>175</v>
      </c>
      <c r="F71" s="156" t="s">
        <v>75</v>
      </c>
      <c r="G71" s="157" t="s">
        <v>45</v>
      </c>
      <c r="H71" s="159">
        <v>19.690000000000001</v>
      </c>
      <c r="I71" s="157">
        <v>0.23</v>
      </c>
      <c r="J71" s="160">
        <v>12</v>
      </c>
      <c r="K71" s="9"/>
      <c r="L71" s="161">
        <f t="shared" si="4"/>
        <v>236.28000000000003</v>
      </c>
      <c r="M71" s="161">
        <f t="shared" si="5"/>
        <v>0</v>
      </c>
      <c r="N71" s="162">
        <f t="shared" si="6"/>
        <v>0</v>
      </c>
      <c r="O71" s="161">
        <f t="shared" si="7"/>
        <v>0</v>
      </c>
      <c r="P71" s="21" t="s">
        <v>114</v>
      </c>
    </row>
    <row r="72" spans="1:16" s="21" customFormat="1">
      <c r="A72" s="155">
        <f>MAX($A$12:A71)+1</f>
        <v>61</v>
      </c>
      <c r="B72" s="156" t="s">
        <v>174</v>
      </c>
      <c r="C72" s="157" t="s">
        <v>128</v>
      </c>
      <c r="D72" s="158" t="s">
        <v>100</v>
      </c>
      <c r="E72" s="156" t="s">
        <v>176</v>
      </c>
      <c r="F72" s="156" t="s">
        <v>75</v>
      </c>
      <c r="G72" s="157" t="s">
        <v>88</v>
      </c>
      <c r="H72" s="159">
        <v>10.96</v>
      </c>
      <c r="I72" s="157">
        <v>5</v>
      </c>
      <c r="J72" s="160">
        <v>188</v>
      </c>
      <c r="K72" s="9"/>
      <c r="L72" s="161">
        <f t="shared" si="4"/>
        <v>2060.48</v>
      </c>
      <c r="M72" s="161">
        <f t="shared" si="5"/>
        <v>0</v>
      </c>
      <c r="N72" s="162">
        <f t="shared" si="6"/>
        <v>0</v>
      </c>
      <c r="O72" s="161">
        <f t="shared" si="7"/>
        <v>0</v>
      </c>
      <c r="P72" s="21" t="s">
        <v>114</v>
      </c>
    </row>
    <row r="73" spans="1:16" s="21" customFormat="1">
      <c r="A73" s="155">
        <f>MAX($A$12:A72)+1</f>
        <v>62</v>
      </c>
      <c r="B73" s="156" t="s">
        <v>174</v>
      </c>
      <c r="C73" s="157" t="s">
        <v>128</v>
      </c>
      <c r="D73" s="158" t="s">
        <v>100</v>
      </c>
      <c r="E73" s="156" t="s">
        <v>177</v>
      </c>
      <c r="F73" s="156" t="s">
        <v>75</v>
      </c>
      <c r="G73" s="157" t="s">
        <v>89</v>
      </c>
      <c r="H73" s="159">
        <v>5.16</v>
      </c>
      <c r="I73" s="157">
        <v>5</v>
      </c>
      <c r="J73" s="160">
        <v>188</v>
      </c>
      <c r="K73" s="9"/>
      <c r="L73" s="161">
        <f t="shared" si="4"/>
        <v>970.08</v>
      </c>
      <c r="M73" s="161">
        <f t="shared" si="5"/>
        <v>0</v>
      </c>
      <c r="N73" s="162">
        <f t="shared" si="6"/>
        <v>0</v>
      </c>
      <c r="O73" s="161">
        <f t="shared" si="7"/>
        <v>0</v>
      </c>
      <c r="P73" s="21" t="s">
        <v>114</v>
      </c>
    </row>
    <row r="74" spans="1:16" s="21" customFormat="1">
      <c r="A74" s="155">
        <f>MAX($A$12:A73)+1</f>
        <v>63</v>
      </c>
      <c r="B74" s="156" t="s">
        <v>174</v>
      </c>
      <c r="C74" s="157" t="s">
        <v>128</v>
      </c>
      <c r="D74" s="158" t="s">
        <v>100</v>
      </c>
      <c r="E74" s="156" t="s">
        <v>178</v>
      </c>
      <c r="F74" s="156" t="s">
        <v>75</v>
      </c>
      <c r="G74" s="157" t="s">
        <v>89</v>
      </c>
      <c r="H74" s="159">
        <v>7.86</v>
      </c>
      <c r="I74" s="157">
        <v>5</v>
      </c>
      <c r="J74" s="160">
        <v>188</v>
      </c>
      <c r="K74" s="9"/>
      <c r="L74" s="161">
        <f t="shared" si="4"/>
        <v>1477.68</v>
      </c>
      <c r="M74" s="161">
        <f t="shared" si="5"/>
        <v>0</v>
      </c>
      <c r="N74" s="162">
        <f t="shared" si="6"/>
        <v>0</v>
      </c>
      <c r="O74" s="161">
        <f t="shared" si="7"/>
        <v>0</v>
      </c>
      <c r="P74" s="21" t="s">
        <v>114</v>
      </c>
    </row>
    <row r="75" spans="1:16" s="21" customFormat="1">
      <c r="A75" s="155">
        <f>MAX($A$12:A74)+1</f>
        <v>64</v>
      </c>
      <c r="B75" s="156" t="s">
        <v>174</v>
      </c>
      <c r="C75" s="157" t="s">
        <v>128</v>
      </c>
      <c r="D75" s="158" t="s">
        <v>100</v>
      </c>
      <c r="E75" s="278" t="s">
        <v>179</v>
      </c>
      <c r="F75" s="156" t="s">
        <v>75</v>
      </c>
      <c r="G75" s="157" t="s">
        <v>89</v>
      </c>
      <c r="H75" s="159">
        <v>8.26</v>
      </c>
      <c r="I75" s="157">
        <v>5</v>
      </c>
      <c r="J75" s="160">
        <v>188</v>
      </c>
      <c r="K75" s="9"/>
      <c r="L75" s="161">
        <f t="shared" si="4"/>
        <v>1552.8799999999999</v>
      </c>
      <c r="M75" s="161">
        <f t="shared" si="5"/>
        <v>0</v>
      </c>
      <c r="N75" s="162">
        <f t="shared" si="6"/>
        <v>0</v>
      </c>
      <c r="O75" s="161">
        <f t="shared" si="7"/>
        <v>0</v>
      </c>
      <c r="P75" s="21" t="s">
        <v>114</v>
      </c>
    </row>
    <row r="76" spans="1:16" s="21" customFormat="1">
      <c r="A76" s="155">
        <f>MAX($A$12:A75)+1</f>
        <v>65</v>
      </c>
      <c r="B76" s="156" t="s">
        <v>174</v>
      </c>
      <c r="C76" s="157" t="s">
        <v>128</v>
      </c>
      <c r="D76" s="158" t="s">
        <v>100</v>
      </c>
      <c r="E76" s="156" t="s">
        <v>180</v>
      </c>
      <c r="F76" s="156" t="s">
        <v>75</v>
      </c>
      <c r="G76" s="157" t="s">
        <v>89</v>
      </c>
      <c r="H76" s="159">
        <v>14.93</v>
      </c>
      <c r="I76" s="157">
        <v>5</v>
      </c>
      <c r="J76" s="160">
        <v>188</v>
      </c>
      <c r="K76" s="9"/>
      <c r="L76" s="161">
        <f t="shared" si="4"/>
        <v>2806.84</v>
      </c>
      <c r="M76" s="161">
        <f t="shared" si="5"/>
        <v>0</v>
      </c>
      <c r="N76" s="162">
        <f t="shared" si="6"/>
        <v>0</v>
      </c>
      <c r="O76" s="161">
        <f t="shared" si="7"/>
        <v>0</v>
      </c>
      <c r="P76" s="21" t="s">
        <v>114</v>
      </c>
    </row>
    <row r="77" spans="1:16" s="21" customFormat="1">
      <c r="A77" s="155">
        <f>MAX($A$12:A76)+1</f>
        <v>66</v>
      </c>
      <c r="B77" s="156" t="s">
        <v>174</v>
      </c>
      <c r="C77" s="157" t="s">
        <v>128</v>
      </c>
      <c r="D77" s="158" t="s">
        <v>100</v>
      </c>
      <c r="E77" s="156" t="s">
        <v>181</v>
      </c>
      <c r="F77" s="156" t="s">
        <v>76</v>
      </c>
      <c r="G77" s="157" t="s">
        <v>83</v>
      </c>
      <c r="H77" s="159">
        <v>61.69</v>
      </c>
      <c r="I77" s="157">
        <v>2.5</v>
      </c>
      <c r="J77" s="160">
        <v>98.88</v>
      </c>
      <c r="K77" s="9"/>
      <c r="L77" s="161">
        <f t="shared" si="4"/>
        <v>6099.9071999999996</v>
      </c>
      <c r="M77" s="161">
        <f t="shared" si="5"/>
        <v>0</v>
      </c>
      <c r="N77" s="162">
        <f t="shared" si="6"/>
        <v>0</v>
      </c>
      <c r="O77" s="161">
        <f t="shared" si="7"/>
        <v>0</v>
      </c>
      <c r="P77" s="21" t="s">
        <v>114</v>
      </c>
    </row>
    <row r="78" spans="1:16" s="21" customFormat="1">
      <c r="A78" s="155">
        <f>MAX($A$12:A77)+1</f>
        <v>67</v>
      </c>
      <c r="B78" s="156" t="s">
        <v>174</v>
      </c>
      <c r="C78" s="157" t="s">
        <v>128</v>
      </c>
      <c r="D78" s="158" t="s">
        <v>100</v>
      </c>
      <c r="E78" s="156" t="s">
        <v>182</v>
      </c>
      <c r="F78" s="156" t="s">
        <v>76</v>
      </c>
      <c r="G78" s="157" t="s">
        <v>70</v>
      </c>
      <c r="H78" s="159">
        <v>53.84</v>
      </c>
      <c r="I78" s="157">
        <v>2.5</v>
      </c>
      <c r="J78" s="160">
        <v>98.88</v>
      </c>
      <c r="K78" s="9"/>
      <c r="L78" s="161">
        <f t="shared" ref="L78:L141" si="8">H78*J78</f>
        <v>5323.6992</v>
      </c>
      <c r="M78" s="161">
        <f t="shared" ref="M78:M141" si="9">IFERROR(L78/K78,0)</f>
        <v>0</v>
      </c>
      <c r="N78" s="162">
        <f t="shared" ref="N78:N141" si="10">IF(O78&gt;0,O78/J78,0)</f>
        <v>0</v>
      </c>
      <c r="O78" s="161">
        <f t="shared" ref="O78:O141" si="11">ROUND(M78*SVS_UR,2)</f>
        <v>0</v>
      </c>
      <c r="P78" s="21" t="s">
        <v>114</v>
      </c>
    </row>
    <row r="79" spans="1:16" s="21" customFormat="1">
      <c r="A79" s="155">
        <f>MAX($A$12:A78)+1</f>
        <v>68</v>
      </c>
      <c r="B79" s="156" t="s">
        <v>174</v>
      </c>
      <c r="C79" s="157" t="s">
        <v>128</v>
      </c>
      <c r="D79" s="158" t="s">
        <v>100</v>
      </c>
      <c r="E79" s="156" t="s">
        <v>183</v>
      </c>
      <c r="F79" s="156" t="s">
        <v>76</v>
      </c>
      <c r="G79" s="157" t="s">
        <v>70</v>
      </c>
      <c r="H79" s="159">
        <v>85.15</v>
      </c>
      <c r="I79" s="157">
        <v>2.5</v>
      </c>
      <c r="J79" s="160">
        <v>98.88</v>
      </c>
      <c r="K79" s="9"/>
      <c r="L79" s="161">
        <f t="shared" si="8"/>
        <v>8419.6319999999996</v>
      </c>
      <c r="M79" s="161">
        <f t="shared" si="9"/>
        <v>0</v>
      </c>
      <c r="N79" s="162">
        <f t="shared" si="10"/>
        <v>0</v>
      </c>
      <c r="O79" s="161">
        <f t="shared" si="11"/>
        <v>0</v>
      </c>
      <c r="P79" s="21" t="s">
        <v>114</v>
      </c>
    </row>
    <row r="80" spans="1:16" s="21" customFormat="1">
      <c r="A80" s="155">
        <f>MAX($A$12:A79)+1</f>
        <v>69</v>
      </c>
      <c r="B80" s="156" t="s">
        <v>174</v>
      </c>
      <c r="C80" s="157" t="s">
        <v>128</v>
      </c>
      <c r="D80" s="158" t="s">
        <v>100</v>
      </c>
      <c r="E80" s="156" t="s">
        <v>184</v>
      </c>
      <c r="F80" s="156" t="s">
        <v>76</v>
      </c>
      <c r="G80" s="157" t="s">
        <v>70</v>
      </c>
      <c r="H80" s="159">
        <v>31.06</v>
      </c>
      <c r="I80" s="157">
        <v>2.5</v>
      </c>
      <c r="J80" s="160">
        <v>98.88</v>
      </c>
      <c r="K80" s="9"/>
      <c r="L80" s="161">
        <f t="shared" si="8"/>
        <v>3071.2127999999998</v>
      </c>
      <c r="M80" s="161">
        <f t="shared" si="9"/>
        <v>0</v>
      </c>
      <c r="N80" s="162">
        <f t="shared" si="10"/>
        <v>0</v>
      </c>
      <c r="O80" s="161">
        <f t="shared" si="11"/>
        <v>0</v>
      </c>
      <c r="P80" s="21" t="s">
        <v>114</v>
      </c>
    </row>
    <row r="81" spans="1:16" s="21" customFormat="1">
      <c r="A81" s="155">
        <f>MAX($A$12:A80)+1</f>
        <v>70</v>
      </c>
      <c r="B81" s="156" t="s">
        <v>174</v>
      </c>
      <c r="C81" s="157" t="s">
        <v>128</v>
      </c>
      <c r="D81" s="158" t="s">
        <v>100</v>
      </c>
      <c r="E81" s="156" t="s">
        <v>185</v>
      </c>
      <c r="F81" s="156" t="s">
        <v>76</v>
      </c>
      <c r="G81" s="157" t="s">
        <v>70</v>
      </c>
      <c r="H81" s="159">
        <v>79.989999999999995</v>
      </c>
      <c r="I81" s="157">
        <v>2.5</v>
      </c>
      <c r="J81" s="160">
        <v>98.88</v>
      </c>
      <c r="K81" s="9"/>
      <c r="L81" s="161">
        <f t="shared" si="8"/>
        <v>7909.4111999999996</v>
      </c>
      <c r="M81" s="161">
        <f t="shared" si="9"/>
        <v>0</v>
      </c>
      <c r="N81" s="162">
        <f t="shared" si="10"/>
        <v>0</v>
      </c>
      <c r="O81" s="161">
        <f t="shared" si="11"/>
        <v>0</v>
      </c>
      <c r="P81" s="21" t="s">
        <v>114</v>
      </c>
    </row>
    <row r="82" spans="1:16" s="21" customFormat="1">
      <c r="A82" s="155">
        <f>MAX($A$12:A81)+1</f>
        <v>71</v>
      </c>
      <c r="B82" s="156" t="s">
        <v>174</v>
      </c>
      <c r="C82" s="157" t="s">
        <v>128</v>
      </c>
      <c r="D82" s="158" t="s">
        <v>100</v>
      </c>
      <c r="E82" s="156" t="s">
        <v>186</v>
      </c>
      <c r="F82" s="156" t="s">
        <v>76</v>
      </c>
      <c r="G82" s="157" t="s">
        <v>70</v>
      </c>
      <c r="H82" s="159">
        <v>81.94</v>
      </c>
      <c r="I82" s="157">
        <v>2.5</v>
      </c>
      <c r="J82" s="160">
        <v>98.88</v>
      </c>
      <c r="K82" s="9"/>
      <c r="L82" s="161">
        <f t="shared" si="8"/>
        <v>8102.2271999999994</v>
      </c>
      <c r="M82" s="161">
        <f t="shared" si="9"/>
        <v>0</v>
      </c>
      <c r="N82" s="162">
        <f t="shared" si="10"/>
        <v>0</v>
      </c>
      <c r="O82" s="161">
        <f t="shared" si="11"/>
        <v>0</v>
      </c>
      <c r="P82" s="21" t="s">
        <v>114</v>
      </c>
    </row>
    <row r="83" spans="1:16" s="21" customFormat="1">
      <c r="A83" s="155">
        <f>MAX($A$12:A82)+1</f>
        <v>72</v>
      </c>
      <c r="B83" s="156" t="s">
        <v>174</v>
      </c>
      <c r="C83" s="157" t="s">
        <v>128</v>
      </c>
      <c r="D83" s="158" t="s">
        <v>100</v>
      </c>
      <c r="E83" s="156" t="s">
        <v>187</v>
      </c>
      <c r="F83" s="156" t="s">
        <v>75</v>
      </c>
      <c r="G83" s="157" t="s">
        <v>88</v>
      </c>
      <c r="H83" s="159">
        <v>26.68</v>
      </c>
      <c r="I83" s="157">
        <v>5</v>
      </c>
      <c r="J83" s="160">
        <v>188</v>
      </c>
      <c r="K83" s="9"/>
      <c r="L83" s="161">
        <f t="shared" si="8"/>
        <v>5015.84</v>
      </c>
      <c r="M83" s="161">
        <f t="shared" si="9"/>
        <v>0</v>
      </c>
      <c r="N83" s="162">
        <f t="shared" si="10"/>
        <v>0</v>
      </c>
      <c r="O83" s="161">
        <f t="shared" si="11"/>
        <v>0</v>
      </c>
      <c r="P83" s="21" t="s">
        <v>114</v>
      </c>
    </row>
    <row r="84" spans="1:16" s="21" customFormat="1">
      <c r="A84" s="155">
        <f>MAX($A$12:A83)+1</f>
        <v>73</v>
      </c>
      <c r="B84" s="156" t="s">
        <v>174</v>
      </c>
      <c r="C84" s="157" t="s">
        <v>128</v>
      </c>
      <c r="D84" s="158" t="s">
        <v>100</v>
      </c>
      <c r="E84" s="156" t="s">
        <v>188</v>
      </c>
      <c r="F84" s="156" t="s">
        <v>76</v>
      </c>
      <c r="G84" s="157" t="s">
        <v>70</v>
      </c>
      <c r="H84" s="159">
        <v>41.48</v>
      </c>
      <c r="I84" s="157">
        <v>2.5</v>
      </c>
      <c r="J84" s="160">
        <v>98.88</v>
      </c>
      <c r="K84" s="9"/>
      <c r="L84" s="161">
        <f t="shared" si="8"/>
        <v>4101.5423999999994</v>
      </c>
      <c r="M84" s="161">
        <f t="shared" si="9"/>
        <v>0</v>
      </c>
      <c r="N84" s="162">
        <f t="shared" si="10"/>
        <v>0</v>
      </c>
      <c r="O84" s="161">
        <f t="shared" si="11"/>
        <v>0</v>
      </c>
      <c r="P84" s="21" t="s">
        <v>114</v>
      </c>
    </row>
    <row r="85" spans="1:16" s="21" customFormat="1">
      <c r="A85" s="155">
        <f>MAX($A$12:A84)+1</f>
        <v>74</v>
      </c>
      <c r="B85" s="156" t="s">
        <v>174</v>
      </c>
      <c r="C85" s="157" t="s">
        <v>128</v>
      </c>
      <c r="D85" s="158" t="s">
        <v>100</v>
      </c>
      <c r="E85" s="156" t="s">
        <v>189</v>
      </c>
      <c r="F85" s="156" t="s">
        <v>76</v>
      </c>
      <c r="G85" s="157" t="s">
        <v>86</v>
      </c>
      <c r="H85" s="159">
        <v>111.11</v>
      </c>
      <c r="I85" s="157">
        <v>5</v>
      </c>
      <c r="J85" s="160">
        <v>188</v>
      </c>
      <c r="K85" s="9"/>
      <c r="L85" s="161">
        <f t="shared" si="8"/>
        <v>20888.68</v>
      </c>
      <c r="M85" s="161">
        <f t="shared" si="9"/>
        <v>0</v>
      </c>
      <c r="N85" s="162">
        <f t="shared" si="10"/>
        <v>0</v>
      </c>
      <c r="O85" s="161">
        <f t="shared" si="11"/>
        <v>0</v>
      </c>
      <c r="P85" s="21" t="s">
        <v>114</v>
      </c>
    </row>
    <row r="86" spans="1:16" s="21" customFormat="1">
      <c r="A86" s="155">
        <f>MAX($A$12:A85)+1</f>
        <v>75</v>
      </c>
      <c r="B86" s="156" t="s">
        <v>174</v>
      </c>
      <c r="C86" s="157" t="s">
        <v>128</v>
      </c>
      <c r="D86" s="158" t="s">
        <v>100</v>
      </c>
      <c r="E86" s="156" t="s">
        <v>190</v>
      </c>
      <c r="F86" s="156" t="s">
        <v>76</v>
      </c>
      <c r="G86" s="157" t="s">
        <v>70</v>
      </c>
      <c r="H86" s="159">
        <v>96.14</v>
      </c>
      <c r="I86" s="157">
        <v>2.5</v>
      </c>
      <c r="J86" s="160">
        <v>98.88</v>
      </c>
      <c r="K86" s="9"/>
      <c r="L86" s="161">
        <f t="shared" si="8"/>
        <v>9506.3231999999989</v>
      </c>
      <c r="M86" s="161">
        <f t="shared" si="9"/>
        <v>0</v>
      </c>
      <c r="N86" s="162">
        <f t="shared" si="10"/>
        <v>0</v>
      </c>
      <c r="O86" s="161">
        <f t="shared" si="11"/>
        <v>0</v>
      </c>
      <c r="P86" s="21" t="s">
        <v>114</v>
      </c>
    </row>
    <row r="87" spans="1:16" s="21" customFormat="1">
      <c r="A87" s="155">
        <f>MAX($A$12:A86)+1</f>
        <v>76</v>
      </c>
      <c r="B87" s="156" t="s">
        <v>174</v>
      </c>
      <c r="C87" s="157" t="s">
        <v>128</v>
      </c>
      <c r="D87" s="158" t="s">
        <v>100</v>
      </c>
      <c r="E87" s="156" t="s">
        <v>191</v>
      </c>
      <c r="F87" s="156" t="s">
        <v>76</v>
      </c>
      <c r="G87" s="157" t="s">
        <v>70</v>
      </c>
      <c r="H87" s="159">
        <v>37.6</v>
      </c>
      <c r="I87" s="157">
        <v>2.5</v>
      </c>
      <c r="J87" s="160">
        <v>98.88</v>
      </c>
      <c r="K87" s="9"/>
      <c r="L87" s="161">
        <f t="shared" si="8"/>
        <v>3717.8879999999999</v>
      </c>
      <c r="M87" s="161">
        <f t="shared" si="9"/>
        <v>0</v>
      </c>
      <c r="N87" s="162">
        <f t="shared" si="10"/>
        <v>0</v>
      </c>
      <c r="O87" s="161">
        <f t="shared" si="11"/>
        <v>0</v>
      </c>
      <c r="P87" s="21" t="s">
        <v>114</v>
      </c>
    </row>
    <row r="88" spans="1:16" s="21" customFormat="1">
      <c r="A88" s="155">
        <f>MAX($A$12:A87)+1</f>
        <v>77</v>
      </c>
      <c r="B88" s="156" t="s">
        <v>100</v>
      </c>
      <c r="C88" s="157" t="s">
        <v>193</v>
      </c>
      <c r="D88" s="158" t="s">
        <v>100</v>
      </c>
      <c r="E88" s="156" t="s">
        <v>192</v>
      </c>
      <c r="F88" s="156" t="s">
        <v>76</v>
      </c>
      <c r="G88" s="157" t="s">
        <v>70</v>
      </c>
      <c r="H88" s="159">
        <v>55.89</v>
      </c>
      <c r="I88" s="157">
        <v>2.5</v>
      </c>
      <c r="J88" s="160">
        <v>98.88</v>
      </c>
      <c r="K88" s="9"/>
      <c r="L88" s="161">
        <f t="shared" si="8"/>
        <v>5526.4031999999997</v>
      </c>
      <c r="M88" s="161">
        <f t="shared" si="9"/>
        <v>0</v>
      </c>
      <c r="N88" s="162">
        <f t="shared" si="10"/>
        <v>0</v>
      </c>
      <c r="O88" s="161">
        <f t="shared" si="11"/>
        <v>0</v>
      </c>
      <c r="P88" s="21" t="s">
        <v>100</v>
      </c>
    </row>
    <row r="89" spans="1:16" s="21" customFormat="1">
      <c r="A89" s="155">
        <f>MAX($A$12:A88)+1</f>
        <v>78</v>
      </c>
      <c r="B89" s="156" t="s">
        <v>100</v>
      </c>
      <c r="C89" s="157" t="s">
        <v>193</v>
      </c>
      <c r="D89" s="158" t="s">
        <v>100</v>
      </c>
      <c r="E89" s="156" t="s">
        <v>194</v>
      </c>
      <c r="F89" s="156" t="s">
        <v>76</v>
      </c>
      <c r="G89" s="157" t="s">
        <v>70</v>
      </c>
      <c r="H89" s="159">
        <v>55.89</v>
      </c>
      <c r="I89" s="157">
        <v>2.5</v>
      </c>
      <c r="J89" s="160">
        <v>98.88</v>
      </c>
      <c r="K89" s="9"/>
      <c r="L89" s="161">
        <f t="shared" si="8"/>
        <v>5526.4031999999997</v>
      </c>
      <c r="M89" s="161">
        <f t="shared" si="9"/>
        <v>0</v>
      </c>
      <c r="N89" s="162">
        <f t="shared" si="10"/>
        <v>0</v>
      </c>
      <c r="O89" s="161">
        <f t="shared" si="11"/>
        <v>0</v>
      </c>
      <c r="P89" s="21" t="s">
        <v>100</v>
      </c>
    </row>
    <row r="90" spans="1:16" s="21" customFormat="1">
      <c r="A90" s="155">
        <f>MAX($A$12:A89)+1</f>
        <v>79</v>
      </c>
      <c r="B90" s="156" t="s">
        <v>100</v>
      </c>
      <c r="C90" s="157" t="s">
        <v>193</v>
      </c>
      <c r="D90" s="158" t="s">
        <v>100</v>
      </c>
      <c r="E90" s="156" t="s">
        <v>195</v>
      </c>
      <c r="F90" s="156" t="s">
        <v>76</v>
      </c>
      <c r="G90" s="157" t="s">
        <v>70</v>
      </c>
      <c r="H90" s="159">
        <v>56.1</v>
      </c>
      <c r="I90" s="157">
        <v>2.5</v>
      </c>
      <c r="J90" s="160">
        <v>98.88</v>
      </c>
      <c r="K90" s="9"/>
      <c r="L90" s="161">
        <f t="shared" si="8"/>
        <v>5547.1679999999997</v>
      </c>
      <c r="M90" s="161">
        <f t="shared" si="9"/>
        <v>0</v>
      </c>
      <c r="N90" s="162">
        <f t="shared" si="10"/>
        <v>0</v>
      </c>
      <c r="O90" s="161">
        <f t="shared" si="11"/>
        <v>0</v>
      </c>
      <c r="P90" s="21" t="s">
        <v>100</v>
      </c>
    </row>
    <row r="91" spans="1:16" s="21" customFormat="1">
      <c r="A91" s="155">
        <f>MAX($A$12:A90)+1</f>
        <v>80</v>
      </c>
      <c r="B91" s="156" t="s">
        <v>100</v>
      </c>
      <c r="C91" s="157" t="s">
        <v>193</v>
      </c>
      <c r="D91" s="158" t="s">
        <v>100</v>
      </c>
      <c r="E91" s="156" t="s">
        <v>196</v>
      </c>
      <c r="F91" s="156" t="s">
        <v>76</v>
      </c>
      <c r="G91" s="157" t="s">
        <v>70</v>
      </c>
      <c r="H91" s="159">
        <v>56.53</v>
      </c>
      <c r="I91" s="157">
        <v>2.5</v>
      </c>
      <c r="J91" s="160">
        <v>98.88</v>
      </c>
      <c r="K91" s="9"/>
      <c r="L91" s="161">
        <f t="shared" si="8"/>
        <v>5589.6863999999996</v>
      </c>
      <c r="M91" s="161">
        <f t="shared" si="9"/>
        <v>0</v>
      </c>
      <c r="N91" s="162">
        <f t="shared" si="10"/>
        <v>0</v>
      </c>
      <c r="O91" s="161">
        <f t="shared" si="11"/>
        <v>0</v>
      </c>
      <c r="P91" s="21" t="s">
        <v>100</v>
      </c>
    </row>
    <row r="92" spans="1:16" s="21" customFormat="1">
      <c r="A92" s="155">
        <f>MAX($A$12:A91)+1</f>
        <v>81</v>
      </c>
      <c r="B92" s="156" t="s">
        <v>100</v>
      </c>
      <c r="C92" s="157" t="s">
        <v>193</v>
      </c>
      <c r="D92" s="158" t="s">
        <v>100</v>
      </c>
      <c r="E92" s="156" t="s">
        <v>197</v>
      </c>
      <c r="F92" s="156" t="s">
        <v>76</v>
      </c>
      <c r="G92" s="157" t="s">
        <v>70</v>
      </c>
      <c r="H92" s="159">
        <v>54.6</v>
      </c>
      <c r="I92" s="157">
        <v>2.5</v>
      </c>
      <c r="J92" s="160">
        <v>98.88</v>
      </c>
      <c r="K92" s="9"/>
      <c r="L92" s="161">
        <f t="shared" si="8"/>
        <v>5398.848</v>
      </c>
      <c r="M92" s="161">
        <f t="shared" si="9"/>
        <v>0</v>
      </c>
      <c r="N92" s="162">
        <f t="shared" si="10"/>
        <v>0</v>
      </c>
      <c r="O92" s="161">
        <f t="shared" si="11"/>
        <v>0</v>
      </c>
      <c r="P92" s="21" t="s">
        <v>100</v>
      </c>
    </row>
    <row r="93" spans="1:16" s="21" customFormat="1">
      <c r="A93" s="155">
        <f>MAX($A$12:A92)+1</f>
        <v>82</v>
      </c>
      <c r="B93" s="156" t="s">
        <v>100</v>
      </c>
      <c r="C93" s="157" t="s">
        <v>193</v>
      </c>
      <c r="D93" s="158" t="s">
        <v>100</v>
      </c>
      <c r="E93" s="156" t="s">
        <v>132</v>
      </c>
      <c r="F93" s="156" t="s">
        <v>75</v>
      </c>
      <c r="G93" s="157" t="s">
        <v>88</v>
      </c>
      <c r="H93" s="159">
        <v>21.46</v>
      </c>
      <c r="I93" s="157">
        <v>2.5</v>
      </c>
      <c r="J93" s="160">
        <v>98.88</v>
      </c>
      <c r="K93" s="9"/>
      <c r="L93" s="161">
        <f t="shared" si="8"/>
        <v>2121.9648000000002</v>
      </c>
      <c r="M93" s="161">
        <f t="shared" si="9"/>
        <v>0</v>
      </c>
      <c r="N93" s="162">
        <f t="shared" si="10"/>
        <v>0</v>
      </c>
      <c r="O93" s="161">
        <f t="shared" si="11"/>
        <v>0</v>
      </c>
      <c r="P93" s="21" t="s">
        <v>100</v>
      </c>
    </row>
    <row r="94" spans="1:16" s="21" customFormat="1">
      <c r="A94" s="155">
        <f>MAX($A$12:A93)+1</f>
        <v>83</v>
      </c>
      <c r="B94" s="156" t="s">
        <v>100</v>
      </c>
      <c r="C94" s="157" t="s">
        <v>193</v>
      </c>
      <c r="D94" s="158" t="s">
        <v>100</v>
      </c>
      <c r="E94" s="156" t="s">
        <v>198</v>
      </c>
      <c r="F94" s="156" t="s">
        <v>76</v>
      </c>
      <c r="G94" s="157" t="s">
        <v>86</v>
      </c>
      <c r="H94" s="159">
        <v>43.39</v>
      </c>
      <c r="I94" s="157">
        <v>2.5</v>
      </c>
      <c r="J94" s="160">
        <v>98.88</v>
      </c>
      <c r="K94" s="9"/>
      <c r="L94" s="161">
        <f t="shared" si="8"/>
        <v>4290.4031999999997</v>
      </c>
      <c r="M94" s="161">
        <f t="shared" si="9"/>
        <v>0</v>
      </c>
      <c r="N94" s="162">
        <f t="shared" si="10"/>
        <v>0</v>
      </c>
      <c r="O94" s="161">
        <f t="shared" si="11"/>
        <v>0</v>
      </c>
      <c r="P94" s="21" t="s">
        <v>100</v>
      </c>
    </row>
    <row r="95" spans="1:16" s="21" customFormat="1">
      <c r="A95" s="155">
        <f>MAX($A$12:A94)+1</f>
        <v>84</v>
      </c>
      <c r="B95" s="156" t="s">
        <v>100</v>
      </c>
      <c r="C95" s="157" t="s">
        <v>193</v>
      </c>
      <c r="D95" s="158" t="s">
        <v>100</v>
      </c>
      <c r="E95" s="156" t="s">
        <v>199</v>
      </c>
      <c r="F95" s="156" t="s">
        <v>76</v>
      </c>
      <c r="G95" s="157" t="s">
        <v>39</v>
      </c>
      <c r="H95" s="159">
        <v>10.43</v>
      </c>
      <c r="I95" s="157">
        <v>1</v>
      </c>
      <c r="J95" s="160">
        <v>39.549999999999997</v>
      </c>
      <c r="K95" s="9"/>
      <c r="L95" s="161">
        <f t="shared" si="8"/>
        <v>412.50649999999996</v>
      </c>
      <c r="M95" s="161">
        <f t="shared" si="9"/>
        <v>0</v>
      </c>
      <c r="N95" s="162">
        <f t="shared" si="10"/>
        <v>0</v>
      </c>
      <c r="O95" s="161">
        <f t="shared" si="11"/>
        <v>0</v>
      </c>
      <c r="P95" s="21" t="s">
        <v>100</v>
      </c>
    </row>
    <row r="96" spans="1:16" s="21" customFormat="1">
      <c r="A96" s="155">
        <f>MAX($A$12:A95)+1</f>
        <v>85</v>
      </c>
      <c r="B96" s="156" t="s">
        <v>100</v>
      </c>
      <c r="C96" s="157" t="s">
        <v>193</v>
      </c>
      <c r="D96" s="158" t="s">
        <v>100</v>
      </c>
      <c r="E96" s="156" t="s">
        <v>135</v>
      </c>
      <c r="F96" s="156" t="s">
        <v>75</v>
      </c>
      <c r="G96" s="157" t="s">
        <v>43</v>
      </c>
      <c r="H96" s="159">
        <v>36.799999999999997</v>
      </c>
      <c r="I96" s="157">
        <v>2</v>
      </c>
      <c r="J96" s="160">
        <v>79.099999999999994</v>
      </c>
      <c r="K96" s="9"/>
      <c r="L96" s="161">
        <f t="shared" si="8"/>
        <v>2910.8799999999997</v>
      </c>
      <c r="M96" s="161">
        <f t="shared" si="9"/>
        <v>0</v>
      </c>
      <c r="N96" s="162">
        <f t="shared" si="10"/>
        <v>0</v>
      </c>
      <c r="O96" s="161">
        <f t="shared" si="11"/>
        <v>0</v>
      </c>
      <c r="P96" s="21" t="s">
        <v>100</v>
      </c>
    </row>
    <row r="97" spans="1:16" s="21" customFormat="1">
      <c r="A97" s="155">
        <f>MAX($A$12:A96)+1</f>
        <v>86</v>
      </c>
      <c r="B97" s="156" t="s">
        <v>100</v>
      </c>
      <c r="C97" s="157" t="s">
        <v>193</v>
      </c>
      <c r="D97" s="158" t="s">
        <v>100</v>
      </c>
      <c r="E97" s="156" t="s">
        <v>200</v>
      </c>
      <c r="F97" s="156" t="s">
        <v>75</v>
      </c>
      <c r="G97" s="157" t="s">
        <v>86</v>
      </c>
      <c r="H97" s="159">
        <v>47.78</v>
      </c>
      <c r="I97" s="157">
        <v>2.5</v>
      </c>
      <c r="J97" s="160">
        <v>98.88</v>
      </c>
      <c r="K97" s="9"/>
      <c r="L97" s="161">
        <f t="shared" si="8"/>
        <v>4724.4863999999998</v>
      </c>
      <c r="M97" s="161">
        <f t="shared" si="9"/>
        <v>0</v>
      </c>
      <c r="N97" s="162">
        <f t="shared" si="10"/>
        <v>0</v>
      </c>
      <c r="O97" s="161">
        <f t="shared" si="11"/>
        <v>0</v>
      </c>
      <c r="P97" s="21" t="s">
        <v>100</v>
      </c>
    </row>
    <row r="98" spans="1:16" s="21" customFormat="1">
      <c r="A98" s="155">
        <f>MAX($A$12:A97)+1</f>
        <v>87</v>
      </c>
      <c r="B98" s="156" t="s">
        <v>100</v>
      </c>
      <c r="C98" s="157" t="s">
        <v>193</v>
      </c>
      <c r="D98" s="158" t="s">
        <v>100</v>
      </c>
      <c r="E98" s="156" t="s">
        <v>201</v>
      </c>
      <c r="F98" s="156" t="s">
        <v>76</v>
      </c>
      <c r="G98" s="157" t="s">
        <v>39</v>
      </c>
      <c r="H98" s="159">
        <v>10.76</v>
      </c>
      <c r="I98" s="157">
        <v>1</v>
      </c>
      <c r="J98" s="160">
        <v>39.549999999999997</v>
      </c>
      <c r="K98" s="9"/>
      <c r="L98" s="161">
        <f t="shared" si="8"/>
        <v>425.55799999999994</v>
      </c>
      <c r="M98" s="161">
        <f t="shared" si="9"/>
        <v>0</v>
      </c>
      <c r="N98" s="162">
        <f t="shared" si="10"/>
        <v>0</v>
      </c>
      <c r="O98" s="161">
        <f t="shared" si="11"/>
        <v>0</v>
      </c>
      <c r="P98" s="21" t="s">
        <v>100</v>
      </c>
    </row>
    <row r="99" spans="1:16" s="21" customFormat="1">
      <c r="A99" s="155">
        <f>MAX($A$12:A98)+1</f>
        <v>88</v>
      </c>
      <c r="B99" s="156" t="s">
        <v>100</v>
      </c>
      <c r="C99" s="157" t="s">
        <v>193</v>
      </c>
      <c r="D99" s="158" t="s">
        <v>100</v>
      </c>
      <c r="E99" s="156" t="s">
        <v>202</v>
      </c>
      <c r="F99" s="156" t="s">
        <v>76</v>
      </c>
      <c r="G99" s="157" t="s">
        <v>70</v>
      </c>
      <c r="H99" s="159">
        <v>56.27</v>
      </c>
      <c r="I99" s="157">
        <v>2.5</v>
      </c>
      <c r="J99" s="160">
        <v>98.88</v>
      </c>
      <c r="K99" s="9"/>
      <c r="L99" s="161">
        <f t="shared" si="8"/>
        <v>5563.9776000000002</v>
      </c>
      <c r="M99" s="161">
        <f t="shared" si="9"/>
        <v>0</v>
      </c>
      <c r="N99" s="162">
        <f t="shared" si="10"/>
        <v>0</v>
      </c>
      <c r="O99" s="161">
        <f t="shared" si="11"/>
        <v>0</v>
      </c>
      <c r="P99" s="21" t="s">
        <v>100</v>
      </c>
    </row>
    <row r="100" spans="1:16" s="21" customFormat="1">
      <c r="A100" s="155">
        <f>MAX($A$12:A99)+1</f>
        <v>89</v>
      </c>
      <c r="B100" s="156" t="s">
        <v>100</v>
      </c>
      <c r="C100" s="157" t="s">
        <v>193</v>
      </c>
      <c r="D100" s="158" t="s">
        <v>100</v>
      </c>
      <c r="E100" s="156" t="s">
        <v>203</v>
      </c>
      <c r="F100" s="156" t="s">
        <v>76</v>
      </c>
      <c r="G100" s="157" t="s">
        <v>70</v>
      </c>
      <c r="H100" s="159">
        <v>56.4</v>
      </c>
      <c r="I100" s="157">
        <v>2.5</v>
      </c>
      <c r="J100" s="160">
        <v>98.88</v>
      </c>
      <c r="K100" s="9"/>
      <c r="L100" s="161">
        <f t="shared" si="8"/>
        <v>5576.8319999999994</v>
      </c>
      <c r="M100" s="161">
        <f t="shared" si="9"/>
        <v>0</v>
      </c>
      <c r="N100" s="162">
        <f t="shared" si="10"/>
        <v>0</v>
      </c>
      <c r="O100" s="161">
        <f t="shared" si="11"/>
        <v>0</v>
      </c>
      <c r="P100" s="21" t="s">
        <v>100</v>
      </c>
    </row>
    <row r="101" spans="1:16" s="21" customFormat="1">
      <c r="A101" s="155">
        <f>MAX($A$12:A100)+1</f>
        <v>90</v>
      </c>
      <c r="B101" s="156" t="s">
        <v>100</v>
      </c>
      <c r="C101" s="157" t="s">
        <v>193</v>
      </c>
      <c r="D101" s="158" t="s">
        <v>100</v>
      </c>
      <c r="E101" s="156" t="s">
        <v>204</v>
      </c>
      <c r="F101" s="156" t="s">
        <v>76</v>
      </c>
      <c r="G101" s="157" t="s">
        <v>70</v>
      </c>
      <c r="H101" s="159">
        <v>55.8</v>
      </c>
      <c r="I101" s="157">
        <v>2.5</v>
      </c>
      <c r="J101" s="160">
        <v>98.88</v>
      </c>
      <c r="K101" s="9"/>
      <c r="L101" s="161">
        <f t="shared" si="8"/>
        <v>5517.5039999999999</v>
      </c>
      <c r="M101" s="161">
        <f t="shared" si="9"/>
        <v>0</v>
      </c>
      <c r="N101" s="162">
        <f t="shared" si="10"/>
        <v>0</v>
      </c>
      <c r="O101" s="161">
        <f t="shared" si="11"/>
        <v>0</v>
      </c>
      <c r="P101" s="21" t="s">
        <v>100</v>
      </c>
    </row>
    <row r="102" spans="1:16" s="21" customFormat="1">
      <c r="A102" s="155">
        <f>MAX($A$12:A101)+1</f>
        <v>91</v>
      </c>
      <c r="B102" s="156" t="s">
        <v>100</v>
      </c>
      <c r="C102" s="157" t="s">
        <v>193</v>
      </c>
      <c r="D102" s="158" t="s">
        <v>100</v>
      </c>
      <c r="E102" s="156" t="s">
        <v>205</v>
      </c>
      <c r="F102" s="156" t="s">
        <v>76</v>
      </c>
      <c r="G102" s="157" t="s">
        <v>70</v>
      </c>
      <c r="H102" s="159">
        <v>54.78</v>
      </c>
      <c r="I102" s="157">
        <v>2.5</v>
      </c>
      <c r="J102" s="160">
        <v>98.88</v>
      </c>
      <c r="K102" s="9"/>
      <c r="L102" s="161">
        <f t="shared" si="8"/>
        <v>5416.6463999999996</v>
      </c>
      <c r="M102" s="161">
        <f t="shared" si="9"/>
        <v>0</v>
      </c>
      <c r="N102" s="162">
        <f t="shared" si="10"/>
        <v>0</v>
      </c>
      <c r="O102" s="161">
        <f t="shared" si="11"/>
        <v>0</v>
      </c>
      <c r="P102" s="21" t="s">
        <v>100</v>
      </c>
    </row>
    <row r="103" spans="1:16" s="21" customFormat="1">
      <c r="A103" s="155">
        <f>MAX($A$12:A102)+1</f>
        <v>92</v>
      </c>
      <c r="B103" s="156" t="s">
        <v>100</v>
      </c>
      <c r="C103" s="157" t="s">
        <v>193</v>
      </c>
      <c r="D103" s="158" t="s">
        <v>100</v>
      </c>
      <c r="E103" s="156" t="s">
        <v>206</v>
      </c>
      <c r="F103" s="156" t="s">
        <v>76</v>
      </c>
      <c r="G103" s="157" t="s">
        <v>70</v>
      </c>
      <c r="H103" s="159">
        <v>55.52</v>
      </c>
      <c r="I103" s="157">
        <v>2.5</v>
      </c>
      <c r="J103" s="160">
        <v>98.88</v>
      </c>
      <c r="K103" s="9"/>
      <c r="L103" s="161">
        <f t="shared" si="8"/>
        <v>5489.8176000000003</v>
      </c>
      <c r="M103" s="161">
        <f t="shared" si="9"/>
        <v>0</v>
      </c>
      <c r="N103" s="162">
        <f t="shared" si="10"/>
        <v>0</v>
      </c>
      <c r="O103" s="161">
        <f t="shared" si="11"/>
        <v>0</v>
      </c>
      <c r="P103" s="21" t="s">
        <v>100</v>
      </c>
    </row>
    <row r="104" spans="1:16" s="21" customFormat="1">
      <c r="A104" s="155">
        <f>MAX($A$12:A103)+1</f>
        <v>93</v>
      </c>
      <c r="B104" s="156" t="s">
        <v>100</v>
      </c>
      <c r="C104" s="157" t="s">
        <v>193</v>
      </c>
      <c r="D104" s="158" t="s">
        <v>100</v>
      </c>
      <c r="E104" s="156" t="s">
        <v>207</v>
      </c>
      <c r="F104" s="156" t="s">
        <v>76</v>
      </c>
      <c r="G104" s="157" t="s">
        <v>86</v>
      </c>
      <c r="H104" s="159">
        <v>43.1</v>
      </c>
      <c r="I104" s="157">
        <v>2.5</v>
      </c>
      <c r="J104" s="160">
        <v>98.88</v>
      </c>
      <c r="K104" s="9"/>
      <c r="L104" s="161">
        <f t="shared" si="8"/>
        <v>4261.7280000000001</v>
      </c>
      <c r="M104" s="161">
        <f t="shared" si="9"/>
        <v>0</v>
      </c>
      <c r="N104" s="162">
        <f t="shared" si="10"/>
        <v>0</v>
      </c>
      <c r="O104" s="161">
        <f t="shared" si="11"/>
        <v>0</v>
      </c>
      <c r="P104" s="21" t="s">
        <v>100</v>
      </c>
    </row>
    <row r="105" spans="1:16" s="21" customFormat="1">
      <c r="A105" s="155">
        <f>MAX($A$12:A104)+1</f>
        <v>94</v>
      </c>
      <c r="B105" s="156" t="s">
        <v>100</v>
      </c>
      <c r="C105" s="157" t="s">
        <v>193</v>
      </c>
      <c r="D105" s="158" t="s">
        <v>100</v>
      </c>
      <c r="E105" s="156" t="s">
        <v>125</v>
      </c>
      <c r="F105" s="156" t="s">
        <v>75</v>
      </c>
      <c r="G105" s="157" t="s">
        <v>88</v>
      </c>
      <c r="H105" s="159">
        <v>40.86</v>
      </c>
      <c r="I105" s="157">
        <v>2.5</v>
      </c>
      <c r="J105" s="160">
        <v>98.88</v>
      </c>
      <c r="K105" s="9"/>
      <c r="L105" s="161">
        <f t="shared" si="8"/>
        <v>4040.2367999999997</v>
      </c>
      <c r="M105" s="161">
        <f t="shared" si="9"/>
        <v>0</v>
      </c>
      <c r="N105" s="162">
        <f t="shared" si="10"/>
        <v>0</v>
      </c>
      <c r="O105" s="161">
        <f t="shared" si="11"/>
        <v>0</v>
      </c>
      <c r="P105" s="21" t="s">
        <v>100</v>
      </c>
    </row>
    <row r="106" spans="1:16" s="21" customFormat="1">
      <c r="A106" s="155">
        <f>MAX($A$12:A105)+1</f>
        <v>95</v>
      </c>
      <c r="B106" s="156" t="s">
        <v>100</v>
      </c>
      <c r="C106" s="157" t="s">
        <v>193</v>
      </c>
      <c r="D106" s="158" t="s">
        <v>100</v>
      </c>
      <c r="E106" s="156" t="s">
        <v>208</v>
      </c>
      <c r="F106" s="156" t="s">
        <v>76</v>
      </c>
      <c r="G106" s="157" t="s">
        <v>70</v>
      </c>
      <c r="H106" s="159">
        <v>70.22</v>
      </c>
      <c r="I106" s="157">
        <v>2.5</v>
      </c>
      <c r="J106" s="160">
        <v>98.88</v>
      </c>
      <c r="K106" s="9"/>
      <c r="L106" s="161">
        <f t="shared" si="8"/>
        <v>6943.3535999999995</v>
      </c>
      <c r="M106" s="161">
        <f t="shared" si="9"/>
        <v>0</v>
      </c>
      <c r="N106" s="162">
        <f t="shared" si="10"/>
        <v>0</v>
      </c>
      <c r="O106" s="161">
        <f t="shared" si="11"/>
        <v>0</v>
      </c>
      <c r="P106" s="21" t="s">
        <v>100</v>
      </c>
    </row>
    <row r="107" spans="1:16" s="21" customFormat="1">
      <c r="A107" s="155">
        <f>MAX($A$12:A106)+1</f>
        <v>96</v>
      </c>
      <c r="B107" s="156" t="s">
        <v>100</v>
      </c>
      <c r="C107" s="157" t="s">
        <v>193</v>
      </c>
      <c r="D107" s="158" t="s">
        <v>100</v>
      </c>
      <c r="E107" s="156" t="s">
        <v>209</v>
      </c>
      <c r="F107" s="156" t="s">
        <v>76</v>
      </c>
      <c r="G107" s="157" t="s">
        <v>70</v>
      </c>
      <c r="H107" s="159">
        <v>55.04</v>
      </c>
      <c r="I107" s="157">
        <v>2.5</v>
      </c>
      <c r="J107" s="160">
        <v>98.88</v>
      </c>
      <c r="K107" s="9"/>
      <c r="L107" s="161">
        <f t="shared" si="8"/>
        <v>5442.3552</v>
      </c>
      <c r="M107" s="161">
        <f t="shared" si="9"/>
        <v>0</v>
      </c>
      <c r="N107" s="162">
        <f t="shared" si="10"/>
        <v>0</v>
      </c>
      <c r="O107" s="161">
        <f t="shared" si="11"/>
        <v>0</v>
      </c>
      <c r="P107" s="21" t="s">
        <v>100</v>
      </c>
    </row>
    <row r="108" spans="1:16" s="21" customFormat="1">
      <c r="A108" s="155">
        <f>MAX($A$12:A107)+1</f>
        <v>97</v>
      </c>
      <c r="B108" s="156" t="s">
        <v>100</v>
      </c>
      <c r="C108" s="157" t="s">
        <v>193</v>
      </c>
      <c r="D108" s="158" t="s">
        <v>100</v>
      </c>
      <c r="E108" s="156" t="s">
        <v>210</v>
      </c>
      <c r="F108" s="156" t="s">
        <v>76</v>
      </c>
      <c r="G108" s="157" t="s">
        <v>70</v>
      </c>
      <c r="H108" s="159">
        <v>72.45</v>
      </c>
      <c r="I108" s="157">
        <v>2.5</v>
      </c>
      <c r="J108" s="160">
        <v>98.88</v>
      </c>
      <c r="K108" s="9"/>
      <c r="L108" s="161">
        <f t="shared" si="8"/>
        <v>7163.8559999999998</v>
      </c>
      <c r="M108" s="161">
        <f t="shared" si="9"/>
        <v>0</v>
      </c>
      <c r="N108" s="162">
        <f t="shared" si="10"/>
        <v>0</v>
      </c>
      <c r="O108" s="161">
        <f t="shared" si="11"/>
        <v>0</v>
      </c>
      <c r="P108" s="21" t="s">
        <v>100</v>
      </c>
    </row>
    <row r="109" spans="1:16" s="21" customFormat="1">
      <c r="A109" s="155">
        <f>MAX($A$12:A108)+1</f>
        <v>98</v>
      </c>
      <c r="B109" s="156" t="s">
        <v>100</v>
      </c>
      <c r="C109" s="157" t="s">
        <v>193</v>
      </c>
      <c r="D109" s="158" t="s">
        <v>100</v>
      </c>
      <c r="E109" s="156" t="s">
        <v>211</v>
      </c>
      <c r="F109" s="156" t="s">
        <v>75</v>
      </c>
      <c r="G109" s="157" t="s">
        <v>89</v>
      </c>
      <c r="H109" s="159">
        <v>4.7699999999999996</v>
      </c>
      <c r="I109" s="157">
        <v>5</v>
      </c>
      <c r="J109" s="160">
        <v>188</v>
      </c>
      <c r="K109" s="9"/>
      <c r="L109" s="161">
        <f t="shared" si="8"/>
        <v>896.75999999999988</v>
      </c>
      <c r="M109" s="161">
        <f t="shared" si="9"/>
        <v>0</v>
      </c>
      <c r="N109" s="162">
        <f t="shared" si="10"/>
        <v>0</v>
      </c>
      <c r="O109" s="161">
        <f t="shared" si="11"/>
        <v>0</v>
      </c>
      <c r="P109" s="21" t="s">
        <v>100</v>
      </c>
    </row>
    <row r="110" spans="1:16" s="21" customFormat="1">
      <c r="A110" s="155">
        <f>MAX($A$12:A109)+1</f>
        <v>99</v>
      </c>
      <c r="B110" s="156" t="s">
        <v>100</v>
      </c>
      <c r="C110" s="157" t="s">
        <v>193</v>
      </c>
      <c r="D110" s="158" t="s">
        <v>100</v>
      </c>
      <c r="E110" s="156" t="s">
        <v>212</v>
      </c>
      <c r="F110" s="156" t="s">
        <v>75</v>
      </c>
      <c r="G110" s="157" t="s">
        <v>89</v>
      </c>
      <c r="H110" s="159">
        <v>5.24</v>
      </c>
      <c r="I110" s="157">
        <v>5</v>
      </c>
      <c r="J110" s="160">
        <v>188</v>
      </c>
      <c r="K110" s="9"/>
      <c r="L110" s="161">
        <f t="shared" si="8"/>
        <v>985.12</v>
      </c>
      <c r="M110" s="161">
        <f t="shared" si="9"/>
        <v>0</v>
      </c>
      <c r="N110" s="162">
        <f t="shared" si="10"/>
        <v>0</v>
      </c>
      <c r="O110" s="161">
        <f t="shared" si="11"/>
        <v>0</v>
      </c>
      <c r="P110" s="21" t="s">
        <v>100</v>
      </c>
    </row>
    <row r="111" spans="1:16" s="21" customFormat="1">
      <c r="A111" s="155">
        <f>MAX($A$12:A110)+1</f>
        <v>100</v>
      </c>
      <c r="B111" s="156" t="s">
        <v>100</v>
      </c>
      <c r="C111" s="157" t="s">
        <v>193</v>
      </c>
      <c r="D111" s="158" t="s">
        <v>100</v>
      </c>
      <c r="E111" s="156" t="s">
        <v>126</v>
      </c>
      <c r="F111" s="156" t="s">
        <v>75</v>
      </c>
      <c r="G111" s="157" t="s">
        <v>88</v>
      </c>
      <c r="H111" s="159">
        <v>21.07</v>
      </c>
      <c r="I111" s="157">
        <v>2.5</v>
      </c>
      <c r="J111" s="160">
        <v>98.88</v>
      </c>
      <c r="K111" s="9"/>
      <c r="L111" s="161">
        <f t="shared" si="8"/>
        <v>2083.4016000000001</v>
      </c>
      <c r="M111" s="161">
        <f t="shared" si="9"/>
        <v>0</v>
      </c>
      <c r="N111" s="162">
        <f t="shared" si="10"/>
        <v>0</v>
      </c>
      <c r="O111" s="161">
        <f t="shared" si="11"/>
        <v>0</v>
      </c>
      <c r="P111" s="21" t="s">
        <v>100</v>
      </c>
    </row>
    <row r="112" spans="1:16" s="21" customFormat="1">
      <c r="A112" s="155">
        <f>MAX($A$12:A111)+1</f>
        <v>101</v>
      </c>
      <c r="B112" s="156" t="s">
        <v>100</v>
      </c>
      <c r="C112" s="157" t="s">
        <v>193</v>
      </c>
      <c r="D112" s="158" t="s">
        <v>100</v>
      </c>
      <c r="E112" s="156" t="s">
        <v>213</v>
      </c>
      <c r="F112" s="156" t="s">
        <v>76</v>
      </c>
      <c r="G112" s="157" t="s">
        <v>80</v>
      </c>
      <c r="H112" s="159">
        <v>14.58</v>
      </c>
      <c r="I112" s="275"/>
      <c r="J112" s="275"/>
      <c r="K112" s="275"/>
      <c r="L112" s="276"/>
      <c r="M112" s="276"/>
      <c r="N112" s="276"/>
      <c r="O112" s="276"/>
      <c r="P112" s="21" t="s">
        <v>100</v>
      </c>
    </row>
    <row r="113" spans="1:16" s="21" customFormat="1">
      <c r="A113" s="155">
        <f>MAX($A$12:A112)+1</f>
        <v>102</v>
      </c>
      <c r="B113" s="156" t="s">
        <v>100</v>
      </c>
      <c r="C113" s="157" t="s">
        <v>193</v>
      </c>
      <c r="D113" s="158" t="s">
        <v>100</v>
      </c>
      <c r="E113" s="156" t="s">
        <v>214</v>
      </c>
      <c r="F113" s="156" t="s">
        <v>76</v>
      </c>
      <c r="G113" s="157" t="s">
        <v>70</v>
      </c>
      <c r="H113" s="159">
        <v>72.13</v>
      </c>
      <c r="I113" s="157">
        <v>2.5</v>
      </c>
      <c r="J113" s="160">
        <v>98.88</v>
      </c>
      <c r="K113" s="9"/>
      <c r="L113" s="161">
        <f t="shared" si="8"/>
        <v>7132.2143999999989</v>
      </c>
      <c r="M113" s="161">
        <f t="shared" si="9"/>
        <v>0</v>
      </c>
      <c r="N113" s="162">
        <f t="shared" si="10"/>
        <v>0</v>
      </c>
      <c r="O113" s="161">
        <f t="shared" si="11"/>
        <v>0</v>
      </c>
      <c r="P113" s="21" t="s">
        <v>113</v>
      </c>
    </row>
    <row r="114" spans="1:16" s="21" customFormat="1">
      <c r="A114" s="155">
        <f>MAX($A$12:A113)+1</f>
        <v>103</v>
      </c>
      <c r="B114" s="156" t="s">
        <v>100</v>
      </c>
      <c r="C114" s="157" t="s">
        <v>193</v>
      </c>
      <c r="D114" s="158" t="s">
        <v>100</v>
      </c>
      <c r="E114" s="156" t="s">
        <v>216</v>
      </c>
      <c r="F114" s="156" t="s">
        <v>76</v>
      </c>
      <c r="G114" s="157" t="s">
        <v>70</v>
      </c>
      <c r="H114" s="159">
        <v>76.95</v>
      </c>
      <c r="I114" s="157">
        <v>2.5</v>
      </c>
      <c r="J114" s="160">
        <v>98.88</v>
      </c>
      <c r="K114" s="9"/>
      <c r="L114" s="161">
        <f t="shared" si="8"/>
        <v>7608.8159999999998</v>
      </c>
      <c r="M114" s="161">
        <f t="shared" si="9"/>
        <v>0</v>
      </c>
      <c r="N114" s="162">
        <f t="shared" si="10"/>
        <v>0</v>
      </c>
      <c r="O114" s="161">
        <f t="shared" si="11"/>
        <v>0</v>
      </c>
      <c r="P114" s="21" t="s">
        <v>113</v>
      </c>
    </row>
    <row r="115" spans="1:16" s="21" customFormat="1">
      <c r="A115" s="155">
        <f>MAX($A$12:A114)+1</f>
        <v>104</v>
      </c>
      <c r="B115" s="156" t="s">
        <v>100</v>
      </c>
      <c r="C115" s="157" t="s">
        <v>193</v>
      </c>
      <c r="D115" s="158" t="s">
        <v>100</v>
      </c>
      <c r="E115" s="156" t="s">
        <v>217</v>
      </c>
      <c r="F115" s="156" t="s">
        <v>76</v>
      </c>
      <c r="G115" s="157" t="s">
        <v>70</v>
      </c>
      <c r="H115" s="159">
        <v>79.12</v>
      </c>
      <c r="I115" s="157">
        <v>2.5</v>
      </c>
      <c r="J115" s="160">
        <v>98.88</v>
      </c>
      <c r="K115" s="9"/>
      <c r="L115" s="161">
        <f t="shared" si="8"/>
        <v>7823.3856000000005</v>
      </c>
      <c r="M115" s="161">
        <f t="shared" si="9"/>
        <v>0</v>
      </c>
      <c r="N115" s="162">
        <f t="shared" si="10"/>
        <v>0</v>
      </c>
      <c r="O115" s="161">
        <f t="shared" si="11"/>
        <v>0</v>
      </c>
      <c r="P115" s="21" t="s">
        <v>113</v>
      </c>
    </row>
    <row r="116" spans="1:16" s="21" customFormat="1">
      <c r="A116" s="155">
        <f>MAX($A$12:A115)+1</f>
        <v>105</v>
      </c>
      <c r="B116" s="156" t="s">
        <v>100</v>
      </c>
      <c r="C116" s="157" t="s">
        <v>193</v>
      </c>
      <c r="D116" s="158" t="s">
        <v>100</v>
      </c>
      <c r="E116" s="156" t="s">
        <v>218</v>
      </c>
      <c r="F116" s="156" t="s">
        <v>76</v>
      </c>
      <c r="G116" s="157" t="s">
        <v>86</v>
      </c>
      <c r="H116" s="159">
        <v>88.55</v>
      </c>
      <c r="I116" s="157">
        <v>2.5</v>
      </c>
      <c r="J116" s="160">
        <v>98.88</v>
      </c>
      <c r="K116" s="9"/>
      <c r="L116" s="161">
        <f t="shared" si="8"/>
        <v>8755.8239999999987</v>
      </c>
      <c r="M116" s="161">
        <f t="shared" si="9"/>
        <v>0</v>
      </c>
      <c r="N116" s="162">
        <f t="shared" si="10"/>
        <v>0</v>
      </c>
      <c r="O116" s="161">
        <f t="shared" si="11"/>
        <v>0</v>
      </c>
      <c r="P116" s="21" t="s">
        <v>100</v>
      </c>
    </row>
    <row r="117" spans="1:16" s="21" customFormat="1">
      <c r="A117" s="155">
        <f>MAX($A$12:A116)+1</f>
        <v>106</v>
      </c>
      <c r="B117" s="156" t="s">
        <v>100</v>
      </c>
      <c r="C117" s="157" t="s">
        <v>193</v>
      </c>
      <c r="D117" s="158" t="s">
        <v>100</v>
      </c>
      <c r="E117" s="156" t="s">
        <v>219</v>
      </c>
      <c r="F117" s="156" t="s">
        <v>76</v>
      </c>
      <c r="G117" s="157" t="s">
        <v>70</v>
      </c>
      <c r="H117" s="159">
        <v>63.26</v>
      </c>
      <c r="I117" s="157">
        <v>2.5</v>
      </c>
      <c r="J117" s="160">
        <v>98.88</v>
      </c>
      <c r="K117" s="9"/>
      <c r="L117" s="161">
        <f t="shared" si="8"/>
        <v>6255.1487999999999</v>
      </c>
      <c r="M117" s="161">
        <f t="shared" si="9"/>
        <v>0</v>
      </c>
      <c r="N117" s="162">
        <f t="shared" si="10"/>
        <v>0</v>
      </c>
      <c r="O117" s="161">
        <f t="shared" si="11"/>
        <v>0</v>
      </c>
      <c r="P117" s="21" t="s">
        <v>100</v>
      </c>
    </row>
    <row r="118" spans="1:16" s="21" customFormat="1">
      <c r="A118" s="155">
        <f>MAX($A$12:A117)+1</f>
        <v>107</v>
      </c>
      <c r="B118" s="156" t="s">
        <v>100</v>
      </c>
      <c r="C118" s="157" t="s">
        <v>193</v>
      </c>
      <c r="D118" s="158" t="s">
        <v>100</v>
      </c>
      <c r="E118" s="156" t="s">
        <v>220</v>
      </c>
      <c r="F118" s="156" t="s">
        <v>221</v>
      </c>
      <c r="G118" s="157" t="s">
        <v>44</v>
      </c>
      <c r="H118" s="159">
        <v>30.12</v>
      </c>
      <c r="I118" s="157">
        <v>0.23</v>
      </c>
      <c r="J118" s="160">
        <v>12</v>
      </c>
      <c r="K118" s="9"/>
      <c r="L118" s="161">
        <f t="shared" si="8"/>
        <v>361.44</v>
      </c>
      <c r="M118" s="161">
        <f t="shared" si="9"/>
        <v>0</v>
      </c>
      <c r="N118" s="162">
        <f t="shared" si="10"/>
        <v>0</v>
      </c>
      <c r="O118" s="161">
        <f t="shared" si="11"/>
        <v>0</v>
      </c>
      <c r="P118" s="21" t="s">
        <v>100</v>
      </c>
    </row>
    <row r="119" spans="1:16" s="21" customFormat="1">
      <c r="A119" s="155">
        <f>MAX($A$12:A118)+1</f>
        <v>108</v>
      </c>
      <c r="B119" s="156" t="s">
        <v>100</v>
      </c>
      <c r="C119" s="157" t="s">
        <v>193</v>
      </c>
      <c r="D119" s="158" t="s">
        <v>100</v>
      </c>
      <c r="E119" s="156" t="s">
        <v>222</v>
      </c>
      <c r="F119" s="156" t="s">
        <v>76</v>
      </c>
      <c r="G119" s="157" t="s">
        <v>70</v>
      </c>
      <c r="H119" s="159">
        <v>60.83</v>
      </c>
      <c r="I119" s="157">
        <v>2.5</v>
      </c>
      <c r="J119" s="160">
        <v>98.88</v>
      </c>
      <c r="K119" s="9"/>
      <c r="L119" s="161">
        <f t="shared" si="8"/>
        <v>6014.8703999999998</v>
      </c>
      <c r="M119" s="161">
        <f t="shared" si="9"/>
        <v>0</v>
      </c>
      <c r="N119" s="162">
        <f t="shared" si="10"/>
        <v>0</v>
      </c>
      <c r="O119" s="161">
        <f t="shared" si="11"/>
        <v>0</v>
      </c>
      <c r="P119" s="21" t="s">
        <v>100</v>
      </c>
    </row>
    <row r="120" spans="1:16" s="21" customFormat="1">
      <c r="A120" s="155">
        <f>MAX($A$12:A119)+1</f>
        <v>109</v>
      </c>
      <c r="B120" s="156" t="s">
        <v>100</v>
      </c>
      <c r="C120" s="157" t="s">
        <v>193</v>
      </c>
      <c r="D120" s="158" t="s">
        <v>100</v>
      </c>
      <c r="E120" s="156" t="s">
        <v>223</v>
      </c>
      <c r="F120" s="156" t="s">
        <v>76</v>
      </c>
      <c r="G120" s="157" t="s">
        <v>70</v>
      </c>
      <c r="H120" s="159">
        <v>60.83</v>
      </c>
      <c r="I120" s="157">
        <v>2.5</v>
      </c>
      <c r="J120" s="160">
        <v>98.88</v>
      </c>
      <c r="K120" s="9"/>
      <c r="L120" s="161">
        <f t="shared" si="8"/>
        <v>6014.8703999999998</v>
      </c>
      <c r="M120" s="161">
        <f t="shared" si="9"/>
        <v>0</v>
      </c>
      <c r="N120" s="162">
        <f t="shared" si="10"/>
        <v>0</v>
      </c>
      <c r="O120" s="161">
        <f t="shared" si="11"/>
        <v>0</v>
      </c>
      <c r="P120" s="21" t="s">
        <v>100</v>
      </c>
    </row>
    <row r="121" spans="1:16" s="21" customFormat="1">
      <c r="A121" s="155">
        <f>MAX($A$12:A120)+1</f>
        <v>110</v>
      </c>
      <c r="B121" s="156" t="s">
        <v>100</v>
      </c>
      <c r="C121" s="157" t="s">
        <v>193</v>
      </c>
      <c r="D121" s="158" t="s">
        <v>100</v>
      </c>
      <c r="E121" s="156" t="s">
        <v>171</v>
      </c>
      <c r="F121" s="156" t="s">
        <v>75</v>
      </c>
      <c r="G121" s="157" t="s">
        <v>88</v>
      </c>
      <c r="H121" s="159">
        <v>23.54</v>
      </c>
      <c r="I121" s="157">
        <v>2.5</v>
      </c>
      <c r="J121" s="160">
        <v>98.88</v>
      </c>
      <c r="K121" s="9"/>
      <c r="L121" s="161">
        <f t="shared" si="8"/>
        <v>2327.6351999999997</v>
      </c>
      <c r="M121" s="161">
        <f t="shared" si="9"/>
        <v>0</v>
      </c>
      <c r="N121" s="162">
        <f t="shared" si="10"/>
        <v>0</v>
      </c>
      <c r="O121" s="161">
        <f t="shared" si="11"/>
        <v>0</v>
      </c>
      <c r="P121" s="21" t="s">
        <v>100</v>
      </c>
    </row>
    <row r="122" spans="1:16" s="21" customFormat="1">
      <c r="A122" s="155">
        <f>MAX($A$12:A121)+1</f>
        <v>111</v>
      </c>
      <c r="B122" s="156" t="s">
        <v>100</v>
      </c>
      <c r="C122" s="157" t="s">
        <v>193</v>
      </c>
      <c r="D122" s="158" t="s">
        <v>100</v>
      </c>
      <c r="E122" s="156" t="s">
        <v>224</v>
      </c>
      <c r="F122" s="156" t="s">
        <v>75</v>
      </c>
      <c r="G122" s="157" t="s">
        <v>86</v>
      </c>
      <c r="H122" s="159">
        <v>30.74</v>
      </c>
      <c r="I122" s="157">
        <v>2.5</v>
      </c>
      <c r="J122" s="160">
        <v>98.88</v>
      </c>
      <c r="K122" s="9"/>
      <c r="L122" s="161">
        <f t="shared" si="8"/>
        <v>3039.5711999999999</v>
      </c>
      <c r="M122" s="161">
        <f t="shared" si="9"/>
        <v>0</v>
      </c>
      <c r="N122" s="162">
        <f t="shared" si="10"/>
        <v>0</v>
      </c>
      <c r="O122" s="161">
        <f t="shared" si="11"/>
        <v>0</v>
      </c>
      <c r="P122" s="21" t="s">
        <v>100</v>
      </c>
    </row>
    <row r="123" spans="1:16" s="21" customFormat="1">
      <c r="A123" s="155">
        <f>MAX($A$12:A122)+1</f>
        <v>112</v>
      </c>
      <c r="B123" s="156" t="s">
        <v>174</v>
      </c>
      <c r="C123" s="157" t="s">
        <v>193</v>
      </c>
      <c r="D123" s="158" t="s">
        <v>100</v>
      </c>
      <c r="E123" s="156" t="s">
        <v>225</v>
      </c>
      <c r="F123" s="156" t="s">
        <v>75</v>
      </c>
      <c r="G123" s="157" t="s">
        <v>88</v>
      </c>
      <c r="H123" s="159">
        <v>33.07</v>
      </c>
      <c r="I123" s="157">
        <v>2.5</v>
      </c>
      <c r="J123" s="160">
        <v>98.88</v>
      </c>
      <c r="K123" s="9"/>
      <c r="L123" s="161">
        <f t="shared" si="8"/>
        <v>3269.9616000000001</v>
      </c>
      <c r="M123" s="161">
        <f t="shared" si="9"/>
        <v>0</v>
      </c>
      <c r="N123" s="162">
        <f t="shared" si="10"/>
        <v>0</v>
      </c>
      <c r="O123" s="161">
        <f t="shared" si="11"/>
        <v>0</v>
      </c>
      <c r="P123" s="21" t="s">
        <v>114</v>
      </c>
    </row>
    <row r="124" spans="1:16" s="21" customFormat="1">
      <c r="A124" s="155">
        <f>MAX($A$12:A123)+1</f>
        <v>113</v>
      </c>
      <c r="B124" s="156" t="s">
        <v>174</v>
      </c>
      <c r="C124" s="157" t="s">
        <v>193</v>
      </c>
      <c r="D124" s="158" t="s">
        <v>100</v>
      </c>
      <c r="E124" s="156" t="s">
        <v>226</v>
      </c>
      <c r="F124" s="156" t="s">
        <v>76</v>
      </c>
      <c r="G124" s="157" t="s">
        <v>70</v>
      </c>
      <c r="H124" s="159">
        <v>42.97</v>
      </c>
      <c r="I124" s="157">
        <v>2.5</v>
      </c>
      <c r="J124" s="160">
        <v>98.88</v>
      </c>
      <c r="K124" s="9"/>
      <c r="L124" s="161">
        <f t="shared" si="8"/>
        <v>4248.8735999999999</v>
      </c>
      <c r="M124" s="161">
        <f t="shared" si="9"/>
        <v>0</v>
      </c>
      <c r="N124" s="162">
        <f t="shared" si="10"/>
        <v>0</v>
      </c>
      <c r="O124" s="161">
        <f t="shared" si="11"/>
        <v>0</v>
      </c>
      <c r="P124" s="21" t="s">
        <v>114</v>
      </c>
    </row>
    <row r="125" spans="1:16" s="21" customFormat="1">
      <c r="A125" s="155">
        <f>MAX($A$12:A124)+1</f>
        <v>114</v>
      </c>
      <c r="B125" s="156" t="s">
        <v>174</v>
      </c>
      <c r="C125" s="157" t="s">
        <v>193</v>
      </c>
      <c r="D125" s="158" t="s">
        <v>100</v>
      </c>
      <c r="E125" s="156" t="s">
        <v>227</v>
      </c>
      <c r="F125" s="156" t="s">
        <v>76</v>
      </c>
      <c r="G125" s="157" t="s">
        <v>70</v>
      </c>
      <c r="H125" s="159">
        <v>88.22</v>
      </c>
      <c r="I125" s="157">
        <v>2.5</v>
      </c>
      <c r="J125" s="160">
        <v>98.88</v>
      </c>
      <c r="K125" s="9"/>
      <c r="L125" s="161">
        <f t="shared" si="8"/>
        <v>8723.1935999999987</v>
      </c>
      <c r="M125" s="161">
        <f t="shared" si="9"/>
        <v>0</v>
      </c>
      <c r="N125" s="162">
        <f t="shared" si="10"/>
        <v>0</v>
      </c>
      <c r="O125" s="161">
        <f t="shared" si="11"/>
        <v>0</v>
      </c>
      <c r="P125" s="21" t="s">
        <v>114</v>
      </c>
    </row>
    <row r="126" spans="1:16" s="21" customFormat="1">
      <c r="A126" s="155">
        <f>MAX($A$12:A125)+1</f>
        <v>115</v>
      </c>
      <c r="B126" s="156" t="s">
        <v>174</v>
      </c>
      <c r="C126" s="157" t="s">
        <v>193</v>
      </c>
      <c r="D126" s="158" t="s">
        <v>100</v>
      </c>
      <c r="E126" s="156" t="s">
        <v>228</v>
      </c>
      <c r="F126" s="156" t="s">
        <v>76</v>
      </c>
      <c r="G126" s="157" t="s">
        <v>70</v>
      </c>
      <c r="H126" s="159">
        <v>69.959999999999994</v>
      </c>
      <c r="I126" s="157">
        <v>2.5</v>
      </c>
      <c r="J126" s="160">
        <v>98.88</v>
      </c>
      <c r="K126" s="9"/>
      <c r="L126" s="161">
        <f t="shared" si="8"/>
        <v>6917.6447999999991</v>
      </c>
      <c r="M126" s="161">
        <f t="shared" si="9"/>
        <v>0</v>
      </c>
      <c r="N126" s="162">
        <f t="shared" si="10"/>
        <v>0</v>
      </c>
      <c r="O126" s="161">
        <f t="shared" si="11"/>
        <v>0</v>
      </c>
      <c r="P126" s="21" t="s">
        <v>114</v>
      </c>
    </row>
    <row r="127" spans="1:16" s="21" customFormat="1">
      <c r="A127" s="155">
        <f>MAX($A$12:A126)+1</f>
        <v>116</v>
      </c>
      <c r="B127" s="156" t="s">
        <v>174</v>
      </c>
      <c r="C127" s="157" t="s">
        <v>193</v>
      </c>
      <c r="D127" s="158" t="s">
        <v>100</v>
      </c>
      <c r="E127" s="156" t="s">
        <v>229</v>
      </c>
      <c r="F127" s="156" t="s">
        <v>76</v>
      </c>
      <c r="G127" s="157" t="s">
        <v>70</v>
      </c>
      <c r="H127" s="159">
        <v>52.26</v>
      </c>
      <c r="I127" s="157">
        <v>2.5</v>
      </c>
      <c r="J127" s="160">
        <v>98.88</v>
      </c>
      <c r="K127" s="9"/>
      <c r="L127" s="161">
        <f t="shared" si="8"/>
        <v>5167.4687999999996</v>
      </c>
      <c r="M127" s="161">
        <f t="shared" si="9"/>
        <v>0</v>
      </c>
      <c r="N127" s="162">
        <f t="shared" si="10"/>
        <v>0</v>
      </c>
      <c r="O127" s="161">
        <f t="shared" si="11"/>
        <v>0</v>
      </c>
      <c r="P127" s="21" t="s">
        <v>114</v>
      </c>
    </row>
    <row r="128" spans="1:16" s="21" customFormat="1">
      <c r="A128" s="155">
        <f>MAX($A$12:A127)+1</f>
        <v>117</v>
      </c>
      <c r="B128" s="156" t="s">
        <v>174</v>
      </c>
      <c r="C128" s="157" t="s">
        <v>193</v>
      </c>
      <c r="D128" s="158" t="s">
        <v>100</v>
      </c>
      <c r="E128" s="156" t="s">
        <v>230</v>
      </c>
      <c r="F128" s="156" t="s">
        <v>76</v>
      </c>
      <c r="G128" s="157" t="s">
        <v>70</v>
      </c>
      <c r="H128" s="159">
        <v>81.569999999999993</v>
      </c>
      <c r="I128" s="157">
        <v>2.5</v>
      </c>
      <c r="J128" s="160">
        <v>98.88</v>
      </c>
      <c r="K128" s="9"/>
      <c r="L128" s="161">
        <f t="shared" si="8"/>
        <v>8065.641599999999</v>
      </c>
      <c r="M128" s="161">
        <f t="shared" si="9"/>
        <v>0</v>
      </c>
      <c r="N128" s="162">
        <f t="shared" si="10"/>
        <v>0</v>
      </c>
      <c r="O128" s="161">
        <f t="shared" si="11"/>
        <v>0</v>
      </c>
      <c r="P128" s="21" t="s">
        <v>114</v>
      </c>
    </row>
    <row r="129" spans="1:16" s="21" customFormat="1">
      <c r="A129" s="155">
        <f>MAX($A$12:A128)+1</f>
        <v>118</v>
      </c>
      <c r="B129" s="156" t="s">
        <v>174</v>
      </c>
      <c r="C129" s="157" t="s">
        <v>193</v>
      </c>
      <c r="D129" s="158" t="s">
        <v>100</v>
      </c>
      <c r="E129" s="156" t="s">
        <v>231</v>
      </c>
      <c r="F129" s="156" t="s">
        <v>75</v>
      </c>
      <c r="G129" s="157" t="s">
        <v>88</v>
      </c>
      <c r="H129" s="159">
        <v>5.42</v>
      </c>
      <c r="I129" s="157">
        <v>2.5</v>
      </c>
      <c r="J129" s="160">
        <v>98.88</v>
      </c>
      <c r="K129" s="9"/>
      <c r="L129" s="161">
        <f t="shared" si="8"/>
        <v>535.92959999999994</v>
      </c>
      <c r="M129" s="161">
        <f t="shared" si="9"/>
        <v>0</v>
      </c>
      <c r="N129" s="162">
        <f t="shared" si="10"/>
        <v>0</v>
      </c>
      <c r="O129" s="161">
        <f t="shared" si="11"/>
        <v>0</v>
      </c>
      <c r="P129" s="21" t="s">
        <v>114</v>
      </c>
    </row>
    <row r="130" spans="1:16" s="21" customFormat="1">
      <c r="A130" s="155">
        <f>MAX($A$12:A129)+1</f>
        <v>119</v>
      </c>
      <c r="B130" s="156" t="s">
        <v>174</v>
      </c>
      <c r="C130" s="157" t="s">
        <v>193</v>
      </c>
      <c r="D130" s="158" t="s">
        <v>100</v>
      </c>
      <c r="E130" s="156" t="s">
        <v>232</v>
      </c>
      <c r="F130" s="156" t="s">
        <v>76</v>
      </c>
      <c r="G130" s="157" t="s">
        <v>70</v>
      </c>
      <c r="H130" s="159">
        <v>105.05</v>
      </c>
      <c r="I130" s="157">
        <v>2.5</v>
      </c>
      <c r="J130" s="160">
        <v>98.88</v>
      </c>
      <c r="K130" s="9"/>
      <c r="L130" s="161">
        <f t="shared" si="8"/>
        <v>10387.343999999999</v>
      </c>
      <c r="M130" s="161">
        <f t="shared" si="9"/>
        <v>0</v>
      </c>
      <c r="N130" s="162">
        <f t="shared" si="10"/>
        <v>0</v>
      </c>
      <c r="O130" s="161">
        <f t="shared" si="11"/>
        <v>0</v>
      </c>
      <c r="P130" s="21" t="s">
        <v>114</v>
      </c>
    </row>
    <row r="131" spans="1:16" s="21" customFormat="1">
      <c r="A131" s="155">
        <f>MAX($A$12:A130)+1</f>
        <v>120</v>
      </c>
      <c r="B131" s="156" t="s">
        <v>174</v>
      </c>
      <c r="C131" s="157" t="s">
        <v>193</v>
      </c>
      <c r="D131" s="158" t="s">
        <v>100</v>
      </c>
      <c r="E131" s="156" t="s">
        <v>233</v>
      </c>
      <c r="F131" s="156" t="s">
        <v>76</v>
      </c>
      <c r="G131" s="157" t="s">
        <v>70</v>
      </c>
      <c r="H131" s="159">
        <v>101.71</v>
      </c>
      <c r="I131" s="157">
        <v>2.5</v>
      </c>
      <c r="J131" s="160">
        <v>98.88</v>
      </c>
      <c r="K131" s="9"/>
      <c r="L131" s="161">
        <f t="shared" si="8"/>
        <v>10057.084799999999</v>
      </c>
      <c r="M131" s="161">
        <f t="shared" si="9"/>
        <v>0</v>
      </c>
      <c r="N131" s="162">
        <f t="shared" si="10"/>
        <v>0</v>
      </c>
      <c r="O131" s="161">
        <f t="shared" si="11"/>
        <v>0</v>
      </c>
      <c r="P131" s="21" t="s">
        <v>114</v>
      </c>
    </row>
    <row r="132" spans="1:16" s="21" customFormat="1">
      <c r="A132" s="155">
        <f>MAX($A$12:A131)+1</f>
        <v>121</v>
      </c>
      <c r="B132" s="156" t="s">
        <v>174</v>
      </c>
      <c r="C132" s="157" t="s">
        <v>193</v>
      </c>
      <c r="D132" s="158" t="s">
        <v>100</v>
      </c>
      <c r="E132" s="156" t="s">
        <v>234</v>
      </c>
      <c r="F132" s="156" t="s">
        <v>76</v>
      </c>
      <c r="G132" s="157" t="s">
        <v>70</v>
      </c>
      <c r="H132" s="159">
        <v>11.29</v>
      </c>
      <c r="I132" s="157">
        <v>2.5</v>
      </c>
      <c r="J132" s="160">
        <v>98.88</v>
      </c>
      <c r="K132" s="9"/>
      <c r="L132" s="161">
        <f t="shared" si="8"/>
        <v>1116.3552</v>
      </c>
      <c r="M132" s="161">
        <f t="shared" si="9"/>
        <v>0</v>
      </c>
      <c r="N132" s="162">
        <f t="shared" si="10"/>
        <v>0</v>
      </c>
      <c r="O132" s="161">
        <f t="shared" si="11"/>
        <v>0</v>
      </c>
      <c r="P132" s="21" t="s">
        <v>114</v>
      </c>
    </row>
    <row r="133" spans="1:16" s="21" customFormat="1">
      <c r="A133" s="155">
        <f>MAX($A$12:A132)+1</f>
        <v>122</v>
      </c>
      <c r="B133" s="156" t="s">
        <v>174</v>
      </c>
      <c r="C133" s="157" t="s">
        <v>193</v>
      </c>
      <c r="D133" s="158" t="s">
        <v>100</v>
      </c>
      <c r="E133" s="156" t="s">
        <v>235</v>
      </c>
      <c r="F133" s="156" t="s">
        <v>76</v>
      </c>
      <c r="G133" s="157" t="s">
        <v>86</v>
      </c>
      <c r="H133" s="159">
        <v>88.04</v>
      </c>
      <c r="I133" s="157">
        <v>2.5</v>
      </c>
      <c r="J133" s="160">
        <v>98.88</v>
      </c>
      <c r="K133" s="9"/>
      <c r="L133" s="161">
        <f t="shared" si="8"/>
        <v>8705.3952000000008</v>
      </c>
      <c r="M133" s="161">
        <f t="shared" si="9"/>
        <v>0</v>
      </c>
      <c r="N133" s="162">
        <f t="shared" si="10"/>
        <v>0</v>
      </c>
      <c r="O133" s="161">
        <f t="shared" si="11"/>
        <v>0</v>
      </c>
      <c r="P133" s="21" t="s">
        <v>114</v>
      </c>
    </row>
    <row r="134" spans="1:16" s="21" customFormat="1">
      <c r="A134" s="155">
        <f>MAX($A$12:A133)+1</f>
        <v>123</v>
      </c>
      <c r="B134" s="156" t="s">
        <v>174</v>
      </c>
      <c r="C134" s="157" t="s">
        <v>193</v>
      </c>
      <c r="D134" s="158" t="s">
        <v>100</v>
      </c>
      <c r="E134" s="156" t="s">
        <v>236</v>
      </c>
      <c r="F134" s="156" t="s">
        <v>215</v>
      </c>
      <c r="G134" s="157" t="s">
        <v>70</v>
      </c>
      <c r="H134" s="159">
        <v>15.52</v>
      </c>
      <c r="I134" s="157">
        <v>2.5</v>
      </c>
      <c r="J134" s="160">
        <v>98.88</v>
      </c>
      <c r="K134" s="9"/>
      <c r="L134" s="161">
        <f t="shared" si="8"/>
        <v>1534.6175999999998</v>
      </c>
      <c r="M134" s="161">
        <f t="shared" si="9"/>
        <v>0</v>
      </c>
      <c r="N134" s="162">
        <f t="shared" si="10"/>
        <v>0</v>
      </c>
      <c r="O134" s="161">
        <f t="shared" si="11"/>
        <v>0</v>
      </c>
      <c r="P134" s="21" t="s">
        <v>114</v>
      </c>
    </row>
    <row r="135" spans="1:16" s="21" customFormat="1">
      <c r="A135" s="155">
        <f>MAX($A$12:A134)+1</f>
        <v>124</v>
      </c>
      <c r="B135" s="156" t="s">
        <v>174</v>
      </c>
      <c r="C135" s="157" t="s">
        <v>193</v>
      </c>
      <c r="D135" s="158" t="s">
        <v>100</v>
      </c>
      <c r="E135" s="156" t="s">
        <v>237</v>
      </c>
      <c r="F135" s="156" t="s">
        <v>75</v>
      </c>
      <c r="G135" s="157" t="s">
        <v>80</v>
      </c>
      <c r="H135" s="159">
        <v>7.05</v>
      </c>
      <c r="I135" s="275"/>
      <c r="J135" s="275"/>
      <c r="K135" s="275"/>
      <c r="L135" s="276"/>
      <c r="M135" s="276"/>
      <c r="N135" s="276"/>
      <c r="O135" s="276"/>
      <c r="P135" s="21" t="s">
        <v>114</v>
      </c>
    </row>
    <row r="136" spans="1:16" s="21" customFormat="1">
      <c r="A136" s="155">
        <f>MAX($A$12:A135)+1</f>
        <v>125</v>
      </c>
      <c r="B136" s="156" t="s">
        <v>239</v>
      </c>
      <c r="C136" s="157" t="s">
        <v>128</v>
      </c>
      <c r="D136" s="158" t="s">
        <v>100</v>
      </c>
      <c r="E136" s="156" t="s">
        <v>238</v>
      </c>
      <c r="F136" s="156" t="s">
        <v>76</v>
      </c>
      <c r="G136" s="157" t="s">
        <v>70</v>
      </c>
      <c r="H136" s="159">
        <v>57.83</v>
      </c>
      <c r="I136" s="157">
        <v>2.5</v>
      </c>
      <c r="J136" s="160">
        <v>98.88</v>
      </c>
      <c r="K136" s="9"/>
      <c r="L136" s="161">
        <f t="shared" si="8"/>
        <v>5718.2303999999995</v>
      </c>
      <c r="M136" s="161">
        <f t="shared" si="9"/>
        <v>0</v>
      </c>
      <c r="N136" s="162">
        <f t="shared" si="10"/>
        <v>0</v>
      </c>
      <c r="O136" s="161">
        <f t="shared" si="11"/>
        <v>0</v>
      </c>
      <c r="P136" s="21" t="s">
        <v>505</v>
      </c>
    </row>
    <row r="137" spans="1:16" s="21" customFormat="1">
      <c r="A137" s="155">
        <f>MAX($A$12:A136)+1</f>
        <v>126</v>
      </c>
      <c r="B137" s="156" t="s">
        <v>239</v>
      </c>
      <c r="C137" s="157" t="s">
        <v>128</v>
      </c>
      <c r="D137" s="158" t="s">
        <v>100</v>
      </c>
      <c r="E137" s="156" t="s">
        <v>240</v>
      </c>
      <c r="F137" s="156" t="s">
        <v>76</v>
      </c>
      <c r="G137" s="157" t="s">
        <v>70</v>
      </c>
      <c r="H137" s="159">
        <v>57.83</v>
      </c>
      <c r="I137" s="157">
        <v>2.5</v>
      </c>
      <c r="J137" s="160">
        <v>98.88</v>
      </c>
      <c r="K137" s="9"/>
      <c r="L137" s="161">
        <f t="shared" si="8"/>
        <v>5718.2303999999995</v>
      </c>
      <c r="M137" s="161">
        <f t="shared" si="9"/>
        <v>0</v>
      </c>
      <c r="N137" s="162">
        <f t="shared" si="10"/>
        <v>0</v>
      </c>
      <c r="O137" s="161">
        <f t="shared" si="11"/>
        <v>0</v>
      </c>
      <c r="P137" s="21" t="s">
        <v>505</v>
      </c>
    </row>
    <row r="138" spans="1:16" s="21" customFormat="1">
      <c r="A138" s="155">
        <f>MAX($A$12:A137)+1</f>
        <v>127</v>
      </c>
      <c r="B138" s="156" t="s">
        <v>239</v>
      </c>
      <c r="C138" s="157" t="s">
        <v>128</v>
      </c>
      <c r="D138" s="158" t="s">
        <v>100</v>
      </c>
      <c r="E138" s="156" t="s">
        <v>241</v>
      </c>
      <c r="F138" s="156" t="s">
        <v>76</v>
      </c>
      <c r="G138" s="157" t="s">
        <v>70</v>
      </c>
      <c r="H138" s="159">
        <v>57.83</v>
      </c>
      <c r="I138" s="157">
        <v>2.5</v>
      </c>
      <c r="J138" s="160">
        <v>98.88</v>
      </c>
      <c r="K138" s="9"/>
      <c r="L138" s="161">
        <f t="shared" si="8"/>
        <v>5718.2303999999995</v>
      </c>
      <c r="M138" s="161">
        <f t="shared" si="9"/>
        <v>0</v>
      </c>
      <c r="N138" s="162">
        <f t="shared" si="10"/>
        <v>0</v>
      </c>
      <c r="O138" s="161">
        <f t="shared" si="11"/>
        <v>0</v>
      </c>
      <c r="P138" s="21" t="s">
        <v>505</v>
      </c>
    </row>
    <row r="139" spans="1:16" s="21" customFormat="1">
      <c r="A139" s="155">
        <f>MAX($A$12:A138)+1</f>
        <v>128</v>
      </c>
      <c r="B139" s="156" t="s">
        <v>239</v>
      </c>
      <c r="C139" s="157" t="s">
        <v>128</v>
      </c>
      <c r="D139" s="158" t="s">
        <v>100</v>
      </c>
      <c r="E139" s="156" t="s">
        <v>242</v>
      </c>
      <c r="F139" s="156" t="s">
        <v>76</v>
      </c>
      <c r="G139" s="157" t="s">
        <v>70</v>
      </c>
      <c r="H139" s="159">
        <v>57.83</v>
      </c>
      <c r="I139" s="157">
        <v>2.5</v>
      </c>
      <c r="J139" s="160">
        <v>98.88</v>
      </c>
      <c r="K139" s="9"/>
      <c r="L139" s="161">
        <f t="shared" si="8"/>
        <v>5718.2303999999995</v>
      </c>
      <c r="M139" s="161">
        <f t="shared" si="9"/>
        <v>0</v>
      </c>
      <c r="N139" s="162">
        <f t="shared" si="10"/>
        <v>0</v>
      </c>
      <c r="O139" s="161">
        <f t="shared" si="11"/>
        <v>0</v>
      </c>
      <c r="P139" s="21" t="s">
        <v>505</v>
      </c>
    </row>
    <row r="140" spans="1:16" s="21" customFormat="1">
      <c r="A140" s="155">
        <f>MAX($A$12:A139)+1</f>
        <v>129</v>
      </c>
      <c r="B140" s="156" t="s">
        <v>239</v>
      </c>
      <c r="C140" s="157" t="s">
        <v>128</v>
      </c>
      <c r="D140" s="158" t="s">
        <v>100</v>
      </c>
      <c r="E140" s="156" t="s">
        <v>243</v>
      </c>
      <c r="F140" s="156" t="s">
        <v>76</v>
      </c>
      <c r="G140" s="157" t="s">
        <v>70</v>
      </c>
      <c r="H140" s="159">
        <v>57.83</v>
      </c>
      <c r="I140" s="157">
        <v>2.5</v>
      </c>
      <c r="J140" s="160">
        <v>98.88</v>
      </c>
      <c r="K140" s="9"/>
      <c r="L140" s="161">
        <f t="shared" si="8"/>
        <v>5718.2303999999995</v>
      </c>
      <c r="M140" s="161">
        <f t="shared" si="9"/>
        <v>0</v>
      </c>
      <c r="N140" s="162">
        <f t="shared" si="10"/>
        <v>0</v>
      </c>
      <c r="O140" s="161">
        <f t="shared" si="11"/>
        <v>0</v>
      </c>
      <c r="P140" s="21" t="s">
        <v>505</v>
      </c>
    </row>
    <row r="141" spans="1:16" s="21" customFormat="1">
      <c r="A141" s="155">
        <f>MAX($A$12:A140)+1</f>
        <v>130</v>
      </c>
      <c r="B141" s="156" t="s">
        <v>239</v>
      </c>
      <c r="C141" s="157" t="s">
        <v>128</v>
      </c>
      <c r="D141" s="158" t="s">
        <v>100</v>
      </c>
      <c r="E141" s="156" t="s">
        <v>244</v>
      </c>
      <c r="F141" s="156" t="s">
        <v>76</v>
      </c>
      <c r="G141" s="157" t="s">
        <v>89</v>
      </c>
      <c r="H141" s="159">
        <v>3</v>
      </c>
      <c r="I141" s="157">
        <v>5</v>
      </c>
      <c r="J141" s="160">
        <v>188</v>
      </c>
      <c r="K141" s="9"/>
      <c r="L141" s="161">
        <f t="shared" si="8"/>
        <v>564</v>
      </c>
      <c r="M141" s="161">
        <f t="shared" si="9"/>
        <v>0</v>
      </c>
      <c r="N141" s="162">
        <f t="shared" si="10"/>
        <v>0</v>
      </c>
      <c r="O141" s="161">
        <f t="shared" si="11"/>
        <v>0</v>
      </c>
      <c r="P141" s="21" t="s">
        <v>505</v>
      </c>
    </row>
    <row r="142" spans="1:16" s="21" customFormat="1">
      <c r="A142" s="155">
        <f>MAX($A$12:A141)+1</f>
        <v>131</v>
      </c>
      <c r="B142" s="156" t="s">
        <v>239</v>
      </c>
      <c r="C142" s="157" t="s">
        <v>128</v>
      </c>
      <c r="D142" s="158" t="s">
        <v>100</v>
      </c>
      <c r="E142" s="156" t="s">
        <v>245</v>
      </c>
      <c r="F142" s="156" t="s">
        <v>76</v>
      </c>
      <c r="G142" s="157" t="s">
        <v>89</v>
      </c>
      <c r="H142" s="159">
        <v>11.5</v>
      </c>
      <c r="I142" s="157">
        <v>5</v>
      </c>
      <c r="J142" s="160">
        <v>188</v>
      </c>
      <c r="K142" s="9"/>
      <c r="L142" s="161">
        <f t="shared" ref="L142:L144" si="12">H142*J142</f>
        <v>2162</v>
      </c>
      <c r="M142" s="161">
        <f t="shared" ref="M142:M144" si="13">IFERROR(L142/K142,0)</f>
        <v>0</v>
      </c>
      <c r="N142" s="162">
        <f t="shared" ref="N142:N144" si="14">IF(O142&gt;0,O142/J142,0)</f>
        <v>0</v>
      </c>
      <c r="O142" s="161">
        <f t="shared" ref="O142:O144" si="15">ROUND(M142*SVS_UR,2)</f>
        <v>0</v>
      </c>
      <c r="P142" s="21" t="s">
        <v>505</v>
      </c>
    </row>
    <row r="143" spans="1:16" s="21" customFormat="1">
      <c r="A143" s="155">
        <f>MAX($A$12:A142)+1</f>
        <v>132</v>
      </c>
      <c r="B143" s="156" t="s">
        <v>239</v>
      </c>
      <c r="C143" s="157" t="s">
        <v>128</v>
      </c>
      <c r="D143" s="158" t="s">
        <v>100</v>
      </c>
      <c r="E143" s="156" t="s">
        <v>246</v>
      </c>
      <c r="F143" s="156" t="s">
        <v>76</v>
      </c>
      <c r="G143" s="157" t="s">
        <v>89</v>
      </c>
      <c r="H143" s="159">
        <v>3</v>
      </c>
      <c r="I143" s="157">
        <v>5</v>
      </c>
      <c r="J143" s="160">
        <v>188</v>
      </c>
      <c r="K143" s="9"/>
      <c r="L143" s="161">
        <f t="shared" si="12"/>
        <v>564</v>
      </c>
      <c r="M143" s="161">
        <f t="shared" si="13"/>
        <v>0</v>
      </c>
      <c r="N143" s="162">
        <f t="shared" si="14"/>
        <v>0</v>
      </c>
      <c r="O143" s="161">
        <f t="shared" si="15"/>
        <v>0</v>
      </c>
      <c r="P143" s="21" t="s">
        <v>505</v>
      </c>
    </row>
    <row r="144" spans="1:16" s="21" customFormat="1">
      <c r="A144" s="155">
        <f>MAX($A$12:A143)+1</f>
        <v>133</v>
      </c>
      <c r="B144" s="156" t="s">
        <v>239</v>
      </c>
      <c r="C144" s="157" t="s">
        <v>128</v>
      </c>
      <c r="D144" s="158" t="s">
        <v>100</v>
      </c>
      <c r="E144" s="156" t="s">
        <v>247</v>
      </c>
      <c r="F144" s="156" t="s">
        <v>76</v>
      </c>
      <c r="G144" s="157" t="s">
        <v>89</v>
      </c>
      <c r="H144" s="159">
        <v>11.5</v>
      </c>
      <c r="I144" s="157">
        <v>5</v>
      </c>
      <c r="J144" s="160">
        <v>188</v>
      </c>
      <c r="K144" s="9"/>
      <c r="L144" s="161">
        <f t="shared" si="12"/>
        <v>2162</v>
      </c>
      <c r="M144" s="161">
        <f t="shared" si="13"/>
        <v>0</v>
      </c>
      <c r="N144" s="162">
        <f t="shared" si="14"/>
        <v>0</v>
      </c>
      <c r="O144" s="161">
        <f t="shared" si="15"/>
        <v>0</v>
      </c>
      <c r="P144" s="21" t="s">
        <v>505</v>
      </c>
    </row>
    <row r="145" spans="1:16" s="21" customFormat="1">
      <c r="A145" s="155">
        <f>MAX($A$12:A144)+1</f>
        <v>134</v>
      </c>
      <c r="B145" s="156" t="s">
        <v>239</v>
      </c>
      <c r="C145" s="157" t="s">
        <v>128</v>
      </c>
      <c r="D145" s="158" t="s">
        <v>100</v>
      </c>
      <c r="E145" s="156" t="s">
        <v>248</v>
      </c>
      <c r="F145" s="156" t="s">
        <v>76</v>
      </c>
      <c r="G145" s="157" t="s">
        <v>80</v>
      </c>
      <c r="H145" s="159">
        <v>1.7</v>
      </c>
      <c r="I145" s="275"/>
      <c r="J145" s="275"/>
      <c r="K145" s="275"/>
      <c r="L145" s="276"/>
      <c r="M145" s="276"/>
      <c r="N145" s="276"/>
      <c r="O145" s="276"/>
      <c r="P145" s="21" t="s">
        <v>505</v>
      </c>
    </row>
    <row r="146" spans="1:16" s="21" customFormat="1">
      <c r="A146" s="155">
        <f>MAX($A$12:A145)+1</f>
        <v>135</v>
      </c>
      <c r="B146" s="156" t="s">
        <v>239</v>
      </c>
      <c r="C146" s="157" t="s">
        <v>128</v>
      </c>
      <c r="D146" s="158" t="s">
        <v>100</v>
      </c>
      <c r="E146" s="156" t="s">
        <v>87</v>
      </c>
      <c r="F146" s="156" t="s">
        <v>76</v>
      </c>
      <c r="G146" s="157" t="s">
        <v>86</v>
      </c>
      <c r="H146" s="159">
        <v>69.67</v>
      </c>
      <c r="I146" s="157">
        <v>5</v>
      </c>
      <c r="J146" s="160">
        <v>188</v>
      </c>
      <c r="K146" s="9"/>
      <c r="L146" s="161">
        <f t="shared" ref="L146" si="16">H146*J146</f>
        <v>13097.960000000001</v>
      </c>
      <c r="M146" s="161">
        <f t="shared" ref="M146" si="17">IFERROR(L146/K146,0)</f>
        <v>0</v>
      </c>
      <c r="N146" s="162">
        <f t="shared" ref="N146" si="18">IF(O146&gt;0,O146/J146,0)</f>
        <v>0</v>
      </c>
      <c r="O146" s="161">
        <f t="shared" ref="O146" si="19">ROUND(M146*SVS_UR,2)</f>
        <v>0</v>
      </c>
      <c r="P146" s="21" t="s">
        <v>505</v>
      </c>
    </row>
    <row r="147" spans="1:16" s="21" customFormat="1">
      <c r="A147" s="163" t="s">
        <v>5</v>
      </c>
      <c r="B147" s="164" t="s">
        <v>63</v>
      </c>
      <c r="C147" s="165"/>
      <c r="D147" s="166"/>
      <c r="E147" s="165"/>
      <c r="F147" s="165"/>
      <c r="G147" s="167"/>
      <c r="H147" s="168">
        <f>SUM(H12:H146)</f>
        <v>6226.38</v>
      </c>
      <c r="I147" s="169"/>
      <c r="J147" s="170"/>
      <c r="K147" s="171">
        <f>IFERROR(L147/M147,0)</f>
        <v>0</v>
      </c>
      <c r="L147" s="168">
        <f>SUM(L12:L146)</f>
        <v>678285.35230000014</v>
      </c>
      <c r="M147" s="168">
        <f>SUM(M12:M146)</f>
        <v>0</v>
      </c>
      <c r="N147" s="172"/>
      <c r="O147" s="173">
        <f>SUM(O12:O146)</f>
        <v>0</v>
      </c>
    </row>
    <row r="148" spans="1:16">
      <c r="I148" s="174"/>
      <c r="L148" s="5"/>
    </row>
    <row r="149" spans="1:16">
      <c r="A149" s="175"/>
      <c r="B149" s="176"/>
      <c r="C149" s="177" t="str">
        <f>"weil "&amp;COUNTA($A:$A)-SUBTOTAL(103,$A:$A)&amp;" Zeile(n) Ausgeblendet"</f>
        <v>weil 0 Zeile(n) Ausgeblendet</v>
      </c>
      <c r="D149" s="178" t="str">
        <f>"oder Abgefiltert sind, Teilsummen:"</f>
        <v>oder Abgefiltert sind, Teilsummen:</v>
      </c>
      <c r="E149" s="177"/>
      <c r="F149" s="177"/>
      <c r="G149" s="179"/>
      <c r="H149" s="180">
        <f>SUBTOTAL(109,H12:H146)</f>
        <v>6226.38</v>
      </c>
      <c r="I149" s="175"/>
      <c r="J149" s="177" t="s">
        <v>504</v>
      </c>
      <c r="K149" s="181">
        <f>SUBTOTAL(103,I12:I146)</f>
        <v>131</v>
      </c>
      <c r="L149" s="180">
        <f>SUBTOTAL(109,L12:L146)</f>
        <v>678285.35230000014</v>
      </c>
      <c r="M149" s="180">
        <f>SUBTOTAL(109,M12:M146)</f>
        <v>0</v>
      </c>
      <c r="N149" s="182"/>
      <c r="O149" s="180">
        <f>SUBTOTAL(109,O12:O146)</f>
        <v>0</v>
      </c>
    </row>
    <row r="150" spans="1:16">
      <c r="H150" s="183"/>
      <c r="I150" s="174"/>
      <c r="L150" s="5"/>
    </row>
    <row r="151" spans="1:16">
      <c r="A151" s="184" t="s">
        <v>25</v>
      </c>
      <c r="B151" s="184"/>
      <c r="C151" s="185"/>
      <c r="D151" s="186"/>
      <c r="E151" s="187"/>
      <c r="F151" s="188"/>
      <c r="G151" s="189"/>
      <c r="H151" s="190"/>
      <c r="I151" s="190"/>
      <c r="J151" s="190"/>
      <c r="K151" s="190"/>
      <c r="L151" s="190"/>
      <c r="M151" s="190"/>
      <c r="N151" s="190"/>
      <c r="O151" s="190"/>
    </row>
    <row r="152" spans="1:16" ht="6" customHeight="1">
      <c r="A152" s="184"/>
      <c r="B152" s="184"/>
      <c r="C152" s="185"/>
      <c r="D152" s="186"/>
      <c r="E152" s="187"/>
      <c r="F152" s="188"/>
      <c r="G152" s="189"/>
      <c r="H152" s="190"/>
      <c r="I152" s="190"/>
      <c r="J152" s="190"/>
      <c r="K152" s="190"/>
      <c r="L152" s="190"/>
      <c r="M152" s="190"/>
      <c r="N152" s="190"/>
      <c r="O152" s="190"/>
    </row>
    <row r="153" spans="1:16">
      <c r="A153" s="4" t="s">
        <v>26</v>
      </c>
      <c r="B153" s="4" t="s">
        <v>27</v>
      </c>
      <c r="D153" s="24" t="s">
        <v>28</v>
      </c>
      <c r="E153" s="191" t="s">
        <v>29</v>
      </c>
      <c r="J153" s="5"/>
      <c r="K153" s="5"/>
      <c r="L153" s="5"/>
      <c r="M153" s="5"/>
      <c r="N153" s="5"/>
      <c r="O153" s="5"/>
    </row>
    <row r="154" spans="1:16">
      <c r="A154" s="4" t="s">
        <v>12</v>
      </c>
      <c r="B154" s="4" t="s">
        <v>30</v>
      </c>
      <c r="D154" s="24" t="s">
        <v>31</v>
      </c>
      <c r="E154" s="191" t="s">
        <v>32</v>
      </c>
      <c r="J154" s="5"/>
      <c r="K154" s="5"/>
      <c r="L154" s="5"/>
      <c r="M154" s="5"/>
      <c r="N154" s="5"/>
      <c r="O154" s="5"/>
    </row>
    <row r="155" spans="1:16">
      <c r="A155" s="4" t="s">
        <v>33</v>
      </c>
      <c r="B155" s="4" t="s">
        <v>34</v>
      </c>
      <c r="D155" s="186" t="s">
        <v>51</v>
      </c>
      <c r="E155" s="192" t="s">
        <v>52</v>
      </c>
      <c r="J155" s="5"/>
      <c r="K155" s="5"/>
      <c r="L155" s="5"/>
      <c r="M155" s="5"/>
      <c r="N155" s="5"/>
      <c r="O155" s="5"/>
    </row>
    <row r="156" spans="1:16">
      <c r="A156" s="4" t="s">
        <v>35</v>
      </c>
      <c r="B156" s="4" t="s">
        <v>36</v>
      </c>
      <c r="D156" s="24" t="s">
        <v>37</v>
      </c>
      <c r="E156" s="1" t="s">
        <v>38</v>
      </c>
      <c r="J156" s="5"/>
      <c r="K156" s="5"/>
      <c r="L156" s="5"/>
      <c r="M156" s="5"/>
      <c r="N156" s="5"/>
      <c r="O156" s="5"/>
    </row>
    <row r="157" spans="1:16">
      <c r="J157" s="5"/>
      <c r="K157" s="5"/>
      <c r="L157" s="5"/>
      <c r="M157" s="5"/>
      <c r="N157" s="5"/>
      <c r="O157" s="5"/>
    </row>
    <row r="158" spans="1:16">
      <c r="I158"/>
      <c r="J158"/>
      <c r="K158"/>
      <c r="L158"/>
      <c r="M158"/>
      <c r="N158"/>
      <c r="O158"/>
    </row>
  </sheetData>
  <sheetProtection algorithmName="SHA-512" hashValue="DpGA6uYGnYzwocl5NmLfb4BKxE6yMectJ7ifPC9+QYcbcaZlV0VOzlAAFW8s7OIR25uoK4tEBliZrAo82UuIjw==" saltValue="BQzCQMqg0t7TGONlJf2eXA==" spinCount="100000" sheet="1" objects="1" scenarios="1" formatColumns="0" formatRows="0" autoFilter="0"/>
  <autoFilter ref="A10:O147" xr:uid="{4112C193-0091-4F4D-9B04-668C2E17B7CE}"/>
  <mergeCells count="3">
    <mergeCell ref="G1:K4"/>
    <mergeCell ref="G5:K6"/>
    <mergeCell ref="B7:D8"/>
  </mergeCells>
  <conditionalFormatting sqref="A149:O149">
    <cfRule type="expression" dxfId="26" priority="13">
      <formula>IF(SUBTOTAL(103,$A:$A)=COUNTA($A:$A),TRUE,FALSE)</formula>
    </cfRule>
  </conditionalFormatting>
  <conditionalFormatting sqref="B7">
    <cfRule type="expression" dxfId="25" priority="16">
      <formula>B7&lt;&gt;""</formula>
    </cfRule>
  </conditionalFormatting>
  <conditionalFormatting sqref="B146:H146">
    <cfRule type="expression" dxfId="24" priority="388">
      <formula>IF(OR(IF(AND(ISERROR(FIND("!",_xlfn.FORMULATEXT(XDV551),1))=FALSE,ISERROR(LEFT(_xlfn.FORMULATEXT(XDV551),1)="=")=FALSE),TRUE,FALSE),IF(AND(ISERROR(FIND("!",_xlfn.FORMULATEXT(XDW551),1))=FALSE,ISERROR(LEFT(_xlfn.FORMULATEXT(XDW551),1)="=")=FALSE),TRUE,FALSE),IF(AND(ISERROR(FIND("!",_xlfn.FORMULATEXT(XDX551),1))=FALSE,ISERROR(LEFT(_xlfn.FORMULATEXT(XDX551),1)="=")=FALSE),TRUE,FALSE),IF(AND(ISERROR(FIND("!",_xlfn.FORMULATEXT(XDY551),1))=FALSE,ISERROR(LEFT(_xlfn.FORMULATEXT(XDY551),1)="=")=FALSE),TRUE,FALSE),IF(AND(ISERROR(FIND("!",_xlfn.FORMULATEXT(XDZ551),1))=FALSE,ISERROR(LEFT(_xlfn.FORMULATEXT(XDZ551),1)="=")=FALSE),TRUE,FALSE),IF(AND(ISERROR(FIND("!",_xlfn.FORMULATEXT(XEA551),1))=FALSE,ISERROR(LEFT(_xlfn.FORMULATEXT(XEA551),1)="=")=FALSE),TRUE,FALSE),IF(AND(ISERROR(FIND("!",_xlfn.FORMULATEXT(XEB551),1))=FALSE,ISERROR(LEFT(_xlfn.FORMULATEXT(XEB551),1)="=")=FALSE),TRUE,FALSE),IF(AND(ISERROR(FIND("!",_xlfn.FORMULATEXT(XEC551),1))=FALSE,ISERROR(LEFT(_xlfn.FORMULATEXT(XEC551),1)="=")=FALSE),TRUE,FALSE))=TRUE,TRUE,FALSE)</formula>
    </cfRule>
  </conditionalFormatting>
  <conditionalFormatting sqref="B12:I12 B12:H13 B14:I39 B40:H40 B41:I111 B112:H112 B113:I134 B135:H135 B136:I144 B145:H145 B146:I146">
    <cfRule type="expression" dxfId="23" priority="17">
      <formula>AND(NOT(ISBLANK($E$9)),SEARCH($E$9,$B12&amp;$C12&amp;$D12&amp;$E12&amp;$F12&amp;$G12&amp;$H12))</formula>
    </cfRule>
  </conditionalFormatting>
  <conditionalFormatting sqref="B12:I145">
    <cfRule type="expression" dxfId="22" priority="386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G5:K6">
    <cfRule type="expression" dxfId="21" priority="14">
      <formula>$G$5&lt;&gt;""</formula>
    </cfRule>
  </conditionalFormatting>
  <conditionalFormatting sqref="I13">
    <cfRule type="expression" dxfId="20" priority="3">
      <formula>AND(NOT(ISBLANK($E$9)),SEARCH($E$9,$B13&amp;$C13&amp;$D13&amp;$E13&amp;$F13&amp;$G13&amp;$H13))</formula>
    </cfRule>
  </conditionalFormatting>
  <conditionalFormatting sqref="I146">
    <cfRule type="expression" dxfId="19" priority="405">
      <formula>IF(OR(IF(AND(ISERROR(FIND("!",_xlfn.FORMULATEXT(XEC551),1))=FALSE,ISERROR(LEFT(_xlfn.FORMULATEXT(XEC551),1)="=")=FALSE),TRUE,FALSE),IF(AND(ISERROR(FIND("!",_xlfn.FORMULATEXT(XED551),1))=FALSE,ISERROR(LEFT(_xlfn.FORMULATEXT(XED551),1)="=")=FALSE),TRUE,FALSE),IF(AND(ISERROR(FIND("!",_xlfn.FORMULATEXT(XEE551),1))=FALSE,ISERROR(LEFT(_xlfn.FORMULATEXT(XEE551),1)="=")=FALSE),TRUE,FALSE),IF(AND(ISERROR(FIND("!",_xlfn.FORMULATEXT(XEF551),1))=FALSE,ISERROR(LEFT(_xlfn.FORMULATEXT(XEF551),1)="=")=FALSE),TRUE,FALSE),IF(AND(ISERROR(FIND("!",_xlfn.FORMULATEXT(XEG551),1))=FALSE,ISERROR(LEFT(_xlfn.FORMULATEXT(XEG551),1)="=")=FALSE),TRUE,FALSE),IF(AND(ISERROR(FIND("!",_xlfn.FORMULATEXT(XEH551),1))=FALSE,ISERROR(LEFT(_xlfn.FORMULATEXT(XEH551),1)="=")=FALSE),TRUE,FALSE),IF(AND(ISERROR(FIND("!",_xlfn.FORMULATEXT(XEI551),1))=FALSE,ISERROR(LEFT(_xlfn.FORMULATEXT(XEI551),1)="=")=FALSE),TRUE,FALSE),IF(AND(ISERROR(FIND("!",_xlfn.FORMULATEXT(A551),1))=FALSE,ISERROR(LEFT(_xlfn.FORMULATEXT(A551),1)="=")=FALSE),TRUE,FALSE))=TRUE,TRUE,FALSE)</formula>
    </cfRule>
  </conditionalFormatting>
  <conditionalFormatting sqref="L1:O1">
    <cfRule type="expression" dxfId="18" priority="15">
      <formula>$L$1&lt;&gt;""</formula>
    </cfRule>
  </conditionalFormatting>
  <conditionalFormatting sqref="O4">
    <cfRule type="expression" dxfId="17" priority="12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9BAB-B208-49A5-967C-82D46CF86CD0}">
  <sheetPr codeName="Tabelle45">
    <tabColor theme="3" tint="0.59999389629810485"/>
    <pageSetUpPr fitToPage="1"/>
  </sheetPr>
  <dimension ref="A1:O158"/>
  <sheetViews>
    <sheetView showGridLines="0" workbookViewId="0">
      <pane ySplit="10" topLeftCell="A11" activePane="bottomLeft" state="frozen"/>
      <selection activeCell="A9" sqref="A9"/>
      <selection pane="bottomLeft" activeCell="A10" sqref="A10"/>
    </sheetView>
  </sheetViews>
  <sheetFormatPr baseColWidth="10" defaultColWidth="11.44140625" defaultRowHeight="13.2"/>
  <cols>
    <col min="1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IF(OR(COUNT(K12:K146)&lt;&gt;COUNTIF(M12:M146,"&gt;0")-COUNTIF(A11:A1735,"ZS"),$K$7=""),"Das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O147</f>
        <v>0</v>
      </c>
    </row>
    <row r="3" spans="1:15">
      <c r="A3" s="199"/>
      <c r="B3" s="104" t="s">
        <v>249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M147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2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K147</f>
        <v>0</v>
      </c>
    </row>
    <row r="5" spans="1:15">
      <c r="A5" s="199"/>
      <c r="B5" s="110" t="s">
        <v>499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1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I147</f>
        <v>6226.38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L147</f>
        <v>6197.81</v>
      </c>
    </row>
    <row r="7" spans="1:15" ht="15.6">
      <c r="A7" s="199"/>
      <c r="B7" s="279" t="str">
        <f>IF(AND(ROUND(SUM(H12:H147)/2,2)=ROUND(H147,2),ROUND(SUM(L12:L147)/2,2)=ROUND(L147,2),ROUND(SUM(M12:M147)/2,2)=ROUND(M147,2),ROUND(SUM(O12:O147)/2,2)=ROUND(O147,2)),"","SUMMENFEHLER")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COUNTA(J12:J146)</f>
        <v>131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100</v>
      </c>
      <c r="C12" s="255" t="s">
        <v>116</v>
      </c>
      <c r="D12" s="256" t="s">
        <v>100</v>
      </c>
      <c r="E12" s="156" t="s">
        <v>115</v>
      </c>
      <c r="F12" s="157" t="s">
        <v>75</v>
      </c>
      <c r="G12" s="257" t="s">
        <v>71</v>
      </c>
      <c r="H12" s="255" t="s">
        <v>70</v>
      </c>
      <c r="I12" s="258">
        <v>56.75</v>
      </c>
      <c r="J12" s="259">
        <v>1</v>
      </c>
      <c r="K12" s="9"/>
      <c r="L12" s="260">
        <f t="shared" ref="L12" si="0">I12*J12</f>
        <v>56.75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100</v>
      </c>
      <c r="C13" s="157" t="s">
        <v>116</v>
      </c>
      <c r="D13" s="157" t="s">
        <v>100</v>
      </c>
      <c r="E13" s="156" t="s">
        <v>117</v>
      </c>
      <c r="F13" s="157" t="s">
        <v>75</v>
      </c>
      <c r="G13" s="257" t="s">
        <v>71</v>
      </c>
      <c r="H13" s="255" t="s">
        <v>70</v>
      </c>
      <c r="I13" s="262">
        <v>72.86</v>
      </c>
      <c r="J13" s="259">
        <v>1</v>
      </c>
      <c r="K13" s="9"/>
      <c r="L13" s="260">
        <f t="shared" ref="L13" si="4">I13*J13</f>
        <v>72.86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100</v>
      </c>
      <c r="C14" s="255" t="s">
        <v>116</v>
      </c>
      <c r="D14" s="256" t="s">
        <v>100</v>
      </c>
      <c r="E14" s="156" t="s">
        <v>118</v>
      </c>
      <c r="F14" s="157" t="s">
        <v>75</v>
      </c>
      <c r="G14" s="257" t="s">
        <v>71</v>
      </c>
      <c r="H14" s="255" t="s">
        <v>70</v>
      </c>
      <c r="I14" s="258">
        <v>72.48</v>
      </c>
      <c r="J14" s="259">
        <v>1</v>
      </c>
      <c r="K14" s="9"/>
      <c r="L14" s="260">
        <f t="shared" ref="L14:L77" si="8">I14*J14</f>
        <v>72.48</v>
      </c>
      <c r="M14" s="260">
        <f t="shared" ref="M14:M77" si="9">IFERROR(L14/K14,0)</f>
        <v>0</v>
      </c>
      <c r="N14" s="261">
        <f t="shared" ref="N14:N77" si="10">IF(O14&gt;0,O14/J14,0)</f>
        <v>0</v>
      </c>
      <c r="O14" s="260">
        <f t="shared" ref="O14:O77" si="11">ROUND(M14*SVS_GrR_L_Wert,2)</f>
        <v>0</v>
      </c>
    </row>
    <row r="15" spans="1:15">
      <c r="A15" s="254">
        <f>MAX($A$12:A14)+1</f>
        <v>4</v>
      </c>
      <c r="B15" s="156" t="s">
        <v>100</v>
      </c>
      <c r="C15" s="255" t="s">
        <v>116</v>
      </c>
      <c r="D15" s="256" t="s">
        <v>100</v>
      </c>
      <c r="E15" s="156" t="s">
        <v>119</v>
      </c>
      <c r="F15" s="157" t="s">
        <v>75</v>
      </c>
      <c r="G15" s="257" t="s">
        <v>71</v>
      </c>
      <c r="H15" s="255" t="s">
        <v>46</v>
      </c>
      <c r="I15" s="258">
        <v>18.190000000000001</v>
      </c>
      <c r="J15" s="259">
        <v>1</v>
      </c>
      <c r="K15" s="9"/>
      <c r="L15" s="260">
        <f t="shared" si="8"/>
        <v>18.190000000000001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100</v>
      </c>
      <c r="C16" s="255" t="s">
        <v>116</v>
      </c>
      <c r="D16" s="256" t="s">
        <v>100</v>
      </c>
      <c r="E16" s="156" t="s">
        <v>120</v>
      </c>
      <c r="F16" s="157" t="s">
        <v>75</v>
      </c>
      <c r="G16" s="257" t="s">
        <v>71</v>
      </c>
      <c r="H16" s="255" t="s">
        <v>44</v>
      </c>
      <c r="I16" s="258">
        <v>39.71</v>
      </c>
      <c r="J16" s="259">
        <v>1</v>
      </c>
      <c r="K16" s="9"/>
      <c r="L16" s="260">
        <f t="shared" si="8"/>
        <v>39.71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100</v>
      </c>
      <c r="C17" s="255" t="s">
        <v>116</v>
      </c>
      <c r="D17" s="256" t="s">
        <v>100</v>
      </c>
      <c r="E17" s="156" t="s">
        <v>121</v>
      </c>
      <c r="F17" s="157" t="s">
        <v>75</v>
      </c>
      <c r="G17" s="257" t="s">
        <v>71</v>
      </c>
      <c r="H17" s="255" t="s">
        <v>70</v>
      </c>
      <c r="I17" s="258">
        <v>61.67</v>
      </c>
      <c r="J17" s="259">
        <v>1</v>
      </c>
      <c r="K17" s="9"/>
      <c r="L17" s="260">
        <f t="shared" si="8"/>
        <v>61.67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100</v>
      </c>
      <c r="C18" s="255" t="s">
        <v>116</v>
      </c>
      <c r="D18" s="256" t="s">
        <v>100</v>
      </c>
      <c r="E18" s="156" t="s">
        <v>122</v>
      </c>
      <c r="F18" s="157" t="s">
        <v>75</v>
      </c>
      <c r="G18" s="257" t="s">
        <v>71</v>
      </c>
      <c r="H18" s="255" t="s">
        <v>70</v>
      </c>
      <c r="I18" s="258">
        <v>56.3</v>
      </c>
      <c r="J18" s="259">
        <v>1</v>
      </c>
      <c r="K18" s="9"/>
      <c r="L18" s="260">
        <f t="shared" si="8"/>
        <v>56.3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100</v>
      </c>
      <c r="C19" s="255" t="s">
        <v>116</v>
      </c>
      <c r="D19" s="256" t="s">
        <v>100</v>
      </c>
      <c r="E19" s="156" t="s">
        <v>123</v>
      </c>
      <c r="F19" s="157" t="s">
        <v>75</v>
      </c>
      <c r="G19" s="257" t="s">
        <v>71</v>
      </c>
      <c r="H19" s="255" t="s">
        <v>42</v>
      </c>
      <c r="I19" s="258">
        <v>31.95</v>
      </c>
      <c r="J19" s="259">
        <v>1</v>
      </c>
      <c r="K19" s="9"/>
      <c r="L19" s="260">
        <f t="shared" si="8"/>
        <v>31.95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100</v>
      </c>
      <c r="C20" s="255" t="s">
        <v>116</v>
      </c>
      <c r="D20" s="256" t="s">
        <v>100</v>
      </c>
      <c r="E20" s="156" t="s">
        <v>124</v>
      </c>
      <c r="F20" s="157" t="s">
        <v>75</v>
      </c>
      <c r="G20" s="257" t="s">
        <v>71</v>
      </c>
      <c r="H20" s="255" t="s">
        <v>45</v>
      </c>
      <c r="I20" s="258">
        <v>48.16</v>
      </c>
      <c r="J20" s="259">
        <v>1</v>
      </c>
      <c r="K20" s="9"/>
      <c r="L20" s="260">
        <f t="shared" si="8"/>
        <v>48.16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100</v>
      </c>
      <c r="C21" s="255" t="s">
        <v>116</v>
      </c>
      <c r="D21" s="256" t="s">
        <v>100</v>
      </c>
      <c r="E21" s="156" t="s">
        <v>125</v>
      </c>
      <c r="F21" s="157" t="s">
        <v>75</v>
      </c>
      <c r="G21" s="257" t="s">
        <v>71</v>
      </c>
      <c r="H21" s="255" t="s">
        <v>88</v>
      </c>
      <c r="I21" s="258">
        <v>18.78</v>
      </c>
      <c r="J21" s="259">
        <v>1</v>
      </c>
      <c r="K21" s="9"/>
      <c r="L21" s="260">
        <f t="shared" si="8"/>
        <v>18.78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100</v>
      </c>
      <c r="C22" s="255" t="s">
        <v>116</v>
      </c>
      <c r="D22" s="256" t="s">
        <v>100</v>
      </c>
      <c r="E22" s="156" t="s">
        <v>126</v>
      </c>
      <c r="F22" s="157" t="s">
        <v>75</v>
      </c>
      <c r="G22" s="257" t="s">
        <v>71</v>
      </c>
      <c r="H22" s="255" t="s">
        <v>88</v>
      </c>
      <c r="I22" s="258">
        <v>13.03</v>
      </c>
      <c r="J22" s="259">
        <v>1</v>
      </c>
      <c r="K22" s="9"/>
      <c r="L22" s="260">
        <f t="shared" si="8"/>
        <v>13.03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100</v>
      </c>
      <c r="C23" s="255" t="s">
        <v>128</v>
      </c>
      <c r="D23" s="256" t="s">
        <v>100</v>
      </c>
      <c r="E23" s="156" t="s">
        <v>127</v>
      </c>
      <c r="F23" s="157" t="s">
        <v>76</v>
      </c>
      <c r="G23" s="257" t="s">
        <v>71</v>
      </c>
      <c r="H23" s="255" t="s">
        <v>70</v>
      </c>
      <c r="I23" s="258">
        <v>55.89</v>
      </c>
      <c r="J23" s="259">
        <v>1</v>
      </c>
      <c r="K23" s="9"/>
      <c r="L23" s="260">
        <f t="shared" si="8"/>
        <v>55.89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100</v>
      </c>
      <c r="C24" s="255" t="s">
        <v>128</v>
      </c>
      <c r="D24" s="256" t="s">
        <v>100</v>
      </c>
      <c r="E24" s="156" t="s">
        <v>129</v>
      </c>
      <c r="F24" s="157" t="s">
        <v>76</v>
      </c>
      <c r="G24" s="257" t="s">
        <v>71</v>
      </c>
      <c r="H24" s="255" t="s">
        <v>70</v>
      </c>
      <c r="I24" s="258">
        <v>55.89</v>
      </c>
      <c r="J24" s="259">
        <v>1</v>
      </c>
      <c r="K24" s="9"/>
      <c r="L24" s="260">
        <f t="shared" si="8"/>
        <v>55.89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100</v>
      </c>
      <c r="C25" s="255" t="s">
        <v>128</v>
      </c>
      <c r="D25" s="256" t="s">
        <v>100</v>
      </c>
      <c r="E25" s="156" t="s">
        <v>130</v>
      </c>
      <c r="F25" s="157" t="s">
        <v>76</v>
      </c>
      <c r="G25" s="257" t="s">
        <v>71</v>
      </c>
      <c r="H25" s="255" t="s">
        <v>70</v>
      </c>
      <c r="I25" s="258">
        <v>56.1</v>
      </c>
      <c r="J25" s="259">
        <v>1</v>
      </c>
      <c r="K25" s="9"/>
      <c r="L25" s="260">
        <f t="shared" si="8"/>
        <v>56.1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100</v>
      </c>
      <c r="C26" s="255" t="s">
        <v>128</v>
      </c>
      <c r="D26" s="256" t="s">
        <v>100</v>
      </c>
      <c r="E26" s="156" t="s">
        <v>131</v>
      </c>
      <c r="F26" s="157" t="s">
        <v>76</v>
      </c>
      <c r="G26" s="257" t="s">
        <v>71</v>
      </c>
      <c r="H26" s="255" t="s">
        <v>86</v>
      </c>
      <c r="I26" s="258">
        <v>43.42</v>
      </c>
      <c r="J26" s="259">
        <v>1</v>
      </c>
      <c r="K26" s="9"/>
      <c r="L26" s="260">
        <f t="shared" si="8"/>
        <v>43.42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100</v>
      </c>
      <c r="C27" s="255" t="s">
        <v>128</v>
      </c>
      <c r="D27" s="256" t="s">
        <v>100</v>
      </c>
      <c r="E27" s="156" t="s">
        <v>132</v>
      </c>
      <c r="F27" s="157" t="s">
        <v>75</v>
      </c>
      <c r="G27" s="257" t="s">
        <v>71</v>
      </c>
      <c r="H27" s="255" t="s">
        <v>88</v>
      </c>
      <c r="I27" s="258">
        <v>21.44</v>
      </c>
      <c r="J27" s="259">
        <v>1</v>
      </c>
      <c r="K27" s="9"/>
      <c r="L27" s="260">
        <f t="shared" si="8"/>
        <v>21.44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100</v>
      </c>
      <c r="C28" s="255" t="s">
        <v>128</v>
      </c>
      <c r="D28" s="256" t="s">
        <v>100</v>
      </c>
      <c r="E28" s="156" t="s">
        <v>133</v>
      </c>
      <c r="F28" s="157" t="s">
        <v>75</v>
      </c>
      <c r="G28" s="257" t="s">
        <v>71</v>
      </c>
      <c r="H28" s="255" t="s">
        <v>89</v>
      </c>
      <c r="I28" s="258">
        <v>34.020000000000003</v>
      </c>
      <c r="J28" s="259">
        <v>1</v>
      </c>
      <c r="K28" s="9"/>
      <c r="L28" s="260">
        <f t="shared" si="8"/>
        <v>34.020000000000003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100</v>
      </c>
      <c r="C29" s="255" t="s">
        <v>128</v>
      </c>
      <c r="D29" s="256" t="s">
        <v>100</v>
      </c>
      <c r="E29" s="156" t="s">
        <v>134</v>
      </c>
      <c r="F29" s="157" t="s">
        <v>75</v>
      </c>
      <c r="G29" s="257" t="s">
        <v>71</v>
      </c>
      <c r="H29" s="255" t="s">
        <v>89</v>
      </c>
      <c r="I29" s="258">
        <v>31.63</v>
      </c>
      <c r="J29" s="259">
        <v>1</v>
      </c>
      <c r="K29" s="9"/>
      <c r="L29" s="260">
        <f t="shared" si="8"/>
        <v>31.63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100</v>
      </c>
      <c r="C30" s="255" t="s">
        <v>128</v>
      </c>
      <c r="D30" s="256" t="s">
        <v>100</v>
      </c>
      <c r="E30" s="156" t="s">
        <v>500</v>
      </c>
      <c r="F30" s="157" t="s">
        <v>76</v>
      </c>
      <c r="G30" s="257" t="s">
        <v>71</v>
      </c>
      <c r="H30" s="255" t="s">
        <v>39</v>
      </c>
      <c r="I30" s="258">
        <v>10.49</v>
      </c>
      <c r="J30" s="259">
        <v>1</v>
      </c>
      <c r="K30" s="9"/>
      <c r="L30" s="260">
        <f t="shared" si="8"/>
        <v>10.49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100</v>
      </c>
      <c r="C31" s="255" t="s">
        <v>128</v>
      </c>
      <c r="D31" s="256" t="s">
        <v>100</v>
      </c>
      <c r="E31" s="156" t="s">
        <v>135</v>
      </c>
      <c r="F31" s="157" t="s">
        <v>75</v>
      </c>
      <c r="G31" s="257" t="s">
        <v>71</v>
      </c>
      <c r="H31" s="255" t="s">
        <v>43</v>
      </c>
      <c r="I31" s="258">
        <v>47.73</v>
      </c>
      <c r="J31" s="259">
        <v>1</v>
      </c>
      <c r="K31" s="9"/>
      <c r="L31" s="260">
        <f t="shared" si="8"/>
        <v>47.73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100</v>
      </c>
      <c r="C32" s="255" t="s">
        <v>128</v>
      </c>
      <c r="D32" s="256" t="s">
        <v>100</v>
      </c>
      <c r="E32" s="156" t="s">
        <v>90</v>
      </c>
      <c r="F32" s="157" t="s">
        <v>75</v>
      </c>
      <c r="G32" s="257" t="s">
        <v>71</v>
      </c>
      <c r="H32" s="255" t="s">
        <v>43</v>
      </c>
      <c r="I32" s="258">
        <v>271.2</v>
      </c>
      <c r="J32" s="259">
        <v>1</v>
      </c>
      <c r="K32" s="9"/>
      <c r="L32" s="260">
        <f t="shared" si="8"/>
        <v>271.2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100</v>
      </c>
      <c r="C33" s="255" t="s">
        <v>128</v>
      </c>
      <c r="D33" s="256" t="s">
        <v>100</v>
      </c>
      <c r="E33" s="156" t="s">
        <v>136</v>
      </c>
      <c r="F33" s="157" t="s">
        <v>76</v>
      </c>
      <c r="G33" s="257" t="s">
        <v>71</v>
      </c>
      <c r="H33" s="255" t="s">
        <v>83</v>
      </c>
      <c r="I33" s="258">
        <v>18.52</v>
      </c>
      <c r="J33" s="259">
        <v>1</v>
      </c>
      <c r="K33" s="9"/>
      <c r="L33" s="260">
        <f t="shared" si="8"/>
        <v>18.52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100</v>
      </c>
      <c r="C34" s="255" t="s">
        <v>128</v>
      </c>
      <c r="D34" s="256" t="s">
        <v>100</v>
      </c>
      <c r="E34" s="156" t="s">
        <v>137</v>
      </c>
      <c r="F34" s="157" t="s">
        <v>76</v>
      </c>
      <c r="G34" s="257" t="s">
        <v>71</v>
      </c>
      <c r="H34" s="255" t="s">
        <v>45</v>
      </c>
      <c r="I34" s="258">
        <v>7.66</v>
      </c>
      <c r="J34" s="259">
        <v>1</v>
      </c>
      <c r="K34" s="9"/>
      <c r="L34" s="260">
        <f t="shared" si="8"/>
        <v>7.66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100</v>
      </c>
      <c r="C35" s="255" t="s">
        <v>128</v>
      </c>
      <c r="D35" s="256" t="s">
        <v>100</v>
      </c>
      <c r="E35" s="156" t="s">
        <v>138</v>
      </c>
      <c r="F35" s="157" t="s">
        <v>76</v>
      </c>
      <c r="G35" s="257" t="s">
        <v>71</v>
      </c>
      <c r="H35" s="255" t="s">
        <v>92</v>
      </c>
      <c r="I35" s="258">
        <v>9.11</v>
      </c>
      <c r="J35" s="259">
        <v>1</v>
      </c>
      <c r="K35" s="9"/>
      <c r="L35" s="260">
        <f t="shared" si="8"/>
        <v>9.11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100</v>
      </c>
      <c r="C36" s="255" t="s">
        <v>128</v>
      </c>
      <c r="D36" s="256" t="s">
        <v>100</v>
      </c>
      <c r="E36" s="156" t="s">
        <v>139</v>
      </c>
      <c r="F36" s="157" t="s">
        <v>99</v>
      </c>
      <c r="G36" s="257" t="s">
        <v>71</v>
      </c>
      <c r="H36" s="255" t="s">
        <v>42</v>
      </c>
      <c r="I36" s="258">
        <v>16.93</v>
      </c>
      <c r="J36" s="259">
        <v>1</v>
      </c>
      <c r="K36" s="9"/>
      <c r="L36" s="260">
        <f t="shared" si="8"/>
        <v>16.93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100</v>
      </c>
      <c r="C37" s="255" t="s">
        <v>128</v>
      </c>
      <c r="D37" s="256" t="s">
        <v>100</v>
      </c>
      <c r="E37" s="156" t="s">
        <v>140</v>
      </c>
      <c r="F37" s="157" t="s">
        <v>76</v>
      </c>
      <c r="G37" s="257" t="s">
        <v>71</v>
      </c>
      <c r="H37" s="255" t="s">
        <v>86</v>
      </c>
      <c r="I37" s="258">
        <v>34.979999999999997</v>
      </c>
      <c r="J37" s="259">
        <v>1</v>
      </c>
      <c r="K37" s="9"/>
      <c r="L37" s="260">
        <f t="shared" si="8"/>
        <v>34.979999999999997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100</v>
      </c>
      <c r="C38" s="255" t="s">
        <v>128</v>
      </c>
      <c r="D38" s="256" t="s">
        <v>100</v>
      </c>
      <c r="E38" s="156" t="s">
        <v>125</v>
      </c>
      <c r="F38" s="157" t="s">
        <v>75</v>
      </c>
      <c r="G38" s="257" t="s">
        <v>71</v>
      </c>
      <c r="H38" s="255" t="s">
        <v>88</v>
      </c>
      <c r="I38" s="258">
        <v>58.92</v>
      </c>
      <c r="J38" s="259">
        <v>1</v>
      </c>
      <c r="K38" s="9"/>
      <c r="L38" s="260">
        <f t="shared" si="8"/>
        <v>58.92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100</v>
      </c>
      <c r="C39" s="255" t="s">
        <v>128</v>
      </c>
      <c r="D39" s="256" t="s">
        <v>100</v>
      </c>
      <c r="E39" s="156" t="s">
        <v>141</v>
      </c>
      <c r="F39" s="157" t="s">
        <v>76</v>
      </c>
      <c r="G39" s="257" t="s">
        <v>71</v>
      </c>
      <c r="H39" s="255" t="s">
        <v>86</v>
      </c>
      <c r="I39" s="258">
        <v>27.8</v>
      </c>
      <c r="J39" s="259">
        <v>1</v>
      </c>
      <c r="K39" s="9"/>
      <c r="L39" s="260">
        <f t="shared" si="8"/>
        <v>27.8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100</v>
      </c>
      <c r="C40" s="255" t="s">
        <v>128</v>
      </c>
      <c r="D40" s="256" t="s">
        <v>100</v>
      </c>
      <c r="E40" s="156" t="s">
        <v>142</v>
      </c>
      <c r="F40" s="157" t="s">
        <v>75</v>
      </c>
      <c r="G40" s="255" t="s">
        <v>80</v>
      </c>
      <c r="H40" s="255" t="s">
        <v>80</v>
      </c>
      <c r="I40" s="258">
        <v>5.24</v>
      </c>
      <c r="J40" s="277"/>
      <c r="K40" s="277"/>
      <c r="L40" s="277"/>
      <c r="M40" s="277"/>
      <c r="N40" s="277"/>
      <c r="O40" s="277"/>
    </row>
    <row r="41" spans="1:15">
      <c r="A41" s="254">
        <f>MAX($A$12:A40)+1</f>
        <v>30</v>
      </c>
      <c r="B41" s="156" t="s">
        <v>100</v>
      </c>
      <c r="C41" s="255" t="s">
        <v>128</v>
      </c>
      <c r="D41" s="256" t="s">
        <v>100</v>
      </c>
      <c r="E41" s="156" t="s">
        <v>143</v>
      </c>
      <c r="F41" s="157" t="s">
        <v>99</v>
      </c>
      <c r="G41" s="257" t="s">
        <v>71</v>
      </c>
      <c r="H41" s="255" t="s">
        <v>83</v>
      </c>
      <c r="I41" s="258">
        <v>22.23</v>
      </c>
      <c r="J41" s="259">
        <v>1</v>
      </c>
      <c r="K41" s="9"/>
      <c r="L41" s="260">
        <f t="shared" si="8"/>
        <v>22.23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100</v>
      </c>
      <c r="C42" s="255" t="s">
        <v>128</v>
      </c>
      <c r="D42" s="256" t="s">
        <v>100</v>
      </c>
      <c r="E42" s="156" t="s">
        <v>144</v>
      </c>
      <c r="F42" s="157" t="s">
        <v>99</v>
      </c>
      <c r="G42" s="257" t="s">
        <v>71</v>
      </c>
      <c r="H42" s="255" t="s">
        <v>85</v>
      </c>
      <c r="I42" s="258">
        <v>18.98</v>
      </c>
      <c r="J42" s="259">
        <v>1</v>
      </c>
      <c r="K42" s="9"/>
      <c r="L42" s="260">
        <f t="shared" si="8"/>
        <v>18.98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100</v>
      </c>
      <c r="C43" s="255" t="s">
        <v>128</v>
      </c>
      <c r="D43" s="256" t="s">
        <v>100</v>
      </c>
      <c r="E43" s="156" t="s">
        <v>145</v>
      </c>
      <c r="F43" s="157" t="s">
        <v>146</v>
      </c>
      <c r="G43" s="257" t="s">
        <v>71</v>
      </c>
      <c r="H43" s="255" t="s">
        <v>86</v>
      </c>
      <c r="I43" s="258">
        <v>97.18</v>
      </c>
      <c r="J43" s="259">
        <v>1</v>
      </c>
      <c r="K43" s="9"/>
      <c r="L43" s="260">
        <f t="shared" si="8"/>
        <v>97.18</v>
      </c>
      <c r="M43" s="260">
        <f t="shared" si="9"/>
        <v>0</v>
      </c>
      <c r="N43" s="261">
        <f t="shared" si="10"/>
        <v>0</v>
      </c>
      <c r="O43" s="260">
        <f t="shared" si="11"/>
        <v>0</v>
      </c>
    </row>
    <row r="44" spans="1:15">
      <c r="A44" s="254">
        <f>MAX($A$12:A43)+1</f>
        <v>33</v>
      </c>
      <c r="B44" s="156" t="s">
        <v>100</v>
      </c>
      <c r="C44" s="255" t="s">
        <v>128</v>
      </c>
      <c r="D44" s="256" t="s">
        <v>100</v>
      </c>
      <c r="E44" s="156" t="s">
        <v>147</v>
      </c>
      <c r="F44" s="157" t="s">
        <v>76</v>
      </c>
      <c r="G44" s="257" t="s">
        <v>71</v>
      </c>
      <c r="H44" s="255" t="s">
        <v>70</v>
      </c>
      <c r="I44" s="258">
        <v>80.930000000000007</v>
      </c>
      <c r="J44" s="259">
        <v>1</v>
      </c>
      <c r="K44" s="9"/>
      <c r="L44" s="260">
        <f t="shared" si="8"/>
        <v>80.930000000000007</v>
      </c>
      <c r="M44" s="260">
        <f t="shared" si="9"/>
        <v>0</v>
      </c>
      <c r="N44" s="261">
        <f t="shared" si="10"/>
        <v>0</v>
      </c>
      <c r="O44" s="260">
        <f t="shared" si="11"/>
        <v>0</v>
      </c>
    </row>
    <row r="45" spans="1:15">
      <c r="A45" s="254">
        <f>MAX($A$12:A44)+1</f>
        <v>34</v>
      </c>
      <c r="B45" s="156" t="s">
        <v>100</v>
      </c>
      <c r="C45" s="255" t="s">
        <v>128</v>
      </c>
      <c r="D45" s="256" t="s">
        <v>100</v>
      </c>
      <c r="E45" s="156" t="s">
        <v>148</v>
      </c>
      <c r="F45" s="157" t="s">
        <v>76</v>
      </c>
      <c r="G45" s="257" t="s">
        <v>71</v>
      </c>
      <c r="H45" s="255" t="s">
        <v>44</v>
      </c>
      <c r="I45" s="258">
        <v>15.36</v>
      </c>
      <c r="J45" s="259">
        <v>1</v>
      </c>
      <c r="K45" s="9"/>
      <c r="L45" s="260">
        <f t="shared" si="8"/>
        <v>15.36</v>
      </c>
      <c r="M45" s="260">
        <f t="shared" si="9"/>
        <v>0</v>
      </c>
      <c r="N45" s="261">
        <f t="shared" si="10"/>
        <v>0</v>
      </c>
      <c r="O45" s="260">
        <f t="shared" si="11"/>
        <v>0</v>
      </c>
    </row>
    <row r="46" spans="1:15">
      <c r="A46" s="254">
        <f>MAX($A$12:A45)+1</f>
        <v>35</v>
      </c>
      <c r="B46" s="156" t="s">
        <v>100</v>
      </c>
      <c r="C46" s="255" t="s">
        <v>128</v>
      </c>
      <c r="D46" s="256" t="s">
        <v>100</v>
      </c>
      <c r="E46" s="156" t="s">
        <v>149</v>
      </c>
      <c r="F46" s="157" t="s">
        <v>76</v>
      </c>
      <c r="G46" s="257" t="s">
        <v>71</v>
      </c>
      <c r="H46" s="255" t="s">
        <v>70</v>
      </c>
      <c r="I46" s="258">
        <v>73.040000000000006</v>
      </c>
      <c r="J46" s="259">
        <v>1</v>
      </c>
      <c r="K46" s="9"/>
      <c r="L46" s="260">
        <f t="shared" si="8"/>
        <v>73.040000000000006</v>
      </c>
      <c r="M46" s="260">
        <f t="shared" si="9"/>
        <v>0</v>
      </c>
      <c r="N46" s="261">
        <f t="shared" si="10"/>
        <v>0</v>
      </c>
      <c r="O46" s="260">
        <f t="shared" si="11"/>
        <v>0</v>
      </c>
    </row>
    <row r="47" spans="1:15">
      <c r="A47" s="254">
        <f>MAX($A$12:A46)+1</f>
        <v>36</v>
      </c>
      <c r="B47" s="156" t="s">
        <v>100</v>
      </c>
      <c r="C47" s="255" t="s">
        <v>128</v>
      </c>
      <c r="D47" s="256" t="s">
        <v>100</v>
      </c>
      <c r="E47" s="156" t="s">
        <v>150</v>
      </c>
      <c r="F47" s="157" t="s">
        <v>75</v>
      </c>
      <c r="G47" s="257" t="s">
        <v>71</v>
      </c>
      <c r="H47" s="255" t="s">
        <v>44</v>
      </c>
      <c r="I47" s="258">
        <v>15.64</v>
      </c>
      <c r="J47" s="259">
        <v>1</v>
      </c>
      <c r="K47" s="9"/>
      <c r="L47" s="260">
        <f t="shared" si="8"/>
        <v>15.64</v>
      </c>
      <c r="M47" s="260">
        <f t="shared" si="9"/>
        <v>0</v>
      </c>
      <c r="N47" s="261">
        <f t="shared" si="10"/>
        <v>0</v>
      </c>
      <c r="O47" s="260">
        <f t="shared" si="11"/>
        <v>0</v>
      </c>
    </row>
    <row r="48" spans="1:15">
      <c r="A48" s="254">
        <f>MAX($A$12:A47)+1</f>
        <v>37</v>
      </c>
      <c r="B48" s="156" t="s">
        <v>100</v>
      </c>
      <c r="C48" s="255" t="s">
        <v>128</v>
      </c>
      <c r="D48" s="256" t="s">
        <v>100</v>
      </c>
      <c r="E48" s="156" t="s">
        <v>151</v>
      </c>
      <c r="F48" s="157" t="s">
        <v>76</v>
      </c>
      <c r="G48" s="257" t="s">
        <v>71</v>
      </c>
      <c r="H48" s="255" t="s">
        <v>70</v>
      </c>
      <c r="I48" s="258">
        <v>73.459999999999994</v>
      </c>
      <c r="J48" s="259">
        <v>1</v>
      </c>
      <c r="K48" s="9"/>
      <c r="L48" s="260">
        <f t="shared" si="8"/>
        <v>73.459999999999994</v>
      </c>
      <c r="M48" s="260">
        <f t="shared" si="9"/>
        <v>0</v>
      </c>
      <c r="N48" s="261">
        <f t="shared" si="10"/>
        <v>0</v>
      </c>
      <c r="O48" s="260">
        <f t="shared" si="11"/>
        <v>0</v>
      </c>
    </row>
    <row r="49" spans="1:15">
      <c r="A49" s="254">
        <f>MAX($A$12:A48)+1</f>
        <v>38</v>
      </c>
      <c r="B49" s="156" t="s">
        <v>100</v>
      </c>
      <c r="C49" s="255" t="s">
        <v>128</v>
      </c>
      <c r="D49" s="256" t="s">
        <v>100</v>
      </c>
      <c r="E49" s="156" t="s">
        <v>502</v>
      </c>
      <c r="F49" s="157" t="s">
        <v>99</v>
      </c>
      <c r="G49" s="257" t="s">
        <v>71</v>
      </c>
      <c r="H49" s="255" t="s">
        <v>83</v>
      </c>
      <c r="I49" s="258">
        <v>32.01</v>
      </c>
      <c r="J49" s="259">
        <v>1</v>
      </c>
      <c r="K49" s="9"/>
      <c r="L49" s="260">
        <f t="shared" si="8"/>
        <v>32.01</v>
      </c>
      <c r="M49" s="260">
        <f t="shared" si="9"/>
        <v>0</v>
      </c>
      <c r="N49" s="261">
        <f t="shared" si="10"/>
        <v>0</v>
      </c>
      <c r="O49" s="260">
        <f t="shared" si="11"/>
        <v>0</v>
      </c>
    </row>
    <row r="50" spans="1:15">
      <c r="A50" s="254">
        <f>MAX($A$12:A49)+1</f>
        <v>39</v>
      </c>
      <c r="B50" s="156" t="s">
        <v>100</v>
      </c>
      <c r="C50" s="255" t="s">
        <v>128</v>
      </c>
      <c r="D50" s="256" t="s">
        <v>100</v>
      </c>
      <c r="E50" s="156" t="s">
        <v>152</v>
      </c>
      <c r="F50" s="157" t="s">
        <v>99</v>
      </c>
      <c r="G50" s="257" t="s">
        <v>71</v>
      </c>
      <c r="H50" s="255" t="s">
        <v>83</v>
      </c>
      <c r="I50" s="258">
        <v>32.03</v>
      </c>
      <c r="J50" s="259">
        <v>1</v>
      </c>
      <c r="K50" s="9"/>
      <c r="L50" s="260">
        <f t="shared" si="8"/>
        <v>32.03</v>
      </c>
      <c r="M50" s="260">
        <f t="shared" si="9"/>
        <v>0</v>
      </c>
      <c r="N50" s="261">
        <f t="shared" si="10"/>
        <v>0</v>
      </c>
      <c r="O50" s="260">
        <f t="shared" si="11"/>
        <v>0</v>
      </c>
    </row>
    <row r="51" spans="1:15">
      <c r="A51" s="254">
        <f>MAX($A$12:A50)+1</f>
        <v>40</v>
      </c>
      <c r="B51" s="156" t="s">
        <v>100</v>
      </c>
      <c r="C51" s="255" t="s">
        <v>128</v>
      </c>
      <c r="D51" s="256" t="s">
        <v>100</v>
      </c>
      <c r="E51" s="156" t="s">
        <v>153</v>
      </c>
      <c r="F51" s="157" t="s">
        <v>99</v>
      </c>
      <c r="G51" s="257" t="s">
        <v>71</v>
      </c>
      <c r="H51" s="255" t="s">
        <v>83</v>
      </c>
      <c r="I51" s="258">
        <v>72.760000000000005</v>
      </c>
      <c r="J51" s="259">
        <v>1</v>
      </c>
      <c r="K51" s="9"/>
      <c r="L51" s="260">
        <f t="shared" si="8"/>
        <v>72.760000000000005</v>
      </c>
      <c r="M51" s="260">
        <f t="shared" si="9"/>
        <v>0</v>
      </c>
      <c r="N51" s="261">
        <f t="shared" si="10"/>
        <v>0</v>
      </c>
      <c r="O51" s="260">
        <f t="shared" si="11"/>
        <v>0</v>
      </c>
    </row>
    <row r="52" spans="1:15">
      <c r="A52" s="254">
        <f>MAX($A$12:A51)+1</f>
        <v>41</v>
      </c>
      <c r="B52" s="156" t="s">
        <v>100</v>
      </c>
      <c r="C52" s="255" t="s">
        <v>128</v>
      </c>
      <c r="D52" s="256" t="s">
        <v>100</v>
      </c>
      <c r="E52" s="156" t="s">
        <v>154</v>
      </c>
      <c r="F52" s="157" t="s">
        <v>76</v>
      </c>
      <c r="G52" s="257" t="s">
        <v>71</v>
      </c>
      <c r="H52" s="255" t="s">
        <v>86</v>
      </c>
      <c r="I52" s="258">
        <v>66.7</v>
      </c>
      <c r="J52" s="259">
        <v>1</v>
      </c>
      <c r="K52" s="9"/>
      <c r="L52" s="260">
        <f t="shared" si="8"/>
        <v>66.7</v>
      </c>
      <c r="M52" s="260">
        <f t="shared" si="9"/>
        <v>0</v>
      </c>
      <c r="N52" s="261">
        <f t="shared" si="10"/>
        <v>0</v>
      </c>
      <c r="O52" s="260">
        <f t="shared" si="11"/>
        <v>0</v>
      </c>
    </row>
    <row r="53" spans="1:15">
      <c r="A53" s="254">
        <f>MAX($A$12:A52)+1</f>
        <v>42</v>
      </c>
      <c r="B53" s="156" t="s">
        <v>100</v>
      </c>
      <c r="C53" s="255" t="s">
        <v>128</v>
      </c>
      <c r="D53" s="256" t="s">
        <v>100</v>
      </c>
      <c r="E53" s="156" t="s">
        <v>155</v>
      </c>
      <c r="F53" s="157" t="s">
        <v>76</v>
      </c>
      <c r="G53" s="257" t="s">
        <v>71</v>
      </c>
      <c r="H53" s="255" t="s">
        <v>83</v>
      </c>
      <c r="I53" s="258">
        <v>42.98</v>
      </c>
      <c r="J53" s="259">
        <v>1</v>
      </c>
      <c r="K53" s="9"/>
      <c r="L53" s="260">
        <f t="shared" si="8"/>
        <v>42.98</v>
      </c>
      <c r="M53" s="260">
        <f t="shared" si="9"/>
        <v>0</v>
      </c>
      <c r="N53" s="261">
        <f t="shared" si="10"/>
        <v>0</v>
      </c>
      <c r="O53" s="260">
        <f t="shared" si="11"/>
        <v>0</v>
      </c>
    </row>
    <row r="54" spans="1:15">
      <c r="A54" s="254">
        <f>MAX($A$12:A53)+1</f>
        <v>43</v>
      </c>
      <c r="B54" s="156" t="s">
        <v>100</v>
      </c>
      <c r="C54" s="255" t="s">
        <v>128</v>
      </c>
      <c r="D54" s="256" t="s">
        <v>100</v>
      </c>
      <c r="E54" s="156" t="s">
        <v>156</v>
      </c>
      <c r="F54" s="157" t="s">
        <v>99</v>
      </c>
      <c r="G54" s="257" t="s">
        <v>71</v>
      </c>
      <c r="H54" s="255" t="s">
        <v>83</v>
      </c>
      <c r="I54" s="258">
        <v>21.1</v>
      </c>
      <c r="J54" s="259">
        <v>1</v>
      </c>
      <c r="K54" s="9"/>
      <c r="L54" s="260">
        <f t="shared" si="8"/>
        <v>21.1</v>
      </c>
      <c r="M54" s="260">
        <f t="shared" si="9"/>
        <v>0</v>
      </c>
      <c r="N54" s="261">
        <f t="shared" si="10"/>
        <v>0</v>
      </c>
      <c r="O54" s="260">
        <f t="shared" si="11"/>
        <v>0</v>
      </c>
    </row>
    <row r="55" spans="1:15">
      <c r="A55" s="254">
        <f>MAX($A$12:A54)+1</f>
        <v>44</v>
      </c>
      <c r="B55" s="156" t="s">
        <v>100</v>
      </c>
      <c r="C55" s="255" t="s">
        <v>128</v>
      </c>
      <c r="D55" s="256" t="s">
        <v>100</v>
      </c>
      <c r="E55" s="156" t="s">
        <v>157</v>
      </c>
      <c r="F55" s="157" t="s">
        <v>99</v>
      </c>
      <c r="G55" s="257" t="s">
        <v>71</v>
      </c>
      <c r="H55" s="255" t="s">
        <v>83</v>
      </c>
      <c r="I55" s="258">
        <v>21.22</v>
      </c>
      <c r="J55" s="259">
        <v>1</v>
      </c>
      <c r="K55" s="9"/>
      <c r="L55" s="260">
        <f t="shared" si="8"/>
        <v>21.22</v>
      </c>
      <c r="M55" s="260">
        <f t="shared" si="9"/>
        <v>0</v>
      </c>
      <c r="N55" s="261">
        <f t="shared" si="10"/>
        <v>0</v>
      </c>
      <c r="O55" s="260">
        <f t="shared" si="11"/>
        <v>0</v>
      </c>
    </row>
    <row r="56" spans="1:15">
      <c r="A56" s="254">
        <f>MAX($A$12:A55)+1</f>
        <v>45</v>
      </c>
      <c r="B56" s="156" t="s">
        <v>100</v>
      </c>
      <c r="C56" s="255" t="s">
        <v>128</v>
      </c>
      <c r="D56" s="256" t="s">
        <v>100</v>
      </c>
      <c r="E56" s="156" t="s">
        <v>158</v>
      </c>
      <c r="F56" s="157" t="s">
        <v>99</v>
      </c>
      <c r="G56" s="257" t="s">
        <v>71</v>
      </c>
      <c r="H56" s="255" t="s">
        <v>83</v>
      </c>
      <c r="I56" s="258">
        <v>37.590000000000003</v>
      </c>
      <c r="J56" s="259">
        <v>1</v>
      </c>
      <c r="K56" s="9"/>
      <c r="L56" s="260">
        <f t="shared" si="8"/>
        <v>37.590000000000003</v>
      </c>
      <c r="M56" s="260">
        <f t="shared" si="9"/>
        <v>0</v>
      </c>
      <c r="N56" s="261">
        <f t="shared" si="10"/>
        <v>0</v>
      </c>
      <c r="O56" s="260">
        <f t="shared" si="11"/>
        <v>0</v>
      </c>
    </row>
    <row r="57" spans="1:15">
      <c r="A57" s="254">
        <f>MAX($A$12:A56)+1</f>
        <v>46</v>
      </c>
      <c r="B57" s="156" t="s">
        <v>100</v>
      </c>
      <c r="C57" s="255" t="s">
        <v>128</v>
      </c>
      <c r="D57" s="256" t="s">
        <v>100</v>
      </c>
      <c r="E57" s="156" t="s">
        <v>159</v>
      </c>
      <c r="F57" s="157" t="s">
        <v>99</v>
      </c>
      <c r="G57" s="257" t="s">
        <v>71</v>
      </c>
      <c r="H57" s="255" t="s">
        <v>83</v>
      </c>
      <c r="I57" s="258">
        <v>30.5</v>
      </c>
      <c r="J57" s="259">
        <v>1</v>
      </c>
      <c r="K57" s="9"/>
      <c r="L57" s="260">
        <f t="shared" si="8"/>
        <v>30.5</v>
      </c>
      <c r="M57" s="260">
        <f t="shared" si="9"/>
        <v>0</v>
      </c>
      <c r="N57" s="261">
        <f t="shared" si="10"/>
        <v>0</v>
      </c>
      <c r="O57" s="260">
        <f t="shared" si="11"/>
        <v>0</v>
      </c>
    </row>
    <row r="58" spans="1:15">
      <c r="A58" s="254">
        <f>MAX($A$12:A57)+1</f>
        <v>47</v>
      </c>
      <c r="B58" s="156" t="s">
        <v>100</v>
      </c>
      <c r="C58" s="255" t="s">
        <v>128</v>
      </c>
      <c r="D58" s="256" t="s">
        <v>100</v>
      </c>
      <c r="E58" s="156" t="s">
        <v>160</v>
      </c>
      <c r="F58" s="157" t="s">
        <v>99</v>
      </c>
      <c r="G58" s="257" t="s">
        <v>71</v>
      </c>
      <c r="H58" s="255" t="s">
        <v>86</v>
      </c>
      <c r="I58" s="258">
        <v>52.81</v>
      </c>
      <c r="J58" s="259">
        <v>1</v>
      </c>
      <c r="K58" s="9"/>
      <c r="L58" s="260">
        <f t="shared" si="8"/>
        <v>52.81</v>
      </c>
      <c r="M58" s="260">
        <f t="shared" si="9"/>
        <v>0</v>
      </c>
      <c r="N58" s="261">
        <f t="shared" si="10"/>
        <v>0</v>
      </c>
      <c r="O58" s="260">
        <f t="shared" si="11"/>
        <v>0</v>
      </c>
    </row>
    <row r="59" spans="1:15">
      <c r="A59" s="254">
        <f>MAX($A$12:A58)+1</f>
        <v>48</v>
      </c>
      <c r="B59" s="156" t="s">
        <v>100</v>
      </c>
      <c r="C59" s="255" t="s">
        <v>128</v>
      </c>
      <c r="D59" s="256" t="s">
        <v>100</v>
      </c>
      <c r="E59" s="156" t="s">
        <v>161</v>
      </c>
      <c r="F59" s="157" t="s">
        <v>99</v>
      </c>
      <c r="G59" s="257" t="s">
        <v>71</v>
      </c>
      <c r="H59" s="255" t="s">
        <v>39</v>
      </c>
      <c r="I59" s="258">
        <v>17.97</v>
      </c>
      <c r="J59" s="259">
        <v>1</v>
      </c>
      <c r="K59" s="9"/>
      <c r="L59" s="260">
        <f t="shared" si="8"/>
        <v>17.97</v>
      </c>
      <c r="M59" s="260">
        <f t="shared" si="9"/>
        <v>0</v>
      </c>
      <c r="N59" s="261">
        <f t="shared" si="10"/>
        <v>0</v>
      </c>
      <c r="O59" s="260">
        <f t="shared" si="11"/>
        <v>0</v>
      </c>
    </row>
    <row r="60" spans="1:15">
      <c r="A60" s="254">
        <f>MAX($A$12:A59)+1</f>
        <v>49</v>
      </c>
      <c r="B60" s="156" t="s">
        <v>100</v>
      </c>
      <c r="C60" s="255" t="s">
        <v>128</v>
      </c>
      <c r="D60" s="256" t="s">
        <v>100</v>
      </c>
      <c r="E60" s="156" t="s">
        <v>162</v>
      </c>
      <c r="F60" s="157" t="s">
        <v>99</v>
      </c>
      <c r="G60" s="257" t="s">
        <v>71</v>
      </c>
      <c r="H60" s="255" t="s">
        <v>85</v>
      </c>
      <c r="I60" s="258">
        <v>214.68</v>
      </c>
      <c r="J60" s="259">
        <v>1</v>
      </c>
      <c r="K60" s="9"/>
      <c r="L60" s="260">
        <f t="shared" si="8"/>
        <v>214.68</v>
      </c>
      <c r="M60" s="260">
        <f t="shared" si="9"/>
        <v>0</v>
      </c>
      <c r="N60" s="261">
        <f t="shared" si="10"/>
        <v>0</v>
      </c>
      <c r="O60" s="260">
        <f t="shared" si="11"/>
        <v>0</v>
      </c>
    </row>
    <row r="61" spans="1:15">
      <c r="A61" s="254">
        <f>MAX($A$12:A60)+1</f>
        <v>50</v>
      </c>
      <c r="B61" s="156" t="s">
        <v>100</v>
      </c>
      <c r="C61" s="255" t="s">
        <v>128</v>
      </c>
      <c r="D61" s="256" t="s">
        <v>100</v>
      </c>
      <c r="E61" s="156" t="s">
        <v>163</v>
      </c>
      <c r="F61" s="157" t="s">
        <v>99</v>
      </c>
      <c r="G61" s="257" t="s">
        <v>71</v>
      </c>
      <c r="H61" s="255" t="s">
        <v>92</v>
      </c>
      <c r="I61" s="258">
        <v>20.56</v>
      </c>
      <c r="J61" s="259">
        <v>1</v>
      </c>
      <c r="K61" s="9"/>
      <c r="L61" s="260">
        <f t="shared" si="8"/>
        <v>20.56</v>
      </c>
      <c r="M61" s="260">
        <f t="shared" si="9"/>
        <v>0</v>
      </c>
      <c r="N61" s="261">
        <f t="shared" si="10"/>
        <v>0</v>
      </c>
      <c r="O61" s="260">
        <f t="shared" si="11"/>
        <v>0</v>
      </c>
    </row>
    <row r="62" spans="1:15">
      <c r="A62" s="254">
        <f>MAX($A$12:A61)+1</f>
        <v>51</v>
      </c>
      <c r="B62" s="156" t="s">
        <v>100</v>
      </c>
      <c r="C62" s="255" t="s">
        <v>128</v>
      </c>
      <c r="D62" s="256" t="s">
        <v>100</v>
      </c>
      <c r="E62" s="156" t="s">
        <v>164</v>
      </c>
      <c r="F62" s="157" t="s">
        <v>99</v>
      </c>
      <c r="G62" s="257" t="s">
        <v>71</v>
      </c>
      <c r="H62" s="255" t="s">
        <v>86</v>
      </c>
      <c r="I62" s="258">
        <v>18.7</v>
      </c>
      <c r="J62" s="259">
        <v>1</v>
      </c>
      <c r="K62" s="9"/>
      <c r="L62" s="260">
        <f t="shared" si="8"/>
        <v>18.7</v>
      </c>
      <c r="M62" s="260">
        <f t="shared" si="9"/>
        <v>0</v>
      </c>
      <c r="N62" s="261">
        <f t="shared" si="10"/>
        <v>0</v>
      </c>
      <c r="O62" s="260">
        <f t="shared" si="11"/>
        <v>0</v>
      </c>
    </row>
    <row r="63" spans="1:15">
      <c r="A63" s="254">
        <f>MAX($A$12:A62)+1</f>
        <v>52</v>
      </c>
      <c r="B63" s="156" t="s">
        <v>100</v>
      </c>
      <c r="C63" s="255" t="s">
        <v>128</v>
      </c>
      <c r="D63" s="256" t="s">
        <v>100</v>
      </c>
      <c r="E63" s="156" t="s">
        <v>165</v>
      </c>
      <c r="F63" s="157" t="s">
        <v>75</v>
      </c>
      <c r="G63" s="257" t="s">
        <v>71</v>
      </c>
      <c r="H63" s="255" t="s">
        <v>89</v>
      </c>
      <c r="I63" s="258">
        <v>32.299999999999997</v>
      </c>
      <c r="J63" s="259">
        <v>1</v>
      </c>
      <c r="K63" s="9"/>
      <c r="L63" s="260">
        <f t="shared" si="8"/>
        <v>32.299999999999997</v>
      </c>
      <c r="M63" s="260">
        <f t="shared" si="9"/>
        <v>0</v>
      </c>
      <c r="N63" s="261">
        <f t="shared" si="10"/>
        <v>0</v>
      </c>
      <c r="O63" s="260">
        <f t="shared" si="11"/>
        <v>0</v>
      </c>
    </row>
    <row r="64" spans="1:15">
      <c r="A64" s="254">
        <f>MAX($A$12:A63)+1</f>
        <v>53</v>
      </c>
      <c r="B64" s="156" t="s">
        <v>100</v>
      </c>
      <c r="C64" s="255" t="s">
        <v>128</v>
      </c>
      <c r="D64" s="256" t="s">
        <v>100</v>
      </c>
      <c r="E64" s="156" t="s">
        <v>166</v>
      </c>
      <c r="F64" s="157" t="s">
        <v>75</v>
      </c>
      <c r="G64" s="257" t="s">
        <v>71</v>
      </c>
      <c r="H64" s="255" t="s">
        <v>89</v>
      </c>
      <c r="I64" s="258">
        <v>10.27</v>
      </c>
      <c r="J64" s="259">
        <v>1</v>
      </c>
      <c r="K64" s="9"/>
      <c r="L64" s="260">
        <f t="shared" si="8"/>
        <v>10.27</v>
      </c>
      <c r="M64" s="260">
        <f t="shared" si="9"/>
        <v>0</v>
      </c>
      <c r="N64" s="261">
        <f t="shared" si="10"/>
        <v>0</v>
      </c>
      <c r="O64" s="260">
        <f t="shared" si="11"/>
        <v>0</v>
      </c>
    </row>
    <row r="65" spans="1:15">
      <c r="A65" s="254">
        <f>MAX($A$12:A64)+1</f>
        <v>54</v>
      </c>
      <c r="B65" s="156" t="s">
        <v>100</v>
      </c>
      <c r="C65" s="255" t="s">
        <v>128</v>
      </c>
      <c r="D65" s="256" t="s">
        <v>100</v>
      </c>
      <c r="E65" s="156" t="s">
        <v>167</v>
      </c>
      <c r="F65" s="157" t="s">
        <v>168</v>
      </c>
      <c r="G65" s="257" t="s">
        <v>71</v>
      </c>
      <c r="H65" s="255" t="s">
        <v>43</v>
      </c>
      <c r="I65" s="258">
        <v>37.630000000000003</v>
      </c>
      <c r="J65" s="259">
        <v>1</v>
      </c>
      <c r="K65" s="9"/>
      <c r="L65" s="260">
        <f t="shared" si="8"/>
        <v>37.630000000000003</v>
      </c>
      <c r="M65" s="260">
        <f t="shared" si="9"/>
        <v>0</v>
      </c>
      <c r="N65" s="261">
        <f t="shared" si="10"/>
        <v>0</v>
      </c>
      <c r="O65" s="260">
        <f t="shared" si="11"/>
        <v>0</v>
      </c>
    </row>
    <row r="66" spans="1:15">
      <c r="A66" s="254">
        <f>MAX($A$12:A65)+1</f>
        <v>55</v>
      </c>
      <c r="B66" s="156" t="s">
        <v>100</v>
      </c>
      <c r="C66" s="255" t="s">
        <v>128</v>
      </c>
      <c r="D66" s="256" t="s">
        <v>100</v>
      </c>
      <c r="E66" s="156" t="s">
        <v>169</v>
      </c>
      <c r="F66" s="157" t="s">
        <v>75</v>
      </c>
      <c r="G66" s="257" t="s">
        <v>71</v>
      </c>
      <c r="H66" s="255" t="s">
        <v>44</v>
      </c>
      <c r="I66" s="258">
        <v>30.12</v>
      </c>
      <c r="J66" s="259">
        <v>1</v>
      </c>
      <c r="K66" s="9"/>
      <c r="L66" s="260">
        <f t="shared" si="8"/>
        <v>30.12</v>
      </c>
      <c r="M66" s="260">
        <f t="shared" si="9"/>
        <v>0</v>
      </c>
      <c r="N66" s="261">
        <f t="shared" si="10"/>
        <v>0</v>
      </c>
      <c r="O66" s="260">
        <f t="shared" si="11"/>
        <v>0</v>
      </c>
    </row>
    <row r="67" spans="1:15">
      <c r="A67" s="254">
        <f>MAX($A$12:A66)+1</f>
        <v>56</v>
      </c>
      <c r="B67" s="156" t="s">
        <v>100</v>
      </c>
      <c r="C67" s="255" t="s">
        <v>128</v>
      </c>
      <c r="D67" s="256" t="s">
        <v>100</v>
      </c>
      <c r="E67" s="156" t="s">
        <v>170</v>
      </c>
      <c r="F67" s="157" t="s">
        <v>76</v>
      </c>
      <c r="G67" s="257" t="s">
        <v>71</v>
      </c>
      <c r="H67" s="255" t="s">
        <v>70</v>
      </c>
      <c r="I67" s="258">
        <v>60.83</v>
      </c>
      <c r="J67" s="259">
        <v>1</v>
      </c>
      <c r="K67" s="9"/>
      <c r="L67" s="260">
        <f t="shared" si="8"/>
        <v>60.83</v>
      </c>
      <c r="M67" s="260">
        <f t="shared" si="9"/>
        <v>0</v>
      </c>
      <c r="N67" s="261">
        <f t="shared" si="10"/>
        <v>0</v>
      </c>
      <c r="O67" s="260">
        <f t="shared" si="11"/>
        <v>0</v>
      </c>
    </row>
    <row r="68" spans="1:15">
      <c r="A68" s="254">
        <f>MAX($A$12:A67)+1</f>
        <v>57</v>
      </c>
      <c r="B68" s="156" t="s">
        <v>100</v>
      </c>
      <c r="C68" s="255" t="s">
        <v>128</v>
      </c>
      <c r="D68" s="256" t="s">
        <v>100</v>
      </c>
      <c r="E68" s="156" t="s">
        <v>171</v>
      </c>
      <c r="F68" s="157" t="s">
        <v>75</v>
      </c>
      <c r="G68" s="257" t="s">
        <v>71</v>
      </c>
      <c r="H68" s="255" t="s">
        <v>88</v>
      </c>
      <c r="I68" s="258">
        <v>23.5</v>
      </c>
      <c r="J68" s="259">
        <v>1</v>
      </c>
      <c r="K68" s="9"/>
      <c r="L68" s="260">
        <f t="shared" si="8"/>
        <v>23.5</v>
      </c>
      <c r="M68" s="260">
        <f t="shared" si="9"/>
        <v>0</v>
      </c>
      <c r="N68" s="261">
        <f t="shared" si="10"/>
        <v>0</v>
      </c>
      <c r="O68" s="260">
        <f t="shared" si="11"/>
        <v>0</v>
      </c>
    </row>
    <row r="69" spans="1:15">
      <c r="A69" s="254">
        <f>MAX($A$12:A68)+1</f>
        <v>58</v>
      </c>
      <c r="B69" s="156" t="s">
        <v>100</v>
      </c>
      <c r="C69" s="255" t="s">
        <v>128</v>
      </c>
      <c r="D69" s="256" t="s">
        <v>100</v>
      </c>
      <c r="E69" s="156" t="s">
        <v>172</v>
      </c>
      <c r="F69" s="157" t="s">
        <v>76</v>
      </c>
      <c r="G69" s="257" t="s">
        <v>71</v>
      </c>
      <c r="H69" s="255" t="s">
        <v>70</v>
      </c>
      <c r="I69" s="258">
        <v>60.83</v>
      </c>
      <c r="J69" s="259">
        <v>1</v>
      </c>
      <c r="K69" s="9"/>
      <c r="L69" s="260">
        <f t="shared" si="8"/>
        <v>60.83</v>
      </c>
      <c r="M69" s="260">
        <f t="shared" si="9"/>
        <v>0</v>
      </c>
      <c r="N69" s="261">
        <f t="shared" si="10"/>
        <v>0</v>
      </c>
      <c r="O69" s="260">
        <f t="shared" si="11"/>
        <v>0</v>
      </c>
    </row>
    <row r="70" spans="1:15">
      <c r="A70" s="254">
        <f>MAX($A$12:A69)+1</f>
        <v>59</v>
      </c>
      <c r="B70" s="156" t="s">
        <v>174</v>
      </c>
      <c r="C70" s="255" t="s">
        <v>128</v>
      </c>
      <c r="D70" s="256" t="s">
        <v>100</v>
      </c>
      <c r="E70" s="156" t="s">
        <v>173</v>
      </c>
      <c r="F70" s="157" t="s">
        <v>76</v>
      </c>
      <c r="G70" s="257" t="s">
        <v>71</v>
      </c>
      <c r="H70" s="255" t="s">
        <v>86</v>
      </c>
      <c r="I70" s="258">
        <v>88.63</v>
      </c>
      <c r="J70" s="259">
        <v>1</v>
      </c>
      <c r="K70" s="9"/>
      <c r="L70" s="260">
        <f t="shared" si="8"/>
        <v>88.63</v>
      </c>
      <c r="M70" s="260">
        <f t="shared" si="9"/>
        <v>0</v>
      </c>
      <c r="N70" s="261">
        <f t="shared" si="10"/>
        <v>0</v>
      </c>
      <c r="O70" s="260">
        <f t="shared" si="11"/>
        <v>0</v>
      </c>
    </row>
    <row r="71" spans="1:15">
      <c r="A71" s="254">
        <f>MAX($A$12:A70)+1</f>
        <v>60</v>
      </c>
      <c r="B71" s="156" t="s">
        <v>174</v>
      </c>
      <c r="C71" s="255" t="s">
        <v>128</v>
      </c>
      <c r="D71" s="256" t="s">
        <v>100</v>
      </c>
      <c r="E71" s="156" t="s">
        <v>175</v>
      </c>
      <c r="F71" s="157" t="s">
        <v>75</v>
      </c>
      <c r="G71" s="257" t="s">
        <v>71</v>
      </c>
      <c r="H71" s="255" t="s">
        <v>45</v>
      </c>
      <c r="I71" s="258">
        <v>19.690000000000001</v>
      </c>
      <c r="J71" s="259">
        <v>1</v>
      </c>
      <c r="K71" s="9"/>
      <c r="L71" s="260">
        <f t="shared" si="8"/>
        <v>19.690000000000001</v>
      </c>
      <c r="M71" s="260">
        <f t="shared" si="9"/>
        <v>0</v>
      </c>
      <c r="N71" s="261">
        <f t="shared" si="10"/>
        <v>0</v>
      </c>
      <c r="O71" s="260">
        <f t="shared" si="11"/>
        <v>0</v>
      </c>
    </row>
    <row r="72" spans="1:15">
      <c r="A72" s="254">
        <f>MAX($A$12:A71)+1</f>
        <v>61</v>
      </c>
      <c r="B72" s="156" t="s">
        <v>174</v>
      </c>
      <c r="C72" s="255" t="s">
        <v>128</v>
      </c>
      <c r="D72" s="256" t="s">
        <v>100</v>
      </c>
      <c r="E72" s="156" t="s">
        <v>176</v>
      </c>
      <c r="F72" s="157" t="s">
        <v>75</v>
      </c>
      <c r="G72" s="257" t="s">
        <v>71</v>
      </c>
      <c r="H72" s="255" t="s">
        <v>88</v>
      </c>
      <c r="I72" s="258">
        <v>10.96</v>
      </c>
      <c r="J72" s="259">
        <v>1</v>
      </c>
      <c r="K72" s="9"/>
      <c r="L72" s="260">
        <f t="shared" si="8"/>
        <v>10.96</v>
      </c>
      <c r="M72" s="260">
        <f t="shared" si="9"/>
        <v>0</v>
      </c>
      <c r="N72" s="261">
        <f t="shared" si="10"/>
        <v>0</v>
      </c>
      <c r="O72" s="260">
        <f t="shared" si="11"/>
        <v>0</v>
      </c>
    </row>
    <row r="73" spans="1:15">
      <c r="A73" s="254">
        <f>MAX($A$12:A72)+1</f>
        <v>62</v>
      </c>
      <c r="B73" s="156" t="s">
        <v>174</v>
      </c>
      <c r="C73" s="255" t="s">
        <v>128</v>
      </c>
      <c r="D73" s="256" t="s">
        <v>100</v>
      </c>
      <c r="E73" s="156" t="s">
        <v>177</v>
      </c>
      <c r="F73" s="157" t="s">
        <v>75</v>
      </c>
      <c r="G73" s="257" t="s">
        <v>71</v>
      </c>
      <c r="H73" s="255" t="s">
        <v>89</v>
      </c>
      <c r="I73" s="258">
        <v>5.16</v>
      </c>
      <c r="J73" s="259">
        <v>1</v>
      </c>
      <c r="K73" s="9"/>
      <c r="L73" s="260">
        <f t="shared" si="8"/>
        <v>5.16</v>
      </c>
      <c r="M73" s="260">
        <f t="shared" si="9"/>
        <v>0</v>
      </c>
      <c r="N73" s="261">
        <f t="shared" si="10"/>
        <v>0</v>
      </c>
      <c r="O73" s="260">
        <f t="shared" si="11"/>
        <v>0</v>
      </c>
    </row>
    <row r="74" spans="1:15">
      <c r="A74" s="254">
        <f>MAX($A$12:A73)+1</f>
        <v>63</v>
      </c>
      <c r="B74" s="156" t="s">
        <v>174</v>
      </c>
      <c r="C74" s="255" t="s">
        <v>128</v>
      </c>
      <c r="D74" s="256" t="s">
        <v>100</v>
      </c>
      <c r="E74" s="156" t="s">
        <v>178</v>
      </c>
      <c r="F74" s="157" t="s">
        <v>75</v>
      </c>
      <c r="G74" s="257" t="s">
        <v>71</v>
      </c>
      <c r="H74" s="255" t="s">
        <v>89</v>
      </c>
      <c r="I74" s="258">
        <v>7.86</v>
      </c>
      <c r="J74" s="259">
        <v>1</v>
      </c>
      <c r="K74" s="9"/>
      <c r="L74" s="260">
        <f t="shared" si="8"/>
        <v>7.86</v>
      </c>
      <c r="M74" s="260">
        <f t="shared" si="9"/>
        <v>0</v>
      </c>
      <c r="N74" s="261">
        <f t="shared" si="10"/>
        <v>0</v>
      </c>
      <c r="O74" s="260">
        <f t="shared" si="11"/>
        <v>0</v>
      </c>
    </row>
    <row r="75" spans="1:15">
      <c r="A75" s="254">
        <f>MAX($A$12:A74)+1</f>
        <v>64</v>
      </c>
      <c r="B75" s="156" t="s">
        <v>174</v>
      </c>
      <c r="C75" s="255" t="s">
        <v>128</v>
      </c>
      <c r="D75" s="256" t="s">
        <v>100</v>
      </c>
      <c r="E75" s="156" t="s">
        <v>179</v>
      </c>
      <c r="F75" s="157" t="s">
        <v>75</v>
      </c>
      <c r="G75" s="257" t="s">
        <v>71</v>
      </c>
      <c r="H75" s="255" t="s">
        <v>89</v>
      </c>
      <c r="I75" s="258">
        <v>8.26</v>
      </c>
      <c r="J75" s="259">
        <v>1</v>
      </c>
      <c r="K75" s="9"/>
      <c r="L75" s="260">
        <f t="shared" si="8"/>
        <v>8.26</v>
      </c>
      <c r="M75" s="260">
        <f t="shared" si="9"/>
        <v>0</v>
      </c>
      <c r="N75" s="261">
        <f t="shared" si="10"/>
        <v>0</v>
      </c>
      <c r="O75" s="260">
        <f t="shared" si="11"/>
        <v>0</v>
      </c>
    </row>
    <row r="76" spans="1:15">
      <c r="A76" s="254">
        <f>MAX($A$12:A75)+1</f>
        <v>65</v>
      </c>
      <c r="B76" s="156" t="s">
        <v>174</v>
      </c>
      <c r="C76" s="255" t="s">
        <v>128</v>
      </c>
      <c r="D76" s="256" t="s">
        <v>100</v>
      </c>
      <c r="E76" s="156" t="s">
        <v>180</v>
      </c>
      <c r="F76" s="157" t="s">
        <v>75</v>
      </c>
      <c r="G76" s="257" t="s">
        <v>71</v>
      </c>
      <c r="H76" s="255" t="s">
        <v>89</v>
      </c>
      <c r="I76" s="258">
        <v>14.93</v>
      </c>
      <c r="J76" s="259">
        <v>1</v>
      </c>
      <c r="K76" s="9"/>
      <c r="L76" s="260">
        <f t="shared" si="8"/>
        <v>14.93</v>
      </c>
      <c r="M76" s="260">
        <f t="shared" si="9"/>
        <v>0</v>
      </c>
      <c r="N76" s="261">
        <f t="shared" si="10"/>
        <v>0</v>
      </c>
      <c r="O76" s="260">
        <f t="shared" si="11"/>
        <v>0</v>
      </c>
    </row>
    <row r="77" spans="1:15">
      <c r="A77" s="254">
        <f>MAX($A$12:A76)+1</f>
        <v>66</v>
      </c>
      <c r="B77" s="156" t="s">
        <v>174</v>
      </c>
      <c r="C77" s="255" t="s">
        <v>128</v>
      </c>
      <c r="D77" s="256" t="s">
        <v>100</v>
      </c>
      <c r="E77" s="156" t="s">
        <v>181</v>
      </c>
      <c r="F77" s="157" t="s">
        <v>76</v>
      </c>
      <c r="G77" s="257" t="s">
        <v>71</v>
      </c>
      <c r="H77" s="255" t="s">
        <v>83</v>
      </c>
      <c r="I77" s="258">
        <v>61.69</v>
      </c>
      <c r="J77" s="259">
        <v>1</v>
      </c>
      <c r="K77" s="9"/>
      <c r="L77" s="260">
        <f t="shared" si="8"/>
        <v>61.69</v>
      </c>
      <c r="M77" s="260">
        <f t="shared" si="9"/>
        <v>0</v>
      </c>
      <c r="N77" s="261">
        <f t="shared" si="10"/>
        <v>0</v>
      </c>
      <c r="O77" s="260">
        <f t="shared" si="11"/>
        <v>0</v>
      </c>
    </row>
    <row r="78" spans="1:15">
      <c r="A78" s="254">
        <f>MAX($A$12:A77)+1</f>
        <v>67</v>
      </c>
      <c r="B78" s="156" t="s">
        <v>174</v>
      </c>
      <c r="C78" s="255" t="s">
        <v>128</v>
      </c>
      <c r="D78" s="256" t="s">
        <v>100</v>
      </c>
      <c r="E78" s="156" t="s">
        <v>182</v>
      </c>
      <c r="F78" s="157" t="s">
        <v>76</v>
      </c>
      <c r="G78" s="257" t="s">
        <v>71</v>
      </c>
      <c r="H78" s="255" t="s">
        <v>70</v>
      </c>
      <c r="I78" s="258">
        <v>53.84</v>
      </c>
      <c r="J78" s="259">
        <v>1</v>
      </c>
      <c r="K78" s="9"/>
      <c r="L78" s="260">
        <f t="shared" ref="L78:L141" si="12">I78*J78</f>
        <v>53.84</v>
      </c>
      <c r="M78" s="260">
        <f t="shared" ref="M78:M141" si="13">IFERROR(L78/K78,0)</f>
        <v>0</v>
      </c>
      <c r="N78" s="261">
        <f t="shared" ref="N78:N141" si="14">IF(O78&gt;0,O78/J78,0)</f>
        <v>0</v>
      </c>
      <c r="O78" s="260">
        <f t="shared" ref="O78:O141" si="15">ROUND(M78*SVS_GrR_L_Wert,2)</f>
        <v>0</v>
      </c>
    </row>
    <row r="79" spans="1:15">
      <c r="A79" s="254">
        <f>MAX($A$12:A78)+1</f>
        <v>68</v>
      </c>
      <c r="B79" s="156" t="s">
        <v>174</v>
      </c>
      <c r="C79" s="255" t="s">
        <v>128</v>
      </c>
      <c r="D79" s="256" t="s">
        <v>100</v>
      </c>
      <c r="E79" s="156" t="s">
        <v>183</v>
      </c>
      <c r="F79" s="157" t="s">
        <v>76</v>
      </c>
      <c r="G79" s="257" t="s">
        <v>71</v>
      </c>
      <c r="H79" s="255" t="s">
        <v>70</v>
      </c>
      <c r="I79" s="258">
        <v>85.15</v>
      </c>
      <c r="J79" s="259">
        <v>1</v>
      </c>
      <c r="K79" s="9"/>
      <c r="L79" s="260">
        <f t="shared" si="12"/>
        <v>85.15</v>
      </c>
      <c r="M79" s="260">
        <f t="shared" si="13"/>
        <v>0</v>
      </c>
      <c r="N79" s="261">
        <f t="shared" si="14"/>
        <v>0</v>
      </c>
      <c r="O79" s="260">
        <f t="shared" si="15"/>
        <v>0</v>
      </c>
    </row>
    <row r="80" spans="1:15">
      <c r="A80" s="254">
        <f>MAX($A$12:A79)+1</f>
        <v>69</v>
      </c>
      <c r="B80" s="156" t="s">
        <v>174</v>
      </c>
      <c r="C80" s="255" t="s">
        <v>128</v>
      </c>
      <c r="D80" s="256" t="s">
        <v>100</v>
      </c>
      <c r="E80" s="156" t="s">
        <v>184</v>
      </c>
      <c r="F80" s="157" t="s">
        <v>76</v>
      </c>
      <c r="G80" s="257" t="s">
        <v>71</v>
      </c>
      <c r="H80" s="255" t="s">
        <v>70</v>
      </c>
      <c r="I80" s="258">
        <v>31.06</v>
      </c>
      <c r="J80" s="259">
        <v>1</v>
      </c>
      <c r="K80" s="9"/>
      <c r="L80" s="260">
        <f t="shared" si="12"/>
        <v>31.06</v>
      </c>
      <c r="M80" s="260">
        <f t="shared" si="13"/>
        <v>0</v>
      </c>
      <c r="N80" s="261">
        <f t="shared" si="14"/>
        <v>0</v>
      </c>
      <c r="O80" s="260">
        <f t="shared" si="15"/>
        <v>0</v>
      </c>
    </row>
    <row r="81" spans="1:15">
      <c r="A81" s="254">
        <f>MAX($A$12:A80)+1</f>
        <v>70</v>
      </c>
      <c r="B81" s="156" t="s">
        <v>174</v>
      </c>
      <c r="C81" s="255" t="s">
        <v>128</v>
      </c>
      <c r="D81" s="256" t="s">
        <v>100</v>
      </c>
      <c r="E81" s="156" t="s">
        <v>185</v>
      </c>
      <c r="F81" s="157" t="s">
        <v>76</v>
      </c>
      <c r="G81" s="257" t="s">
        <v>71</v>
      </c>
      <c r="H81" s="255" t="s">
        <v>70</v>
      </c>
      <c r="I81" s="258">
        <v>79.989999999999995</v>
      </c>
      <c r="J81" s="259">
        <v>1</v>
      </c>
      <c r="K81" s="9"/>
      <c r="L81" s="260">
        <f t="shared" si="12"/>
        <v>79.989999999999995</v>
      </c>
      <c r="M81" s="260">
        <f t="shared" si="13"/>
        <v>0</v>
      </c>
      <c r="N81" s="261">
        <f t="shared" si="14"/>
        <v>0</v>
      </c>
      <c r="O81" s="260">
        <f t="shared" si="15"/>
        <v>0</v>
      </c>
    </row>
    <row r="82" spans="1:15">
      <c r="A82" s="254">
        <f>MAX($A$12:A81)+1</f>
        <v>71</v>
      </c>
      <c r="B82" s="156" t="s">
        <v>174</v>
      </c>
      <c r="C82" s="255" t="s">
        <v>128</v>
      </c>
      <c r="D82" s="256" t="s">
        <v>100</v>
      </c>
      <c r="E82" s="156" t="s">
        <v>186</v>
      </c>
      <c r="F82" s="157" t="s">
        <v>76</v>
      </c>
      <c r="G82" s="257" t="s">
        <v>71</v>
      </c>
      <c r="H82" s="255" t="s">
        <v>70</v>
      </c>
      <c r="I82" s="258">
        <v>81.94</v>
      </c>
      <c r="J82" s="259">
        <v>1</v>
      </c>
      <c r="K82" s="9"/>
      <c r="L82" s="260">
        <f t="shared" si="12"/>
        <v>81.94</v>
      </c>
      <c r="M82" s="260">
        <f t="shared" si="13"/>
        <v>0</v>
      </c>
      <c r="N82" s="261">
        <f t="shared" si="14"/>
        <v>0</v>
      </c>
      <c r="O82" s="260">
        <f t="shared" si="15"/>
        <v>0</v>
      </c>
    </row>
    <row r="83" spans="1:15">
      <c r="A83" s="254">
        <f>MAX($A$12:A82)+1</f>
        <v>72</v>
      </c>
      <c r="B83" s="156" t="s">
        <v>174</v>
      </c>
      <c r="C83" s="255" t="s">
        <v>128</v>
      </c>
      <c r="D83" s="256" t="s">
        <v>100</v>
      </c>
      <c r="E83" s="156" t="s">
        <v>187</v>
      </c>
      <c r="F83" s="157" t="s">
        <v>75</v>
      </c>
      <c r="G83" s="257" t="s">
        <v>71</v>
      </c>
      <c r="H83" s="255" t="s">
        <v>88</v>
      </c>
      <c r="I83" s="258">
        <v>26.68</v>
      </c>
      <c r="J83" s="259">
        <v>1</v>
      </c>
      <c r="K83" s="9"/>
      <c r="L83" s="260">
        <f t="shared" si="12"/>
        <v>26.68</v>
      </c>
      <c r="M83" s="260">
        <f t="shared" si="13"/>
        <v>0</v>
      </c>
      <c r="N83" s="261">
        <f t="shared" si="14"/>
        <v>0</v>
      </c>
      <c r="O83" s="260">
        <f t="shared" si="15"/>
        <v>0</v>
      </c>
    </row>
    <row r="84" spans="1:15">
      <c r="A84" s="254">
        <f>MAX($A$12:A83)+1</f>
        <v>73</v>
      </c>
      <c r="B84" s="156" t="s">
        <v>174</v>
      </c>
      <c r="C84" s="255" t="s">
        <v>128</v>
      </c>
      <c r="D84" s="256" t="s">
        <v>100</v>
      </c>
      <c r="E84" s="156" t="s">
        <v>188</v>
      </c>
      <c r="F84" s="157" t="s">
        <v>76</v>
      </c>
      <c r="G84" s="257" t="s">
        <v>71</v>
      </c>
      <c r="H84" s="255" t="s">
        <v>70</v>
      </c>
      <c r="I84" s="258">
        <v>41.48</v>
      </c>
      <c r="J84" s="259">
        <v>1</v>
      </c>
      <c r="K84" s="9"/>
      <c r="L84" s="260">
        <f t="shared" si="12"/>
        <v>41.48</v>
      </c>
      <c r="M84" s="260">
        <f t="shared" si="13"/>
        <v>0</v>
      </c>
      <c r="N84" s="261">
        <f t="shared" si="14"/>
        <v>0</v>
      </c>
      <c r="O84" s="260">
        <f t="shared" si="15"/>
        <v>0</v>
      </c>
    </row>
    <row r="85" spans="1:15">
      <c r="A85" s="254">
        <f>MAX($A$12:A84)+1</f>
        <v>74</v>
      </c>
      <c r="B85" s="156" t="s">
        <v>174</v>
      </c>
      <c r="C85" s="255" t="s">
        <v>128</v>
      </c>
      <c r="D85" s="256" t="s">
        <v>100</v>
      </c>
      <c r="E85" s="156" t="s">
        <v>189</v>
      </c>
      <c r="F85" s="157" t="s">
        <v>76</v>
      </c>
      <c r="G85" s="257" t="s">
        <v>71</v>
      </c>
      <c r="H85" s="255" t="s">
        <v>86</v>
      </c>
      <c r="I85" s="258">
        <v>111.11</v>
      </c>
      <c r="J85" s="259">
        <v>1</v>
      </c>
      <c r="K85" s="9"/>
      <c r="L85" s="260">
        <f t="shared" si="12"/>
        <v>111.11</v>
      </c>
      <c r="M85" s="260">
        <f t="shared" si="13"/>
        <v>0</v>
      </c>
      <c r="N85" s="261">
        <f t="shared" si="14"/>
        <v>0</v>
      </c>
      <c r="O85" s="260">
        <f t="shared" si="15"/>
        <v>0</v>
      </c>
    </row>
    <row r="86" spans="1:15">
      <c r="A86" s="254">
        <f>MAX($A$12:A85)+1</f>
        <v>75</v>
      </c>
      <c r="B86" s="156" t="s">
        <v>174</v>
      </c>
      <c r="C86" s="255" t="s">
        <v>128</v>
      </c>
      <c r="D86" s="256" t="s">
        <v>100</v>
      </c>
      <c r="E86" s="156" t="s">
        <v>190</v>
      </c>
      <c r="F86" s="157" t="s">
        <v>76</v>
      </c>
      <c r="G86" s="257" t="s">
        <v>71</v>
      </c>
      <c r="H86" s="255" t="s">
        <v>70</v>
      </c>
      <c r="I86" s="258">
        <v>96.14</v>
      </c>
      <c r="J86" s="259">
        <v>1</v>
      </c>
      <c r="K86" s="9"/>
      <c r="L86" s="260">
        <f t="shared" si="12"/>
        <v>96.14</v>
      </c>
      <c r="M86" s="260">
        <f t="shared" si="13"/>
        <v>0</v>
      </c>
      <c r="N86" s="261">
        <f t="shared" si="14"/>
        <v>0</v>
      </c>
      <c r="O86" s="260">
        <f t="shared" si="15"/>
        <v>0</v>
      </c>
    </row>
    <row r="87" spans="1:15">
      <c r="A87" s="254">
        <f>MAX($A$12:A86)+1</f>
        <v>76</v>
      </c>
      <c r="B87" s="156" t="s">
        <v>174</v>
      </c>
      <c r="C87" s="255" t="s">
        <v>128</v>
      </c>
      <c r="D87" s="256" t="s">
        <v>100</v>
      </c>
      <c r="E87" s="156" t="s">
        <v>191</v>
      </c>
      <c r="F87" s="157" t="s">
        <v>76</v>
      </c>
      <c r="G87" s="257" t="s">
        <v>71</v>
      </c>
      <c r="H87" s="255" t="s">
        <v>70</v>
      </c>
      <c r="I87" s="258">
        <v>37.6</v>
      </c>
      <c r="J87" s="259">
        <v>1</v>
      </c>
      <c r="K87" s="9"/>
      <c r="L87" s="260">
        <f t="shared" si="12"/>
        <v>37.6</v>
      </c>
      <c r="M87" s="260">
        <f t="shared" si="13"/>
        <v>0</v>
      </c>
      <c r="N87" s="261">
        <f t="shared" si="14"/>
        <v>0</v>
      </c>
      <c r="O87" s="260">
        <f t="shared" si="15"/>
        <v>0</v>
      </c>
    </row>
    <row r="88" spans="1:15">
      <c r="A88" s="254">
        <f>MAX($A$12:A87)+1</f>
        <v>77</v>
      </c>
      <c r="B88" s="156" t="s">
        <v>100</v>
      </c>
      <c r="C88" s="255" t="s">
        <v>193</v>
      </c>
      <c r="D88" s="256" t="s">
        <v>100</v>
      </c>
      <c r="E88" s="156" t="s">
        <v>192</v>
      </c>
      <c r="F88" s="157" t="s">
        <v>76</v>
      </c>
      <c r="G88" s="257" t="s">
        <v>71</v>
      </c>
      <c r="H88" s="255" t="s">
        <v>70</v>
      </c>
      <c r="I88" s="258">
        <v>55.89</v>
      </c>
      <c r="J88" s="259">
        <v>1</v>
      </c>
      <c r="K88" s="9"/>
      <c r="L88" s="260">
        <f t="shared" si="12"/>
        <v>55.89</v>
      </c>
      <c r="M88" s="260">
        <f t="shared" si="13"/>
        <v>0</v>
      </c>
      <c r="N88" s="261">
        <f t="shared" si="14"/>
        <v>0</v>
      </c>
      <c r="O88" s="260">
        <f t="shared" si="15"/>
        <v>0</v>
      </c>
    </row>
    <row r="89" spans="1:15">
      <c r="A89" s="254">
        <f>MAX($A$12:A88)+1</f>
        <v>78</v>
      </c>
      <c r="B89" s="156" t="s">
        <v>100</v>
      </c>
      <c r="C89" s="255" t="s">
        <v>193</v>
      </c>
      <c r="D89" s="256" t="s">
        <v>100</v>
      </c>
      <c r="E89" s="156" t="s">
        <v>194</v>
      </c>
      <c r="F89" s="157" t="s">
        <v>76</v>
      </c>
      <c r="G89" s="257" t="s">
        <v>71</v>
      </c>
      <c r="H89" s="255" t="s">
        <v>70</v>
      </c>
      <c r="I89" s="258">
        <v>55.89</v>
      </c>
      <c r="J89" s="259">
        <v>1</v>
      </c>
      <c r="K89" s="9"/>
      <c r="L89" s="260">
        <f t="shared" si="12"/>
        <v>55.89</v>
      </c>
      <c r="M89" s="260">
        <f t="shared" si="13"/>
        <v>0</v>
      </c>
      <c r="N89" s="261">
        <f t="shared" si="14"/>
        <v>0</v>
      </c>
      <c r="O89" s="260">
        <f t="shared" si="15"/>
        <v>0</v>
      </c>
    </row>
    <row r="90" spans="1:15">
      <c r="A90" s="254">
        <f>MAX($A$12:A89)+1</f>
        <v>79</v>
      </c>
      <c r="B90" s="156" t="s">
        <v>100</v>
      </c>
      <c r="C90" s="255" t="s">
        <v>193</v>
      </c>
      <c r="D90" s="256" t="s">
        <v>100</v>
      </c>
      <c r="E90" s="156" t="s">
        <v>195</v>
      </c>
      <c r="F90" s="157" t="s">
        <v>76</v>
      </c>
      <c r="G90" s="257" t="s">
        <v>71</v>
      </c>
      <c r="H90" s="255" t="s">
        <v>70</v>
      </c>
      <c r="I90" s="258">
        <v>56.1</v>
      </c>
      <c r="J90" s="259">
        <v>1</v>
      </c>
      <c r="K90" s="9"/>
      <c r="L90" s="260">
        <f t="shared" si="12"/>
        <v>56.1</v>
      </c>
      <c r="M90" s="260">
        <f t="shared" si="13"/>
        <v>0</v>
      </c>
      <c r="N90" s="261">
        <f t="shared" si="14"/>
        <v>0</v>
      </c>
      <c r="O90" s="260">
        <f t="shared" si="15"/>
        <v>0</v>
      </c>
    </row>
    <row r="91" spans="1:15">
      <c r="A91" s="254">
        <f>MAX($A$12:A90)+1</f>
        <v>80</v>
      </c>
      <c r="B91" s="156" t="s">
        <v>100</v>
      </c>
      <c r="C91" s="255" t="s">
        <v>193</v>
      </c>
      <c r="D91" s="256" t="s">
        <v>100</v>
      </c>
      <c r="E91" s="156" t="s">
        <v>196</v>
      </c>
      <c r="F91" s="157" t="s">
        <v>76</v>
      </c>
      <c r="G91" s="257" t="s">
        <v>71</v>
      </c>
      <c r="H91" s="255" t="s">
        <v>70</v>
      </c>
      <c r="I91" s="258">
        <v>56.53</v>
      </c>
      <c r="J91" s="259">
        <v>1</v>
      </c>
      <c r="K91" s="9"/>
      <c r="L91" s="260">
        <f t="shared" si="12"/>
        <v>56.53</v>
      </c>
      <c r="M91" s="260">
        <f t="shared" si="13"/>
        <v>0</v>
      </c>
      <c r="N91" s="261">
        <f t="shared" si="14"/>
        <v>0</v>
      </c>
      <c r="O91" s="260">
        <f t="shared" si="15"/>
        <v>0</v>
      </c>
    </row>
    <row r="92" spans="1:15">
      <c r="A92" s="254">
        <f>MAX($A$12:A91)+1</f>
        <v>81</v>
      </c>
      <c r="B92" s="156" t="s">
        <v>100</v>
      </c>
      <c r="C92" s="255" t="s">
        <v>193</v>
      </c>
      <c r="D92" s="256" t="s">
        <v>100</v>
      </c>
      <c r="E92" s="156" t="s">
        <v>197</v>
      </c>
      <c r="F92" s="157" t="s">
        <v>76</v>
      </c>
      <c r="G92" s="257" t="s">
        <v>71</v>
      </c>
      <c r="H92" s="255" t="s">
        <v>70</v>
      </c>
      <c r="I92" s="258">
        <v>54.6</v>
      </c>
      <c r="J92" s="259">
        <v>1</v>
      </c>
      <c r="K92" s="9"/>
      <c r="L92" s="260">
        <f t="shared" si="12"/>
        <v>54.6</v>
      </c>
      <c r="M92" s="260">
        <f t="shared" si="13"/>
        <v>0</v>
      </c>
      <c r="N92" s="261">
        <f t="shared" si="14"/>
        <v>0</v>
      </c>
      <c r="O92" s="260">
        <f t="shared" si="15"/>
        <v>0</v>
      </c>
    </row>
    <row r="93" spans="1:15">
      <c r="A93" s="254">
        <f>MAX($A$12:A92)+1</f>
        <v>82</v>
      </c>
      <c r="B93" s="156" t="s">
        <v>100</v>
      </c>
      <c r="C93" s="255" t="s">
        <v>193</v>
      </c>
      <c r="D93" s="256" t="s">
        <v>100</v>
      </c>
      <c r="E93" s="156" t="s">
        <v>132</v>
      </c>
      <c r="F93" s="157" t="s">
        <v>75</v>
      </c>
      <c r="G93" s="257" t="s">
        <v>71</v>
      </c>
      <c r="H93" s="255" t="s">
        <v>88</v>
      </c>
      <c r="I93" s="258">
        <v>21.46</v>
      </c>
      <c r="J93" s="259">
        <v>1</v>
      </c>
      <c r="K93" s="9"/>
      <c r="L93" s="260">
        <f t="shared" si="12"/>
        <v>21.46</v>
      </c>
      <c r="M93" s="260">
        <f t="shared" si="13"/>
        <v>0</v>
      </c>
      <c r="N93" s="261">
        <f t="shared" si="14"/>
        <v>0</v>
      </c>
      <c r="O93" s="260">
        <f t="shared" si="15"/>
        <v>0</v>
      </c>
    </row>
    <row r="94" spans="1:15">
      <c r="A94" s="254">
        <f>MAX($A$12:A93)+1</f>
        <v>83</v>
      </c>
      <c r="B94" s="156" t="s">
        <v>100</v>
      </c>
      <c r="C94" s="255" t="s">
        <v>193</v>
      </c>
      <c r="D94" s="256" t="s">
        <v>100</v>
      </c>
      <c r="E94" s="156" t="s">
        <v>198</v>
      </c>
      <c r="F94" s="157" t="s">
        <v>76</v>
      </c>
      <c r="G94" s="257" t="s">
        <v>71</v>
      </c>
      <c r="H94" s="255" t="s">
        <v>86</v>
      </c>
      <c r="I94" s="258">
        <v>43.39</v>
      </c>
      <c r="J94" s="259">
        <v>1</v>
      </c>
      <c r="K94" s="9"/>
      <c r="L94" s="260">
        <f t="shared" si="12"/>
        <v>43.39</v>
      </c>
      <c r="M94" s="260">
        <f t="shared" si="13"/>
        <v>0</v>
      </c>
      <c r="N94" s="261">
        <f t="shared" si="14"/>
        <v>0</v>
      </c>
      <c r="O94" s="260">
        <f t="shared" si="15"/>
        <v>0</v>
      </c>
    </row>
    <row r="95" spans="1:15">
      <c r="A95" s="254">
        <f>MAX($A$12:A94)+1</f>
        <v>84</v>
      </c>
      <c r="B95" s="156" t="s">
        <v>100</v>
      </c>
      <c r="C95" s="255" t="s">
        <v>193</v>
      </c>
      <c r="D95" s="256" t="s">
        <v>100</v>
      </c>
      <c r="E95" s="156" t="s">
        <v>199</v>
      </c>
      <c r="F95" s="157" t="s">
        <v>76</v>
      </c>
      <c r="G95" s="257" t="s">
        <v>71</v>
      </c>
      <c r="H95" s="255" t="s">
        <v>39</v>
      </c>
      <c r="I95" s="258">
        <v>10.43</v>
      </c>
      <c r="J95" s="259">
        <v>1</v>
      </c>
      <c r="K95" s="9"/>
      <c r="L95" s="260">
        <f t="shared" si="12"/>
        <v>10.43</v>
      </c>
      <c r="M95" s="260">
        <f t="shared" si="13"/>
        <v>0</v>
      </c>
      <c r="N95" s="261">
        <f t="shared" si="14"/>
        <v>0</v>
      </c>
      <c r="O95" s="260">
        <f t="shared" si="15"/>
        <v>0</v>
      </c>
    </row>
    <row r="96" spans="1:15">
      <c r="A96" s="254">
        <f>MAX($A$12:A95)+1</f>
        <v>85</v>
      </c>
      <c r="B96" s="156" t="s">
        <v>100</v>
      </c>
      <c r="C96" s="255" t="s">
        <v>193</v>
      </c>
      <c r="D96" s="256" t="s">
        <v>100</v>
      </c>
      <c r="E96" s="156" t="s">
        <v>135</v>
      </c>
      <c r="F96" s="157" t="s">
        <v>75</v>
      </c>
      <c r="G96" s="257" t="s">
        <v>71</v>
      </c>
      <c r="H96" s="255" t="s">
        <v>43</v>
      </c>
      <c r="I96" s="258">
        <v>36.799999999999997</v>
      </c>
      <c r="J96" s="259">
        <v>1</v>
      </c>
      <c r="K96" s="9"/>
      <c r="L96" s="260">
        <f t="shared" si="12"/>
        <v>36.799999999999997</v>
      </c>
      <c r="M96" s="260">
        <f t="shared" si="13"/>
        <v>0</v>
      </c>
      <c r="N96" s="261">
        <f t="shared" si="14"/>
        <v>0</v>
      </c>
      <c r="O96" s="260">
        <f t="shared" si="15"/>
        <v>0</v>
      </c>
    </row>
    <row r="97" spans="1:15">
      <c r="A97" s="254">
        <f>MAX($A$12:A96)+1</f>
        <v>86</v>
      </c>
      <c r="B97" s="156" t="s">
        <v>100</v>
      </c>
      <c r="C97" s="255" t="s">
        <v>193</v>
      </c>
      <c r="D97" s="256" t="s">
        <v>100</v>
      </c>
      <c r="E97" s="156" t="s">
        <v>200</v>
      </c>
      <c r="F97" s="157" t="s">
        <v>75</v>
      </c>
      <c r="G97" s="257" t="s">
        <v>71</v>
      </c>
      <c r="H97" s="255" t="s">
        <v>86</v>
      </c>
      <c r="I97" s="258">
        <v>47.78</v>
      </c>
      <c r="J97" s="259">
        <v>1</v>
      </c>
      <c r="K97" s="9"/>
      <c r="L97" s="260">
        <f t="shared" si="12"/>
        <v>47.78</v>
      </c>
      <c r="M97" s="260">
        <f t="shared" si="13"/>
        <v>0</v>
      </c>
      <c r="N97" s="261">
        <f t="shared" si="14"/>
        <v>0</v>
      </c>
      <c r="O97" s="260">
        <f t="shared" si="15"/>
        <v>0</v>
      </c>
    </row>
    <row r="98" spans="1:15">
      <c r="A98" s="254">
        <f>MAX($A$12:A97)+1</f>
        <v>87</v>
      </c>
      <c r="B98" s="156" t="s">
        <v>100</v>
      </c>
      <c r="C98" s="255" t="s">
        <v>193</v>
      </c>
      <c r="D98" s="256" t="s">
        <v>100</v>
      </c>
      <c r="E98" s="156" t="s">
        <v>201</v>
      </c>
      <c r="F98" s="157" t="s">
        <v>76</v>
      </c>
      <c r="G98" s="257" t="s">
        <v>71</v>
      </c>
      <c r="H98" s="255" t="s">
        <v>39</v>
      </c>
      <c r="I98" s="258">
        <v>10.76</v>
      </c>
      <c r="J98" s="259">
        <v>1</v>
      </c>
      <c r="K98" s="9"/>
      <c r="L98" s="260">
        <f t="shared" si="12"/>
        <v>10.76</v>
      </c>
      <c r="M98" s="260">
        <f t="shared" si="13"/>
        <v>0</v>
      </c>
      <c r="N98" s="261">
        <f t="shared" si="14"/>
        <v>0</v>
      </c>
      <c r="O98" s="260">
        <f t="shared" si="15"/>
        <v>0</v>
      </c>
    </row>
    <row r="99" spans="1:15">
      <c r="A99" s="254">
        <f>MAX($A$12:A98)+1</f>
        <v>88</v>
      </c>
      <c r="B99" s="156" t="s">
        <v>100</v>
      </c>
      <c r="C99" s="255" t="s">
        <v>193</v>
      </c>
      <c r="D99" s="256" t="s">
        <v>100</v>
      </c>
      <c r="E99" s="156" t="s">
        <v>202</v>
      </c>
      <c r="F99" s="157" t="s">
        <v>76</v>
      </c>
      <c r="G99" s="257" t="s">
        <v>71</v>
      </c>
      <c r="H99" s="255" t="s">
        <v>70</v>
      </c>
      <c r="I99" s="258">
        <v>56.27</v>
      </c>
      <c r="J99" s="259">
        <v>1</v>
      </c>
      <c r="K99" s="9"/>
      <c r="L99" s="260">
        <f t="shared" si="12"/>
        <v>56.27</v>
      </c>
      <c r="M99" s="260">
        <f t="shared" si="13"/>
        <v>0</v>
      </c>
      <c r="N99" s="261">
        <f t="shared" si="14"/>
        <v>0</v>
      </c>
      <c r="O99" s="260">
        <f t="shared" si="15"/>
        <v>0</v>
      </c>
    </row>
    <row r="100" spans="1:15">
      <c r="A100" s="254">
        <f>MAX($A$12:A99)+1</f>
        <v>89</v>
      </c>
      <c r="B100" s="156" t="s">
        <v>100</v>
      </c>
      <c r="C100" s="255" t="s">
        <v>193</v>
      </c>
      <c r="D100" s="256" t="s">
        <v>100</v>
      </c>
      <c r="E100" s="156" t="s">
        <v>203</v>
      </c>
      <c r="F100" s="157" t="s">
        <v>76</v>
      </c>
      <c r="G100" s="257" t="s">
        <v>71</v>
      </c>
      <c r="H100" s="255" t="s">
        <v>70</v>
      </c>
      <c r="I100" s="258">
        <v>56.4</v>
      </c>
      <c r="J100" s="259">
        <v>1</v>
      </c>
      <c r="K100" s="9"/>
      <c r="L100" s="260">
        <f t="shared" si="12"/>
        <v>56.4</v>
      </c>
      <c r="M100" s="260">
        <f t="shared" si="13"/>
        <v>0</v>
      </c>
      <c r="N100" s="261">
        <f t="shared" si="14"/>
        <v>0</v>
      </c>
      <c r="O100" s="260">
        <f t="shared" si="15"/>
        <v>0</v>
      </c>
    </row>
    <row r="101" spans="1:15">
      <c r="A101" s="254">
        <f>MAX($A$12:A100)+1</f>
        <v>90</v>
      </c>
      <c r="B101" s="156" t="s">
        <v>100</v>
      </c>
      <c r="C101" s="255" t="s">
        <v>193</v>
      </c>
      <c r="D101" s="256" t="s">
        <v>100</v>
      </c>
      <c r="E101" s="156" t="s">
        <v>204</v>
      </c>
      <c r="F101" s="157" t="s">
        <v>76</v>
      </c>
      <c r="G101" s="257" t="s">
        <v>71</v>
      </c>
      <c r="H101" s="255" t="s">
        <v>70</v>
      </c>
      <c r="I101" s="258">
        <v>55.8</v>
      </c>
      <c r="J101" s="259">
        <v>1</v>
      </c>
      <c r="K101" s="9"/>
      <c r="L101" s="260">
        <f t="shared" si="12"/>
        <v>55.8</v>
      </c>
      <c r="M101" s="260">
        <f t="shared" si="13"/>
        <v>0</v>
      </c>
      <c r="N101" s="261">
        <f t="shared" si="14"/>
        <v>0</v>
      </c>
      <c r="O101" s="260">
        <f t="shared" si="15"/>
        <v>0</v>
      </c>
    </row>
    <row r="102" spans="1:15">
      <c r="A102" s="254">
        <f>MAX($A$12:A101)+1</f>
        <v>91</v>
      </c>
      <c r="B102" s="156" t="s">
        <v>100</v>
      </c>
      <c r="C102" s="255" t="s">
        <v>193</v>
      </c>
      <c r="D102" s="256" t="s">
        <v>100</v>
      </c>
      <c r="E102" s="156" t="s">
        <v>205</v>
      </c>
      <c r="F102" s="157" t="s">
        <v>76</v>
      </c>
      <c r="G102" s="257" t="s">
        <v>71</v>
      </c>
      <c r="H102" s="255" t="s">
        <v>70</v>
      </c>
      <c r="I102" s="258">
        <v>54.78</v>
      </c>
      <c r="J102" s="259">
        <v>1</v>
      </c>
      <c r="K102" s="9"/>
      <c r="L102" s="260">
        <f t="shared" si="12"/>
        <v>54.78</v>
      </c>
      <c r="M102" s="260">
        <f t="shared" si="13"/>
        <v>0</v>
      </c>
      <c r="N102" s="261">
        <f t="shared" si="14"/>
        <v>0</v>
      </c>
      <c r="O102" s="260">
        <f t="shared" si="15"/>
        <v>0</v>
      </c>
    </row>
    <row r="103" spans="1:15">
      <c r="A103" s="254">
        <f>MAX($A$12:A102)+1</f>
        <v>92</v>
      </c>
      <c r="B103" s="156" t="s">
        <v>100</v>
      </c>
      <c r="C103" s="255" t="s">
        <v>193</v>
      </c>
      <c r="D103" s="256" t="s">
        <v>100</v>
      </c>
      <c r="E103" s="156" t="s">
        <v>206</v>
      </c>
      <c r="F103" s="157" t="s">
        <v>76</v>
      </c>
      <c r="G103" s="257" t="s">
        <v>71</v>
      </c>
      <c r="H103" s="255" t="s">
        <v>70</v>
      </c>
      <c r="I103" s="258">
        <v>55.52</v>
      </c>
      <c r="J103" s="259">
        <v>1</v>
      </c>
      <c r="K103" s="9"/>
      <c r="L103" s="260">
        <f t="shared" si="12"/>
        <v>55.52</v>
      </c>
      <c r="M103" s="260">
        <f t="shared" si="13"/>
        <v>0</v>
      </c>
      <c r="N103" s="261">
        <f t="shared" si="14"/>
        <v>0</v>
      </c>
      <c r="O103" s="260">
        <f t="shared" si="15"/>
        <v>0</v>
      </c>
    </row>
    <row r="104" spans="1:15">
      <c r="A104" s="254">
        <f>MAX($A$12:A103)+1</f>
        <v>93</v>
      </c>
      <c r="B104" s="156" t="s">
        <v>100</v>
      </c>
      <c r="C104" s="255" t="s">
        <v>193</v>
      </c>
      <c r="D104" s="256" t="s">
        <v>100</v>
      </c>
      <c r="E104" s="156" t="s">
        <v>207</v>
      </c>
      <c r="F104" s="157" t="s">
        <v>76</v>
      </c>
      <c r="G104" s="257" t="s">
        <v>71</v>
      </c>
      <c r="H104" s="255" t="s">
        <v>86</v>
      </c>
      <c r="I104" s="258">
        <v>43.1</v>
      </c>
      <c r="J104" s="259">
        <v>1</v>
      </c>
      <c r="K104" s="9"/>
      <c r="L104" s="260">
        <f t="shared" si="12"/>
        <v>43.1</v>
      </c>
      <c r="M104" s="260">
        <f t="shared" si="13"/>
        <v>0</v>
      </c>
      <c r="N104" s="261">
        <f t="shared" si="14"/>
        <v>0</v>
      </c>
      <c r="O104" s="260">
        <f t="shared" si="15"/>
        <v>0</v>
      </c>
    </row>
    <row r="105" spans="1:15">
      <c r="A105" s="254">
        <f>MAX($A$12:A104)+1</f>
        <v>94</v>
      </c>
      <c r="B105" s="156" t="s">
        <v>100</v>
      </c>
      <c r="C105" s="255" t="s">
        <v>193</v>
      </c>
      <c r="D105" s="256" t="s">
        <v>100</v>
      </c>
      <c r="E105" s="156" t="s">
        <v>125</v>
      </c>
      <c r="F105" s="157" t="s">
        <v>75</v>
      </c>
      <c r="G105" s="257" t="s">
        <v>71</v>
      </c>
      <c r="H105" s="255" t="s">
        <v>88</v>
      </c>
      <c r="I105" s="258">
        <v>40.86</v>
      </c>
      <c r="J105" s="259">
        <v>1</v>
      </c>
      <c r="K105" s="9"/>
      <c r="L105" s="260">
        <f t="shared" si="12"/>
        <v>40.86</v>
      </c>
      <c r="M105" s="260">
        <f t="shared" si="13"/>
        <v>0</v>
      </c>
      <c r="N105" s="261">
        <f t="shared" si="14"/>
        <v>0</v>
      </c>
      <c r="O105" s="260">
        <f t="shared" si="15"/>
        <v>0</v>
      </c>
    </row>
    <row r="106" spans="1:15">
      <c r="A106" s="254">
        <f>MAX($A$12:A105)+1</f>
        <v>95</v>
      </c>
      <c r="B106" s="156" t="s">
        <v>100</v>
      </c>
      <c r="C106" s="255" t="s">
        <v>193</v>
      </c>
      <c r="D106" s="256" t="s">
        <v>100</v>
      </c>
      <c r="E106" s="156" t="s">
        <v>208</v>
      </c>
      <c r="F106" s="157" t="s">
        <v>76</v>
      </c>
      <c r="G106" s="257" t="s">
        <v>71</v>
      </c>
      <c r="H106" s="255" t="s">
        <v>70</v>
      </c>
      <c r="I106" s="258">
        <v>70.22</v>
      </c>
      <c r="J106" s="259">
        <v>1</v>
      </c>
      <c r="K106" s="9"/>
      <c r="L106" s="260">
        <f t="shared" si="12"/>
        <v>70.22</v>
      </c>
      <c r="M106" s="260">
        <f t="shared" si="13"/>
        <v>0</v>
      </c>
      <c r="N106" s="261">
        <f t="shared" si="14"/>
        <v>0</v>
      </c>
      <c r="O106" s="260">
        <f t="shared" si="15"/>
        <v>0</v>
      </c>
    </row>
    <row r="107" spans="1:15">
      <c r="A107" s="254">
        <f>MAX($A$12:A106)+1</f>
        <v>96</v>
      </c>
      <c r="B107" s="156" t="s">
        <v>100</v>
      </c>
      <c r="C107" s="255" t="s">
        <v>193</v>
      </c>
      <c r="D107" s="256" t="s">
        <v>100</v>
      </c>
      <c r="E107" s="156" t="s">
        <v>209</v>
      </c>
      <c r="F107" s="157" t="s">
        <v>76</v>
      </c>
      <c r="G107" s="257" t="s">
        <v>71</v>
      </c>
      <c r="H107" s="255" t="s">
        <v>70</v>
      </c>
      <c r="I107" s="258">
        <v>55.04</v>
      </c>
      <c r="J107" s="259">
        <v>1</v>
      </c>
      <c r="K107" s="9"/>
      <c r="L107" s="260">
        <f t="shared" si="12"/>
        <v>55.04</v>
      </c>
      <c r="M107" s="260">
        <f t="shared" si="13"/>
        <v>0</v>
      </c>
      <c r="N107" s="261">
        <f t="shared" si="14"/>
        <v>0</v>
      </c>
      <c r="O107" s="260">
        <f t="shared" si="15"/>
        <v>0</v>
      </c>
    </row>
    <row r="108" spans="1:15">
      <c r="A108" s="254">
        <f>MAX($A$12:A107)+1</f>
        <v>97</v>
      </c>
      <c r="B108" s="156" t="s">
        <v>100</v>
      </c>
      <c r="C108" s="255" t="s">
        <v>193</v>
      </c>
      <c r="D108" s="256" t="s">
        <v>100</v>
      </c>
      <c r="E108" s="156" t="s">
        <v>210</v>
      </c>
      <c r="F108" s="157" t="s">
        <v>76</v>
      </c>
      <c r="G108" s="257" t="s">
        <v>71</v>
      </c>
      <c r="H108" s="255" t="s">
        <v>70</v>
      </c>
      <c r="I108" s="258">
        <v>72.45</v>
      </c>
      <c r="J108" s="259">
        <v>1</v>
      </c>
      <c r="K108" s="9"/>
      <c r="L108" s="260">
        <f t="shared" si="12"/>
        <v>72.45</v>
      </c>
      <c r="M108" s="260">
        <f t="shared" si="13"/>
        <v>0</v>
      </c>
      <c r="N108" s="261">
        <f t="shared" si="14"/>
        <v>0</v>
      </c>
      <c r="O108" s="260">
        <f t="shared" si="15"/>
        <v>0</v>
      </c>
    </row>
    <row r="109" spans="1:15">
      <c r="A109" s="254">
        <f>MAX($A$12:A108)+1</f>
        <v>98</v>
      </c>
      <c r="B109" s="156" t="s">
        <v>100</v>
      </c>
      <c r="C109" s="255" t="s">
        <v>193</v>
      </c>
      <c r="D109" s="256" t="s">
        <v>100</v>
      </c>
      <c r="E109" s="156" t="s">
        <v>211</v>
      </c>
      <c r="F109" s="157" t="s">
        <v>75</v>
      </c>
      <c r="G109" s="257" t="s">
        <v>71</v>
      </c>
      <c r="H109" s="255" t="s">
        <v>89</v>
      </c>
      <c r="I109" s="258">
        <v>4.7699999999999996</v>
      </c>
      <c r="J109" s="259">
        <v>1</v>
      </c>
      <c r="K109" s="9"/>
      <c r="L109" s="260">
        <f t="shared" si="12"/>
        <v>4.7699999999999996</v>
      </c>
      <c r="M109" s="260">
        <f t="shared" si="13"/>
        <v>0</v>
      </c>
      <c r="N109" s="261">
        <f t="shared" si="14"/>
        <v>0</v>
      </c>
      <c r="O109" s="260">
        <f t="shared" si="15"/>
        <v>0</v>
      </c>
    </row>
    <row r="110" spans="1:15">
      <c r="A110" s="254">
        <f>MAX($A$12:A109)+1</f>
        <v>99</v>
      </c>
      <c r="B110" s="156" t="s">
        <v>100</v>
      </c>
      <c r="C110" s="255" t="s">
        <v>193</v>
      </c>
      <c r="D110" s="256" t="s">
        <v>100</v>
      </c>
      <c r="E110" s="156" t="s">
        <v>212</v>
      </c>
      <c r="F110" s="157" t="s">
        <v>75</v>
      </c>
      <c r="G110" s="257" t="s">
        <v>71</v>
      </c>
      <c r="H110" s="255" t="s">
        <v>89</v>
      </c>
      <c r="I110" s="258">
        <v>5.24</v>
      </c>
      <c r="J110" s="259">
        <v>1</v>
      </c>
      <c r="K110" s="9"/>
      <c r="L110" s="260">
        <f t="shared" si="12"/>
        <v>5.24</v>
      </c>
      <c r="M110" s="260">
        <f t="shared" si="13"/>
        <v>0</v>
      </c>
      <c r="N110" s="261">
        <f t="shared" si="14"/>
        <v>0</v>
      </c>
      <c r="O110" s="260">
        <f t="shared" si="15"/>
        <v>0</v>
      </c>
    </row>
    <row r="111" spans="1:15">
      <c r="A111" s="254">
        <f>MAX($A$12:A110)+1</f>
        <v>100</v>
      </c>
      <c r="B111" s="156" t="s">
        <v>100</v>
      </c>
      <c r="C111" s="255" t="s">
        <v>193</v>
      </c>
      <c r="D111" s="256" t="s">
        <v>100</v>
      </c>
      <c r="E111" s="156" t="s">
        <v>126</v>
      </c>
      <c r="F111" s="157" t="s">
        <v>75</v>
      </c>
      <c r="G111" s="257" t="s">
        <v>71</v>
      </c>
      <c r="H111" s="255" t="s">
        <v>88</v>
      </c>
      <c r="I111" s="258">
        <v>21.07</v>
      </c>
      <c r="J111" s="259">
        <v>1</v>
      </c>
      <c r="K111" s="9"/>
      <c r="L111" s="260">
        <f t="shared" si="12"/>
        <v>21.07</v>
      </c>
      <c r="M111" s="260">
        <f t="shared" si="13"/>
        <v>0</v>
      </c>
      <c r="N111" s="261">
        <f t="shared" si="14"/>
        <v>0</v>
      </c>
      <c r="O111" s="260">
        <f t="shared" si="15"/>
        <v>0</v>
      </c>
    </row>
    <row r="112" spans="1:15">
      <c r="A112" s="254">
        <f>MAX($A$12:A111)+1</f>
        <v>101</v>
      </c>
      <c r="B112" s="156" t="s">
        <v>100</v>
      </c>
      <c r="C112" s="255" t="s">
        <v>193</v>
      </c>
      <c r="D112" s="256" t="s">
        <v>100</v>
      </c>
      <c r="E112" s="156" t="s">
        <v>213</v>
      </c>
      <c r="F112" s="157" t="s">
        <v>76</v>
      </c>
      <c r="G112" s="255" t="s">
        <v>80</v>
      </c>
      <c r="H112" s="255" t="s">
        <v>80</v>
      </c>
      <c r="I112" s="258">
        <v>14.58</v>
      </c>
      <c r="J112" s="277"/>
      <c r="K112" s="277"/>
      <c r="L112" s="277"/>
      <c r="M112" s="277"/>
      <c r="N112" s="277"/>
      <c r="O112" s="277"/>
    </row>
    <row r="113" spans="1:15">
      <c r="A113" s="254">
        <f>MAX($A$12:A112)+1</f>
        <v>102</v>
      </c>
      <c r="B113" s="156" t="s">
        <v>100</v>
      </c>
      <c r="C113" s="255" t="s">
        <v>193</v>
      </c>
      <c r="D113" s="256" t="s">
        <v>100</v>
      </c>
      <c r="E113" s="156" t="s">
        <v>214</v>
      </c>
      <c r="F113" s="157" t="s">
        <v>76</v>
      </c>
      <c r="G113" s="257" t="s">
        <v>71</v>
      </c>
      <c r="H113" s="255" t="s">
        <v>70</v>
      </c>
      <c r="I113" s="258">
        <v>72.13</v>
      </c>
      <c r="J113" s="259">
        <v>1</v>
      </c>
      <c r="K113" s="9"/>
      <c r="L113" s="260">
        <f t="shared" si="12"/>
        <v>72.13</v>
      </c>
      <c r="M113" s="260">
        <f t="shared" si="13"/>
        <v>0</v>
      </c>
      <c r="N113" s="261">
        <f t="shared" si="14"/>
        <v>0</v>
      </c>
      <c r="O113" s="260">
        <f t="shared" si="15"/>
        <v>0</v>
      </c>
    </row>
    <row r="114" spans="1:15">
      <c r="A114" s="254">
        <f>MAX($A$12:A113)+1</f>
        <v>103</v>
      </c>
      <c r="B114" s="156" t="s">
        <v>100</v>
      </c>
      <c r="C114" s="255" t="s">
        <v>193</v>
      </c>
      <c r="D114" s="256" t="s">
        <v>100</v>
      </c>
      <c r="E114" s="156" t="s">
        <v>216</v>
      </c>
      <c r="F114" s="157" t="s">
        <v>76</v>
      </c>
      <c r="G114" s="257" t="s">
        <v>71</v>
      </c>
      <c r="H114" s="255" t="s">
        <v>70</v>
      </c>
      <c r="I114" s="258">
        <v>76.95</v>
      </c>
      <c r="J114" s="259">
        <v>1</v>
      </c>
      <c r="K114" s="9"/>
      <c r="L114" s="260">
        <f t="shared" si="12"/>
        <v>76.95</v>
      </c>
      <c r="M114" s="260">
        <f t="shared" si="13"/>
        <v>0</v>
      </c>
      <c r="N114" s="261">
        <f t="shared" si="14"/>
        <v>0</v>
      </c>
      <c r="O114" s="260">
        <f t="shared" si="15"/>
        <v>0</v>
      </c>
    </row>
    <row r="115" spans="1:15">
      <c r="A115" s="254">
        <f>MAX($A$12:A114)+1</f>
        <v>104</v>
      </c>
      <c r="B115" s="156" t="s">
        <v>100</v>
      </c>
      <c r="C115" s="255" t="s">
        <v>193</v>
      </c>
      <c r="D115" s="256" t="s">
        <v>100</v>
      </c>
      <c r="E115" s="156" t="s">
        <v>217</v>
      </c>
      <c r="F115" s="157" t="s">
        <v>76</v>
      </c>
      <c r="G115" s="257" t="s">
        <v>71</v>
      </c>
      <c r="H115" s="255" t="s">
        <v>70</v>
      </c>
      <c r="I115" s="258">
        <v>79.12</v>
      </c>
      <c r="J115" s="259">
        <v>1</v>
      </c>
      <c r="K115" s="9"/>
      <c r="L115" s="260">
        <f t="shared" si="12"/>
        <v>79.12</v>
      </c>
      <c r="M115" s="260">
        <f t="shared" si="13"/>
        <v>0</v>
      </c>
      <c r="N115" s="261">
        <f t="shared" si="14"/>
        <v>0</v>
      </c>
      <c r="O115" s="260">
        <f t="shared" si="15"/>
        <v>0</v>
      </c>
    </row>
    <row r="116" spans="1:15">
      <c r="A116" s="254">
        <f>MAX($A$12:A115)+1</f>
        <v>105</v>
      </c>
      <c r="B116" s="156" t="s">
        <v>100</v>
      </c>
      <c r="C116" s="255" t="s">
        <v>193</v>
      </c>
      <c r="D116" s="256" t="s">
        <v>100</v>
      </c>
      <c r="E116" s="156" t="s">
        <v>218</v>
      </c>
      <c r="F116" s="157" t="s">
        <v>76</v>
      </c>
      <c r="G116" s="257" t="s">
        <v>71</v>
      </c>
      <c r="H116" s="255" t="s">
        <v>86</v>
      </c>
      <c r="I116" s="258">
        <v>88.55</v>
      </c>
      <c r="J116" s="259">
        <v>1</v>
      </c>
      <c r="K116" s="9"/>
      <c r="L116" s="260">
        <f t="shared" si="12"/>
        <v>88.55</v>
      </c>
      <c r="M116" s="260">
        <f t="shared" si="13"/>
        <v>0</v>
      </c>
      <c r="N116" s="261">
        <f t="shared" si="14"/>
        <v>0</v>
      </c>
      <c r="O116" s="260">
        <f t="shared" si="15"/>
        <v>0</v>
      </c>
    </row>
    <row r="117" spans="1:15">
      <c r="A117" s="254">
        <f>MAX($A$12:A116)+1</f>
        <v>106</v>
      </c>
      <c r="B117" s="156" t="s">
        <v>100</v>
      </c>
      <c r="C117" s="255" t="s">
        <v>193</v>
      </c>
      <c r="D117" s="256" t="s">
        <v>100</v>
      </c>
      <c r="E117" s="156" t="s">
        <v>219</v>
      </c>
      <c r="F117" s="157" t="s">
        <v>76</v>
      </c>
      <c r="G117" s="257" t="s">
        <v>71</v>
      </c>
      <c r="H117" s="255" t="s">
        <v>70</v>
      </c>
      <c r="I117" s="258">
        <v>63.26</v>
      </c>
      <c r="J117" s="259">
        <v>1</v>
      </c>
      <c r="K117" s="9"/>
      <c r="L117" s="260">
        <f t="shared" si="12"/>
        <v>63.26</v>
      </c>
      <c r="M117" s="260">
        <f t="shared" si="13"/>
        <v>0</v>
      </c>
      <c r="N117" s="261">
        <f t="shared" si="14"/>
        <v>0</v>
      </c>
      <c r="O117" s="260">
        <f t="shared" si="15"/>
        <v>0</v>
      </c>
    </row>
    <row r="118" spans="1:15">
      <c r="A118" s="254">
        <f>MAX($A$12:A117)+1</f>
        <v>107</v>
      </c>
      <c r="B118" s="156" t="s">
        <v>100</v>
      </c>
      <c r="C118" s="255" t="s">
        <v>193</v>
      </c>
      <c r="D118" s="256" t="s">
        <v>100</v>
      </c>
      <c r="E118" s="156" t="s">
        <v>220</v>
      </c>
      <c r="F118" s="157" t="s">
        <v>221</v>
      </c>
      <c r="G118" s="257" t="s">
        <v>71</v>
      </c>
      <c r="H118" s="255" t="s">
        <v>44</v>
      </c>
      <c r="I118" s="258">
        <v>30.12</v>
      </c>
      <c r="J118" s="259">
        <v>1</v>
      </c>
      <c r="K118" s="9"/>
      <c r="L118" s="260">
        <f t="shared" si="12"/>
        <v>30.12</v>
      </c>
      <c r="M118" s="260">
        <f t="shared" si="13"/>
        <v>0</v>
      </c>
      <c r="N118" s="261">
        <f t="shared" si="14"/>
        <v>0</v>
      </c>
      <c r="O118" s="260">
        <f t="shared" si="15"/>
        <v>0</v>
      </c>
    </row>
    <row r="119" spans="1:15">
      <c r="A119" s="254">
        <f>MAX($A$12:A118)+1</f>
        <v>108</v>
      </c>
      <c r="B119" s="156" t="s">
        <v>100</v>
      </c>
      <c r="C119" s="255" t="s">
        <v>193</v>
      </c>
      <c r="D119" s="256" t="s">
        <v>100</v>
      </c>
      <c r="E119" s="156" t="s">
        <v>222</v>
      </c>
      <c r="F119" s="157" t="s">
        <v>76</v>
      </c>
      <c r="G119" s="257" t="s">
        <v>71</v>
      </c>
      <c r="H119" s="255" t="s">
        <v>70</v>
      </c>
      <c r="I119" s="258">
        <v>60.83</v>
      </c>
      <c r="J119" s="259">
        <v>1</v>
      </c>
      <c r="K119" s="9"/>
      <c r="L119" s="260">
        <f t="shared" si="12"/>
        <v>60.83</v>
      </c>
      <c r="M119" s="260">
        <f t="shared" si="13"/>
        <v>0</v>
      </c>
      <c r="N119" s="261">
        <f t="shared" si="14"/>
        <v>0</v>
      </c>
      <c r="O119" s="260">
        <f t="shared" si="15"/>
        <v>0</v>
      </c>
    </row>
    <row r="120" spans="1:15">
      <c r="A120" s="254">
        <f>MAX($A$12:A119)+1</f>
        <v>109</v>
      </c>
      <c r="B120" s="156" t="s">
        <v>100</v>
      </c>
      <c r="C120" s="255" t="s">
        <v>193</v>
      </c>
      <c r="D120" s="256" t="s">
        <v>100</v>
      </c>
      <c r="E120" s="156" t="s">
        <v>223</v>
      </c>
      <c r="F120" s="157" t="s">
        <v>76</v>
      </c>
      <c r="G120" s="257" t="s">
        <v>71</v>
      </c>
      <c r="H120" s="255" t="s">
        <v>70</v>
      </c>
      <c r="I120" s="258">
        <v>60.83</v>
      </c>
      <c r="J120" s="259">
        <v>1</v>
      </c>
      <c r="K120" s="9"/>
      <c r="L120" s="260">
        <f t="shared" si="12"/>
        <v>60.83</v>
      </c>
      <c r="M120" s="260">
        <f t="shared" si="13"/>
        <v>0</v>
      </c>
      <c r="N120" s="261">
        <f t="shared" si="14"/>
        <v>0</v>
      </c>
      <c r="O120" s="260">
        <f t="shared" si="15"/>
        <v>0</v>
      </c>
    </row>
    <row r="121" spans="1:15">
      <c r="A121" s="254">
        <f>MAX($A$12:A120)+1</f>
        <v>110</v>
      </c>
      <c r="B121" s="156" t="s">
        <v>100</v>
      </c>
      <c r="C121" s="255" t="s">
        <v>193</v>
      </c>
      <c r="D121" s="256" t="s">
        <v>100</v>
      </c>
      <c r="E121" s="156" t="s">
        <v>171</v>
      </c>
      <c r="F121" s="157" t="s">
        <v>75</v>
      </c>
      <c r="G121" s="257" t="s">
        <v>71</v>
      </c>
      <c r="H121" s="255" t="s">
        <v>88</v>
      </c>
      <c r="I121" s="258">
        <v>23.54</v>
      </c>
      <c r="J121" s="259">
        <v>1</v>
      </c>
      <c r="K121" s="9"/>
      <c r="L121" s="260">
        <f t="shared" si="12"/>
        <v>23.54</v>
      </c>
      <c r="M121" s="260">
        <f t="shared" si="13"/>
        <v>0</v>
      </c>
      <c r="N121" s="261">
        <f t="shared" si="14"/>
        <v>0</v>
      </c>
      <c r="O121" s="260">
        <f t="shared" si="15"/>
        <v>0</v>
      </c>
    </row>
    <row r="122" spans="1:15">
      <c r="A122" s="254">
        <f>MAX($A$12:A121)+1</f>
        <v>111</v>
      </c>
      <c r="B122" s="156" t="s">
        <v>100</v>
      </c>
      <c r="C122" s="255" t="s">
        <v>193</v>
      </c>
      <c r="D122" s="256" t="s">
        <v>100</v>
      </c>
      <c r="E122" s="156" t="s">
        <v>224</v>
      </c>
      <c r="F122" s="157" t="s">
        <v>75</v>
      </c>
      <c r="G122" s="257" t="s">
        <v>71</v>
      </c>
      <c r="H122" s="255" t="s">
        <v>86</v>
      </c>
      <c r="I122" s="258">
        <v>30.74</v>
      </c>
      <c r="J122" s="259">
        <v>1</v>
      </c>
      <c r="K122" s="9"/>
      <c r="L122" s="260">
        <f t="shared" si="12"/>
        <v>30.74</v>
      </c>
      <c r="M122" s="260">
        <f t="shared" si="13"/>
        <v>0</v>
      </c>
      <c r="N122" s="261">
        <f t="shared" si="14"/>
        <v>0</v>
      </c>
      <c r="O122" s="260">
        <f t="shared" si="15"/>
        <v>0</v>
      </c>
    </row>
    <row r="123" spans="1:15">
      <c r="A123" s="254">
        <f>MAX($A$12:A122)+1</f>
        <v>112</v>
      </c>
      <c r="B123" s="156" t="s">
        <v>174</v>
      </c>
      <c r="C123" s="255" t="s">
        <v>193</v>
      </c>
      <c r="D123" s="256" t="s">
        <v>100</v>
      </c>
      <c r="E123" s="156" t="s">
        <v>225</v>
      </c>
      <c r="F123" s="157" t="s">
        <v>75</v>
      </c>
      <c r="G123" s="257" t="s">
        <v>71</v>
      </c>
      <c r="H123" s="255" t="s">
        <v>88</v>
      </c>
      <c r="I123" s="258">
        <v>33.07</v>
      </c>
      <c r="J123" s="259">
        <v>1</v>
      </c>
      <c r="K123" s="9"/>
      <c r="L123" s="260">
        <f t="shared" si="12"/>
        <v>33.07</v>
      </c>
      <c r="M123" s="260">
        <f t="shared" si="13"/>
        <v>0</v>
      </c>
      <c r="N123" s="261">
        <f t="shared" si="14"/>
        <v>0</v>
      </c>
      <c r="O123" s="260">
        <f t="shared" si="15"/>
        <v>0</v>
      </c>
    </row>
    <row r="124" spans="1:15">
      <c r="A124" s="254">
        <f>MAX($A$12:A123)+1</f>
        <v>113</v>
      </c>
      <c r="B124" s="156" t="s">
        <v>174</v>
      </c>
      <c r="C124" s="255" t="s">
        <v>193</v>
      </c>
      <c r="D124" s="256" t="s">
        <v>100</v>
      </c>
      <c r="E124" s="156" t="s">
        <v>226</v>
      </c>
      <c r="F124" s="157" t="s">
        <v>76</v>
      </c>
      <c r="G124" s="257" t="s">
        <v>71</v>
      </c>
      <c r="H124" s="255" t="s">
        <v>70</v>
      </c>
      <c r="I124" s="258">
        <v>42.97</v>
      </c>
      <c r="J124" s="259">
        <v>1</v>
      </c>
      <c r="K124" s="9"/>
      <c r="L124" s="260">
        <f t="shared" si="12"/>
        <v>42.97</v>
      </c>
      <c r="M124" s="260">
        <f t="shared" si="13"/>
        <v>0</v>
      </c>
      <c r="N124" s="261">
        <f t="shared" si="14"/>
        <v>0</v>
      </c>
      <c r="O124" s="260">
        <f t="shared" si="15"/>
        <v>0</v>
      </c>
    </row>
    <row r="125" spans="1:15">
      <c r="A125" s="254">
        <f>MAX($A$12:A124)+1</f>
        <v>114</v>
      </c>
      <c r="B125" s="156" t="s">
        <v>174</v>
      </c>
      <c r="C125" s="255" t="s">
        <v>193</v>
      </c>
      <c r="D125" s="256" t="s">
        <v>100</v>
      </c>
      <c r="E125" s="156" t="s">
        <v>227</v>
      </c>
      <c r="F125" s="157" t="s">
        <v>76</v>
      </c>
      <c r="G125" s="257" t="s">
        <v>71</v>
      </c>
      <c r="H125" s="255" t="s">
        <v>70</v>
      </c>
      <c r="I125" s="258">
        <v>88.22</v>
      </c>
      <c r="J125" s="259">
        <v>1</v>
      </c>
      <c r="K125" s="9"/>
      <c r="L125" s="260">
        <f t="shared" si="12"/>
        <v>88.22</v>
      </c>
      <c r="M125" s="260">
        <f t="shared" si="13"/>
        <v>0</v>
      </c>
      <c r="N125" s="261">
        <f t="shared" si="14"/>
        <v>0</v>
      </c>
      <c r="O125" s="260">
        <f t="shared" si="15"/>
        <v>0</v>
      </c>
    </row>
    <row r="126" spans="1:15">
      <c r="A126" s="254">
        <f>MAX($A$12:A125)+1</f>
        <v>115</v>
      </c>
      <c r="B126" s="156" t="s">
        <v>174</v>
      </c>
      <c r="C126" s="255" t="s">
        <v>193</v>
      </c>
      <c r="D126" s="256" t="s">
        <v>100</v>
      </c>
      <c r="E126" s="156" t="s">
        <v>228</v>
      </c>
      <c r="F126" s="157" t="s">
        <v>76</v>
      </c>
      <c r="G126" s="257" t="s">
        <v>71</v>
      </c>
      <c r="H126" s="255" t="s">
        <v>70</v>
      </c>
      <c r="I126" s="258">
        <v>69.959999999999994</v>
      </c>
      <c r="J126" s="259">
        <v>1</v>
      </c>
      <c r="K126" s="9"/>
      <c r="L126" s="260">
        <f t="shared" si="12"/>
        <v>69.959999999999994</v>
      </c>
      <c r="M126" s="260">
        <f t="shared" si="13"/>
        <v>0</v>
      </c>
      <c r="N126" s="261">
        <f t="shared" si="14"/>
        <v>0</v>
      </c>
      <c r="O126" s="260">
        <f t="shared" si="15"/>
        <v>0</v>
      </c>
    </row>
    <row r="127" spans="1:15">
      <c r="A127" s="254">
        <f>MAX($A$12:A126)+1</f>
        <v>116</v>
      </c>
      <c r="B127" s="156" t="s">
        <v>174</v>
      </c>
      <c r="C127" s="255" t="s">
        <v>193</v>
      </c>
      <c r="D127" s="256" t="s">
        <v>100</v>
      </c>
      <c r="E127" s="156" t="s">
        <v>229</v>
      </c>
      <c r="F127" s="157" t="s">
        <v>76</v>
      </c>
      <c r="G127" s="257" t="s">
        <v>71</v>
      </c>
      <c r="H127" s="255" t="s">
        <v>70</v>
      </c>
      <c r="I127" s="258">
        <v>52.26</v>
      </c>
      <c r="J127" s="259">
        <v>1</v>
      </c>
      <c r="K127" s="9"/>
      <c r="L127" s="260">
        <f t="shared" si="12"/>
        <v>52.26</v>
      </c>
      <c r="M127" s="260">
        <f t="shared" si="13"/>
        <v>0</v>
      </c>
      <c r="N127" s="261">
        <f t="shared" si="14"/>
        <v>0</v>
      </c>
      <c r="O127" s="260">
        <f t="shared" si="15"/>
        <v>0</v>
      </c>
    </row>
    <row r="128" spans="1:15">
      <c r="A128" s="254">
        <f>MAX($A$12:A127)+1</f>
        <v>117</v>
      </c>
      <c r="B128" s="156" t="s">
        <v>174</v>
      </c>
      <c r="C128" s="255" t="s">
        <v>193</v>
      </c>
      <c r="D128" s="256" t="s">
        <v>100</v>
      </c>
      <c r="E128" s="156" t="s">
        <v>230</v>
      </c>
      <c r="F128" s="157" t="s">
        <v>76</v>
      </c>
      <c r="G128" s="257" t="s">
        <v>71</v>
      </c>
      <c r="H128" s="255" t="s">
        <v>70</v>
      </c>
      <c r="I128" s="258">
        <v>81.569999999999993</v>
      </c>
      <c r="J128" s="259">
        <v>1</v>
      </c>
      <c r="K128" s="9"/>
      <c r="L128" s="260">
        <f t="shared" si="12"/>
        <v>81.569999999999993</v>
      </c>
      <c r="M128" s="260">
        <f t="shared" si="13"/>
        <v>0</v>
      </c>
      <c r="N128" s="261">
        <f t="shared" si="14"/>
        <v>0</v>
      </c>
      <c r="O128" s="260">
        <f t="shared" si="15"/>
        <v>0</v>
      </c>
    </row>
    <row r="129" spans="1:15">
      <c r="A129" s="254">
        <f>MAX($A$12:A128)+1</f>
        <v>118</v>
      </c>
      <c r="B129" s="156" t="s">
        <v>174</v>
      </c>
      <c r="C129" s="255" t="s">
        <v>193</v>
      </c>
      <c r="D129" s="256" t="s">
        <v>100</v>
      </c>
      <c r="E129" s="156" t="s">
        <v>231</v>
      </c>
      <c r="F129" s="157" t="s">
        <v>75</v>
      </c>
      <c r="G129" s="257" t="s">
        <v>71</v>
      </c>
      <c r="H129" s="255" t="s">
        <v>88</v>
      </c>
      <c r="I129" s="258">
        <v>5.42</v>
      </c>
      <c r="J129" s="259">
        <v>1</v>
      </c>
      <c r="K129" s="9"/>
      <c r="L129" s="260">
        <f t="shared" si="12"/>
        <v>5.42</v>
      </c>
      <c r="M129" s="260">
        <f t="shared" si="13"/>
        <v>0</v>
      </c>
      <c r="N129" s="261">
        <f t="shared" si="14"/>
        <v>0</v>
      </c>
      <c r="O129" s="260">
        <f t="shared" si="15"/>
        <v>0</v>
      </c>
    </row>
    <row r="130" spans="1:15">
      <c r="A130" s="254">
        <f>MAX($A$12:A129)+1</f>
        <v>119</v>
      </c>
      <c r="B130" s="156" t="s">
        <v>174</v>
      </c>
      <c r="C130" s="255" t="s">
        <v>193</v>
      </c>
      <c r="D130" s="256" t="s">
        <v>100</v>
      </c>
      <c r="E130" s="156" t="s">
        <v>232</v>
      </c>
      <c r="F130" s="157" t="s">
        <v>76</v>
      </c>
      <c r="G130" s="257" t="s">
        <v>71</v>
      </c>
      <c r="H130" s="255" t="s">
        <v>70</v>
      </c>
      <c r="I130" s="258">
        <v>105.05</v>
      </c>
      <c r="J130" s="259">
        <v>1</v>
      </c>
      <c r="K130" s="9"/>
      <c r="L130" s="260">
        <f t="shared" si="12"/>
        <v>105.05</v>
      </c>
      <c r="M130" s="260">
        <f t="shared" si="13"/>
        <v>0</v>
      </c>
      <c r="N130" s="261">
        <f t="shared" si="14"/>
        <v>0</v>
      </c>
      <c r="O130" s="260">
        <f t="shared" si="15"/>
        <v>0</v>
      </c>
    </row>
    <row r="131" spans="1:15">
      <c r="A131" s="254">
        <f>MAX($A$12:A130)+1</f>
        <v>120</v>
      </c>
      <c r="B131" s="156" t="s">
        <v>174</v>
      </c>
      <c r="C131" s="255" t="s">
        <v>193</v>
      </c>
      <c r="D131" s="256" t="s">
        <v>100</v>
      </c>
      <c r="E131" s="156" t="s">
        <v>233</v>
      </c>
      <c r="F131" s="157" t="s">
        <v>76</v>
      </c>
      <c r="G131" s="257" t="s">
        <v>71</v>
      </c>
      <c r="H131" s="255" t="s">
        <v>70</v>
      </c>
      <c r="I131" s="258">
        <v>101.71</v>
      </c>
      <c r="J131" s="259">
        <v>1</v>
      </c>
      <c r="K131" s="9"/>
      <c r="L131" s="260">
        <f t="shared" si="12"/>
        <v>101.71</v>
      </c>
      <c r="M131" s="260">
        <f t="shared" si="13"/>
        <v>0</v>
      </c>
      <c r="N131" s="261">
        <f t="shared" si="14"/>
        <v>0</v>
      </c>
      <c r="O131" s="260">
        <f t="shared" si="15"/>
        <v>0</v>
      </c>
    </row>
    <row r="132" spans="1:15">
      <c r="A132" s="254">
        <f>MAX($A$12:A131)+1</f>
        <v>121</v>
      </c>
      <c r="B132" s="156" t="s">
        <v>174</v>
      </c>
      <c r="C132" s="255" t="s">
        <v>193</v>
      </c>
      <c r="D132" s="256" t="s">
        <v>100</v>
      </c>
      <c r="E132" s="156" t="s">
        <v>234</v>
      </c>
      <c r="F132" s="157" t="s">
        <v>76</v>
      </c>
      <c r="G132" s="257" t="s">
        <v>71</v>
      </c>
      <c r="H132" s="255" t="s">
        <v>70</v>
      </c>
      <c r="I132" s="258">
        <v>11.29</v>
      </c>
      <c r="J132" s="259">
        <v>1</v>
      </c>
      <c r="K132" s="9"/>
      <c r="L132" s="260">
        <f t="shared" si="12"/>
        <v>11.29</v>
      </c>
      <c r="M132" s="260">
        <f t="shared" si="13"/>
        <v>0</v>
      </c>
      <c r="N132" s="261">
        <f t="shared" si="14"/>
        <v>0</v>
      </c>
      <c r="O132" s="260">
        <f t="shared" si="15"/>
        <v>0</v>
      </c>
    </row>
    <row r="133" spans="1:15">
      <c r="A133" s="254">
        <f>MAX($A$12:A132)+1</f>
        <v>122</v>
      </c>
      <c r="B133" s="156" t="s">
        <v>174</v>
      </c>
      <c r="C133" s="255" t="s">
        <v>193</v>
      </c>
      <c r="D133" s="256" t="s">
        <v>100</v>
      </c>
      <c r="E133" s="156" t="s">
        <v>235</v>
      </c>
      <c r="F133" s="157" t="s">
        <v>76</v>
      </c>
      <c r="G133" s="257" t="s">
        <v>71</v>
      </c>
      <c r="H133" s="255" t="s">
        <v>86</v>
      </c>
      <c r="I133" s="258">
        <v>88.04</v>
      </c>
      <c r="J133" s="259">
        <v>1</v>
      </c>
      <c r="K133" s="9"/>
      <c r="L133" s="260">
        <f t="shared" si="12"/>
        <v>88.04</v>
      </c>
      <c r="M133" s="260">
        <f t="shared" si="13"/>
        <v>0</v>
      </c>
      <c r="N133" s="261">
        <f t="shared" si="14"/>
        <v>0</v>
      </c>
      <c r="O133" s="260">
        <f t="shared" si="15"/>
        <v>0</v>
      </c>
    </row>
    <row r="134" spans="1:15">
      <c r="A134" s="254">
        <f>MAX($A$12:A133)+1</f>
        <v>123</v>
      </c>
      <c r="B134" s="156" t="s">
        <v>174</v>
      </c>
      <c r="C134" s="255" t="s">
        <v>193</v>
      </c>
      <c r="D134" s="256" t="s">
        <v>100</v>
      </c>
      <c r="E134" s="156" t="s">
        <v>236</v>
      </c>
      <c r="F134" s="157" t="s">
        <v>215</v>
      </c>
      <c r="G134" s="257" t="s">
        <v>71</v>
      </c>
      <c r="H134" s="255" t="s">
        <v>70</v>
      </c>
      <c r="I134" s="258">
        <v>15.52</v>
      </c>
      <c r="J134" s="259">
        <v>1</v>
      </c>
      <c r="K134" s="9"/>
      <c r="L134" s="260">
        <f t="shared" si="12"/>
        <v>15.52</v>
      </c>
      <c r="M134" s="260">
        <f t="shared" si="13"/>
        <v>0</v>
      </c>
      <c r="N134" s="261">
        <f t="shared" si="14"/>
        <v>0</v>
      </c>
      <c r="O134" s="260">
        <f t="shared" si="15"/>
        <v>0</v>
      </c>
    </row>
    <row r="135" spans="1:15">
      <c r="A135" s="254">
        <f>MAX($A$12:A134)+1</f>
        <v>124</v>
      </c>
      <c r="B135" s="156" t="s">
        <v>174</v>
      </c>
      <c r="C135" s="255" t="s">
        <v>193</v>
      </c>
      <c r="D135" s="256" t="s">
        <v>100</v>
      </c>
      <c r="E135" s="156" t="s">
        <v>237</v>
      </c>
      <c r="F135" s="157" t="s">
        <v>75</v>
      </c>
      <c r="G135" s="255" t="s">
        <v>80</v>
      </c>
      <c r="H135" s="255" t="s">
        <v>80</v>
      </c>
      <c r="I135" s="258">
        <v>7.05</v>
      </c>
      <c r="J135" s="277"/>
      <c r="K135" s="277"/>
      <c r="L135" s="277"/>
      <c r="M135" s="277"/>
      <c r="N135" s="277"/>
      <c r="O135" s="277"/>
    </row>
    <row r="136" spans="1:15">
      <c r="A136" s="254">
        <f>MAX($A$12:A135)+1</f>
        <v>125</v>
      </c>
      <c r="B136" s="156" t="s">
        <v>239</v>
      </c>
      <c r="C136" s="255" t="s">
        <v>128</v>
      </c>
      <c r="D136" s="256" t="s">
        <v>100</v>
      </c>
      <c r="E136" s="156" t="s">
        <v>238</v>
      </c>
      <c r="F136" s="157" t="s">
        <v>76</v>
      </c>
      <c r="G136" s="257" t="s">
        <v>71</v>
      </c>
      <c r="H136" s="255" t="s">
        <v>70</v>
      </c>
      <c r="I136" s="258">
        <v>57.83</v>
      </c>
      <c r="J136" s="259">
        <v>1</v>
      </c>
      <c r="K136" s="9"/>
      <c r="L136" s="260">
        <f t="shared" si="12"/>
        <v>57.83</v>
      </c>
      <c r="M136" s="260">
        <f t="shared" si="13"/>
        <v>0</v>
      </c>
      <c r="N136" s="261">
        <f t="shared" si="14"/>
        <v>0</v>
      </c>
      <c r="O136" s="260">
        <f t="shared" si="15"/>
        <v>0</v>
      </c>
    </row>
    <row r="137" spans="1:15">
      <c r="A137" s="254">
        <f>MAX($A$12:A136)+1</f>
        <v>126</v>
      </c>
      <c r="B137" s="156" t="s">
        <v>239</v>
      </c>
      <c r="C137" s="255" t="s">
        <v>128</v>
      </c>
      <c r="D137" s="256" t="s">
        <v>100</v>
      </c>
      <c r="E137" s="156" t="s">
        <v>240</v>
      </c>
      <c r="F137" s="157" t="s">
        <v>76</v>
      </c>
      <c r="G137" s="257" t="s">
        <v>71</v>
      </c>
      <c r="H137" s="255" t="s">
        <v>70</v>
      </c>
      <c r="I137" s="258">
        <v>57.83</v>
      </c>
      <c r="J137" s="259">
        <v>1</v>
      </c>
      <c r="K137" s="9"/>
      <c r="L137" s="260">
        <f t="shared" si="12"/>
        <v>57.83</v>
      </c>
      <c r="M137" s="260">
        <f t="shared" si="13"/>
        <v>0</v>
      </c>
      <c r="N137" s="261">
        <f t="shared" si="14"/>
        <v>0</v>
      </c>
      <c r="O137" s="260">
        <f t="shared" si="15"/>
        <v>0</v>
      </c>
    </row>
    <row r="138" spans="1:15">
      <c r="A138" s="254">
        <f>MAX($A$12:A137)+1</f>
        <v>127</v>
      </c>
      <c r="B138" s="156" t="s">
        <v>239</v>
      </c>
      <c r="C138" s="255" t="s">
        <v>128</v>
      </c>
      <c r="D138" s="256" t="s">
        <v>100</v>
      </c>
      <c r="E138" s="156" t="s">
        <v>241</v>
      </c>
      <c r="F138" s="157" t="s">
        <v>76</v>
      </c>
      <c r="G138" s="257" t="s">
        <v>71</v>
      </c>
      <c r="H138" s="255" t="s">
        <v>70</v>
      </c>
      <c r="I138" s="258">
        <v>57.83</v>
      </c>
      <c r="J138" s="259">
        <v>1</v>
      </c>
      <c r="K138" s="9"/>
      <c r="L138" s="260">
        <f t="shared" si="12"/>
        <v>57.83</v>
      </c>
      <c r="M138" s="260">
        <f t="shared" si="13"/>
        <v>0</v>
      </c>
      <c r="N138" s="261">
        <f t="shared" si="14"/>
        <v>0</v>
      </c>
      <c r="O138" s="260">
        <f t="shared" si="15"/>
        <v>0</v>
      </c>
    </row>
    <row r="139" spans="1:15">
      <c r="A139" s="254">
        <f>MAX($A$12:A138)+1</f>
        <v>128</v>
      </c>
      <c r="B139" s="156" t="s">
        <v>239</v>
      </c>
      <c r="C139" s="255" t="s">
        <v>128</v>
      </c>
      <c r="D139" s="256" t="s">
        <v>100</v>
      </c>
      <c r="E139" s="156" t="s">
        <v>242</v>
      </c>
      <c r="F139" s="157" t="s">
        <v>76</v>
      </c>
      <c r="G139" s="257" t="s">
        <v>71</v>
      </c>
      <c r="H139" s="255" t="s">
        <v>70</v>
      </c>
      <c r="I139" s="258">
        <v>57.83</v>
      </c>
      <c r="J139" s="259">
        <v>1</v>
      </c>
      <c r="K139" s="9"/>
      <c r="L139" s="260">
        <f t="shared" si="12"/>
        <v>57.83</v>
      </c>
      <c r="M139" s="260">
        <f t="shared" si="13"/>
        <v>0</v>
      </c>
      <c r="N139" s="261">
        <f t="shared" si="14"/>
        <v>0</v>
      </c>
      <c r="O139" s="260">
        <f t="shared" si="15"/>
        <v>0</v>
      </c>
    </row>
    <row r="140" spans="1:15">
      <c r="A140" s="254">
        <f>MAX($A$12:A139)+1</f>
        <v>129</v>
      </c>
      <c r="B140" s="156" t="s">
        <v>239</v>
      </c>
      <c r="C140" s="255" t="s">
        <v>128</v>
      </c>
      <c r="D140" s="256" t="s">
        <v>100</v>
      </c>
      <c r="E140" s="156" t="s">
        <v>243</v>
      </c>
      <c r="F140" s="157" t="s">
        <v>76</v>
      </c>
      <c r="G140" s="257" t="s">
        <v>71</v>
      </c>
      <c r="H140" s="255" t="s">
        <v>70</v>
      </c>
      <c r="I140" s="258">
        <v>57.83</v>
      </c>
      <c r="J140" s="259">
        <v>1</v>
      </c>
      <c r="K140" s="9"/>
      <c r="L140" s="260">
        <f t="shared" si="12"/>
        <v>57.83</v>
      </c>
      <c r="M140" s="260">
        <f t="shared" si="13"/>
        <v>0</v>
      </c>
      <c r="N140" s="261">
        <f t="shared" si="14"/>
        <v>0</v>
      </c>
      <c r="O140" s="260">
        <f t="shared" si="15"/>
        <v>0</v>
      </c>
    </row>
    <row r="141" spans="1:15">
      <c r="A141" s="254">
        <f>MAX($A$12:A140)+1</f>
        <v>130</v>
      </c>
      <c r="B141" s="156" t="s">
        <v>239</v>
      </c>
      <c r="C141" s="255" t="s">
        <v>128</v>
      </c>
      <c r="D141" s="256" t="s">
        <v>100</v>
      </c>
      <c r="E141" s="156" t="s">
        <v>244</v>
      </c>
      <c r="F141" s="157" t="s">
        <v>76</v>
      </c>
      <c r="G141" s="257" t="s">
        <v>71</v>
      </c>
      <c r="H141" s="255" t="s">
        <v>89</v>
      </c>
      <c r="I141" s="258">
        <v>3</v>
      </c>
      <c r="J141" s="259">
        <v>1</v>
      </c>
      <c r="K141" s="9"/>
      <c r="L141" s="260">
        <f t="shared" si="12"/>
        <v>3</v>
      </c>
      <c r="M141" s="260">
        <f t="shared" si="13"/>
        <v>0</v>
      </c>
      <c r="N141" s="261">
        <f t="shared" si="14"/>
        <v>0</v>
      </c>
      <c r="O141" s="260">
        <f t="shared" si="15"/>
        <v>0</v>
      </c>
    </row>
    <row r="142" spans="1:15">
      <c r="A142" s="254">
        <f>MAX($A$12:A141)+1</f>
        <v>131</v>
      </c>
      <c r="B142" s="156" t="s">
        <v>239</v>
      </c>
      <c r="C142" s="255" t="s">
        <v>128</v>
      </c>
      <c r="D142" s="256" t="s">
        <v>100</v>
      </c>
      <c r="E142" s="156" t="s">
        <v>245</v>
      </c>
      <c r="F142" s="157" t="s">
        <v>76</v>
      </c>
      <c r="G142" s="257" t="s">
        <v>71</v>
      </c>
      <c r="H142" s="255" t="s">
        <v>89</v>
      </c>
      <c r="I142" s="258">
        <v>11.5</v>
      </c>
      <c r="J142" s="259">
        <v>1</v>
      </c>
      <c r="K142" s="9"/>
      <c r="L142" s="260">
        <f t="shared" ref="L142:L144" si="16">I142*J142</f>
        <v>11.5</v>
      </c>
      <c r="M142" s="260">
        <f t="shared" ref="M142:M144" si="17">IFERROR(L142/K142,0)</f>
        <v>0</v>
      </c>
      <c r="N142" s="261">
        <f t="shared" ref="N142:N144" si="18">IF(O142&gt;0,O142/J142,0)</f>
        <v>0</v>
      </c>
      <c r="O142" s="260">
        <f t="shared" ref="O142:O144" si="19">ROUND(M142*SVS_GrR_L_Wert,2)</f>
        <v>0</v>
      </c>
    </row>
    <row r="143" spans="1:15">
      <c r="A143" s="254">
        <f>MAX($A$12:A142)+1</f>
        <v>132</v>
      </c>
      <c r="B143" s="156" t="s">
        <v>239</v>
      </c>
      <c r="C143" s="255" t="s">
        <v>128</v>
      </c>
      <c r="D143" s="256" t="s">
        <v>100</v>
      </c>
      <c r="E143" s="156" t="s">
        <v>246</v>
      </c>
      <c r="F143" s="157" t="s">
        <v>76</v>
      </c>
      <c r="G143" s="257" t="s">
        <v>71</v>
      </c>
      <c r="H143" s="255" t="s">
        <v>89</v>
      </c>
      <c r="I143" s="258">
        <v>3</v>
      </c>
      <c r="J143" s="259">
        <v>1</v>
      </c>
      <c r="K143" s="9"/>
      <c r="L143" s="260">
        <f t="shared" si="16"/>
        <v>3</v>
      </c>
      <c r="M143" s="260">
        <f t="shared" si="17"/>
        <v>0</v>
      </c>
      <c r="N143" s="261">
        <f t="shared" si="18"/>
        <v>0</v>
      </c>
      <c r="O143" s="260">
        <f t="shared" si="19"/>
        <v>0</v>
      </c>
    </row>
    <row r="144" spans="1:15">
      <c r="A144" s="254">
        <f>MAX($A$12:A143)+1</f>
        <v>133</v>
      </c>
      <c r="B144" s="156" t="s">
        <v>239</v>
      </c>
      <c r="C144" s="255" t="s">
        <v>128</v>
      </c>
      <c r="D144" s="256" t="s">
        <v>100</v>
      </c>
      <c r="E144" s="156" t="s">
        <v>247</v>
      </c>
      <c r="F144" s="157" t="s">
        <v>76</v>
      </c>
      <c r="G144" s="257" t="s">
        <v>71</v>
      </c>
      <c r="H144" s="255" t="s">
        <v>89</v>
      </c>
      <c r="I144" s="258">
        <v>11.5</v>
      </c>
      <c r="J144" s="259">
        <v>1</v>
      </c>
      <c r="K144" s="9"/>
      <c r="L144" s="260">
        <f t="shared" si="16"/>
        <v>11.5</v>
      </c>
      <c r="M144" s="260">
        <f t="shared" si="17"/>
        <v>0</v>
      </c>
      <c r="N144" s="261">
        <f t="shared" si="18"/>
        <v>0</v>
      </c>
      <c r="O144" s="260">
        <f t="shared" si="19"/>
        <v>0</v>
      </c>
    </row>
    <row r="145" spans="1:15">
      <c r="A145" s="254">
        <f>MAX($A$12:A144)+1</f>
        <v>134</v>
      </c>
      <c r="B145" s="156" t="s">
        <v>239</v>
      </c>
      <c r="C145" s="255" t="s">
        <v>128</v>
      </c>
      <c r="D145" s="256" t="s">
        <v>100</v>
      </c>
      <c r="E145" s="156" t="s">
        <v>248</v>
      </c>
      <c r="F145" s="157" t="s">
        <v>76</v>
      </c>
      <c r="G145" s="255" t="s">
        <v>80</v>
      </c>
      <c r="H145" s="255" t="s">
        <v>80</v>
      </c>
      <c r="I145" s="258">
        <v>1.7</v>
      </c>
      <c r="J145" s="277"/>
      <c r="K145" s="277"/>
      <c r="L145" s="277"/>
      <c r="M145" s="277"/>
      <c r="N145" s="277"/>
      <c r="O145" s="277"/>
    </row>
    <row r="146" spans="1:15">
      <c r="A146" s="254">
        <f>MAX($A$12:A145)+1</f>
        <v>135</v>
      </c>
      <c r="B146" s="156" t="s">
        <v>239</v>
      </c>
      <c r="C146" s="255" t="s">
        <v>128</v>
      </c>
      <c r="D146" s="256" t="s">
        <v>100</v>
      </c>
      <c r="E146" s="156" t="s">
        <v>87</v>
      </c>
      <c r="F146" s="157" t="s">
        <v>76</v>
      </c>
      <c r="G146" s="257" t="s">
        <v>71</v>
      </c>
      <c r="H146" s="255" t="s">
        <v>86</v>
      </c>
      <c r="I146" s="258">
        <v>69.67</v>
      </c>
      <c r="J146" s="259">
        <v>1</v>
      </c>
      <c r="K146" s="9"/>
      <c r="L146" s="260">
        <f t="shared" ref="L146" si="20">I146*J146</f>
        <v>69.67</v>
      </c>
      <c r="M146" s="260">
        <f t="shared" ref="M146" si="21">IFERROR(L146/K146,0)</f>
        <v>0</v>
      </c>
      <c r="N146" s="261">
        <f t="shared" ref="N146" si="22">IF(O146&gt;0,O146/J146,0)</f>
        <v>0</v>
      </c>
      <c r="O146" s="260">
        <f t="shared" ref="O146" si="23">ROUND(M146*SVS_GrR_L_Wert,2)</f>
        <v>0</v>
      </c>
    </row>
    <row r="147" spans="1:15">
      <c r="A147" s="163" t="s">
        <v>5</v>
      </c>
      <c r="B147" s="263" t="s">
        <v>63</v>
      </c>
      <c r="C147" s="264"/>
      <c r="D147" s="264"/>
      <c r="E147" s="165"/>
      <c r="F147" s="165"/>
      <c r="G147" s="166"/>
      <c r="H147" s="167"/>
      <c r="I147" s="265">
        <f>SUM(I12:I146)</f>
        <v>6226.38</v>
      </c>
      <c r="J147" s="266"/>
      <c r="K147" s="171">
        <f>IFERROR(L147/M147,0)</f>
        <v>0</v>
      </c>
      <c r="L147" s="265">
        <f>SUM(L12:L146)</f>
        <v>6197.81</v>
      </c>
      <c r="M147" s="265">
        <f>SUM(M12:M146)</f>
        <v>0</v>
      </c>
      <c r="N147" s="172"/>
      <c r="O147" s="173">
        <f>SUM(O12:O146)</f>
        <v>0</v>
      </c>
    </row>
    <row r="148" spans="1:15">
      <c r="E148" s="13"/>
      <c r="F148" s="13"/>
      <c r="L148" s="12"/>
    </row>
    <row r="149" spans="1:15" customFormat="1">
      <c r="A149" s="175"/>
      <c r="B149" s="176"/>
      <c r="C149" s="177" t="str">
        <f>"weil "&amp;COUNTA($A:$A)-SUBTOTAL(103,$A:$A)&amp;" Zeile(n) Ausgeblendet"</f>
        <v>weil 0 Zeile(n) Ausgeblendet</v>
      </c>
      <c r="D149" s="176" t="str">
        <f>"oder Abgefiltert sind, Teilsummen:"</f>
        <v>oder Abgefiltert sind, Teilsummen:</v>
      </c>
      <c r="E149" s="177"/>
      <c r="F149" s="177"/>
      <c r="G149" s="177" t="str">
        <f>"zu reinigende Räume:  "</f>
        <v xml:space="preserve">zu reinigende Räume:  </v>
      </c>
      <c r="H149" s="181">
        <f>SUBTOTAL(103,F12:F146)</f>
        <v>135</v>
      </c>
      <c r="I149" s="177"/>
      <c r="J149" s="177"/>
      <c r="K149" s="177"/>
      <c r="L149" s="180">
        <f>SUBTOTAL(109,L12:L146)</f>
        <v>6197.81</v>
      </c>
      <c r="M149" s="180">
        <f>SUBTOTAL(109,M12:M146)</f>
        <v>0</v>
      </c>
      <c r="N149" s="182"/>
      <c r="O149" s="180">
        <f>SUBTOTAL(109,O12:O146)</f>
        <v>0</v>
      </c>
    </row>
    <row r="150" spans="1:15">
      <c r="E150" s="13"/>
      <c r="F150" s="13"/>
      <c r="L150" s="12"/>
    </row>
    <row r="151" spans="1:15">
      <c r="A151" s="267" t="s">
        <v>25</v>
      </c>
      <c r="B151" s="267"/>
      <c r="C151" s="268"/>
      <c r="D151" s="268"/>
      <c r="E151" s="268"/>
      <c r="F151" s="269"/>
      <c r="G151" s="270"/>
      <c r="H151" s="271"/>
      <c r="I151" s="271"/>
      <c r="J151" s="271"/>
      <c r="K151" s="271"/>
      <c r="L151" s="271"/>
      <c r="M151" s="271"/>
      <c r="N151" s="271"/>
      <c r="O151" s="271"/>
    </row>
    <row r="152" spans="1:15" ht="6" customHeight="1">
      <c r="A152" s="267"/>
      <c r="B152" s="267"/>
      <c r="C152" s="268"/>
      <c r="D152" s="268"/>
      <c r="E152" s="268"/>
      <c r="F152" s="269"/>
      <c r="G152" s="270"/>
      <c r="H152" s="271"/>
      <c r="I152" s="272"/>
      <c r="J152" s="272"/>
      <c r="K152" s="271"/>
      <c r="L152" s="271"/>
      <c r="M152" s="271"/>
      <c r="N152" s="271"/>
      <c r="O152" s="271"/>
    </row>
    <row r="153" spans="1:15">
      <c r="A153" s="10" t="s">
        <v>26</v>
      </c>
      <c r="B153" s="10" t="s">
        <v>27</v>
      </c>
      <c r="D153" s="10" t="s">
        <v>28</v>
      </c>
      <c r="E153" s="273" t="s">
        <v>29</v>
      </c>
      <c r="F153" s="13"/>
      <c r="J153" s="14"/>
      <c r="K153" s="12"/>
      <c r="L153" s="12"/>
      <c r="M153" s="12"/>
      <c r="N153" s="12"/>
      <c r="O153" s="12"/>
    </row>
    <row r="154" spans="1:15">
      <c r="A154" s="10" t="s">
        <v>12</v>
      </c>
      <c r="B154" s="10" t="s">
        <v>30</v>
      </c>
      <c r="D154" s="10" t="s">
        <v>31</v>
      </c>
      <c r="E154" s="273" t="s">
        <v>32</v>
      </c>
      <c r="F154" s="13"/>
      <c r="J154" s="14"/>
      <c r="K154" s="12"/>
      <c r="L154" s="12"/>
      <c r="M154" s="12"/>
      <c r="N154" s="12"/>
      <c r="O154" s="12"/>
    </row>
    <row r="155" spans="1:15">
      <c r="A155" s="10" t="s">
        <v>111</v>
      </c>
      <c r="B155" s="10" t="s">
        <v>34</v>
      </c>
      <c r="D155" s="267" t="s">
        <v>51</v>
      </c>
      <c r="E155" s="274" t="s">
        <v>52</v>
      </c>
      <c r="F155" s="13"/>
      <c r="J155" s="14"/>
      <c r="K155" s="12"/>
      <c r="L155" s="12"/>
      <c r="M155" s="12"/>
      <c r="N155" s="12"/>
      <c r="O155" s="12"/>
    </row>
    <row r="156" spans="1:15">
      <c r="A156" s="10" t="s">
        <v>35</v>
      </c>
      <c r="B156" s="10" t="s">
        <v>36</v>
      </c>
      <c r="D156" s="273" t="s">
        <v>37</v>
      </c>
      <c r="E156" s="16" t="s">
        <v>38</v>
      </c>
      <c r="J156" s="14"/>
      <c r="K156" s="12"/>
      <c r="L156" s="12"/>
      <c r="M156" s="12"/>
      <c r="N156" s="12"/>
      <c r="O156" s="12"/>
    </row>
    <row r="157" spans="1:15">
      <c r="J157" s="14"/>
      <c r="K157" s="12"/>
      <c r="L157" s="12"/>
      <c r="M157" s="12"/>
      <c r="N157" s="12"/>
      <c r="O157" s="12"/>
    </row>
    <row r="158" spans="1:15">
      <c r="J158" s="14"/>
      <c r="K158" s="12"/>
      <c r="L158" s="12"/>
      <c r="M158" s="12"/>
      <c r="N158" s="12"/>
      <c r="O158" s="12"/>
    </row>
  </sheetData>
  <sheetProtection algorithmName="SHA-512" hashValue="A9KPdJqxdV6+M4yAW9Zz59puymmhTCkogYBbfUADCApzYuAIT3SzYRo793G4gqlyw3+Y9+zLjEdx16XU/Jvt3w==" saltValue="XWu3yA8RUN0fjEaKCScciA==" spinCount="100000" sheet="1" objects="1" scenarios="1" formatColumns="0" formatRows="0" autoFilter="0"/>
  <autoFilter ref="A10:O147" xr:uid="{A2D47FAE-0A62-452B-9B8B-76FE9BEAAB42}"/>
  <mergeCells count="3">
    <mergeCell ref="G1:K4"/>
    <mergeCell ref="G5:K6"/>
    <mergeCell ref="B7:D8"/>
  </mergeCells>
  <phoneticPr fontId="99" type="noConversion"/>
  <conditionalFormatting sqref="A149:O149">
    <cfRule type="expression" dxfId="16" priority="8">
      <formula>IF(SUBTOTAL(103,$A:$A)=COUNTA($A:$A),TRUE,FALSE)</formula>
    </cfRule>
  </conditionalFormatting>
  <conditionalFormatting sqref="B7">
    <cfRule type="expression" dxfId="15" priority="11">
      <formula>B7&lt;&gt;""</formula>
    </cfRule>
  </conditionalFormatting>
  <conditionalFormatting sqref="B12:I146">
    <cfRule type="expression" dxfId="14" priority="4">
      <formula>AND(NOT(ISBLANK($E$9)),SEARCH($E$9,$B12&amp;$C12&amp;$D12&amp;$E12&amp;$F12&amp;$G12&amp;$H12&amp;$I12))</formula>
    </cfRule>
  </conditionalFormatting>
  <conditionalFormatting sqref="G5">
    <cfRule type="expression" dxfId="13" priority="367">
      <formula>$G$5&lt;&gt;""</formula>
    </cfRule>
  </conditionalFormatting>
  <conditionalFormatting sqref="L1:O1">
    <cfRule type="expression" dxfId="12" priority="10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AA69-B588-4399-B87F-6508BC2C8D3F}">
  <sheetPr codeName="Tabelle36">
    <tabColor theme="3" tint="0.79998168889431442"/>
    <pageSetUpPr fitToPage="1"/>
  </sheetPr>
  <dimension ref="A1:O107"/>
  <sheetViews>
    <sheetView showGridLines="0" workbookViewId="0">
      <pane ySplit="10" topLeftCell="A11" activePane="bottomLeft" state="frozen"/>
      <selection activeCell="A9" sqref="A9"/>
      <selection pane="bottomLeft" activeCell="A10" sqref="A10"/>
    </sheetView>
  </sheetViews>
  <sheetFormatPr baseColWidth="10" defaultColWidth="11.44140625" defaultRowHeight="13.2"/>
  <cols>
    <col min="1" max="1" width="5.88671875" style="4" customWidth="1"/>
    <col min="2" max="2" width="12.33203125" style="4" customWidth="1"/>
    <col min="3" max="3" width="8.5546875" style="2" customWidth="1"/>
    <col min="4" max="4" width="9.6640625" style="24" customWidth="1"/>
    <col min="5" max="5" width="29.88671875" style="1" customWidth="1"/>
    <col min="6" max="6" width="16.664062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IF(OR(COUNTIF(K12:K95,"&gt;0")&lt;&gt;COUNT(M12:M95)-COUNTIF(A11:A1287,"ZS"),$K$7=""),"Das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O96</f>
        <v>0</v>
      </c>
    </row>
    <row r="3" spans="1:15">
      <c r="A3" s="95"/>
      <c r="B3" s="104" t="s">
        <v>333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M96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2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K96</f>
        <v>0</v>
      </c>
    </row>
    <row r="5" spans="1:15">
      <c r="A5" s="95"/>
      <c r="B5" s="110" t="s">
        <v>334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2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H96</f>
        <v>4172.21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50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L96</f>
        <v>498696.2894999999</v>
      </c>
    </row>
    <row r="7" spans="1:15" ht="15.6">
      <c r="A7" s="121"/>
      <c r="B7" s="303" t="str">
        <f>IF(AND(ROUND(SUM(H12:H96)/2,2)=ROUND(H96,2),ROUND(SUM(L12:L96)/2,2)=ROUND(L96,2),ROUND(SUM(M12:M96)/2,2)=ROUND(M96,2),ROUND(SUM(O12:O96)/2,2)=ROUND(O96,2)),"","SUMMENFEHLER")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270</v>
      </c>
      <c r="L8" s="112" t="s">
        <v>40</v>
      </c>
      <c r="M8" s="112"/>
      <c r="N8" s="112"/>
      <c r="O8" s="132">
        <f>COUNTA(I12:I95)</f>
        <v>83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251</v>
      </c>
      <c r="C12" s="157" t="s">
        <v>128</v>
      </c>
      <c r="D12" s="158" t="s">
        <v>100</v>
      </c>
      <c r="E12" s="156" t="s">
        <v>250</v>
      </c>
      <c r="F12" s="156" t="s">
        <v>76</v>
      </c>
      <c r="G12" s="157" t="s">
        <v>70</v>
      </c>
      <c r="H12" s="159">
        <v>47.31</v>
      </c>
      <c r="I12" s="157">
        <v>2.5</v>
      </c>
      <c r="J12" s="160">
        <v>98.88</v>
      </c>
      <c r="K12" s="9"/>
      <c r="L12" s="161">
        <f t="shared" ref="L12" si="0">H12*J12</f>
        <v>4678.0128000000004</v>
      </c>
      <c r="M12" s="161">
        <f t="shared" ref="M12" si="1">IFERROR(L12/K12,0)</f>
        <v>0</v>
      </c>
      <c r="N12" s="162">
        <f t="shared" ref="N12" si="2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251</v>
      </c>
      <c r="C13" s="157" t="s">
        <v>128</v>
      </c>
      <c r="D13" s="158" t="s">
        <v>100</v>
      </c>
      <c r="E13" s="156" t="s">
        <v>252</v>
      </c>
      <c r="F13" s="156" t="s">
        <v>76</v>
      </c>
      <c r="G13" s="157" t="s">
        <v>70</v>
      </c>
      <c r="H13" s="159">
        <v>72.61</v>
      </c>
      <c r="I13" s="157">
        <v>2.5</v>
      </c>
      <c r="J13" s="160">
        <v>98.88</v>
      </c>
      <c r="K13" s="9"/>
      <c r="L13" s="161">
        <f t="shared" ref="L13" si="3">H13*J13</f>
        <v>7179.6767999999993</v>
      </c>
      <c r="M13" s="161">
        <f t="shared" ref="M13" si="4">IFERROR(L13/K13,0)</f>
        <v>0</v>
      </c>
      <c r="N13" s="162">
        <f t="shared" ref="N13" si="5">IF(O13&gt;0,O13/J13,0)</f>
        <v>0</v>
      </c>
      <c r="O13" s="161">
        <f>ROUND(M13*SVS_UR,2)</f>
        <v>0</v>
      </c>
    </row>
    <row r="14" spans="1:15" s="21" customFormat="1" ht="13.95" customHeight="1">
      <c r="A14" s="155">
        <f>MAX($A$12:A13)+1</f>
        <v>3</v>
      </c>
      <c r="B14" s="156" t="s">
        <v>251</v>
      </c>
      <c r="C14" s="157" t="s">
        <v>128</v>
      </c>
      <c r="D14" s="158" t="s">
        <v>100</v>
      </c>
      <c r="E14" s="156" t="s">
        <v>253</v>
      </c>
      <c r="F14" s="156" t="s">
        <v>76</v>
      </c>
      <c r="G14" s="157" t="s">
        <v>70</v>
      </c>
      <c r="H14" s="159">
        <v>27.43</v>
      </c>
      <c r="I14" s="157">
        <v>2.5</v>
      </c>
      <c r="J14" s="160">
        <v>98.88</v>
      </c>
      <c r="K14" s="9"/>
      <c r="L14" s="161">
        <f t="shared" ref="L14:L79" si="6">H14*J14</f>
        <v>2712.2783999999997</v>
      </c>
      <c r="M14" s="161">
        <f t="shared" ref="M14:M79" si="7">IFERROR(L14/K14,0)</f>
        <v>0</v>
      </c>
      <c r="N14" s="162">
        <f t="shared" ref="N14:N79" si="8">IF(O14&gt;0,O14/J14,0)</f>
        <v>0</v>
      </c>
      <c r="O14" s="161">
        <f t="shared" ref="O14:O79" si="9">ROUND(M14*SVS_UR,2)</f>
        <v>0</v>
      </c>
    </row>
    <row r="15" spans="1:15" s="21" customFormat="1" ht="13.95" customHeight="1">
      <c r="A15" s="155">
        <f>MAX($A$12:A14)+1</f>
        <v>4</v>
      </c>
      <c r="B15" s="156" t="s">
        <v>251</v>
      </c>
      <c r="C15" s="157" t="s">
        <v>128</v>
      </c>
      <c r="D15" s="158" t="s">
        <v>100</v>
      </c>
      <c r="E15" s="156" t="s">
        <v>254</v>
      </c>
      <c r="F15" s="156" t="s">
        <v>76</v>
      </c>
      <c r="G15" s="157" t="s">
        <v>70</v>
      </c>
      <c r="H15" s="159">
        <v>80.94</v>
      </c>
      <c r="I15" s="157">
        <v>2.5</v>
      </c>
      <c r="J15" s="160">
        <v>98.88</v>
      </c>
      <c r="K15" s="9"/>
      <c r="L15" s="161">
        <f t="shared" si="6"/>
        <v>8003.3471999999992</v>
      </c>
      <c r="M15" s="161">
        <f t="shared" si="7"/>
        <v>0</v>
      </c>
      <c r="N15" s="162">
        <f t="shared" si="8"/>
        <v>0</v>
      </c>
      <c r="O15" s="161">
        <f t="shared" si="9"/>
        <v>0</v>
      </c>
    </row>
    <row r="16" spans="1:15" s="21" customFormat="1" ht="13.95" customHeight="1">
      <c r="A16" s="155">
        <f>MAX($A$12:A15)+1</f>
        <v>5</v>
      </c>
      <c r="B16" s="156" t="s">
        <v>251</v>
      </c>
      <c r="C16" s="157" t="s">
        <v>128</v>
      </c>
      <c r="D16" s="158" t="s">
        <v>100</v>
      </c>
      <c r="E16" s="156" t="s">
        <v>255</v>
      </c>
      <c r="F16" s="156" t="s">
        <v>76</v>
      </c>
      <c r="G16" s="157" t="s">
        <v>70</v>
      </c>
      <c r="H16" s="159">
        <v>27.22</v>
      </c>
      <c r="I16" s="157">
        <v>2.5</v>
      </c>
      <c r="J16" s="160">
        <v>98.88</v>
      </c>
      <c r="K16" s="9"/>
      <c r="L16" s="161">
        <f t="shared" si="6"/>
        <v>2691.5135999999998</v>
      </c>
      <c r="M16" s="161">
        <f t="shared" si="7"/>
        <v>0</v>
      </c>
      <c r="N16" s="162">
        <f t="shared" si="8"/>
        <v>0</v>
      </c>
      <c r="O16" s="161">
        <f t="shared" si="9"/>
        <v>0</v>
      </c>
    </row>
    <row r="17" spans="1:15" s="21" customFormat="1" ht="13.95" customHeight="1">
      <c r="A17" s="155">
        <f>MAX($A$12:A16)+1</f>
        <v>6</v>
      </c>
      <c r="B17" s="156" t="s">
        <v>251</v>
      </c>
      <c r="C17" s="157" t="s">
        <v>128</v>
      </c>
      <c r="D17" s="158" t="s">
        <v>100</v>
      </c>
      <c r="E17" s="156" t="s">
        <v>256</v>
      </c>
      <c r="F17" s="156" t="s">
        <v>76</v>
      </c>
      <c r="G17" s="157" t="s">
        <v>70</v>
      </c>
      <c r="H17" s="159">
        <v>72.66</v>
      </c>
      <c r="I17" s="157">
        <v>2.5</v>
      </c>
      <c r="J17" s="160">
        <v>98.88</v>
      </c>
      <c r="K17" s="9"/>
      <c r="L17" s="161">
        <f t="shared" si="6"/>
        <v>7184.6207999999997</v>
      </c>
      <c r="M17" s="161">
        <f t="shared" si="7"/>
        <v>0</v>
      </c>
      <c r="N17" s="162">
        <f t="shared" si="8"/>
        <v>0</v>
      </c>
      <c r="O17" s="161">
        <f t="shared" si="9"/>
        <v>0</v>
      </c>
    </row>
    <row r="18" spans="1:15" s="21" customFormat="1">
      <c r="A18" s="155">
        <f>MAX($A$12:A17)+1</f>
        <v>7</v>
      </c>
      <c r="B18" s="156" t="s">
        <v>251</v>
      </c>
      <c r="C18" s="157" t="s">
        <v>128</v>
      </c>
      <c r="D18" s="158" t="s">
        <v>100</v>
      </c>
      <c r="E18" s="156" t="s">
        <v>257</v>
      </c>
      <c r="F18" s="156" t="s">
        <v>76</v>
      </c>
      <c r="G18" s="157" t="s">
        <v>70</v>
      </c>
      <c r="H18" s="159">
        <v>18.190000000000001</v>
      </c>
      <c r="I18" s="157">
        <v>2.5</v>
      </c>
      <c r="J18" s="160">
        <v>98.88</v>
      </c>
      <c r="K18" s="9"/>
      <c r="L18" s="161">
        <f t="shared" si="6"/>
        <v>1798.6272000000001</v>
      </c>
      <c r="M18" s="161">
        <f t="shared" si="7"/>
        <v>0</v>
      </c>
      <c r="N18" s="162">
        <f t="shared" si="8"/>
        <v>0</v>
      </c>
      <c r="O18" s="161">
        <f t="shared" si="9"/>
        <v>0</v>
      </c>
    </row>
    <row r="19" spans="1:15" s="21" customFormat="1">
      <c r="A19" s="155">
        <f>MAX($A$12:A18)+1</f>
        <v>8</v>
      </c>
      <c r="B19" s="156" t="s">
        <v>251</v>
      </c>
      <c r="C19" s="157" t="s">
        <v>128</v>
      </c>
      <c r="D19" s="158" t="s">
        <v>100</v>
      </c>
      <c r="E19" s="156" t="s">
        <v>258</v>
      </c>
      <c r="F19" s="156" t="s">
        <v>76</v>
      </c>
      <c r="G19" s="157" t="s">
        <v>70</v>
      </c>
      <c r="H19" s="159">
        <v>72.45</v>
      </c>
      <c r="I19" s="157">
        <v>2.5</v>
      </c>
      <c r="J19" s="160">
        <v>98.88</v>
      </c>
      <c r="K19" s="9"/>
      <c r="L19" s="161">
        <f t="shared" si="6"/>
        <v>7163.8559999999998</v>
      </c>
      <c r="M19" s="161">
        <f t="shared" si="7"/>
        <v>0</v>
      </c>
      <c r="N19" s="162">
        <f t="shared" si="8"/>
        <v>0</v>
      </c>
      <c r="O19" s="161">
        <f t="shared" si="9"/>
        <v>0</v>
      </c>
    </row>
    <row r="20" spans="1:15" s="21" customFormat="1">
      <c r="A20" s="155">
        <f>MAX($A$12:A19)+1</f>
        <v>9</v>
      </c>
      <c r="B20" s="156" t="s">
        <v>251</v>
      </c>
      <c r="C20" s="157" t="s">
        <v>128</v>
      </c>
      <c r="D20" s="158" t="s">
        <v>100</v>
      </c>
      <c r="E20" s="156" t="s">
        <v>141</v>
      </c>
      <c r="F20" s="156" t="s">
        <v>76</v>
      </c>
      <c r="G20" s="157" t="s">
        <v>86</v>
      </c>
      <c r="H20" s="159">
        <v>77.23</v>
      </c>
      <c r="I20" s="157">
        <v>5</v>
      </c>
      <c r="J20" s="160">
        <v>188</v>
      </c>
      <c r="K20" s="9"/>
      <c r="L20" s="161">
        <f t="shared" si="6"/>
        <v>14519.240000000002</v>
      </c>
      <c r="M20" s="161">
        <f t="shared" si="7"/>
        <v>0</v>
      </c>
      <c r="N20" s="162">
        <f t="shared" si="8"/>
        <v>0</v>
      </c>
      <c r="O20" s="161">
        <f t="shared" si="9"/>
        <v>0</v>
      </c>
    </row>
    <row r="21" spans="1:15" s="21" customFormat="1">
      <c r="A21" s="155">
        <f>MAX($A$12:A20)+1</f>
        <v>10</v>
      </c>
      <c r="B21" s="156" t="s">
        <v>260</v>
      </c>
      <c r="C21" s="157" t="s">
        <v>128</v>
      </c>
      <c r="D21" s="158" t="s">
        <v>100</v>
      </c>
      <c r="E21" s="156" t="s">
        <v>259</v>
      </c>
      <c r="F21" s="156" t="s">
        <v>261</v>
      </c>
      <c r="G21" s="157" t="s">
        <v>89</v>
      </c>
      <c r="H21" s="159">
        <v>21.08</v>
      </c>
      <c r="I21" s="157">
        <v>5</v>
      </c>
      <c r="J21" s="160">
        <v>188</v>
      </c>
      <c r="K21" s="9"/>
      <c r="L21" s="161">
        <f t="shared" si="6"/>
        <v>3963.0399999999995</v>
      </c>
      <c r="M21" s="161">
        <f t="shared" si="7"/>
        <v>0</v>
      </c>
      <c r="N21" s="162">
        <f t="shared" si="8"/>
        <v>0</v>
      </c>
      <c r="O21" s="161">
        <f t="shared" si="9"/>
        <v>0</v>
      </c>
    </row>
    <row r="22" spans="1:15" s="21" customFormat="1">
      <c r="A22" s="155">
        <f>MAX($A$12:A21)+1</f>
        <v>11</v>
      </c>
      <c r="B22" s="156" t="s">
        <v>260</v>
      </c>
      <c r="C22" s="157" t="s">
        <v>128</v>
      </c>
      <c r="D22" s="158" t="s">
        <v>100</v>
      </c>
      <c r="E22" s="156" t="s">
        <v>262</v>
      </c>
      <c r="F22" s="156" t="s">
        <v>261</v>
      </c>
      <c r="G22" s="157" t="s">
        <v>89</v>
      </c>
      <c r="H22" s="159">
        <v>22.34</v>
      </c>
      <c r="I22" s="157">
        <v>5</v>
      </c>
      <c r="J22" s="160">
        <v>188</v>
      </c>
      <c r="K22" s="9"/>
      <c r="L22" s="161">
        <f t="shared" si="6"/>
        <v>4199.92</v>
      </c>
      <c r="M22" s="161">
        <f t="shared" si="7"/>
        <v>0</v>
      </c>
      <c r="N22" s="162">
        <f t="shared" si="8"/>
        <v>0</v>
      </c>
      <c r="O22" s="161">
        <f t="shared" si="9"/>
        <v>0</v>
      </c>
    </row>
    <row r="23" spans="1:15" s="21" customFormat="1">
      <c r="A23" s="155">
        <f>MAX($A$12:A22)+1</f>
        <v>12</v>
      </c>
      <c r="B23" s="156" t="s">
        <v>260</v>
      </c>
      <c r="C23" s="157" t="s">
        <v>128</v>
      </c>
      <c r="D23" s="158" t="s">
        <v>100</v>
      </c>
      <c r="E23" s="156" t="s">
        <v>263</v>
      </c>
      <c r="F23" s="156" t="s">
        <v>261</v>
      </c>
      <c r="G23" s="157" t="s">
        <v>83</v>
      </c>
      <c r="H23" s="159">
        <v>22.07</v>
      </c>
      <c r="I23" s="157">
        <v>2.5</v>
      </c>
      <c r="J23" s="160">
        <v>98.88</v>
      </c>
      <c r="K23" s="9"/>
      <c r="L23" s="161">
        <f t="shared" si="6"/>
        <v>2182.2815999999998</v>
      </c>
      <c r="M23" s="161">
        <f t="shared" si="7"/>
        <v>0</v>
      </c>
      <c r="N23" s="162">
        <f t="shared" si="8"/>
        <v>0</v>
      </c>
      <c r="O23" s="161">
        <f t="shared" si="9"/>
        <v>0</v>
      </c>
    </row>
    <row r="24" spans="1:15" s="21" customFormat="1">
      <c r="A24" s="155">
        <f>MAX($A$12:A23)+1</f>
        <v>13</v>
      </c>
      <c r="B24" s="156" t="s">
        <v>260</v>
      </c>
      <c r="C24" s="157" t="s">
        <v>128</v>
      </c>
      <c r="D24" s="158" t="s">
        <v>100</v>
      </c>
      <c r="E24" s="156" t="s">
        <v>264</v>
      </c>
      <c r="F24" s="156" t="s">
        <v>76</v>
      </c>
      <c r="G24" s="157" t="s">
        <v>70</v>
      </c>
      <c r="H24" s="159">
        <v>51.72</v>
      </c>
      <c r="I24" s="157">
        <v>2.5</v>
      </c>
      <c r="J24" s="160">
        <v>98.88</v>
      </c>
      <c r="K24" s="9"/>
      <c r="L24" s="161">
        <f t="shared" si="6"/>
        <v>5114.0735999999997</v>
      </c>
      <c r="M24" s="161">
        <f t="shared" si="7"/>
        <v>0</v>
      </c>
      <c r="N24" s="162">
        <f t="shared" si="8"/>
        <v>0</v>
      </c>
      <c r="O24" s="161">
        <f t="shared" si="9"/>
        <v>0</v>
      </c>
    </row>
    <row r="25" spans="1:15" s="21" customFormat="1">
      <c r="A25" s="155">
        <f>MAX($A$12:A24)+1</f>
        <v>14</v>
      </c>
      <c r="B25" s="156" t="s">
        <v>260</v>
      </c>
      <c r="C25" s="157" t="s">
        <v>128</v>
      </c>
      <c r="D25" s="158" t="s">
        <v>100</v>
      </c>
      <c r="E25" s="156" t="s">
        <v>265</v>
      </c>
      <c r="F25" s="156" t="s">
        <v>76</v>
      </c>
      <c r="G25" s="157" t="s">
        <v>39</v>
      </c>
      <c r="H25" s="159">
        <v>18.420000000000002</v>
      </c>
      <c r="I25" s="157">
        <v>1</v>
      </c>
      <c r="J25" s="160">
        <v>39.549999999999997</v>
      </c>
      <c r="K25" s="9"/>
      <c r="L25" s="161">
        <f t="shared" si="6"/>
        <v>728.51099999999997</v>
      </c>
      <c r="M25" s="161">
        <f t="shared" si="7"/>
        <v>0</v>
      </c>
      <c r="N25" s="162">
        <f t="shared" si="8"/>
        <v>0</v>
      </c>
      <c r="O25" s="161">
        <f t="shared" si="9"/>
        <v>0</v>
      </c>
    </row>
    <row r="26" spans="1:15" s="21" customFormat="1">
      <c r="A26" s="155">
        <f>MAX($A$12:A25)+1</f>
        <v>15</v>
      </c>
      <c r="B26" s="156" t="s">
        <v>260</v>
      </c>
      <c r="C26" s="157" t="s">
        <v>128</v>
      </c>
      <c r="D26" s="158" t="s">
        <v>100</v>
      </c>
      <c r="E26" s="156" t="s">
        <v>266</v>
      </c>
      <c r="F26" s="156" t="s">
        <v>78</v>
      </c>
      <c r="G26" s="157" t="s">
        <v>44</v>
      </c>
      <c r="H26" s="159">
        <v>14.5</v>
      </c>
      <c r="I26" s="157">
        <v>0.23</v>
      </c>
      <c r="J26" s="160">
        <v>12</v>
      </c>
      <c r="K26" s="9"/>
      <c r="L26" s="161">
        <f t="shared" si="6"/>
        <v>174</v>
      </c>
      <c r="M26" s="161">
        <f t="shared" si="7"/>
        <v>0</v>
      </c>
      <c r="N26" s="162">
        <f t="shared" si="8"/>
        <v>0</v>
      </c>
      <c r="O26" s="161">
        <f t="shared" si="9"/>
        <v>0</v>
      </c>
    </row>
    <row r="27" spans="1:15" s="21" customFormat="1">
      <c r="A27" s="155">
        <f>MAX($A$12:A26)+1</f>
        <v>16</v>
      </c>
      <c r="B27" s="156" t="s">
        <v>260</v>
      </c>
      <c r="C27" s="157" t="s">
        <v>128</v>
      </c>
      <c r="D27" s="158" t="s">
        <v>100</v>
      </c>
      <c r="E27" s="156" t="s">
        <v>267</v>
      </c>
      <c r="F27" s="156" t="s">
        <v>79</v>
      </c>
      <c r="G27" s="157" t="s">
        <v>91</v>
      </c>
      <c r="H27" s="159">
        <v>41.05</v>
      </c>
      <c r="I27" s="157">
        <v>5</v>
      </c>
      <c r="J27" s="160">
        <v>188</v>
      </c>
      <c r="K27" s="9"/>
      <c r="L27" s="161">
        <f t="shared" si="6"/>
        <v>7717.4</v>
      </c>
      <c r="M27" s="161">
        <f t="shared" si="7"/>
        <v>0</v>
      </c>
      <c r="N27" s="162">
        <f t="shared" si="8"/>
        <v>0</v>
      </c>
      <c r="O27" s="161">
        <f t="shared" si="9"/>
        <v>0</v>
      </c>
    </row>
    <row r="28" spans="1:15" s="21" customFormat="1">
      <c r="A28" s="155">
        <f>MAX($A$12:A27)+1</f>
        <v>17</v>
      </c>
      <c r="B28" s="156" t="s">
        <v>260</v>
      </c>
      <c r="C28" s="157" t="s">
        <v>128</v>
      </c>
      <c r="D28" s="158" t="s">
        <v>100</v>
      </c>
      <c r="E28" s="156" t="s">
        <v>268</v>
      </c>
      <c r="F28" s="156" t="s">
        <v>79</v>
      </c>
      <c r="G28" s="157" t="s">
        <v>95</v>
      </c>
      <c r="H28" s="159">
        <v>74.33</v>
      </c>
      <c r="I28" s="157">
        <v>5</v>
      </c>
      <c r="J28" s="160">
        <v>188</v>
      </c>
      <c r="K28" s="9"/>
      <c r="L28" s="161">
        <f t="shared" si="6"/>
        <v>13974.039999999999</v>
      </c>
      <c r="M28" s="161">
        <f t="shared" si="7"/>
        <v>0</v>
      </c>
      <c r="N28" s="162">
        <f t="shared" si="8"/>
        <v>0</v>
      </c>
      <c r="O28" s="161">
        <f t="shared" si="9"/>
        <v>0</v>
      </c>
    </row>
    <row r="29" spans="1:15" s="21" customFormat="1">
      <c r="A29" s="155">
        <f>MAX($A$12:A28)+1</f>
        <v>18</v>
      </c>
      <c r="B29" s="156" t="s">
        <v>260</v>
      </c>
      <c r="C29" s="157" t="s">
        <v>128</v>
      </c>
      <c r="D29" s="158" t="s">
        <v>100</v>
      </c>
      <c r="E29" s="156" t="s">
        <v>269</v>
      </c>
      <c r="F29" s="156" t="s">
        <v>76</v>
      </c>
      <c r="G29" s="157" t="s">
        <v>89</v>
      </c>
      <c r="H29" s="159">
        <v>37.92</v>
      </c>
      <c r="I29" s="157">
        <v>5</v>
      </c>
      <c r="J29" s="160">
        <v>188</v>
      </c>
      <c r="K29" s="9"/>
      <c r="L29" s="161">
        <f t="shared" si="6"/>
        <v>7128.96</v>
      </c>
      <c r="M29" s="161">
        <f t="shared" si="7"/>
        <v>0</v>
      </c>
      <c r="N29" s="162">
        <f t="shared" si="8"/>
        <v>0</v>
      </c>
      <c r="O29" s="161">
        <f t="shared" si="9"/>
        <v>0</v>
      </c>
    </row>
    <row r="30" spans="1:15" s="21" customFormat="1">
      <c r="A30" s="155">
        <f>MAX($A$12:A29)+1</f>
        <v>19</v>
      </c>
      <c r="B30" s="156" t="s">
        <v>260</v>
      </c>
      <c r="C30" s="157" t="s">
        <v>128</v>
      </c>
      <c r="D30" s="158" t="s">
        <v>100</v>
      </c>
      <c r="E30" s="156" t="s">
        <v>270</v>
      </c>
      <c r="F30" s="156" t="s">
        <v>261</v>
      </c>
      <c r="G30" s="157" t="s">
        <v>89</v>
      </c>
      <c r="H30" s="159">
        <v>23.84</v>
      </c>
      <c r="I30" s="157">
        <v>5</v>
      </c>
      <c r="J30" s="160">
        <v>188</v>
      </c>
      <c r="K30" s="9"/>
      <c r="L30" s="161">
        <f t="shared" si="6"/>
        <v>4481.92</v>
      </c>
      <c r="M30" s="161">
        <f t="shared" si="7"/>
        <v>0</v>
      </c>
      <c r="N30" s="162">
        <f t="shared" si="8"/>
        <v>0</v>
      </c>
      <c r="O30" s="161">
        <f t="shared" si="9"/>
        <v>0</v>
      </c>
    </row>
    <row r="31" spans="1:15" s="21" customFormat="1">
      <c r="A31" s="155">
        <f>MAX($A$12:A30)+1</f>
        <v>20</v>
      </c>
      <c r="B31" s="156" t="s">
        <v>260</v>
      </c>
      <c r="C31" s="157" t="s">
        <v>128</v>
      </c>
      <c r="D31" s="158" t="s">
        <v>100</v>
      </c>
      <c r="E31" s="156" t="s">
        <v>271</v>
      </c>
      <c r="F31" s="156" t="s">
        <v>76</v>
      </c>
      <c r="G31" s="157" t="s">
        <v>70</v>
      </c>
      <c r="H31" s="159">
        <v>73.5</v>
      </c>
      <c r="I31" s="157">
        <v>2.5</v>
      </c>
      <c r="J31" s="160">
        <v>98.88</v>
      </c>
      <c r="K31" s="9"/>
      <c r="L31" s="161">
        <f t="shared" si="6"/>
        <v>7267.6799999999994</v>
      </c>
      <c r="M31" s="161">
        <f t="shared" si="7"/>
        <v>0</v>
      </c>
      <c r="N31" s="162">
        <f t="shared" si="8"/>
        <v>0</v>
      </c>
      <c r="O31" s="161">
        <f t="shared" si="9"/>
        <v>0</v>
      </c>
    </row>
    <row r="32" spans="1:15" s="21" customFormat="1">
      <c r="A32" s="155">
        <f>MAX($A$12:A31)+1</f>
        <v>21</v>
      </c>
      <c r="B32" s="156" t="s">
        <v>260</v>
      </c>
      <c r="C32" s="157" t="s">
        <v>128</v>
      </c>
      <c r="D32" s="158" t="s">
        <v>100</v>
      </c>
      <c r="E32" s="156" t="s">
        <v>272</v>
      </c>
      <c r="F32" s="156" t="s">
        <v>261</v>
      </c>
      <c r="G32" s="157" t="s">
        <v>46</v>
      </c>
      <c r="H32" s="159">
        <v>8.26</v>
      </c>
      <c r="I32" s="157">
        <v>2</v>
      </c>
      <c r="J32" s="160">
        <v>79.099999999999994</v>
      </c>
      <c r="K32" s="9"/>
      <c r="L32" s="161">
        <f t="shared" si="6"/>
        <v>653.36599999999999</v>
      </c>
      <c r="M32" s="161">
        <f t="shared" si="7"/>
        <v>0</v>
      </c>
      <c r="N32" s="162">
        <f t="shared" si="8"/>
        <v>0</v>
      </c>
      <c r="O32" s="161">
        <f t="shared" si="9"/>
        <v>0</v>
      </c>
    </row>
    <row r="33" spans="1:15" s="21" customFormat="1">
      <c r="A33" s="155">
        <f>MAX($A$12:A32)+1</f>
        <v>22</v>
      </c>
      <c r="B33" s="156" t="s">
        <v>260</v>
      </c>
      <c r="C33" s="157" t="s">
        <v>128</v>
      </c>
      <c r="D33" s="158" t="s">
        <v>100</v>
      </c>
      <c r="E33" s="156" t="s">
        <v>273</v>
      </c>
      <c r="F33" s="156" t="s">
        <v>261</v>
      </c>
      <c r="G33" s="157" t="s">
        <v>83</v>
      </c>
      <c r="H33" s="159">
        <v>15.23</v>
      </c>
      <c r="I33" s="157">
        <v>2.5</v>
      </c>
      <c r="J33" s="160">
        <v>98.88</v>
      </c>
      <c r="K33" s="9"/>
      <c r="L33" s="161">
        <f t="shared" si="6"/>
        <v>1505.9423999999999</v>
      </c>
      <c r="M33" s="161">
        <f t="shared" si="7"/>
        <v>0</v>
      </c>
      <c r="N33" s="162">
        <f t="shared" si="8"/>
        <v>0</v>
      </c>
      <c r="O33" s="161">
        <f t="shared" si="9"/>
        <v>0</v>
      </c>
    </row>
    <row r="34" spans="1:15" s="21" customFormat="1">
      <c r="A34" s="155">
        <f>MAX($A$12:A33)+1</f>
        <v>23</v>
      </c>
      <c r="B34" s="156" t="s">
        <v>260</v>
      </c>
      <c r="C34" s="157" t="s">
        <v>128</v>
      </c>
      <c r="D34" s="158" t="s">
        <v>100</v>
      </c>
      <c r="E34" s="156" t="s">
        <v>274</v>
      </c>
      <c r="F34" s="156" t="s">
        <v>261</v>
      </c>
      <c r="G34" s="157" t="s">
        <v>70</v>
      </c>
      <c r="H34" s="159">
        <v>66.12</v>
      </c>
      <c r="I34" s="157">
        <v>2.5</v>
      </c>
      <c r="J34" s="160">
        <v>98.88</v>
      </c>
      <c r="K34" s="9"/>
      <c r="L34" s="161">
        <f t="shared" si="6"/>
        <v>6537.9456</v>
      </c>
      <c r="M34" s="161">
        <f t="shared" si="7"/>
        <v>0</v>
      </c>
      <c r="N34" s="162">
        <f t="shared" si="8"/>
        <v>0</v>
      </c>
      <c r="O34" s="161">
        <f t="shared" si="9"/>
        <v>0</v>
      </c>
    </row>
    <row r="35" spans="1:15" s="21" customFormat="1">
      <c r="A35" s="155">
        <f>MAX($A$12:A34)+1</f>
        <v>24</v>
      </c>
      <c r="B35" s="156" t="s">
        <v>260</v>
      </c>
      <c r="C35" s="157" t="s">
        <v>128</v>
      </c>
      <c r="D35" s="158" t="s">
        <v>100</v>
      </c>
      <c r="E35" s="156" t="s">
        <v>275</v>
      </c>
      <c r="F35" s="156" t="s">
        <v>261</v>
      </c>
      <c r="G35" s="157" t="s">
        <v>45</v>
      </c>
      <c r="H35" s="159">
        <v>23.27</v>
      </c>
      <c r="I35" s="157">
        <v>0.23</v>
      </c>
      <c r="J35" s="160">
        <v>12</v>
      </c>
      <c r="K35" s="9"/>
      <c r="L35" s="161">
        <f t="shared" si="6"/>
        <v>279.24</v>
      </c>
      <c r="M35" s="161">
        <f t="shared" si="7"/>
        <v>0</v>
      </c>
      <c r="N35" s="162">
        <f t="shared" si="8"/>
        <v>0</v>
      </c>
      <c r="O35" s="161">
        <f t="shared" si="9"/>
        <v>0</v>
      </c>
    </row>
    <row r="36" spans="1:15" s="21" customFormat="1">
      <c r="A36" s="155">
        <f>MAX($A$12:A35)+1</f>
        <v>25</v>
      </c>
      <c r="B36" s="156" t="s">
        <v>260</v>
      </c>
      <c r="C36" s="157" t="s">
        <v>128</v>
      </c>
      <c r="D36" s="158" t="s">
        <v>100</v>
      </c>
      <c r="E36" s="156" t="s">
        <v>276</v>
      </c>
      <c r="F36" s="156" t="s">
        <v>261</v>
      </c>
      <c r="G36" s="157" t="s">
        <v>70</v>
      </c>
      <c r="H36" s="159">
        <v>24.12</v>
      </c>
      <c r="I36" s="157">
        <v>2.5</v>
      </c>
      <c r="J36" s="160">
        <v>98.88</v>
      </c>
      <c r="K36" s="9"/>
      <c r="L36" s="161">
        <f t="shared" si="6"/>
        <v>2384.9856</v>
      </c>
      <c r="M36" s="161">
        <f t="shared" si="7"/>
        <v>0</v>
      </c>
      <c r="N36" s="162">
        <f t="shared" si="8"/>
        <v>0</v>
      </c>
      <c r="O36" s="161">
        <f t="shared" si="9"/>
        <v>0</v>
      </c>
    </row>
    <row r="37" spans="1:15" s="21" customFormat="1">
      <c r="A37" s="155">
        <f>MAX($A$12:A36)+1</f>
        <v>26</v>
      </c>
      <c r="B37" s="156" t="s">
        <v>260</v>
      </c>
      <c r="C37" s="157" t="s">
        <v>128</v>
      </c>
      <c r="D37" s="158" t="s">
        <v>100</v>
      </c>
      <c r="E37" s="156" t="s">
        <v>277</v>
      </c>
      <c r="F37" s="156" t="s">
        <v>261</v>
      </c>
      <c r="G37" s="157" t="s">
        <v>70</v>
      </c>
      <c r="H37" s="159">
        <v>65.180000000000007</v>
      </c>
      <c r="I37" s="157">
        <v>2.5</v>
      </c>
      <c r="J37" s="160">
        <v>98.88</v>
      </c>
      <c r="K37" s="9"/>
      <c r="L37" s="161">
        <f t="shared" si="6"/>
        <v>6444.9984000000004</v>
      </c>
      <c r="M37" s="161">
        <f t="shared" si="7"/>
        <v>0</v>
      </c>
      <c r="N37" s="162">
        <f t="shared" si="8"/>
        <v>0</v>
      </c>
      <c r="O37" s="161">
        <f t="shared" si="9"/>
        <v>0</v>
      </c>
    </row>
    <row r="38" spans="1:15" s="21" customFormat="1">
      <c r="A38" s="155">
        <f>MAX($A$12:A37)+1</f>
        <v>27</v>
      </c>
      <c r="B38" s="156" t="s">
        <v>260</v>
      </c>
      <c r="C38" s="157" t="s">
        <v>128</v>
      </c>
      <c r="D38" s="158" t="s">
        <v>100</v>
      </c>
      <c r="E38" s="156" t="s">
        <v>278</v>
      </c>
      <c r="F38" s="156" t="s">
        <v>261</v>
      </c>
      <c r="G38" s="157" t="s">
        <v>89</v>
      </c>
      <c r="H38" s="159">
        <v>13.35</v>
      </c>
      <c r="I38" s="157">
        <v>5</v>
      </c>
      <c r="J38" s="160">
        <v>188</v>
      </c>
      <c r="K38" s="9"/>
      <c r="L38" s="161">
        <f t="shared" si="6"/>
        <v>2509.7999999999997</v>
      </c>
      <c r="M38" s="161">
        <f t="shared" si="7"/>
        <v>0</v>
      </c>
      <c r="N38" s="162">
        <f t="shared" si="8"/>
        <v>0</v>
      </c>
      <c r="O38" s="161">
        <f t="shared" si="9"/>
        <v>0</v>
      </c>
    </row>
    <row r="39" spans="1:15" s="21" customFormat="1">
      <c r="A39" s="155">
        <f>MAX($A$12:A38)+1</f>
        <v>28</v>
      </c>
      <c r="B39" s="156" t="s">
        <v>260</v>
      </c>
      <c r="C39" s="157" t="s">
        <v>128</v>
      </c>
      <c r="D39" s="158" t="s">
        <v>100</v>
      </c>
      <c r="E39" s="156" t="s">
        <v>279</v>
      </c>
      <c r="F39" s="156" t="s">
        <v>261</v>
      </c>
      <c r="G39" s="157" t="s">
        <v>89</v>
      </c>
      <c r="H39" s="159">
        <v>9.81</v>
      </c>
      <c r="I39" s="157">
        <v>5</v>
      </c>
      <c r="J39" s="160">
        <v>188</v>
      </c>
      <c r="K39" s="9"/>
      <c r="L39" s="161">
        <f t="shared" si="6"/>
        <v>1844.2800000000002</v>
      </c>
      <c r="M39" s="161">
        <f t="shared" si="7"/>
        <v>0</v>
      </c>
      <c r="N39" s="162">
        <f t="shared" si="8"/>
        <v>0</v>
      </c>
      <c r="O39" s="161">
        <f t="shared" si="9"/>
        <v>0</v>
      </c>
    </row>
    <row r="40" spans="1:15" s="21" customFormat="1">
      <c r="A40" s="155">
        <f>MAX($A$12:A39)+1</f>
        <v>29</v>
      </c>
      <c r="B40" s="156" t="s">
        <v>260</v>
      </c>
      <c r="C40" s="157" t="s">
        <v>128</v>
      </c>
      <c r="D40" s="158" t="s">
        <v>100</v>
      </c>
      <c r="E40" s="156" t="s">
        <v>280</v>
      </c>
      <c r="F40" s="156" t="s">
        <v>76</v>
      </c>
      <c r="G40" s="157" t="s">
        <v>86</v>
      </c>
      <c r="H40" s="159">
        <v>15.29</v>
      </c>
      <c r="I40" s="157">
        <v>5</v>
      </c>
      <c r="J40" s="160">
        <v>188</v>
      </c>
      <c r="K40" s="9"/>
      <c r="L40" s="161">
        <f t="shared" si="6"/>
        <v>2874.52</v>
      </c>
      <c r="M40" s="161">
        <f t="shared" si="7"/>
        <v>0</v>
      </c>
      <c r="N40" s="162">
        <f t="shared" si="8"/>
        <v>0</v>
      </c>
      <c r="O40" s="161">
        <f t="shared" si="9"/>
        <v>0</v>
      </c>
    </row>
    <row r="41" spans="1:15" s="21" customFormat="1">
      <c r="A41" s="155">
        <f>MAX($A$12:A40)+1</f>
        <v>30</v>
      </c>
      <c r="B41" s="156" t="s">
        <v>260</v>
      </c>
      <c r="C41" s="157" t="s">
        <v>128</v>
      </c>
      <c r="D41" s="158" t="s">
        <v>100</v>
      </c>
      <c r="E41" s="156" t="s">
        <v>281</v>
      </c>
      <c r="F41" s="156" t="s">
        <v>76</v>
      </c>
      <c r="G41" s="157" t="s">
        <v>92</v>
      </c>
      <c r="H41" s="159">
        <v>15.08</v>
      </c>
      <c r="I41" s="157">
        <v>5</v>
      </c>
      <c r="J41" s="160">
        <v>188</v>
      </c>
      <c r="K41" s="9"/>
      <c r="L41" s="161">
        <f t="shared" si="6"/>
        <v>2835.04</v>
      </c>
      <c r="M41" s="161">
        <f t="shared" si="7"/>
        <v>0</v>
      </c>
      <c r="N41" s="162">
        <f t="shared" si="8"/>
        <v>0</v>
      </c>
      <c r="O41" s="161">
        <f t="shared" si="9"/>
        <v>0</v>
      </c>
    </row>
    <row r="42" spans="1:15" s="21" customFormat="1">
      <c r="A42" s="155">
        <f>MAX($A$12:A41)+1</f>
        <v>31</v>
      </c>
      <c r="B42" s="156" t="s">
        <v>260</v>
      </c>
      <c r="C42" s="157" t="s">
        <v>128</v>
      </c>
      <c r="D42" s="158" t="s">
        <v>100</v>
      </c>
      <c r="E42" s="156" t="s">
        <v>282</v>
      </c>
      <c r="F42" s="156" t="s">
        <v>76</v>
      </c>
      <c r="G42" s="157" t="s">
        <v>39</v>
      </c>
      <c r="H42" s="159">
        <v>19.21</v>
      </c>
      <c r="I42" s="157">
        <v>1</v>
      </c>
      <c r="J42" s="160">
        <v>39.549999999999997</v>
      </c>
      <c r="K42" s="9"/>
      <c r="L42" s="161">
        <f t="shared" si="6"/>
        <v>759.75549999999998</v>
      </c>
      <c r="M42" s="161">
        <f t="shared" si="7"/>
        <v>0</v>
      </c>
      <c r="N42" s="162">
        <f t="shared" si="8"/>
        <v>0</v>
      </c>
      <c r="O42" s="161">
        <f t="shared" si="9"/>
        <v>0</v>
      </c>
    </row>
    <row r="43" spans="1:15" s="21" customFormat="1">
      <c r="A43" s="155">
        <f>MAX($A$12:A42)+1</f>
        <v>32</v>
      </c>
      <c r="B43" s="156" t="s">
        <v>260</v>
      </c>
      <c r="C43" s="157" t="s">
        <v>128</v>
      </c>
      <c r="D43" s="158" t="s">
        <v>100</v>
      </c>
      <c r="E43" s="156" t="s">
        <v>283</v>
      </c>
      <c r="F43" s="156" t="s">
        <v>76</v>
      </c>
      <c r="G43" s="157" t="s">
        <v>85</v>
      </c>
      <c r="H43" s="159">
        <v>29.48</v>
      </c>
      <c r="I43" s="157">
        <v>2.5</v>
      </c>
      <c r="J43" s="160">
        <v>98.88</v>
      </c>
      <c r="K43" s="9"/>
      <c r="L43" s="161">
        <f t="shared" si="6"/>
        <v>2914.9823999999999</v>
      </c>
      <c r="M43" s="161">
        <f t="shared" si="7"/>
        <v>0</v>
      </c>
      <c r="N43" s="162">
        <f t="shared" si="8"/>
        <v>0</v>
      </c>
      <c r="O43" s="161">
        <f t="shared" si="9"/>
        <v>0</v>
      </c>
    </row>
    <row r="44" spans="1:15" s="21" customFormat="1">
      <c r="A44" s="155">
        <f>MAX($A$12:A43)+1</f>
        <v>33</v>
      </c>
      <c r="B44" s="156" t="s">
        <v>260</v>
      </c>
      <c r="C44" s="157" t="s">
        <v>128</v>
      </c>
      <c r="D44" s="158" t="s">
        <v>100</v>
      </c>
      <c r="E44" s="156" t="s">
        <v>284</v>
      </c>
      <c r="F44" s="156" t="s">
        <v>99</v>
      </c>
      <c r="G44" s="157" t="s">
        <v>83</v>
      </c>
      <c r="H44" s="159">
        <v>25.7</v>
      </c>
      <c r="I44" s="157">
        <v>2.5</v>
      </c>
      <c r="J44" s="160">
        <v>98.88</v>
      </c>
      <c r="K44" s="9"/>
      <c r="L44" s="161">
        <f t="shared" si="6"/>
        <v>2541.2159999999999</v>
      </c>
      <c r="M44" s="161">
        <f t="shared" si="7"/>
        <v>0</v>
      </c>
      <c r="N44" s="162">
        <f t="shared" si="8"/>
        <v>0</v>
      </c>
      <c r="O44" s="161">
        <f t="shared" si="9"/>
        <v>0</v>
      </c>
    </row>
    <row r="45" spans="1:15" s="21" customFormat="1">
      <c r="A45" s="155">
        <f>MAX($A$12:A44)+1</f>
        <v>34</v>
      </c>
      <c r="B45" s="156" t="s">
        <v>260</v>
      </c>
      <c r="C45" s="157" t="s">
        <v>128</v>
      </c>
      <c r="D45" s="158" t="s">
        <v>100</v>
      </c>
      <c r="E45" s="156" t="s">
        <v>285</v>
      </c>
      <c r="F45" s="156" t="s">
        <v>99</v>
      </c>
      <c r="G45" s="157" t="s">
        <v>83</v>
      </c>
      <c r="H45" s="159">
        <v>25.7</v>
      </c>
      <c r="I45" s="157">
        <v>2.5</v>
      </c>
      <c r="J45" s="160">
        <v>98.88</v>
      </c>
      <c r="K45" s="9"/>
      <c r="L45" s="161">
        <f t="shared" si="6"/>
        <v>2541.2159999999999</v>
      </c>
      <c r="M45" s="161">
        <f t="shared" si="7"/>
        <v>0</v>
      </c>
      <c r="N45" s="162">
        <f t="shared" si="8"/>
        <v>0</v>
      </c>
      <c r="O45" s="161">
        <f t="shared" si="9"/>
        <v>0</v>
      </c>
    </row>
    <row r="46" spans="1:15" s="21" customFormat="1">
      <c r="A46" s="155">
        <f>MAX($A$12:A45)+1</f>
        <v>35</v>
      </c>
      <c r="B46" s="156" t="s">
        <v>260</v>
      </c>
      <c r="C46" s="157" t="s">
        <v>128</v>
      </c>
      <c r="D46" s="158" t="s">
        <v>100</v>
      </c>
      <c r="E46" s="156" t="s">
        <v>286</v>
      </c>
      <c r="F46" s="156" t="s">
        <v>99</v>
      </c>
      <c r="G46" s="157" t="s">
        <v>83</v>
      </c>
      <c r="H46" s="159">
        <v>18.7</v>
      </c>
      <c r="I46" s="157">
        <v>2.5</v>
      </c>
      <c r="J46" s="160">
        <v>98.88</v>
      </c>
      <c r="K46" s="9"/>
      <c r="L46" s="161">
        <f t="shared" si="6"/>
        <v>1849.0559999999998</v>
      </c>
      <c r="M46" s="161">
        <f t="shared" si="7"/>
        <v>0</v>
      </c>
      <c r="N46" s="162">
        <f t="shared" si="8"/>
        <v>0</v>
      </c>
      <c r="O46" s="161">
        <f t="shared" si="9"/>
        <v>0</v>
      </c>
    </row>
    <row r="47" spans="1:15" s="21" customFormat="1">
      <c r="A47" s="155">
        <f>MAX($A$12:A46)+1</f>
        <v>36</v>
      </c>
      <c r="B47" s="156" t="s">
        <v>260</v>
      </c>
      <c r="C47" s="157" t="s">
        <v>128</v>
      </c>
      <c r="D47" s="158" t="s">
        <v>100</v>
      </c>
      <c r="E47" s="156" t="s">
        <v>287</v>
      </c>
      <c r="F47" s="156" t="s">
        <v>76</v>
      </c>
      <c r="G47" s="157" t="s">
        <v>92</v>
      </c>
      <c r="H47" s="159">
        <v>20.75</v>
      </c>
      <c r="I47" s="157">
        <v>5</v>
      </c>
      <c r="J47" s="160">
        <v>188</v>
      </c>
      <c r="K47" s="9"/>
      <c r="L47" s="161">
        <f t="shared" si="6"/>
        <v>3901</v>
      </c>
      <c r="M47" s="161">
        <f t="shared" si="7"/>
        <v>0</v>
      </c>
      <c r="N47" s="162">
        <f t="shared" si="8"/>
        <v>0</v>
      </c>
      <c r="O47" s="161">
        <f t="shared" si="9"/>
        <v>0</v>
      </c>
    </row>
    <row r="48" spans="1:15" s="21" customFormat="1">
      <c r="A48" s="155">
        <f>MAX($A$12:A47)+1</f>
        <v>37</v>
      </c>
      <c r="B48" s="156" t="s">
        <v>260</v>
      </c>
      <c r="C48" s="157" t="s">
        <v>128</v>
      </c>
      <c r="D48" s="158" t="s">
        <v>100</v>
      </c>
      <c r="E48" s="156" t="s">
        <v>288</v>
      </c>
      <c r="F48" s="156" t="s">
        <v>99</v>
      </c>
      <c r="G48" s="157" t="s">
        <v>85</v>
      </c>
      <c r="H48" s="159">
        <v>81.86</v>
      </c>
      <c r="I48" s="157">
        <v>2.5</v>
      </c>
      <c r="J48" s="160">
        <v>98.88</v>
      </c>
      <c r="K48" s="9"/>
      <c r="L48" s="161">
        <f t="shared" si="6"/>
        <v>8094.3167999999996</v>
      </c>
      <c r="M48" s="161">
        <f t="shared" si="7"/>
        <v>0</v>
      </c>
      <c r="N48" s="162">
        <f t="shared" si="8"/>
        <v>0</v>
      </c>
      <c r="O48" s="161">
        <f t="shared" si="9"/>
        <v>0</v>
      </c>
    </row>
    <row r="49" spans="1:15" s="21" customFormat="1">
      <c r="A49" s="155">
        <f>MAX($A$12:A48)+1</f>
        <v>38</v>
      </c>
      <c r="B49" s="156" t="s">
        <v>260</v>
      </c>
      <c r="C49" s="157" t="s">
        <v>128</v>
      </c>
      <c r="D49" s="158" t="s">
        <v>100</v>
      </c>
      <c r="E49" s="156" t="s">
        <v>289</v>
      </c>
      <c r="F49" s="156" t="s">
        <v>99</v>
      </c>
      <c r="G49" s="157" t="s">
        <v>85</v>
      </c>
      <c r="H49" s="159">
        <v>20.45</v>
      </c>
      <c r="I49" s="157">
        <v>2.5</v>
      </c>
      <c r="J49" s="160">
        <v>98.88</v>
      </c>
      <c r="K49" s="9"/>
      <c r="L49" s="161">
        <f t="shared" si="6"/>
        <v>2022.0959999999998</v>
      </c>
      <c r="M49" s="161">
        <f t="shared" si="7"/>
        <v>0</v>
      </c>
      <c r="N49" s="162">
        <f t="shared" si="8"/>
        <v>0</v>
      </c>
      <c r="O49" s="161">
        <f t="shared" si="9"/>
        <v>0</v>
      </c>
    </row>
    <row r="50" spans="1:15" s="21" customFormat="1">
      <c r="A50" s="155">
        <f>MAX($A$12:A49)+1</f>
        <v>39</v>
      </c>
      <c r="B50" s="156" t="s">
        <v>260</v>
      </c>
      <c r="C50" s="157" t="s">
        <v>128</v>
      </c>
      <c r="D50" s="158" t="s">
        <v>100</v>
      </c>
      <c r="E50" s="156" t="s">
        <v>290</v>
      </c>
      <c r="F50" s="156" t="s">
        <v>76</v>
      </c>
      <c r="G50" s="157" t="s">
        <v>70</v>
      </c>
      <c r="H50" s="159">
        <v>60.64</v>
      </c>
      <c r="I50" s="157">
        <v>2.5</v>
      </c>
      <c r="J50" s="160">
        <v>98.88</v>
      </c>
      <c r="K50" s="9"/>
      <c r="L50" s="161">
        <f t="shared" si="6"/>
        <v>5996.0832</v>
      </c>
      <c r="M50" s="161">
        <f t="shared" si="7"/>
        <v>0</v>
      </c>
      <c r="N50" s="162">
        <f t="shared" si="8"/>
        <v>0</v>
      </c>
      <c r="O50" s="161">
        <f t="shared" si="9"/>
        <v>0</v>
      </c>
    </row>
    <row r="51" spans="1:15" s="21" customFormat="1">
      <c r="A51" s="155">
        <f>MAX($A$12:A50)+1</f>
        <v>40</v>
      </c>
      <c r="B51" s="156" t="s">
        <v>260</v>
      </c>
      <c r="C51" s="157" t="s">
        <v>128</v>
      </c>
      <c r="D51" s="158" t="s">
        <v>100</v>
      </c>
      <c r="E51" s="156" t="s">
        <v>291</v>
      </c>
      <c r="F51" s="156" t="s">
        <v>76</v>
      </c>
      <c r="G51" s="157" t="s">
        <v>70</v>
      </c>
      <c r="H51" s="159">
        <v>75.28</v>
      </c>
      <c r="I51" s="157">
        <v>2.5</v>
      </c>
      <c r="J51" s="160">
        <v>98.88</v>
      </c>
      <c r="K51" s="9"/>
      <c r="L51" s="161">
        <f t="shared" si="6"/>
        <v>7443.6863999999996</v>
      </c>
      <c r="M51" s="161">
        <f t="shared" si="7"/>
        <v>0</v>
      </c>
      <c r="N51" s="162">
        <f t="shared" si="8"/>
        <v>0</v>
      </c>
      <c r="O51" s="161">
        <f t="shared" si="9"/>
        <v>0</v>
      </c>
    </row>
    <row r="52" spans="1:15" s="21" customFormat="1">
      <c r="A52" s="155">
        <f>MAX($A$12:A51)+1</f>
        <v>41</v>
      </c>
      <c r="B52" s="156" t="s">
        <v>260</v>
      </c>
      <c r="C52" s="157" t="s">
        <v>128</v>
      </c>
      <c r="D52" s="158" t="s">
        <v>100</v>
      </c>
      <c r="E52" s="156" t="s">
        <v>292</v>
      </c>
      <c r="F52" s="156" t="s">
        <v>76</v>
      </c>
      <c r="G52" s="157" t="s">
        <v>70</v>
      </c>
      <c r="H52" s="159">
        <v>60.91</v>
      </c>
      <c r="I52" s="157">
        <v>2.5</v>
      </c>
      <c r="J52" s="160">
        <v>98.88</v>
      </c>
      <c r="K52" s="9"/>
      <c r="L52" s="161">
        <f t="shared" si="6"/>
        <v>6022.7807999999995</v>
      </c>
      <c r="M52" s="161">
        <f t="shared" si="7"/>
        <v>0</v>
      </c>
      <c r="N52" s="162">
        <f t="shared" si="8"/>
        <v>0</v>
      </c>
      <c r="O52" s="161">
        <f t="shared" si="9"/>
        <v>0</v>
      </c>
    </row>
    <row r="53" spans="1:15" s="21" customFormat="1">
      <c r="A53" s="155">
        <f>MAX($A$12:A52)+1</f>
        <v>42</v>
      </c>
      <c r="B53" s="156" t="s">
        <v>260</v>
      </c>
      <c r="C53" s="157" t="s">
        <v>128</v>
      </c>
      <c r="D53" s="158" t="s">
        <v>100</v>
      </c>
      <c r="E53" s="156" t="s">
        <v>293</v>
      </c>
      <c r="F53" s="156" t="s">
        <v>76</v>
      </c>
      <c r="G53" s="157" t="s">
        <v>70</v>
      </c>
      <c r="H53" s="159">
        <v>65.13</v>
      </c>
      <c r="I53" s="157">
        <v>2.5</v>
      </c>
      <c r="J53" s="160">
        <v>98.88</v>
      </c>
      <c r="K53" s="9"/>
      <c r="L53" s="161">
        <f t="shared" si="6"/>
        <v>6440.0543999999991</v>
      </c>
      <c r="M53" s="161">
        <f t="shared" si="7"/>
        <v>0</v>
      </c>
      <c r="N53" s="162">
        <f t="shared" si="8"/>
        <v>0</v>
      </c>
      <c r="O53" s="161">
        <f t="shared" si="9"/>
        <v>0</v>
      </c>
    </row>
    <row r="54" spans="1:15" s="21" customFormat="1">
      <c r="A54" s="155">
        <f>MAX($A$12:A53)+1</f>
        <v>43</v>
      </c>
      <c r="B54" s="156" t="s">
        <v>260</v>
      </c>
      <c r="C54" s="157" t="s">
        <v>128</v>
      </c>
      <c r="D54" s="158" t="s">
        <v>100</v>
      </c>
      <c r="E54" s="156" t="s">
        <v>294</v>
      </c>
      <c r="F54" s="156" t="s">
        <v>76</v>
      </c>
      <c r="G54" s="157" t="s">
        <v>70</v>
      </c>
      <c r="H54" s="159">
        <v>65.150000000000006</v>
      </c>
      <c r="I54" s="157">
        <v>2.5</v>
      </c>
      <c r="J54" s="160">
        <v>98.88</v>
      </c>
      <c r="K54" s="9"/>
      <c r="L54" s="161">
        <f t="shared" si="6"/>
        <v>6442.0320000000002</v>
      </c>
      <c r="M54" s="161">
        <f t="shared" si="7"/>
        <v>0</v>
      </c>
      <c r="N54" s="162">
        <f t="shared" si="8"/>
        <v>0</v>
      </c>
      <c r="O54" s="161">
        <f t="shared" si="9"/>
        <v>0</v>
      </c>
    </row>
    <row r="55" spans="1:15" s="21" customFormat="1">
      <c r="A55" s="155">
        <f>MAX($A$12:A54)+1</f>
        <v>44</v>
      </c>
      <c r="B55" s="156" t="s">
        <v>260</v>
      </c>
      <c r="C55" s="157" t="s">
        <v>128</v>
      </c>
      <c r="D55" s="158" t="s">
        <v>100</v>
      </c>
      <c r="E55" s="156" t="s">
        <v>295</v>
      </c>
      <c r="F55" s="156" t="s">
        <v>76</v>
      </c>
      <c r="G55" s="157" t="s">
        <v>70</v>
      </c>
      <c r="H55" s="159">
        <v>65.150000000000006</v>
      </c>
      <c r="I55" s="157">
        <v>2.5</v>
      </c>
      <c r="J55" s="160">
        <v>98.88</v>
      </c>
      <c r="K55" s="9"/>
      <c r="L55" s="161">
        <f t="shared" si="6"/>
        <v>6442.0320000000002</v>
      </c>
      <c r="M55" s="161">
        <f t="shared" si="7"/>
        <v>0</v>
      </c>
      <c r="N55" s="162">
        <f t="shared" si="8"/>
        <v>0</v>
      </c>
      <c r="O55" s="161">
        <f t="shared" si="9"/>
        <v>0</v>
      </c>
    </row>
    <row r="56" spans="1:15" s="21" customFormat="1">
      <c r="A56" s="155">
        <f>MAX($A$12:A55)+1</f>
        <v>45</v>
      </c>
      <c r="B56" s="156" t="s">
        <v>260</v>
      </c>
      <c r="C56" s="157" t="s">
        <v>128</v>
      </c>
      <c r="D56" s="158" t="s">
        <v>100</v>
      </c>
      <c r="E56" s="156" t="s">
        <v>296</v>
      </c>
      <c r="F56" s="156" t="s">
        <v>76</v>
      </c>
      <c r="G56" s="157" t="s">
        <v>45</v>
      </c>
      <c r="H56" s="159">
        <v>30.41</v>
      </c>
      <c r="I56" s="157">
        <v>0.23</v>
      </c>
      <c r="J56" s="160">
        <v>12</v>
      </c>
      <c r="K56" s="9"/>
      <c r="L56" s="161">
        <f t="shared" si="6"/>
        <v>364.92</v>
      </c>
      <c r="M56" s="161">
        <f t="shared" si="7"/>
        <v>0</v>
      </c>
      <c r="N56" s="162">
        <f t="shared" si="8"/>
        <v>0</v>
      </c>
      <c r="O56" s="161">
        <f t="shared" si="9"/>
        <v>0</v>
      </c>
    </row>
    <row r="57" spans="1:15" s="21" customFormat="1">
      <c r="A57" s="155">
        <f>MAX($A$12:A56)+1</f>
        <v>46</v>
      </c>
      <c r="B57" s="156" t="s">
        <v>260</v>
      </c>
      <c r="C57" s="157" t="s">
        <v>128</v>
      </c>
      <c r="D57" s="158" t="s">
        <v>100</v>
      </c>
      <c r="E57" s="156" t="s">
        <v>297</v>
      </c>
      <c r="F57" s="156" t="s">
        <v>76</v>
      </c>
      <c r="G57" s="157" t="s">
        <v>70</v>
      </c>
      <c r="H57" s="159">
        <v>63.09</v>
      </c>
      <c r="I57" s="157">
        <v>2.5</v>
      </c>
      <c r="J57" s="160">
        <v>98.88</v>
      </c>
      <c r="K57" s="9"/>
      <c r="L57" s="161">
        <f t="shared" si="6"/>
        <v>6238.3392000000003</v>
      </c>
      <c r="M57" s="161">
        <f t="shared" si="7"/>
        <v>0</v>
      </c>
      <c r="N57" s="162">
        <f t="shared" si="8"/>
        <v>0</v>
      </c>
      <c r="O57" s="161">
        <f t="shared" si="9"/>
        <v>0</v>
      </c>
    </row>
    <row r="58" spans="1:15" s="21" customFormat="1">
      <c r="A58" s="155">
        <f>MAX($A$12:A57)+1</f>
        <v>47</v>
      </c>
      <c r="B58" s="156" t="s">
        <v>260</v>
      </c>
      <c r="C58" s="157" t="s">
        <v>128</v>
      </c>
      <c r="D58" s="158" t="s">
        <v>100</v>
      </c>
      <c r="E58" s="156" t="s">
        <v>298</v>
      </c>
      <c r="F58" s="156" t="s">
        <v>168</v>
      </c>
      <c r="G58" s="157" t="s">
        <v>43</v>
      </c>
      <c r="H58" s="159">
        <v>53.25</v>
      </c>
      <c r="I58" s="157">
        <v>5</v>
      </c>
      <c r="J58" s="160">
        <v>188</v>
      </c>
      <c r="K58" s="9"/>
      <c r="L58" s="161">
        <f t="shared" si="6"/>
        <v>10011</v>
      </c>
      <c r="M58" s="161">
        <f t="shared" si="7"/>
        <v>0</v>
      </c>
      <c r="N58" s="162">
        <f t="shared" si="8"/>
        <v>0</v>
      </c>
      <c r="O58" s="161">
        <f t="shared" si="9"/>
        <v>0</v>
      </c>
    </row>
    <row r="59" spans="1:15" s="21" customFormat="1">
      <c r="A59" s="155">
        <f>MAX($A$12:A58)+1</f>
        <v>48</v>
      </c>
      <c r="B59" s="156" t="s">
        <v>260</v>
      </c>
      <c r="C59" s="157" t="s">
        <v>128</v>
      </c>
      <c r="D59" s="158" t="s">
        <v>100</v>
      </c>
      <c r="E59" s="156" t="s">
        <v>299</v>
      </c>
      <c r="F59" s="156" t="s">
        <v>261</v>
      </c>
      <c r="G59" s="157" t="s">
        <v>44</v>
      </c>
      <c r="H59" s="159">
        <v>16.25</v>
      </c>
      <c r="I59" s="157">
        <v>0.23</v>
      </c>
      <c r="J59" s="160">
        <v>12</v>
      </c>
      <c r="K59" s="9"/>
      <c r="L59" s="161">
        <f t="shared" si="6"/>
        <v>195</v>
      </c>
      <c r="M59" s="161">
        <f t="shared" si="7"/>
        <v>0</v>
      </c>
      <c r="N59" s="162">
        <f t="shared" si="8"/>
        <v>0</v>
      </c>
      <c r="O59" s="161">
        <f t="shared" si="9"/>
        <v>0</v>
      </c>
    </row>
    <row r="60" spans="1:15" s="21" customFormat="1">
      <c r="A60" s="155">
        <f>MAX($A$12:A59)+1</f>
        <v>49</v>
      </c>
      <c r="B60" s="156" t="s">
        <v>260</v>
      </c>
      <c r="C60" s="157" t="s">
        <v>128</v>
      </c>
      <c r="D60" s="158" t="s">
        <v>100</v>
      </c>
      <c r="E60" s="156" t="s">
        <v>57</v>
      </c>
      <c r="F60" s="156" t="s">
        <v>261</v>
      </c>
      <c r="G60" s="157" t="s">
        <v>86</v>
      </c>
      <c r="H60" s="159">
        <v>40.29</v>
      </c>
      <c r="I60" s="157">
        <v>5</v>
      </c>
      <c r="J60" s="160">
        <v>188</v>
      </c>
      <c r="K60" s="9"/>
      <c r="L60" s="161">
        <f t="shared" si="6"/>
        <v>7574.5199999999995</v>
      </c>
      <c r="M60" s="161">
        <f t="shared" si="7"/>
        <v>0</v>
      </c>
      <c r="N60" s="162">
        <f t="shared" si="8"/>
        <v>0</v>
      </c>
      <c r="O60" s="161">
        <f t="shared" si="9"/>
        <v>0</v>
      </c>
    </row>
    <row r="61" spans="1:15" s="21" customFormat="1">
      <c r="A61" s="155">
        <f>MAX($A$12:A60)+1</f>
        <v>50</v>
      </c>
      <c r="B61" s="156" t="s">
        <v>260</v>
      </c>
      <c r="C61" s="157" t="s">
        <v>128</v>
      </c>
      <c r="D61" s="158" t="s">
        <v>100</v>
      </c>
      <c r="E61" s="156" t="s">
        <v>300</v>
      </c>
      <c r="F61" s="156" t="s">
        <v>261</v>
      </c>
      <c r="G61" s="157" t="s">
        <v>86</v>
      </c>
      <c r="H61" s="159">
        <v>127.95</v>
      </c>
      <c r="I61" s="157">
        <v>5</v>
      </c>
      <c r="J61" s="160">
        <v>188</v>
      </c>
      <c r="K61" s="9"/>
      <c r="L61" s="161">
        <f t="shared" si="6"/>
        <v>24054.600000000002</v>
      </c>
      <c r="M61" s="161">
        <f t="shared" si="7"/>
        <v>0</v>
      </c>
      <c r="N61" s="162">
        <f t="shared" si="8"/>
        <v>0</v>
      </c>
      <c r="O61" s="161">
        <f t="shared" si="9"/>
        <v>0</v>
      </c>
    </row>
    <row r="62" spans="1:15" s="21" customFormat="1">
      <c r="A62" s="155">
        <f>MAX($A$12:A61)+1</f>
        <v>51</v>
      </c>
      <c r="B62" s="156" t="s">
        <v>260</v>
      </c>
      <c r="C62" s="157" t="s">
        <v>128</v>
      </c>
      <c r="D62" s="158" t="s">
        <v>100</v>
      </c>
      <c r="E62" s="156" t="s">
        <v>301</v>
      </c>
      <c r="F62" s="156" t="s">
        <v>261</v>
      </c>
      <c r="G62" s="157" t="s">
        <v>86</v>
      </c>
      <c r="H62" s="159">
        <v>80.61</v>
      </c>
      <c r="I62" s="157">
        <v>5</v>
      </c>
      <c r="J62" s="160">
        <v>188</v>
      </c>
      <c r="K62" s="9"/>
      <c r="L62" s="161">
        <f t="shared" si="6"/>
        <v>15154.68</v>
      </c>
      <c r="M62" s="161">
        <f t="shared" si="7"/>
        <v>0</v>
      </c>
      <c r="N62" s="162">
        <f t="shared" si="8"/>
        <v>0</v>
      </c>
      <c r="O62" s="161">
        <f t="shared" si="9"/>
        <v>0</v>
      </c>
    </row>
    <row r="63" spans="1:15" s="21" customFormat="1">
      <c r="A63" s="155">
        <f>MAX($A$12:A62)+1</f>
        <v>52</v>
      </c>
      <c r="B63" s="156" t="s">
        <v>260</v>
      </c>
      <c r="C63" s="157" t="s">
        <v>128</v>
      </c>
      <c r="D63" s="158" t="s">
        <v>100</v>
      </c>
      <c r="E63" s="156" t="s">
        <v>302</v>
      </c>
      <c r="F63" s="156" t="s">
        <v>261</v>
      </c>
      <c r="G63" s="157" t="s">
        <v>86</v>
      </c>
      <c r="H63" s="159">
        <v>81.16</v>
      </c>
      <c r="I63" s="157">
        <v>5</v>
      </c>
      <c r="J63" s="160">
        <v>188</v>
      </c>
      <c r="K63" s="9"/>
      <c r="L63" s="161">
        <f t="shared" si="6"/>
        <v>15258.08</v>
      </c>
      <c r="M63" s="161">
        <f t="shared" si="7"/>
        <v>0</v>
      </c>
      <c r="N63" s="162">
        <f t="shared" si="8"/>
        <v>0</v>
      </c>
      <c r="O63" s="161">
        <f t="shared" si="9"/>
        <v>0</v>
      </c>
    </row>
    <row r="64" spans="1:15" s="21" customFormat="1">
      <c r="A64" s="155">
        <f>MAX($A$12:A63)+1</f>
        <v>53</v>
      </c>
      <c r="B64" s="156" t="s">
        <v>260</v>
      </c>
      <c r="C64" s="157" t="s">
        <v>128</v>
      </c>
      <c r="D64" s="158" t="s">
        <v>100</v>
      </c>
      <c r="E64" s="156" t="s">
        <v>303</v>
      </c>
      <c r="F64" s="156" t="s">
        <v>261</v>
      </c>
      <c r="G64" s="157" t="s">
        <v>86</v>
      </c>
      <c r="H64" s="159">
        <v>107.85</v>
      </c>
      <c r="I64" s="157">
        <v>5</v>
      </c>
      <c r="J64" s="160">
        <v>188</v>
      </c>
      <c r="K64" s="9"/>
      <c r="L64" s="161">
        <f t="shared" si="6"/>
        <v>20275.8</v>
      </c>
      <c r="M64" s="161">
        <f t="shared" si="7"/>
        <v>0</v>
      </c>
      <c r="N64" s="162">
        <f t="shared" si="8"/>
        <v>0</v>
      </c>
      <c r="O64" s="161">
        <f t="shared" si="9"/>
        <v>0</v>
      </c>
    </row>
    <row r="65" spans="1:15" s="21" customFormat="1">
      <c r="A65" s="155">
        <f>MAX($A$12:A64)+1</f>
        <v>54</v>
      </c>
      <c r="B65" s="156" t="s">
        <v>260</v>
      </c>
      <c r="C65" s="157" t="s">
        <v>128</v>
      </c>
      <c r="D65" s="158" t="s">
        <v>100</v>
      </c>
      <c r="E65" s="156" t="s">
        <v>304</v>
      </c>
      <c r="F65" s="156" t="s">
        <v>261</v>
      </c>
      <c r="G65" s="157" t="s">
        <v>86</v>
      </c>
      <c r="H65" s="159">
        <v>17.71</v>
      </c>
      <c r="I65" s="157">
        <v>5</v>
      </c>
      <c r="J65" s="160">
        <v>188</v>
      </c>
      <c r="K65" s="9"/>
      <c r="L65" s="161">
        <f t="shared" si="6"/>
        <v>3329.48</v>
      </c>
      <c r="M65" s="161">
        <f t="shared" si="7"/>
        <v>0</v>
      </c>
      <c r="N65" s="162">
        <f t="shared" si="8"/>
        <v>0</v>
      </c>
      <c r="O65" s="161">
        <f t="shared" si="9"/>
        <v>0</v>
      </c>
    </row>
    <row r="66" spans="1:15" s="21" customFormat="1">
      <c r="A66" s="155">
        <f>MAX($A$12:A65)+1</f>
        <v>55</v>
      </c>
      <c r="B66" s="156" t="s">
        <v>260</v>
      </c>
      <c r="C66" s="157" t="s">
        <v>128</v>
      </c>
      <c r="D66" s="158" t="s">
        <v>100</v>
      </c>
      <c r="E66" s="156" t="s">
        <v>305</v>
      </c>
      <c r="F66" s="156" t="s">
        <v>261</v>
      </c>
      <c r="G66" s="157" t="s">
        <v>86</v>
      </c>
      <c r="H66" s="159">
        <v>30.51</v>
      </c>
      <c r="I66" s="157">
        <v>5</v>
      </c>
      <c r="J66" s="160">
        <v>188</v>
      </c>
      <c r="K66" s="9"/>
      <c r="L66" s="161">
        <f t="shared" si="6"/>
        <v>5735.88</v>
      </c>
      <c r="M66" s="161">
        <f t="shared" si="7"/>
        <v>0</v>
      </c>
      <c r="N66" s="162">
        <f t="shared" si="8"/>
        <v>0</v>
      </c>
      <c r="O66" s="161">
        <f t="shared" si="9"/>
        <v>0</v>
      </c>
    </row>
    <row r="67" spans="1:15" s="21" customFormat="1">
      <c r="A67" s="155">
        <f>MAX($A$12:A66)+1</f>
        <v>56</v>
      </c>
      <c r="B67" s="156" t="s">
        <v>260</v>
      </c>
      <c r="C67" s="157" t="s">
        <v>128</v>
      </c>
      <c r="D67" s="158" t="s">
        <v>100</v>
      </c>
      <c r="E67" s="156" t="s">
        <v>306</v>
      </c>
      <c r="F67" s="156" t="s">
        <v>261</v>
      </c>
      <c r="G67" s="157" t="s">
        <v>86</v>
      </c>
      <c r="H67" s="159">
        <v>23.44</v>
      </c>
      <c r="I67" s="157">
        <v>5</v>
      </c>
      <c r="J67" s="160">
        <v>188</v>
      </c>
      <c r="K67" s="9"/>
      <c r="L67" s="161">
        <f t="shared" si="6"/>
        <v>4406.72</v>
      </c>
      <c r="M67" s="161">
        <f t="shared" si="7"/>
        <v>0</v>
      </c>
      <c r="N67" s="162">
        <f t="shared" si="8"/>
        <v>0</v>
      </c>
      <c r="O67" s="161">
        <f t="shared" si="9"/>
        <v>0</v>
      </c>
    </row>
    <row r="68" spans="1:15" s="21" customFormat="1">
      <c r="A68" s="155">
        <f>MAX($A$12:A67)+1</f>
        <v>57</v>
      </c>
      <c r="B68" s="156" t="s">
        <v>260</v>
      </c>
      <c r="C68" s="157" t="s">
        <v>128</v>
      </c>
      <c r="D68" s="158" t="s">
        <v>100</v>
      </c>
      <c r="E68" s="156" t="s">
        <v>307</v>
      </c>
      <c r="F68" s="156" t="s">
        <v>261</v>
      </c>
      <c r="G68" s="157" t="s">
        <v>86</v>
      </c>
      <c r="H68" s="159">
        <v>49.87</v>
      </c>
      <c r="I68" s="157">
        <v>5</v>
      </c>
      <c r="J68" s="160">
        <v>188</v>
      </c>
      <c r="K68" s="9"/>
      <c r="L68" s="161">
        <f t="shared" si="6"/>
        <v>9375.56</v>
      </c>
      <c r="M68" s="161">
        <f t="shared" si="7"/>
        <v>0</v>
      </c>
      <c r="N68" s="162">
        <f t="shared" si="8"/>
        <v>0</v>
      </c>
      <c r="O68" s="161">
        <f t="shared" si="9"/>
        <v>0</v>
      </c>
    </row>
    <row r="69" spans="1:15" s="21" customFormat="1">
      <c r="A69" s="155">
        <f>MAX($A$12:A68)+1</f>
        <v>58</v>
      </c>
      <c r="B69" s="156" t="s">
        <v>260</v>
      </c>
      <c r="C69" s="157" t="s">
        <v>128</v>
      </c>
      <c r="D69" s="158" t="s">
        <v>100</v>
      </c>
      <c r="E69" s="156" t="s">
        <v>308</v>
      </c>
      <c r="F69" s="156" t="s">
        <v>261</v>
      </c>
      <c r="G69" s="157" t="s">
        <v>86</v>
      </c>
      <c r="H69" s="159">
        <v>107.7</v>
      </c>
      <c r="I69" s="157">
        <v>5</v>
      </c>
      <c r="J69" s="160">
        <v>188</v>
      </c>
      <c r="K69" s="9"/>
      <c r="L69" s="161">
        <f t="shared" si="6"/>
        <v>20247.600000000002</v>
      </c>
      <c r="M69" s="161">
        <f t="shared" si="7"/>
        <v>0</v>
      </c>
      <c r="N69" s="162">
        <f t="shared" si="8"/>
        <v>0</v>
      </c>
      <c r="O69" s="161">
        <f t="shared" si="9"/>
        <v>0</v>
      </c>
    </row>
    <row r="70" spans="1:15" s="21" customFormat="1">
      <c r="A70" s="155">
        <f>MAX($A$12:A69)+1</f>
        <v>59</v>
      </c>
      <c r="B70" s="156" t="s">
        <v>260</v>
      </c>
      <c r="C70" s="157" t="s">
        <v>128</v>
      </c>
      <c r="D70" s="158" t="s">
        <v>100</v>
      </c>
      <c r="E70" s="156" t="s">
        <v>309</v>
      </c>
      <c r="F70" s="156" t="s">
        <v>261</v>
      </c>
      <c r="G70" s="157" t="s">
        <v>43</v>
      </c>
      <c r="H70" s="159">
        <v>253.11</v>
      </c>
      <c r="I70" s="157">
        <v>2</v>
      </c>
      <c r="J70" s="160">
        <v>79.099999999999994</v>
      </c>
      <c r="K70" s="9"/>
      <c r="L70" s="161">
        <f t="shared" si="6"/>
        <v>20021.001</v>
      </c>
      <c r="M70" s="161">
        <f t="shared" si="7"/>
        <v>0</v>
      </c>
      <c r="N70" s="162">
        <f t="shared" si="8"/>
        <v>0</v>
      </c>
      <c r="O70" s="161">
        <f t="shared" si="9"/>
        <v>0</v>
      </c>
    </row>
    <row r="71" spans="1:15" s="21" customFormat="1">
      <c r="A71" s="155">
        <f>MAX($A$12:A70)+1</f>
        <v>60</v>
      </c>
      <c r="B71" s="156" t="s">
        <v>260</v>
      </c>
      <c r="C71" s="157" t="s">
        <v>193</v>
      </c>
      <c r="D71" s="158" t="s">
        <v>100</v>
      </c>
      <c r="E71" s="156" t="s">
        <v>125</v>
      </c>
      <c r="F71" s="156" t="s">
        <v>261</v>
      </c>
      <c r="G71" s="157" t="s">
        <v>88</v>
      </c>
      <c r="H71" s="159">
        <v>16.11</v>
      </c>
      <c r="I71" s="157">
        <v>5</v>
      </c>
      <c r="J71" s="160">
        <v>188</v>
      </c>
      <c r="K71" s="9"/>
      <c r="L71" s="161">
        <f t="shared" si="6"/>
        <v>3028.68</v>
      </c>
      <c r="M71" s="161">
        <f t="shared" si="7"/>
        <v>0</v>
      </c>
      <c r="N71" s="162">
        <f t="shared" si="8"/>
        <v>0</v>
      </c>
      <c r="O71" s="161">
        <f t="shared" si="9"/>
        <v>0</v>
      </c>
    </row>
    <row r="72" spans="1:15" s="21" customFormat="1">
      <c r="A72" s="155">
        <f>MAX($A$12:A71)+1</f>
        <v>61</v>
      </c>
      <c r="B72" s="156" t="s">
        <v>260</v>
      </c>
      <c r="C72" s="157" t="s">
        <v>193</v>
      </c>
      <c r="D72" s="158" t="s">
        <v>100</v>
      </c>
      <c r="E72" s="156" t="s">
        <v>503</v>
      </c>
      <c r="F72" s="156" t="s">
        <v>261</v>
      </c>
      <c r="G72" s="157" t="s">
        <v>88</v>
      </c>
      <c r="H72" s="159">
        <v>16.11</v>
      </c>
      <c r="I72" s="157">
        <v>5</v>
      </c>
      <c r="J72" s="160">
        <v>188</v>
      </c>
      <c r="K72" s="9"/>
      <c r="L72" s="161">
        <f t="shared" ref="L72" si="10">H72*J72</f>
        <v>3028.68</v>
      </c>
      <c r="M72" s="161">
        <f t="shared" ref="M72" si="11">IFERROR(L72/K72,0)</f>
        <v>0</v>
      </c>
      <c r="N72" s="162">
        <f t="shared" ref="N72" si="12">IF(O72&gt;0,O72/J72,0)</f>
        <v>0</v>
      </c>
      <c r="O72" s="161">
        <f t="shared" ref="O72" si="13">ROUND(M72*SVS_UR,2)</f>
        <v>0</v>
      </c>
    </row>
    <row r="73" spans="1:15" s="21" customFormat="1">
      <c r="A73" s="155">
        <f>MAX($A$12:A72)+1</f>
        <v>62</v>
      </c>
      <c r="B73" s="156" t="s">
        <v>260</v>
      </c>
      <c r="C73" s="157" t="s">
        <v>193</v>
      </c>
      <c r="D73" s="158" t="s">
        <v>100</v>
      </c>
      <c r="E73" s="156" t="s">
        <v>310</v>
      </c>
      <c r="F73" s="156" t="s">
        <v>76</v>
      </c>
      <c r="G73" s="157" t="s">
        <v>70</v>
      </c>
      <c r="H73" s="159">
        <v>60.55</v>
      </c>
      <c r="I73" s="157">
        <v>2.5</v>
      </c>
      <c r="J73" s="160">
        <v>98.88</v>
      </c>
      <c r="K73" s="9"/>
      <c r="L73" s="161">
        <f t="shared" si="6"/>
        <v>5987.1839999999993</v>
      </c>
      <c r="M73" s="161">
        <f t="shared" si="7"/>
        <v>0</v>
      </c>
      <c r="N73" s="162">
        <f t="shared" si="8"/>
        <v>0</v>
      </c>
      <c r="O73" s="161">
        <f t="shared" si="9"/>
        <v>0</v>
      </c>
    </row>
    <row r="74" spans="1:15" s="21" customFormat="1">
      <c r="A74" s="155">
        <f>MAX($A$12:A73)+1</f>
        <v>63</v>
      </c>
      <c r="B74" s="156" t="s">
        <v>260</v>
      </c>
      <c r="C74" s="157" t="s">
        <v>193</v>
      </c>
      <c r="D74" s="158" t="s">
        <v>100</v>
      </c>
      <c r="E74" s="156" t="s">
        <v>311</v>
      </c>
      <c r="F74" s="156" t="s">
        <v>76</v>
      </c>
      <c r="G74" s="157" t="s">
        <v>70</v>
      </c>
      <c r="H74" s="159">
        <v>62.17</v>
      </c>
      <c r="I74" s="157">
        <v>2.5</v>
      </c>
      <c r="J74" s="160">
        <v>98.88</v>
      </c>
      <c r="K74" s="9"/>
      <c r="L74" s="161">
        <f t="shared" si="6"/>
        <v>6147.3696</v>
      </c>
      <c r="M74" s="161">
        <f t="shared" si="7"/>
        <v>0</v>
      </c>
      <c r="N74" s="162">
        <f t="shared" si="8"/>
        <v>0</v>
      </c>
      <c r="O74" s="161">
        <f t="shared" si="9"/>
        <v>0</v>
      </c>
    </row>
    <row r="75" spans="1:15" s="21" customFormat="1">
      <c r="A75" s="155">
        <f>MAX($A$12:A74)+1</f>
        <v>64</v>
      </c>
      <c r="B75" s="156" t="s">
        <v>260</v>
      </c>
      <c r="C75" s="157" t="s">
        <v>193</v>
      </c>
      <c r="D75" s="158" t="s">
        <v>100</v>
      </c>
      <c r="E75" s="156" t="s">
        <v>312</v>
      </c>
      <c r="F75" s="156" t="s">
        <v>76</v>
      </c>
      <c r="G75" s="157" t="s">
        <v>70</v>
      </c>
      <c r="H75" s="159">
        <v>60.64</v>
      </c>
      <c r="I75" s="157">
        <v>2.5</v>
      </c>
      <c r="J75" s="160">
        <v>98.88</v>
      </c>
      <c r="K75" s="9"/>
      <c r="L75" s="161">
        <f t="shared" si="6"/>
        <v>5996.0832</v>
      </c>
      <c r="M75" s="161">
        <f t="shared" si="7"/>
        <v>0</v>
      </c>
      <c r="N75" s="162">
        <f t="shared" si="8"/>
        <v>0</v>
      </c>
      <c r="O75" s="161">
        <f t="shared" si="9"/>
        <v>0</v>
      </c>
    </row>
    <row r="76" spans="1:15" s="21" customFormat="1">
      <c r="A76" s="155">
        <f>MAX($A$12:A75)+1</f>
        <v>65</v>
      </c>
      <c r="B76" s="156" t="s">
        <v>260</v>
      </c>
      <c r="C76" s="157" t="s">
        <v>193</v>
      </c>
      <c r="D76" s="158" t="s">
        <v>100</v>
      </c>
      <c r="E76" s="156" t="s">
        <v>313</v>
      </c>
      <c r="F76" s="156" t="s">
        <v>76</v>
      </c>
      <c r="G76" s="157" t="s">
        <v>70</v>
      </c>
      <c r="H76" s="159">
        <v>36.200000000000003</v>
      </c>
      <c r="I76" s="157">
        <v>2.5</v>
      </c>
      <c r="J76" s="160">
        <v>98.88</v>
      </c>
      <c r="K76" s="9"/>
      <c r="L76" s="161">
        <f t="shared" si="6"/>
        <v>3579.4560000000001</v>
      </c>
      <c r="M76" s="161">
        <f t="shared" si="7"/>
        <v>0</v>
      </c>
      <c r="N76" s="162">
        <f t="shared" si="8"/>
        <v>0</v>
      </c>
      <c r="O76" s="161">
        <f t="shared" si="9"/>
        <v>0</v>
      </c>
    </row>
    <row r="77" spans="1:15" s="21" customFormat="1">
      <c r="A77" s="155">
        <f>MAX($A$12:A76)+1</f>
        <v>66</v>
      </c>
      <c r="B77" s="156" t="s">
        <v>260</v>
      </c>
      <c r="C77" s="157" t="s">
        <v>193</v>
      </c>
      <c r="D77" s="158" t="s">
        <v>100</v>
      </c>
      <c r="E77" s="156" t="s">
        <v>314</v>
      </c>
      <c r="F77" s="156" t="s">
        <v>76</v>
      </c>
      <c r="G77" s="157" t="s">
        <v>70</v>
      </c>
      <c r="H77" s="159">
        <v>62.79</v>
      </c>
      <c r="I77" s="157">
        <v>2.5</v>
      </c>
      <c r="J77" s="160">
        <v>98.88</v>
      </c>
      <c r="K77" s="9"/>
      <c r="L77" s="161">
        <f t="shared" si="6"/>
        <v>6208.6751999999997</v>
      </c>
      <c r="M77" s="161">
        <f t="shared" si="7"/>
        <v>0</v>
      </c>
      <c r="N77" s="162">
        <f t="shared" si="8"/>
        <v>0</v>
      </c>
      <c r="O77" s="161">
        <f t="shared" si="9"/>
        <v>0</v>
      </c>
    </row>
    <row r="78" spans="1:15" s="21" customFormat="1">
      <c r="A78" s="155">
        <f>MAX($A$12:A77)+1</f>
        <v>67</v>
      </c>
      <c r="B78" s="156" t="s">
        <v>260</v>
      </c>
      <c r="C78" s="157" t="s">
        <v>193</v>
      </c>
      <c r="D78" s="158" t="s">
        <v>100</v>
      </c>
      <c r="E78" s="156" t="s">
        <v>315</v>
      </c>
      <c r="F78" s="156" t="s">
        <v>76</v>
      </c>
      <c r="G78" s="157" t="s">
        <v>70</v>
      </c>
      <c r="H78" s="159">
        <v>65.56</v>
      </c>
      <c r="I78" s="157">
        <v>2.5</v>
      </c>
      <c r="J78" s="160">
        <v>98.88</v>
      </c>
      <c r="K78" s="9"/>
      <c r="L78" s="161">
        <f t="shared" si="6"/>
        <v>6482.5727999999999</v>
      </c>
      <c r="M78" s="161">
        <f t="shared" si="7"/>
        <v>0</v>
      </c>
      <c r="N78" s="162">
        <f t="shared" si="8"/>
        <v>0</v>
      </c>
      <c r="O78" s="161">
        <f t="shared" si="9"/>
        <v>0</v>
      </c>
    </row>
    <row r="79" spans="1:15" s="21" customFormat="1">
      <c r="A79" s="155">
        <f>MAX($A$12:A78)+1</f>
        <v>68</v>
      </c>
      <c r="B79" s="156" t="s">
        <v>260</v>
      </c>
      <c r="C79" s="157" t="s">
        <v>193</v>
      </c>
      <c r="D79" s="158" t="s">
        <v>100</v>
      </c>
      <c r="E79" s="156" t="s">
        <v>316</v>
      </c>
      <c r="F79" s="156" t="s">
        <v>76</v>
      </c>
      <c r="G79" s="157" t="s">
        <v>70</v>
      </c>
      <c r="H79" s="159">
        <v>65.33</v>
      </c>
      <c r="I79" s="157">
        <v>2.5</v>
      </c>
      <c r="J79" s="160">
        <v>98.88</v>
      </c>
      <c r="K79" s="9"/>
      <c r="L79" s="161">
        <f t="shared" si="6"/>
        <v>6459.8303999999998</v>
      </c>
      <c r="M79" s="161">
        <f t="shared" si="7"/>
        <v>0</v>
      </c>
      <c r="N79" s="162">
        <f t="shared" si="8"/>
        <v>0</v>
      </c>
      <c r="O79" s="161">
        <f t="shared" si="9"/>
        <v>0</v>
      </c>
    </row>
    <row r="80" spans="1:15" s="21" customFormat="1">
      <c r="A80" s="155">
        <f>MAX($A$12:A79)+1</f>
        <v>69</v>
      </c>
      <c r="B80" s="156" t="s">
        <v>260</v>
      </c>
      <c r="C80" s="157" t="s">
        <v>193</v>
      </c>
      <c r="D80" s="158" t="s">
        <v>100</v>
      </c>
      <c r="E80" s="156" t="s">
        <v>317</v>
      </c>
      <c r="F80" s="156" t="s">
        <v>76</v>
      </c>
      <c r="G80" s="157" t="s">
        <v>70</v>
      </c>
      <c r="H80" s="159">
        <v>40.32</v>
      </c>
      <c r="I80" s="157">
        <v>2.5</v>
      </c>
      <c r="J80" s="160">
        <v>98.88</v>
      </c>
      <c r="K80" s="9"/>
      <c r="L80" s="161">
        <f t="shared" ref="L80:L94" si="14">H80*J80</f>
        <v>3986.8415999999997</v>
      </c>
      <c r="M80" s="161">
        <f t="shared" ref="M80:M94" si="15">IFERROR(L80/K80,0)</f>
        <v>0</v>
      </c>
      <c r="N80" s="162">
        <f t="shared" ref="N80:N94" si="16">IF(O80&gt;0,O80/J80,0)</f>
        <v>0</v>
      </c>
      <c r="O80" s="161">
        <f t="shared" ref="O80:O94" si="17">ROUND(M80*SVS_UR,2)</f>
        <v>0</v>
      </c>
    </row>
    <row r="81" spans="1:15" s="21" customFormat="1">
      <c r="A81" s="155">
        <f>MAX($A$12:A80)+1</f>
        <v>70</v>
      </c>
      <c r="B81" s="156" t="s">
        <v>260</v>
      </c>
      <c r="C81" s="157" t="s">
        <v>193</v>
      </c>
      <c r="D81" s="158" t="s">
        <v>100</v>
      </c>
      <c r="E81" s="156" t="s">
        <v>318</v>
      </c>
      <c r="F81" s="156" t="s">
        <v>76</v>
      </c>
      <c r="G81" s="157" t="s">
        <v>70</v>
      </c>
      <c r="H81" s="159">
        <v>64.069999999999993</v>
      </c>
      <c r="I81" s="157">
        <v>2.5</v>
      </c>
      <c r="J81" s="160">
        <v>98.88</v>
      </c>
      <c r="K81" s="9"/>
      <c r="L81" s="161">
        <f t="shared" si="14"/>
        <v>6335.2415999999994</v>
      </c>
      <c r="M81" s="161">
        <f t="shared" si="15"/>
        <v>0</v>
      </c>
      <c r="N81" s="162">
        <f t="shared" si="16"/>
        <v>0</v>
      </c>
      <c r="O81" s="161">
        <f t="shared" si="17"/>
        <v>0</v>
      </c>
    </row>
    <row r="82" spans="1:15" s="21" customFormat="1">
      <c r="A82" s="155">
        <f>MAX($A$12:A81)+1</f>
        <v>71</v>
      </c>
      <c r="B82" s="156" t="s">
        <v>260</v>
      </c>
      <c r="C82" s="157" t="s">
        <v>193</v>
      </c>
      <c r="D82" s="158" t="s">
        <v>100</v>
      </c>
      <c r="E82" s="156" t="s">
        <v>319</v>
      </c>
      <c r="F82" s="156" t="s">
        <v>76</v>
      </c>
      <c r="G82" s="157" t="s">
        <v>70</v>
      </c>
      <c r="H82" s="159">
        <v>65.11</v>
      </c>
      <c r="I82" s="157">
        <v>2.5</v>
      </c>
      <c r="J82" s="160">
        <v>98.88</v>
      </c>
      <c r="K82" s="9"/>
      <c r="L82" s="161">
        <f t="shared" si="14"/>
        <v>6438.0767999999998</v>
      </c>
      <c r="M82" s="161">
        <f t="shared" si="15"/>
        <v>0</v>
      </c>
      <c r="N82" s="162">
        <f t="shared" si="16"/>
        <v>0</v>
      </c>
      <c r="O82" s="161">
        <f t="shared" si="17"/>
        <v>0</v>
      </c>
    </row>
    <row r="83" spans="1:15" s="21" customFormat="1">
      <c r="A83" s="155">
        <f>MAX($A$12:A82)+1</f>
        <v>72</v>
      </c>
      <c r="B83" s="156" t="s">
        <v>260</v>
      </c>
      <c r="C83" s="157" t="s">
        <v>193</v>
      </c>
      <c r="D83" s="158" t="s">
        <v>100</v>
      </c>
      <c r="E83" s="156" t="s">
        <v>320</v>
      </c>
      <c r="F83" s="156" t="s">
        <v>76</v>
      </c>
      <c r="G83" s="157" t="s">
        <v>70</v>
      </c>
      <c r="H83" s="159">
        <v>65.67</v>
      </c>
      <c r="I83" s="157">
        <v>2.5</v>
      </c>
      <c r="J83" s="160">
        <v>98.88</v>
      </c>
      <c r="K83" s="9"/>
      <c r="L83" s="161">
        <f t="shared" si="14"/>
        <v>6493.4495999999999</v>
      </c>
      <c r="M83" s="161">
        <f t="shared" si="15"/>
        <v>0</v>
      </c>
      <c r="N83" s="162">
        <f t="shared" si="16"/>
        <v>0</v>
      </c>
      <c r="O83" s="161">
        <f t="shared" si="17"/>
        <v>0</v>
      </c>
    </row>
    <row r="84" spans="1:15" s="21" customFormat="1">
      <c r="A84" s="155">
        <f>MAX($A$12:A83)+1</f>
        <v>73</v>
      </c>
      <c r="B84" s="156" t="s">
        <v>260</v>
      </c>
      <c r="C84" s="157" t="s">
        <v>193</v>
      </c>
      <c r="D84" s="158" t="s">
        <v>100</v>
      </c>
      <c r="E84" s="156" t="s">
        <v>321</v>
      </c>
      <c r="F84" s="156" t="s">
        <v>76</v>
      </c>
      <c r="G84" s="157" t="s">
        <v>70</v>
      </c>
      <c r="H84" s="159">
        <v>40.67</v>
      </c>
      <c r="I84" s="157">
        <v>2.5</v>
      </c>
      <c r="J84" s="160">
        <v>98.88</v>
      </c>
      <c r="K84" s="9"/>
      <c r="L84" s="161">
        <f t="shared" si="14"/>
        <v>4021.4495999999999</v>
      </c>
      <c r="M84" s="161">
        <f t="shared" si="15"/>
        <v>0</v>
      </c>
      <c r="N84" s="162">
        <f t="shared" si="16"/>
        <v>0</v>
      </c>
      <c r="O84" s="161">
        <f t="shared" si="17"/>
        <v>0</v>
      </c>
    </row>
    <row r="85" spans="1:15" s="21" customFormat="1">
      <c r="A85" s="155">
        <f>MAX($A$12:A84)+1</f>
        <v>74</v>
      </c>
      <c r="B85" s="156" t="s">
        <v>260</v>
      </c>
      <c r="C85" s="157" t="s">
        <v>193</v>
      </c>
      <c r="D85" s="158" t="s">
        <v>100</v>
      </c>
      <c r="E85" s="156" t="s">
        <v>322</v>
      </c>
      <c r="F85" s="156" t="s">
        <v>76</v>
      </c>
      <c r="G85" s="157" t="s">
        <v>70</v>
      </c>
      <c r="H85" s="159">
        <v>62.97</v>
      </c>
      <c r="I85" s="157">
        <v>2.5</v>
      </c>
      <c r="J85" s="160">
        <v>98.88</v>
      </c>
      <c r="K85" s="9"/>
      <c r="L85" s="161">
        <f t="shared" si="14"/>
        <v>6226.4735999999994</v>
      </c>
      <c r="M85" s="161">
        <f t="shared" si="15"/>
        <v>0</v>
      </c>
      <c r="N85" s="162">
        <f t="shared" si="16"/>
        <v>0</v>
      </c>
      <c r="O85" s="161">
        <f t="shared" si="17"/>
        <v>0</v>
      </c>
    </row>
    <row r="86" spans="1:15" s="21" customFormat="1">
      <c r="A86" s="155">
        <f>MAX($A$12:A85)+1</f>
        <v>75</v>
      </c>
      <c r="B86" s="156" t="s">
        <v>260</v>
      </c>
      <c r="C86" s="157" t="s">
        <v>193</v>
      </c>
      <c r="D86" s="158" t="s">
        <v>100</v>
      </c>
      <c r="E86" s="156" t="s">
        <v>323</v>
      </c>
      <c r="F86" s="156" t="s">
        <v>76</v>
      </c>
      <c r="G86" s="157" t="s">
        <v>83</v>
      </c>
      <c r="H86" s="159">
        <v>27.71</v>
      </c>
      <c r="I86" s="157">
        <v>2.5</v>
      </c>
      <c r="J86" s="160">
        <v>98.88</v>
      </c>
      <c r="K86" s="9"/>
      <c r="L86" s="161">
        <f t="shared" si="14"/>
        <v>2739.9647999999997</v>
      </c>
      <c r="M86" s="161">
        <f t="shared" si="15"/>
        <v>0</v>
      </c>
      <c r="N86" s="162">
        <f t="shared" si="16"/>
        <v>0</v>
      </c>
      <c r="O86" s="161">
        <f t="shared" si="17"/>
        <v>0</v>
      </c>
    </row>
    <row r="87" spans="1:15" s="21" customFormat="1">
      <c r="A87" s="155">
        <f>MAX($A$12:A86)+1</f>
        <v>76</v>
      </c>
      <c r="B87" s="156" t="s">
        <v>260</v>
      </c>
      <c r="C87" s="157" t="s">
        <v>193</v>
      </c>
      <c r="D87" s="158" t="s">
        <v>100</v>
      </c>
      <c r="E87" s="156" t="s">
        <v>324</v>
      </c>
      <c r="F87" s="156" t="s">
        <v>76</v>
      </c>
      <c r="G87" s="157" t="s">
        <v>70</v>
      </c>
      <c r="H87" s="159">
        <v>33.950000000000003</v>
      </c>
      <c r="I87" s="157">
        <v>2.5</v>
      </c>
      <c r="J87" s="160">
        <v>98.88</v>
      </c>
      <c r="K87" s="9"/>
      <c r="L87" s="161">
        <f t="shared" si="14"/>
        <v>3356.9760000000001</v>
      </c>
      <c r="M87" s="161">
        <f t="shared" si="15"/>
        <v>0</v>
      </c>
      <c r="N87" s="162">
        <f t="shared" si="16"/>
        <v>0</v>
      </c>
      <c r="O87" s="161">
        <f t="shared" si="17"/>
        <v>0</v>
      </c>
    </row>
    <row r="88" spans="1:15" s="21" customFormat="1">
      <c r="A88" s="155">
        <f>MAX($A$12:A87)+1</f>
        <v>77</v>
      </c>
      <c r="B88" s="156" t="s">
        <v>260</v>
      </c>
      <c r="C88" s="157" t="s">
        <v>193</v>
      </c>
      <c r="D88" s="158" t="s">
        <v>100</v>
      </c>
      <c r="E88" s="156" t="s">
        <v>325</v>
      </c>
      <c r="F88" s="156" t="s">
        <v>76</v>
      </c>
      <c r="G88" s="157" t="s">
        <v>70</v>
      </c>
      <c r="H88" s="159">
        <v>63.19</v>
      </c>
      <c r="I88" s="157">
        <v>2.5</v>
      </c>
      <c r="J88" s="160">
        <v>98.88</v>
      </c>
      <c r="K88" s="9"/>
      <c r="L88" s="161">
        <f t="shared" si="14"/>
        <v>6248.2271999999994</v>
      </c>
      <c r="M88" s="161">
        <f t="shared" si="15"/>
        <v>0</v>
      </c>
      <c r="N88" s="162">
        <f t="shared" si="16"/>
        <v>0</v>
      </c>
      <c r="O88" s="161">
        <f t="shared" si="17"/>
        <v>0</v>
      </c>
    </row>
    <row r="89" spans="1:15" s="21" customFormat="1">
      <c r="A89" s="155">
        <f>MAX($A$12:A88)+1</f>
        <v>78</v>
      </c>
      <c r="B89" s="156" t="s">
        <v>260</v>
      </c>
      <c r="C89" s="157" t="s">
        <v>193</v>
      </c>
      <c r="D89" s="158" t="s">
        <v>100</v>
      </c>
      <c r="E89" s="156" t="s">
        <v>326</v>
      </c>
      <c r="F89" s="156" t="s">
        <v>261</v>
      </c>
      <c r="G89" s="157" t="s">
        <v>44</v>
      </c>
      <c r="H89" s="159">
        <v>9.25</v>
      </c>
      <c r="I89" s="157">
        <v>0.23</v>
      </c>
      <c r="J89" s="160">
        <v>12</v>
      </c>
      <c r="K89" s="9"/>
      <c r="L89" s="161">
        <f t="shared" si="14"/>
        <v>111</v>
      </c>
      <c r="M89" s="161">
        <f t="shared" si="15"/>
        <v>0</v>
      </c>
      <c r="N89" s="162">
        <f t="shared" si="16"/>
        <v>0</v>
      </c>
      <c r="O89" s="161">
        <f t="shared" si="17"/>
        <v>0</v>
      </c>
    </row>
    <row r="90" spans="1:15" s="21" customFormat="1">
      <c r="A90" s="155">
        <f>MAX($A$12:A89)+1</f>
        <v>79</v>
      </c>
      <c r="B90" s="156" t="s">
        <v>260</v>
      </c>
      <c r="C90" s="157" t="s">
        <v>193</v>
      </c>
      <c r="D90" s="158" t="s">
        <v>100</v>
      </c>
      <c r="E90" s="156" t="s">
        <v>327</v>
      </c>
      <c r="F90" s="156" t="s">
        <v>261</v>
      </c>
      <c r="G90" s="157" t="s">
        <v>80</v>
      </c>
      <c r="H90" s="159">
        <v>5.47</v>
      </c>
      <c r="I90" s="275"/>
      <c r="J90" s="275"/>
      <c r="K90" s="275"/>
      <c r="L90" s="276"/>
      <c r="M90" s="276"/>
      <c r="N90" s="276"/>
      <c r="O90" s="276"/>
    </row>
    <row r="91" spans="1:15" s="21" customFormat="1">
      <c r="A91" s="155">
        <f>MAX($A$12:A90)+1</f>
        <v>80</v>
      </c>
      <c r="B91" s="156" t="s">
        <v>260</v>
      </c>
      <c r="C91" s="157" t="s">
        <v>193</v>
      </c>
      <c r="D91" s="158" t="s">
        <v>100</v>
      </c>
      <c r="E91" s="156" t="s">
        <v>328</v>
      </c>
      <c r="F91" s="156" t="s">
        <v>261</v>
      </c>
      <c r="G91" s="157" t="s">
        <v>89</v>
      </c>
      <c r="H91" s="159">
        <v>22.48</v>
      </c>
      <c r="I91" s="157">
        <v>5</v>
      </c>
      <c r="J91" s="160">
        <v>188</v>
      </c>
      <c r="K91" s="9"/>
      <c r="L91" s="161">
        <f t="shared" si="14"/>
        <v>4226.24</v>
      </c>
      <c r="M91" s="161">
        <f t="shared" si="15"/>
        <v>0</v>
      </c>
      <c r="N91" s="162">
        <f t="shared" si="16"/>
        <v>0</v>
      </c>
      <c r="O91" s="161">
        <f t="shared" si="17"/>
        <v>0</v>
      </c>
    </row>
    <row r="92" spans="1:15" s="21" customFormat="1">
      <c r="A92" s="155">
        <f>MAX($A$12:A91)+1</f>
        <v>81</v>
      </c>
      <c r="B92" s="156" t="s">
        <v>260</v>
      </c>
      <c r="C92" s="157" t="s">
        <v>193</v>
      </c>
      <c r="D92" s="158" t="s">
        <v>100</v>
      </c>
      <c r="E92" s="156" t="s">
        <v>329</v>
      </c>
      <c r="F92" s="156" t="s">
        <v>261</v>
      </c>
      <c r="G92" s="157" t="s">
        <v>86</v>
      </c>
      <c r="H92" s="159">
        <v>140.06</v>
      </c>
      <c r="I92" s="157">
        <v>2.5</v>
      </c>
      <c r="J92" s="160">
        <v>98.88</v>
      </c>
      <c r="K92" s="9"/>
      <c r="L92" s="161">
        <f t="shared" si="14"/>
        <v>13849.132799999999</v>
      </c>
      <c r="M92" s="161">
        <f t="shared" si="15"/>
        <v>0</v>
      </c>
      <c r="N92" s="162">
        <f t="shared" si="16"/>
        <v>0</v>
      </c>
      <c r="O92" s="161">
        <f t="shared" si="17"/>
        <v>0</v>
      </c>
    </row>
    <row r="93" spans="1:15" s="21" customFormat="1">
      <c r="A93" s="155">
        <f>MAX($A$12:A92)+1</f>
        <v>82</v>
      </c>
      <c r="B93" s="156" t="s">
        <v>260</v>
      </c>
      <c r="C93" s="157" t="s">
        <v>193</v>
      </c>
      <c r="D93" s="158" t="s">
        <v>100</v>
      </c>
      <c r="E93" s="156" t="s">
        <v>330</v>
      </c>
      <c r="F93" s="156" t="s">
        <v>261</v>
      </c>
      <c r="G93" s="157" t="s">
        <v>86</v>
      </c>
      <c r="H93" s="159">
        <v>132.78</v>
      </c>
      <c r="I93" s="157">
        <v>2.5</v>
      </c>
      <c r="J93" s="160">
        <v>98.88</v>
      </c>
      <c r="K93" s="9"/>
      <c r="L93" s="161">
        <f t="shared" si="14"/>
        <v>13129.286399999999</v>
      </c>
      <c r="M93" s="161">
        <f t="shared" si="15"/>
        <v>0</v>
      </c>
      <c r="N93" s="162">
        <f t="shared" si="16"/>
        <v>0</v>
      </c>
      <c r="O93" s="161">
        <f t="shared" si="17"/>
        <v>0</v>
      </c>
    </row>
    <row r="94" spans="1:15" s="21" customFormat="1">
      <c r="A94" s="155">
        <f>MAX($A$12:A93)+1</f>
        <v>83</v>
      </c>
      <c r="B94" s="156" t="s">
        <v>260</v>
      </c>
      <c r="C94" s="157" t="s">
        <v>193</v>
      </c>
      <c r="D94" s="158" t="s">
        <v>100</v>
      </c>
      <c r="E94" s="156" t="s">
        <v>331</v>
      </c>
      <c r="F94" s="156" t="s">
        <v>261</v>
      </c>
      <c r="G94" s="157" t="s">
        <v>86</v>
      </c>
      <c r="H94" s="159">
        <v>41.25</v>
      </c>
      <c r="I94" s="157">
        <v>2.5</v>
      </c>
      <c r="J94" s="160">
        <v>98.88</v>
      </c>
      <c r="K94" s="9"/>
      <c r="L94" s="161">
        <f t="shared" si="14"/>
        <v>4078.7999999999997</v>
      </c>
      <c r="M94" s="161">
        <f t="shared" si="15"/>
        <v>0</v>
      </c>
      <c r="N94" s="162">
        <f t="shared" si="16"/>
        <v>0</v>
      </c>
      <c r="O94" s="161">
        <f t="shared" si="17"/>
        <v>0</v>
      </c>
    </row>
    <row r="95" spans="1:15" s="21" customFormat="1">
      <c r="A95" s="155">
        <f>MAX($A$12:A94)+1</f>
        <v>84</v>
      </c>
      <c r="B95" s="156" t="s">
        <v>260</v>
      </c>
      <c r="C95" s="157" t="s">
        <v>193</v>
      </c>
      <c r="D95" s="158" t="s">
        <v>100</v>
      </c>
      <c r="E95" s="156" t="s">
        <v>332</v>
      </c>
      <c r="F95" s="156" t="s">
        <v>261</v>
      </c>
      <c r="G95" s="157" t="s">
        <v>86</v>
      </c>
      <c r="H95" s="159">
        <v>41.97</v>
      </c>
      <c r="I95" s="157">
        <v>2.5</v>
      </c>
      <c r="J95" s="160">
        <v>98.88</v>
      </c>
      <c r="K95" s="9"/>
      <c r="L95" s="161">
        <f t="shared" ref="L95" si="18">H95*J95</f>
        <v>4149.9935999999998</v>
      </c>
      <c r="M95" s="161">
        <f t="shared" ref="M95" si="19">IFERROR(L95/K95,0)</f>
        <v>0</v>
      </c>
      <c r="N95" s="162">
        <f t="shared" ref="N95" si="20">IF(O95&gt;0,O95/J95,0)</f>
        <v>0</v>
      </c>
      <c r="O95" s="161">
        <f t="shared" ref="O95" si="21">ROUND(M95*SVS_UR,2)</f>
        <v>0</v>
      </c>
    </row>
    <row r="96" spans="1:15" s="21" customFormat="1">
      <c r="A96" s="163" t="s">
        <v>5</v>
      </c>
      <c r="B96" s="164" t="s">
        <v>63</v>
      </c>
      <c r="C96" s="165"/>
      <c r="D96" s="166"/>
      <c r="E96" s="165"/>
      <c r="F96" s="165"/>
      <c r="G96" s="167"/>
      <c r="H96" s="168">
        <f>SUM(H12:H95)</f>
        <v>4172.21</v>
      </c>
      <c r="I96" s="169"/>
      <c r="J96" s="170"/>
      <c r="K96" s="171">
        <f>IFERROR(L96/M96,0)</f>
        <v>0</v>
      </c>
      <c r="L96" s="168">
        <f>SUM(L12:L95)</f>
        <v>498696.2894999999</v>
      </c>
      <c r="M96" s="168">
        <f>SUM(M12:M95)</f>
        <v>0</v>
      </c>
      <c r="N96" s="172"/>
      <c r="O96" s="173">
        <f>SUM(O12:O95)</f>
        <v>0</v>
      </c>
    </row>
    <row r="97" spans="1:15">
      <c r="I97" s="174"/>
      <c r="L97" s="5"/>
    </row>
    <row r="98" spans="1:15">
      <c r="A98" s="175"/>
      <c r="B98" s="176"/>
      <c r="C98" s="177" t="str">
        <f>"weil "&amp;COUNTA($A:$A)-SUBTOTAL(103,$A:$A)&amp;" Zeile(n) Ausgeblendet"</f>
        <v>weil 0 Zeile(n) Ausgeblendet</v>
      </c>
      <c r="D98" s="178" t="str">
        <f>"oder Abgefiltert sind, Teilsummen:"</f>
        <v>oder Abgefiltert sind, Teilsummen:</v>
      </c>
      <c r="E98" s="177"/>
      <c r="F98" s="177"/>
      <c r="G98" s="179"/>
      <c r="H98" s="180">
        <f>SUBTOTAL(109,H12:H95)</f>
        <v>4172.21</v>
      </c>
      <c r="I98" s="175"/>
      <c r="J98" s="177" t="s">
        <v>504</v>
      </c>
      <c r="K98" s="181">
        <f>SUBTOTAL(103,I12:I95)</f>
        <v>83</v>
      </c>
      <c r="L98" s="180">
        <f>SUBTOTAL(109,L12:L95)</f>
        <v>498696.2894999999</v>
      </c>
      <c r="M98" s="180">
        <f>SUBTOTAL(109,M12:M95)</f>
        <v>0</v>
      </c>
      <c r="N98" s="182"/>
      <c r="O98" s="180">
        <f>SUBTOTAL(109,O12:O95)</f>
        <v>0</v>
      </c>
    </row>
    <row r="99" spans="1:15">
      <c r="H99" s="183"/>
      <c r="I99" s="174"/>
      <c r="L99" s="5"/>
    </row>
    <row r="100" spans="1:15">
      <c r="A100" s="184" t="s">
        <v>25</v>
      </c>
      <c r="B100" s="184"/>
      <c r="C100" s="185"/>
      <c r="D100" s="186"/>
      <c r="E100" s="187"/>
      <c r="F100" s="188"/>
      <c r="G100" s="189"/>
      <c r="H100" s="190"/>
      <c r="I100" s="190"/>
      <c r="J100" s="190"/>
      <c r="K100" s="190"/>
      <c r="L100" s="190"/>
      <c r="M100" s="190"/>
      <c r="N100" s="190"/>
      <c r="O100" s="190"/>
    </row>
    <row r="101" spans="1:15" ht="6" customHeight="1">
      <c r="A101" s="184"/>
      <c r="B101" s="184"/>
      <c r="C101" s="185"/>
      <c r="D101" s="186"/>
      <c r="E101" s="187"/>
      <c r="F101" s="188"/>
      <c r="G101" s="189"/>
      <c r="H101" s="190"/>
      <c r="I101" s="190"/>
      <c r="J101" s="190"/>
      <c r="K101" s="190"/>
      <c r="L101" s="190"/>
      <c r="M101" s="190"/>
      <c r="N101" s="190"/>
      <c r="O101" s="190"/>
    </row>
    <row r="102" spans="1:15">
      <c r="A102" s="4" t="s">
        <v>26</v>
      </c>
      <c r="B102" s="4" t="s">
        <v>27</v>
      </c>
      <c r="D102" s="24" t="s">
        <v>28</v>
      </c>
      <c r="E102" s="191" t="s">
        <v>29</v>
      </c>
      <c r="J102" s="5"/>
      <c r="K102" s="5"/>
      <c r="L102" s="5"/>
      <c r="M102" s="5"/>
      <c r="N102" s="5"/>
      <c r="O102" s="5"/>
    </row>
    <row r="103" spans="1:15">
      <c r="A103" s="4" t="s">
        <v>12</v>
      </c>
      <c r="B103" s="4" t="s">
        <v>30</v>
      </c>
      <c r="D103" s="24" t="s">
        <v>31</v>
      </c>
      <c r="E103" s="191" t="s">
        <v>32</v>
      </c>
      <c r="J103" s="5"/>
      <c r="K103" s="5"/>
      <c r="L103" s="5"/>
      <c r="M103" s="5"/>
      <c r="N103" s="5"/>
      <c r="O103" s="5"/>
    </row>
    <row r="104" spans="1:15">
      <c r="A104" s="4" t="s">
        <v>33</v>
      </c>
      <c r="B104" s="4" t="s">
        <v>34</v>
      </c>
      <c r="D104" s="186" t="s">
        <v>51</v>
      </c>
      <c r="E104" s="192" t="s">
        <v>52</v>
      </c>
      <c r="J104" s="5"/>
      <c r="K104" s="5"/>
      <c r="L104" s="5"/>
      <c r="M104" s="5"/>
      <c r="N104" s="5"/>
      <c r="O104" s="5"/>
    </row>
    <row r="105" spans="1:15">
      <c r="A105" s="4" t="s">
        <v>35</v>
      </c>
      <c r="B105" s="4" t="s">
        <v>36</v>
      </c>
      <c r="D105" s="24" t="s">
        <v>37</v>
      </c>
      <c r="E105" s="1" t="s">
        <v>38</v>
      </c>
      <c r="J105" s="5"/>
      <c r="K105" s="5"/>
      <c r="L105" s="5"/>
      <c r="M105" s="5"/>
      <c r="N105" s="5"/>
      <c r="O105" s="5"/>
    </row>
    <row r="106" spans="1:15">
      <c r="J106" s="5"/>
      <c r="K106" s="5"/>
      <c r="L106" s="5"/>
      <c r="M106" s="5"/>
      <c r="N106" s="5"/>
      <c r="O106" s="5"/>
    </row>
    <row r="107" spans="1:15">
      <c r="I107"/>
      <c r="J107"/>
      <c r="K107"/>
      <c r="L107"/>
      <c r="M107"/>
      <c r="N107"/>
      <c r="O107"/>
    </row>
  </sheetData>
  <sheetProtection algorithmName="SHA-512" hashValue="btMkYhhrTXGh+9oQdi3g8OMblT3yF1hNDVAaBd1iIfcedsYVAPCUsZmmjWLECOES/m08odPuHTE2NBpKx5T0yw==" saltValue="Z7/gB0g2EGVgbA1GM8SAxg==" spinCount="100000" sheet="1" objects="1" scenarios="1" formatColumns="0" formatRows="0" autoFilter="0"/>
  <autoFilter ref="A10:O96" xr:uid="{4112C193-0091-4F4D-9B04-668C2E17B7CE}"/>
  <mergeCells count="3">
    <mergeCell ref="G1:K4"/>
    <mergeCell ref="G5:K6"/>
    <mergeCell ref="B7:D8"/>
  </mergeCells>
  <conditionalFormatting sqref="A98:O98">
    <cfRule type="expression" dxfId="11" priority="8">
      <formula>IF(SUBTOTAL(103,$A:$A)=COUNTA($A:$A),TRUE,FALSE)</formula>
    </cfRule>
  </conditionalFormatting>
  <conditionalFormatting sqref="B7">
    <cfRule type="expression" dxfId="10" priority="11">
      <formula>B7&lt;&gt;""</formula>
    </cfRule>
  </conditionalFormatting>
  <conditionalFormatting sqref="B12:I89 B90:H90 B91:I95">
    <cfRule type="expression" dxfId="9" priority="12">
      <formula>AND(NOT(ISBLANK($E$9)),SEARCH($E$9,$B12&amp;$C12&amp;$D12&amp;$E12&amp;$F12&amp;$G12&amp;$H12))</formula>
    </cfRule>
  </conditionalFormatting>
  <conditionalFormatting sqref="B12:I95">
    <cfRule type="expression" dxfId="8" priority="389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G5:K6">
    <cfRule type="expression" dxfId="7" priority="9">
      <formula>$G$5&lt;&gt;""</formula>
    </cfRule>
  </conditionalFormatting>
  <conditionalFormatting sqref="L1:O1">
    <cfRule type="expression" dxfId="6" priority="10">
      <formula>$L$1&lt;&gt;""</formula>
    </cfRule>
  </conditionalFormatting>
  <conditionalFormatting sqref="O4">
    <cfRule type="expression" dxfId="5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9541-BFCE-4DBC-B5F5-286D49C3B000}">
  <sheetPr codeName="Tabelle51">
    <tabColor theme="3" tint="0.59999389629810485"/>
    <pageSetUpPr fitToPage="1"/>
  </sheetPr>
  <dimension ref="A1:O107"/>
  <sheetViews>
    <sheetView showGridLines="0" workbookViewId="0">
      <pane ySplit="10" topLeftCell="A11" activePane="bottomLeft" state="frozen"/>
      <selection activeCell="A9" sqref="A9"/>
      <selection pane="bottomLeft" activeCell="A10" sqref="A10"/>
    </sheetView>
  </sheetViews>
  <sheetFormatPr baseColWidth="10" defaultColWidth="11.44140625" defaultRowHeight="13.2"/>
  <cols>
    <col min="1" max="1" width="9.6640625" style="10" customWidth="1"/>
    <col min="2" max="2" width="12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IF(OR(COUNT(K12:K95)&lt;&gt;COUNTIF(M12:M95,"&gt;0")-COUNTIF(A11:A1684,"ZS"),$K$7=""),"Das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O96</f>
        <v>0</v>
      </c>
    </row>
    <row r="3" spans="1:15">
      <c r="A3" s="199"/>
      <c r="B3" s="104" t="s">
        <v>333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M96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2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K96</f>
        <v>0</v>
      </c>
    </row>
    <row r="5" spans="1:15">
      <c r="A5" s="199"/>
      <c r="B5" s="110" t="s">
        <v>334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2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I96</f>
        <v>4172.21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L96</f>
        <v>4166.7400000000007</v>
      </c>
    </row>
    <row r="7" spans="1:15" ht="15.6">
      <c r="A7" s="199"/>
      <c r="B7" s="279" t="str">
        <f>IF(AND(ROUND(SUM(H12:H96)/2,2)=ROUND(H96,2),ROUND(SUM(L12:L96)/2,2)=ROUND(L96,2),ROUND(SUM(M12:M96)/2,2)=ROUND(M96,2),ROUND(SUM(O12:O96)/2,2)=ROUND(O96,2)),"","SUMMENFEHLER")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COUNTA(J12:J95)</f>
        <v>83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251</v>
      </c>
      <c r="C12" s="255" t="s">
        <v>128</v>
      </c>
      <c r="D12" s="256" t="s">
        <v>100</v>
      </c>
      <c r="E12" s="156" t="s">
        <v>250</v>
      </c>
      <c r="F12" s="157" t="s">
        <v>76</v>
      </c>
      <c r="G12" s="257" t="s">
        <v>71</v>
      </c>
      <c r="H12" s="255" t="s">
        <v>70</v>
      </c>
      <c r="I12" s="258">
        <v>47.31</v>
      </c>
      <c r="J12" s="259">
        <v>1</v>
      </c>
      <c r="K12" s="9"/>
      <c r="L12" s="260">
        <f t="shared" ref="L12" si="0">I12*J12</f>
        <v>47.31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251</v>
      </c>
      <c r="C13" s="157" t="s">
        <v>128</v>
      </c>
      <c r="D13" s="157" t="s">
        <v>100</v>
      </c>
      <c r="E13" s="156" t="s">
        <v>252</v>
      </c>
      <c r="F13" s="157" t="s">
        <v>76</v>
      </c>
      <c r="G13" s="257" t="s">
        <v>71</v>
      </c>
      <c r="H13" s="255" t="s">
        <v>70</v>
      </c>
      <c r="I13" s="262">
        <v>72.61</v>
      </c>
      <c r="J13" s="259">
        <v>1</v>
      </c>
      <c r="K13" s="9"/>
      <c r="L13" s="260">
        <f t="shared" ref="L13" si="4">I13*J13</f>
        <v>72.61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251</v>
      </c>
      <c r="C14" s="255" t="s">
        <v>128</v>
      </c>
      <c r="D14" s="256" t="s">
        <v>100</v>
      </c>
      <c r="E14" s="156" t="s">
        <v>253</v>
      </c>
      <c r="F14" s="157" t="s">
        <v>76</v>
      </c>
      <c r="G14" s="257" t="s">
        <v>71</v>
      </c>
      <c r="H14" s="255" t="s">
        <v>70</v>
      </c>
      <c r="I14" s="258">
        <v>27.43</v>
      </c>
      <c r="J14" s="259">
        <v>1</v>
      </c>
      <c r="K14" s="9"/>
      <c r="L14" s="260">
        <f t="shared" ref="L14:L79" si="8">I14*J14</f>
        <v>27.43</v>
      </c>
      <c r="M14" s="260">
        <f t="shared" ref="M14:M79" si="9">IFERROR(L14/K14,0)</f>
        <v>0</v>
      </c>
      <c r="N14" s="261">
        <f t="shared" ref="N14:N79" si="10">IF(O14&gt;0,O14/J14,0)</f>
        <v>0</v>
      </c>
      <c r="O14" s="260">
        <f t="shared" ref="O14:O79" si="11">ROUND(M14*SVS_GrR_L_Wert,2)</f>
        <v>0</v>
      </c>
    </row>
    <row r="15" spans="1:15">
      <c r="A15" s="254">
        <f>MAX($A$12:A14)+1</f>
        <v>4</v>
      </c>
      <c r="B15" s="156" t="s">
        <v>251</v>
      </c>
      <c r="C15" s="255" t="s">
        <v>128</v>
      </c>
      <c r="D15" s="256" t="s">
        <v>100</v>
      </c>
      <c r="E15" s="156" t="s">
        <v>254</v>
      </c>
      <c r="F15" s="157" t="s">
        <v>76</v>
      </c>
      <c r="G15" s="257" t="s">
        <v>71</v>
      </c>
      <c r="H15" s="255" t="s">
        <v>70</v>
      </c>
      <c r="I15" s="258">
        <v>80.94</v>
      </c>
      <c r="J15" s="259">
        <v>1</v>
      </c>
      <c r="K15" s="9"/>
      <c r="L15" s="260">
        <f t="shared" si="8"/>
        <v>80.94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251</v>
      </c>
      <c r="C16" s="255" t="s">
        <v>128</v>
      </c>
      <c r="D16" s="256" t="s">
        <v>100</v>
      </c>
      <c r="E16" s="156" t="s">
        <v>255</v>
      </c>
      <c r="F16" s="157" t="s">
        <v>76</v>
      </c>
      <c r="G16" s="257" t="s">
        <v>71</v>
      </c>
      <c r="H16" s="255" t="s">
        <v>70</v>
      </c>
      <c r="I16" s="258">
        <v>27.22</v>
      </c>
      <c r="J16" s="259">
        <v>1</v>
      </c>
      <c r="K16" s="9"/>
      <c r="L16" s="260">
        <f t="shared" si="8"/>
        <v>27.22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251</v>
      </c>
      <c r="C17" s="255" t="s">
        <v>128</v>
      </c>
      <c r="D17" s="256" t="s">
        <v>100</v>
      </c>
      <c r="E17" s="156" t="s">
        <v>256</v>
      </c>
      <c r="F17" s="157" t="s">
        <v>76</v>
      </c>
      <c r="G17" s="257" t="s">
        <v>71</v>
      </c>
      <c r="H17" s="255" t="s">
        <v>70</v>
      </c>
      <c r="I17" s="258">
        <v>72.66</v>
      </c>
      <c r="J17" s="259">
        <v>1</v>
      </c>
      <c r="K17" s="9"/>
      <c r="L17" s="260">
        <f t="shared" si="8"/>
        <v>72.66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251</v>
      </c>
      <c r="C18" s="255" t="s">
        <v>128</v>
      </c>
      <c r="D18" s="256" t="s">
        <v>100</v>
      </c>
      <c r="E18" s="156" t="s">
        <v>257</v>
      </c>
      <c r="F18" s="157" t="s">
        <v>76</v>
      </c>
      <c r="G18" s="257" t="s">
        <v>71</v>
      </c>
      <c r="H18" s="255" t="s">
        <v>70</v>
      </c>
      <c r="I18" s="258">
        <v>18.190000000000001</v>
      </c>
      <c r="J18" s="259">
        <v>1</v>
      </c>
      <c r="K18" s="9"/>
      <c r="L18" s="260">
        <f t="shared" si="8"/>
        <v>18.190000000000001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251</v>
      </c>
      <c r="C19" s="255" t="s">
        <v>128</v>
      </c>
      <c r="D19" s="256" t="s">
        <v>100</v>
      </c>
      <c r="E19" s="156" t="s">
        <v>258</v>
      </c>
      <c r="F19" s="157" t="s">
        <v>76</v>
      </c>
      <c r="G19" s="257" t="s">
        <v>71</v>
      </c>
      <c r="H19" s="255" t="s">
        <v>70</v>
      </c>
      <c r="I19" s="258">
        <v>72.45</v>
      </c>
      <c r="J19" s="259">
        <v>1</v>
      </c>
      <c r="K19" s="9"/>
      <c r="L19" s="260">
        <f t="shared" si="8"/>
        <v>72.45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251</v>
      </c>
      <c r="C20" s="255" t="s">
        <v>128</v>
      </c>
      <c r="D20" s="256" t="s">
        <v>100</v>
      </c>
      <c r="E20" s="156" t="s">
        <v>141</v>
      </c>
      <c r="F20" s="157" t="s">
        <v>76</v>
      </c>
      <c r="G20" s="257" t="s">
        <v>71</v>
      </c>
      <c r="H20" s="255" t="s">
        <v>86</v>
      </c>
      <c r="I20" s="258">
        <v>77.23</v>
      </c>
      <c r="J20" s="259">
        <v>1</v>
      </c>
      <c r="K20" s="9"/>
      <c r="L20" s="260">
        <f t="shared" si="8"/>
        <v>77.23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260</v>
      </c>
      <c r="C21" s="255" t="s">
        <v>128</v>
      </c>
      <c r="D21" s="256" t="s">
        <v>100</v>
      </c>
      <c r="E21" s="156" t="s">
        <v>259</v>
      </c>
      <c r="F21" s="157" t="s">
        <v>261</v>
      </c>
      <c r="G21" s="257" t="s">
        <v>71</v>
      </c>
      <c r="H21" s="255" t="s">
        <v>89</v>
      </c>
      <c r="I21" s="258">
        <v>21.08</v>
      </c>
      <c r="J21" s="259">
        <v>1</v>
      </c>
      <c r="K21" s="9"/>
      <c r="L21" s="260">
        <f t="shared" si="8"/>
        <v>21.08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260</v>
      </c>
      <c r="C22" s="255" t="s">
        <v>128</v>
      </c>
      <c r="D22" s="256" t="s">
        <v>100</v>
      </c>
      <c r="E22" s="156" t="s">
        <v>262</v>
      </c>
      <c r="F22" s="157" t="s">
        <v>261</v>
      </c>
      <c r="G22" s="257" t="s">
        <v>71</v>
      </c>
      <c r="H22" s="255" t="s">
        <v>89</v>
      </c>
      <c r="I22" s="258">
        <v>22.34</v>
      </c>
      <c r="J22" s="259">
        <v>1</v>
      </c>
      <c r="K22" s="9"/>
      <c r="L22" s="260">
        <f t="shared" si="8"/>
        <v>22.34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260</v>
      </c>
      <c r="C23" s="255" t="s">
        <v>128</v>
      </c>
      <c r="D23" s="256" t="s">
        <v>100</v>
      </c>
      <c r="E23" s="156" t="s">
        <v>263</v>
      </c>
      <c r="F23" s="157" t="s">
        <v>261</v>
      </c>
      <c r="G23" s="257" t="s">
        <v>71</v>
      </c>
      <c r="H23" s="255" t="s">
        <v>83</v>
      </c>
      <c r="I23" s="258">
        <v>22.07</v>
      </c>
      <c r="J23" s="259">
        <v>1</v>
      </c>
      <c r="K23" s="9"/>
      <c r="L23" s="260">
        <f t="shared" si="8"/>
        <v>22.07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260</v>
      </c>
      <c r="C24" s="255" t="s">
        <v>128</v>
      </c>
      <c r="D24" s="256" t="s">
        <v>100</v>
      </c>
      <c r="E24" s="156" t="s">
        <v>264</v>
      </c>
      <c r="F24" s="157" t="s">
        <v>76</v>
      </c>
      <c r="G24" s="257" t="s">
        <v>71</v>
      </c>
      <c r="H24" s="255" t="s">
        <v>70</v>
      </c>
      <c r="I24" s="258">
        <v>51.72</v>
      </c>
      <c r="J24" s="259">
        <v>1</v>
      </c>
      <c r="K24" s="9"/>
      <c r="L24" s="260">
        <f t="shared" si="8"/>
        <v>51.72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260</v>
      </c>
      <c r="C25" s="255" t="s">
        <v>128</v>
      </c>
      <c r="D25" s="256" t="s">
        <v>100</v>
      </c>
      <c r="E25" s="156" t="s">
        <v>265</v>
      </c>
      <c r="F25" s="157" t="s">
        <v>76</v>
      </c>
      <c r="G25" s="257" t="s">
        <v>71</v>
      </c>
      <c r="H25" s="255" t="s">
        <v>39</v>
      </c>
      <c r="I25" s="258">
        <v>18.420000000000002</v>
      </c>
      <c r="J25" s="259">
        <v>1</v>
      </c>
      <c r="K25" s="9"/>
      <c r="L25" s="260">
        <f t="shared" si="8"/>
        <v>18.420000000000002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260</v>
      </c>
      <c r="C26" s="255" t="s">
        <v>128</v>
      </c>
      <c r="D26" s="256" t="s">
        <v>100</v>
      </c>
      <c r="E26" s="156" t="s">
        <v>266</v>
      </c>
      <c r="F26" s="157" t="s">
        <v>78</v>
      </c>
      <c r="G26" s="257" t="s">
        <v>71</v>
      </c>
      <c r="H26" s="255" t="s">
        <v>44</v>
      </c>
      <c r="I26" s="258">
        <v>14.5</v>
      </c>
      <c r="J26" s="259">
        <v>1</v>
      </c>
      <c r="K26" s="9"/>
      <c r="L26" s="260">
        <f t="shared" si="8"/>
        <v>14.5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260</v>
      </c>
      <c r="C27" s="255" t="s">
        <v>128</v>
      </c>
      <c r="D27" s="256" t="s">
        <v>100</v>
      </c>
      <c r="E27" s="156" t="s">
        <v>267</v>
      </c>
      <c r="F27" s="157" t="s">
        <v>79</v>
      </c>
      <c r="G27" s="257" t="s">
        <v>71</v>
      </c>
      <c r="H27" s="255" t="s">
        <v>91</v>
      </c>
      <c r="I27" s="258">
        <v>41.05</v>
      </c>
      <c r="J27" s="259">
        <v>1</v>
      </c>
      <c r="K27" s="9"/>
      <c r="L27" s="260">
        <f t="shared" si="8"/>
        <v>41.05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260</v>
      </c>
      <c r="C28" s="255" t="s">
        <v>128</v>
      </c>
      <c r="D28" s="256" t="s">
        <v>100</v>
      </c>
      <c r="E28" s="156" t="s">
        <v>268</v>
      </c>
      <c r="F28" s="157" t="s">
        <v>79</v>
      </c>
      <c r="G28" s="257" t="s">
        <v>71</v>
      </c>
      <c r="H28" s="255" t="s">
        <v>95</v>
      </c>
      <c r="I28" s="258">
        <v>74.33</v>
      </c>
      <c r="J28" s="259">
        <v>1</v>
      </c>
      <c r="K28" s="9"/>
      <c r="L28" s="260">
        <f t="shared" si="8"/>
        <v>74.33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260</v>
      </c>
      <c r="C29" s="255" t="s">
        <v>128</v>
      </c>
      <c r="D29" s="256" t="s">
        <v>100</v>
      </c>
      <c r="E29" s="156" t="s">
        <v>269</v>
      </c>
      <c r="F29" s="157" t="s">
        <v>76</v>
      </c>
      <c r="G29" s="257" t="s">
        <v>71</v>
      </c>
      <c r="H29" s="255" t="s">
        <v>89</v>
      </c>
      <c r="I29" s="258">
        <v>37.92</v>
      </c>
      <c r="J29" s="259">
        <v>1</v>
      </c>
      <c r="K29" s="9"/>
      <c r="L29" s="260">
        <f t="shared" si="8"/>
        <v>37.92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260</v>
      </c>
      <c r="C30" s="255" t="s">
        <v>128</v>
      </c>
      <c r="D30" s="256" t="s">
        <v>100</v>
      </c>
      <c r="E30" s="156" t="s">
        <v>270</v>
      </c>
      <c r="F30" s="157" t="s">
        <v>261</v>
      </c>
      <c r="G30" s="257" t="s">
        <v>71</v>
      </c>
      <c r="H30" s="255" t="s">
        <v>89</v>
      </c>
      <c r="I30" s="258">
        <v>23.84</v>
      </c>
      <c r="J30" s="259">
        <v>1</v>
      </c>
      <c r="K30" s="9"/>
      <c r="L30" s="260">
        <f t="shared" si="8"/>
        <v>23.84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260</v>
      </c>
      <c r="C31" s="255" t="s">
        <v>128</v>
      </c>
      <c r="D31" s="256" t="s">
        <v>100</v>
      </c>
      <c r="E31" s="156" t="s">
        <v>271</v>
      </c>
      <c r="F31" s="157" t="s">
        <v>76</v>
      </c>
      <c r="G31" s="257" t="s">
        <v>71</v>
      </c>
      <c r="H31" s="255" t="s">
        <v>70</v>
      </c>
      <c r="I31" s="258">
        <v>73.5</v>
      </c>
      <c r="J31" s="259">
        <v>1</v>
      </c>
      <c r="K31" s="9"/>
      <c r="L31" s="260">
        <f t="shared" si="8"/>
        <v>73.5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260</v>
      </c>
      <c r="C32" s="255" t="s">
        <v>128</v>
      </c>
      <c r="D32" s="256" t="s">
        <v>100</v>
      </c>
      <c r="E32" s="156" t="s">
        <v>272</v>
      </c>
      <c r="F32" s="157" t="s">
        <v>261</v>
      </c>
      <c r="G32" s="257" t="s">
        <v>71</v>
      </c>
      <c r="H32" s="255" t="s">
        <v>46</v>
      </c>
      <c r="I32" s="258">
        <v>8.26</v>
      </c>
      <c r="J32" s="259">
        <v>1</v>
      </c>
      <c r="K32" s="9"/>
      <c r="L32" s="260">
        <f t="shared" si="8"/>
        <v>8.26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260</v>
      </c>
      <c r="C33" s="255" t="s">
        <v>128</v>
      </c>
      <c r="D33" s="256" t="s">
        <v>100</v>
      </c>
      <c r="E33" s="156" t="s">
        <v>273</v>
      </c>
      <c r="F33" s="157" t="s">
        <v>261</v>
      </c>
      <c r="G33" s="257" t="s">
        <v>71</v>
      </c>
      <c r="H33" s="255" t="s">
        <v>83</v>
      </c>
      <c r="I33" s="258">
        <v>15.23</v>
      </c>
      <c r="J33" s="259">
        <v>1</v>
      </c>
      <c r="K33" s="9"/>
      <c r="L33" s="260">
        <f t="shared" si="8"/>
        <v>15.23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260</v>
      </c>
      <c r="C34" s="255" t="s">
        <v>128</v>
      </c>
      <c r="D34" s="256" t="s">
        <v>100</v>
      </c>
      <c r="E34" s="156" t="s">
        <v>274</v>
      </c>
      <c r="F34" s="157" t="s">
        <v>261</v>
      </c>
      <c r="G34" s="257" t="s">
        <v>71</v>
      </c>
      <c r="H34" s="255" t="s">
        <v>70</v>
      </c>
      <c r="I34" s="258">
        <v>66.12</v>
      </c>
      <c r="J34" s="259">
        <v>1</v>
      </c>
      <c r="K34" s="9"/>
      <c r="L34" s="260">
        <f t="shared" si="8"/>
        <v>66.12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260</v>
      </c>
      <c r="C35" s="255" t="s">
        <v>128</v>
      </c>
      <c r="D35" s="256" t="s">
        <v>100</v>
      </c>
      <c r="E35" s="156" t="s">
        <v>275</v>
      </c>
      <c r="F35" s="157" t="s">
        <v>261</v>
      </c>
      <c r="G35" s="257" t="s">
        <v>71</v>
      </c>
      <c r="H35" s="255" t="s">
        <v>45</v>
      </c>
      <c r="I35" s="258">
        <v>23.27</v>
      </c>
      <c r="J35" s="259">
        <v>1</v>
      </c>
      <c r="K35" s="9"/>
      <c r="L35" s="260">
        <f t="shared" si="8"/>
        <v>23.27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260</v>
      </c>
      <c r="C36" s="255" t="s">
        <v>128</v>
      </c>
      <c r="D36" s="256" t="s">
        <v>100</v>
      </c>
      <c r="E36" s="156" t="s">
        <v>276</v>
      </c>
      <c r="F36" s="157" t="s">
        <v>261</v>
      </c>
      <c r="G36" s="257" t="s">
        <v>71</v>
      </c>
      <c r="H36" s="255" t="s">
        <v>70</v>
      </c>
      <c r="I36" s="258">
        <v>24.12</v>
      </c>
      <c r="J36" s="259">
        <v>1</v>
      </c>
      <c r="K36" s="9"/>
      <c r="L36" s="260">
        <f t="shared" si="8"/>
        <v>24.12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260</v>
      </c>
      <c r="C37" s="255" t="s">
        <v>128</v>
      </c>
      <c r="D37" s="256" t="s">
        <v>100</v>
      </c>
      <c r="E37" s="156" t="s">
        <v>277</v>
      </c>
      <c r="F37" s="157" t="s">
        <v>261</v>
      </c>
      <c r="G37" s="257" t="s">
        <v>71</v>
      </c>
      <c r="H37" s="255" t="s">
        <v>70</v>
      </c>
      <c r="I37" s="258">
        <v>65.180000000000007</v>
      </c>
      <c r="J37" s="259">
        <v>1</v>
      </c>
      <c r="K37" s="9"/>
      <c r="L37" s="260">
        <f t="shared" si="8"/>
        <v>65.180000000000007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260</v>
      </c>
      <c r="C38" s="255" t="s">
        <v>128</v>
      </c>
      <c r="D38" s="256" t="s">
        <v>100</v>
      </c>
      <c r="E38" s="156" t="s">
        <v>278</v>
      </c>
      <c r="F38" s="157" t="s">
        <v>261</v>
      </c>
      <c r="G38" s="257" t="s">
        <v>71</v>
      </c>
      <c r="H38" s="255" t="s">
        <v>89</v>
      </c>
      <c r="I38" s="258">
        <v>13.35</v>
      </c>
      <c r="J38" s="259">
        <v>1</v>
      </c>
      <c r="K38" s="9"/>
      <c r="L38" s="260">
        <f t="shared" si="8"/>
        <v>13.35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260</v>
      </c>
      <c r="C39" s="255" t="s">
        <v>128</v>
      </c>
      <c r="D39" s="256" t="s">
        <v>100</v>
      </c>
      <c r="E39" s="156" t="s">
        <v>279</v>
      </c>
      <c r="F39" s="157" t="s">
        <v>261</v>
      </c>
      <c r="G39" s="257" t="s">
        <v>71</v>
      </c>
      <c r="H39" s="255" t="s">
        <v>89</v>
      </c>
      <c r="I39" s="258">
        <v>9.81</v>
      </c>
      <c r="J39" s="259">
        <v>1</v>
      </c>
      <c r="K39" s="9"/>
      <c r="L39" s="260">
        <f t="shared" si="8"/>
        <v>9.81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260</v>
      </c>
      <c r="C40" s="255" t="s">
        <v>128</v>
      </c>
      <c r="D40" s="256" t="s">
        <v>100</v>
      </c>
      <c r="E40" s="156" t="s">
        <v>280</v>
      </c>
      <c r="F40" s="157" t="s">
        <v>76</v>
      </c>
      <c r="G40" s="257" t="s">
        <v>71</v>
      </c>
      <c r="H40" s="255" t="s">
        <v>86</v>
      </c>
      <c r="I40" s="258">
        <v>15.29</v>
      </c>
      <c r="J40" s="259">
        <v>1</v>
      </c>
      <c r="K40" s="9"/>
      <c r="L40" s="260">
        <f t="shared" si="8"/>
        <v>15.29</v>
      </c>
      <c r="M40" s="260">
        <f t="shared" si="9"/>
        <v>0</v>
      </c>
      <c r="N40" s="261">
        <f t="shared" si="10"/>
        <v>0</v>
      </c>
      <c r="O40" s="260">
        <f t="shared" si="11"/>
        <v>0</v>
      </c>
    </row>
    <row r="41" spans="1:15">
      <c r="A41" s="254">
        <f>MAX($A$12:A40)+1</f>
        <v>30</v>
      </c>
      <c r="B41" s="156" t="s">
        <v>260</v>
      </c>
      <c r="C41" s="255" t="s">
        <v>128</v>
      </c>
      <c r="D41" s="256" t="s">
        <v>100</v>
      </c>
      <c r="E41" s="156" t="s">
        <v>281</v>
      </c>
      <c r="F41" s="157" t="s">
        <v>76</v>
      </c>
      <c r="G41" s="257" t="s">
        <v>71</v>
      </c>
      <c r="H41" s="255" t="s">
        <v>92</v>
      </c>
      <c r="I41" s="258">
        <v>15.08</v>
      </c>
      <c r="J41" s="259">
        <v>1</v>
      </c>
      <c r="K41" s="9"/>
      <c r="L41" s="260">
        <f t="shared" si="8"/>
        <v>15.08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260</v>
      </c>
      <c r="C42" s="255" t="s">
        <v>128</v>
      </c>
      <c r="D42" s="256" t="s">
        <v>100</v>
      </c>
      <c r="E42" s="156" t="s">
        <v>282</v>
      </c>
      <c r="F42" s="157" t="s">
        <v>76</v>
      </c>
      <c r="G42" s="257" t="s">
        <v>71</v>
      </c>
      <c r="H42" s="255" t="s">
        <v>39</v>
      </c>
      <c r="I42" s="258">
        <v>19.21</v>
      </c>
      <c r="J42" s="259">
        <v>1</v>
      </c>
      <c r="K42" s="9"/>
      <c r="L42" s="260">
        <f t="shared" si="8"/>
        <v>19.21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260</v>
      </c>
      <c r="C43" s="255" t="s">
        <v>128</v>
      </c>
      <c r="D43" s="256" t="s">
        <v>100</v>
      </c>
      <c r="E43" s="156" t="s">
        <v>283</v>
      </c>
      <c r="F43" s="157" t="s">
        <v>76</v>
      </c>
      <c r="G43" s="257" t="s">
        <v>71</v>
      </c>
      <c r="H43" s="255" t="s">
        <v>85</v>
      </c>
      <c r="I43" s="258">
        <v>29.48</v>
      </c>
      <c r="J43" s="259">
        <v>1</v>
      </c>
      <c r="K43" s="9"/>
      <c r="L43" s="260">
        <f t="shared" si="8"/>
        <v>29.48</v>
      </c>
      <c r="M43" s="260">
        <f t="shared" si="9"/>
        <v>0</v>
      </c>
      <c r="N43" s="261">
        <f t="shared" si="10"/>
        <v>0</v>
      </c>
      <c r="O43" s="260">
        <f t="shared" si="11"/>
        <v>0</v>
      </c>
    </row>
    <row r="44" spans="1:15">
      <c r="A44" s="254">
        <f>MAX($A$12:A43)+1</f>
        <v>33</v>
      </c>
      <c r="B44" s="156" t="s">
        <v>260</v>
      </c>
      <c r="C44" s="255" t="s">
        <v>128</v>
      </c>
      <c r="D44" s="256" t="s">
        <v>100</v>
      </c>
      <c r="E44" s="156" t="s">
        <v>284</v>
      </c>
      <c r="F44" s="157" t="s">
        <v>99</v>
      </c>
      <c r="G44" s="257" t="s">
        <v>71</v>
      </c>
      <c r="H44" s="255" t="s">
        <v>83</v>
      </c>
      <c r="I44" s="258">
        <v>25.7</v>
      </c>
      <c r="J44" s="259">
        <v>1</v>
      </c>
      <c r="K44" s="9"/>
      <c r="L44" s="260">
        <f t="shared" si="8"/>
        <v>25.7</v>
      </c>
      <c r="M44" s="260">
        <f t="shared" si="9"/>
        <v>0</v>
      </c>
      <c r="N44" s="261">
        <f t="shared" si="10"/>
        <v>0</v>
      </c>
      <c r="O44" s="260">
        <f t="shared" si="11"/>
        <v>0</v>
      </c>
    </row>
    <row r="45" spans="1:15">
      <c r="A45" s="254">
        <f>MAX($A$12:A44)+1</f>
        <v>34</v>
      </c>
      <c r="B45" s="156" t="s">
        <v>260</v>
      </c>
      <c r="C45" s="255" t="s">
        <v>128</v>
      </c>
      <c r="D45" s="256" t="s">
        <v>100</v>
      </c>
      <c r="E45" s="156" t="s">
        <v>285</v>
      </c>
      <c r="F45" s="157" t="s">
        <v>99</v>
      </c>
      <c r="G45" s="257" t="s">
        <v>71</v>
      </c>
      <c r="H45" s="255" t="s">
        <v>83</v>
      </c>
      <c r="I45" s="258">
        <v>25.7</v>
      </c>
      <c r="J45" s="259">
        <v>1</v>
      </c>
      <c r="K45" s="9"/>
      <c r="L45" s="260">
        <f t="shared" si="8"/>
        <v>25.7</v>
      </c>
      <c r="M45" s="260">
        <f t="shared" si="9"/>
        <v>0</v>
      </c>
      <c r="N45" s="261">
        <f t="shared" si="10"/>
        <v>0</v>
      </c>
      <c r="O45" s="260">
        <f t="shared" si="11"/>
        <v>0</v>
      </c>
    </row>
    <row r="46" spans="1:15">
      <c r="A46" s="254">
        <f>MAX($A$12:A45)+1</f>
        <v>35</v>
      </c>
      <c r="B46" s="156" t="s">
        <v>260</v>
      </c>
      <c r="C46" s="255" t="s">
        <v>128</v>
      </c>
      <c r="D46" s="256" t="s">
        <v>100</v>
      </c>
      <c r="E46" s="156" t="s">
        <v>286</v>
      </c>
      <c r="F46" s="157" t="s">
        <v>99</v>
      </c>
      <c r="G46" s="257" t="s">
        <v>71</v>
      </c>
      <c r="H46" s="255" t="s">
        <v>83</v>
      </c>
      <c r="I46" s="258">
        <v>18.7</v>
      </c>
      <c r="J46" s="259">
        <v>1</v>
      </c>
      <c r="K46" s="9"/>
      <c r="L46" s="260">
        <f t="shared" si="8"/>
        <v>18.7</v>
      </c>
      <c r="M46" s="260">
        <f t="shared" si="9"/>
        <v>0</v>
      </c>
      <c r="N46" s="261">
        <f t="shared" si="10"/>
        <v>0</v>
      </c>
      <c r="O46" s="260">
        <f t="shared" si="11"/>
        <v>0</v>
      </c>
    </row>
    <row r="47" spans="1:15">
      <c r="A47" s="254">
        <f>MAX($A$12:A46)+1</f>
        <v>36</v>
      </c>
      <c r="B47" s="156" t="s">
        <v>260</v>
      </c>
      <c r="C47" s="255" t="s">
        <v>128</v>
      </c>
      <c r="D47" s="256" t="s">
        <v>100</v>
      </c>
      <c r="E47" s="156" t="s">
        <v>287</v>
      </c>
      <c r="F47" s="157" t="s">
        <v>76</v>
      </c>
      <c r="G47" s="257" t="s">
        <v>71</v>
      </c>
      <c r="H47" s="255" t="s">
        <v>92</v>
      </c>
      <c r="I47" s="258">
        <v>20.75</v>
      </c>
      <c r="J47" s="259">
        <v>1</v>
      </c>
      <c r="K47" s="9"/>
      <c r="L47" s="260">
        <f t="shared" si="8"/>
        <v>20.75</v>
      </c>
      <c r="M47" s="260">
        <f t="shared" si="9"/>
        <v>0</v>
      </c>
      <c r="N47" s="261">
        <f t="shared" si="10"/>
        <v>0</v>
      </c>
      <c r="O47" s="260">
        <f t="shared" si="11"/>
        <v>0</v>
      </c>
    </row>
    <row r="48" spans="1:15">
      <c r="A48" s="254">
        <f>MAX($A$12:A47)+1</f>
        <v>37</v>
      </c>
      <c r="B48" s="156" t="s">
        <v>260</v>
      </c>
      <c r="C48" s="255" t="s">
        <v>128</v>
      </c>
      <c r="D48" s="256" t="s">
        <v>100</v>
      </c>
      <c r="E48" s="156" t="s">
        <v>288</v>
      </c>
      <c r="F48" s="157" t="s">
        <v>99</v>
      </c>
      <c r="G48" s="257" t="s">
        <v>71</v>
      </c>
      <c r="H48" s="255" t="s">
        <v>85</v>
      </c>
      <c r="I48" s="258">
        <v>81.86</v>
      </c>
      <c r="J48" s="259">
        <v>1</v>
      </c>
      <c r="K48" s="9"/>
      <c r="L48" s="260">
        <f t="shared" si="8"/>
        <v>81.86</v>
      </c>
      <c r="M48" s="260">
        <f t="shared" si="9"/>
        <v>0</v>
      </c>
      <c r="N48" s="261">
        <f t="shared" si="10"/>
        <v>0</v>
      </c>
      <c r="O48" s="260">
        <f t="shared" si="11"/>
        <v>0</v>
      </c>
    </row>
    <row r="49" spans="1:15">
      <c r="A49" s="254">
        <f>MAX($A$12:A48)+1</f>
        <v>38</v>
      </c>
      <c r="B49" s="156" t="s">
        <v>260</v>
      </c>
      <c r="C49" s="255" t="s">
        <v>128</v>
      </c>
      <c r="D49" s="256" t="s">
        <v>100</v>
      </c>
      <c r="E49" s="156" t="s">
        <v>289</v>
      </c>
      <c r="F49" s="157" t="s">
        <v>99</v>
      </c>
      <c r="G49" s="257" t="s">
        <v>71</v>
      </c>
      <c r="H49" s="255" t="s">
        <v>85</v>
      </c>
      <c r="I49" s="258">
        <v>20.45</v>
      </c>
      <c r="J49" s="259">
        <v>1</v>
      </c>
      <c r="K49" s="9"/>
      <c r="L49" s="260">
        <f t="shared" si="8"/>
        <v>20.45</v>
      </c>
      <c r="M49" s="260">
        <f t="shared" si="9"/>
        <v>0</v>
      </c>
      <c r="N49" s="261">
        <f t="shared" si="10"/>
        <v>0</v>
      </c>
      <c r="O49" s="260">
        <f t="shared" si="11"/>
        <v>0</v>
      </c>
    </row>
    <row r="50" spans="1:15">
      <c r="A50" s="254">
        <f>MAX($A$12:A49)+1</f>
        <v>39</v>
      </c>
      <c r="B50" s="156" t="s">
        <v>260</v>
      </c>
      <c r="C50" s="255" t="s">
        <v>128</v>
      </c>
      <c r="D50" s="256" t="s">
        <v>100</v>
      </c>
      <c r="E50" s="156" t="s">
        <v>290</v>
      </c>
      <c r="F50" s="157" t="s">
        <v>76</v>
      </c>
      <c r="G50" s="257" t="s">
        <v>71</v>
      </c>
      <c r="H50" s="255" t="s">
        <v>70</v>
      </c>
      <c r="I50" s="258">
        <v>60.64</v>
      </c>
      <c r="J50" s="259">
        <v>1</v>
      </c>
      <c r="K50" s="9"/>
      <c r="L50" s="260">
        <f t="shared" si="8"/>
        <v>60.64</v>
      </c>
      <c r="M50" s="260">
        <f t="shared" si="9"/>
        <v>0</v>
      </c>
      <c r="N50" s="261">
        <f t="shared" si="10"/>
        <v>0</v>
      </c>
      <c r="O50" s="260">
        <f t="shared" si="11"/>
        <v>0</v>
      </c>
    </row>
    <row r="51" spans="1:15">
      <c r="A51" s="254">
        <f>MAX($A$12:A50)+1</f>
        <v>40</v>
      </c>
      <c r="B51" s="156" t="s">
        <v>260</v>
      </c>
      <c r="C51" s="255" t="s">
        <v>128</v>
      </c>
      <c r="D51" s="256" t="s">
        <v>100</v>
      </c>
      <c r="E51" s="156" t="s">
        <v>291</v>
      </c>
      <c r="F51" s="157" t="s">
        <v>76</v>
      </c>
      <c r="G51" s="257" t="s">
        <v>71</v>
      </c>
      <c r="H51" s="255" t="s">
        <v>70</v>
      </c>
      <c r="I51" s="258">
        <v>75.28</v>
      </c>
      <c r="J51" s="259">
        <v>1</v>
      </c>
      <c r="K51" s="9"/>
      <c r="L51" s="260">
        <f t="shared" si="8"/>
        <v>75.28</v>
      </c>
      <c r="M51" s="260">
        <f t="shared" si="9"/>
        <v>0</v>
      </c>
      <c r="N51" s="261">
        <f t="shared" si="10"/>
        <v>0</v>
      </c>
      <c r="O51" s="260">
        <f t="shared" si="11"/>
        <v>0</v>
      </c>
    </row>
    <row r="52" spans="1:15">
      <c r="A52" s="254">
        <f>MAX($A$12:A51)+1</f>
        <v>41</v>
      </c>
      <c r="B52" s="156" t="s">
        <v>260</v>
      </c>
      <c r="C52" s="255" t="s">
        <v>128</v>
      </c>
      <c r="D52" s="256" t="s">
        <v>100</v>
      </c>
      <c r="E52" s="156" t="s">
        <v>292</v>
      </c>
      <c r="F52" s="157" t="s">
        <v>76</v>
      </c>
      <c r="G52" s="257" t="s">
        <v>71</v>
      </c>
      <c r="H52" s="255" t="s">
        <v>70</v>
      </c>
      <c r="I52" s="258">
        <v>60.91</v>
      </c>
      <c r="J52" s="259">
        <v>1</v>
      </c>
      <c r="K52" s="9"/>
      <c r="L52" s="260">
        <f t="shared" si="8"/>
        <v>60.91</v>
      </c>
      <c r="M52" s="260">
        <f t="shared" si="9"/>
        <v>0</v>
      </c>
      <c r="N52" s="261">
        <f t="shared" si="10"/>
        <v>0</v>
      </c>
      <c r="O52" s="260">
        <f t="shared" si="11"/>
        <v>0</v>
      </c>
    </row>
    <row r="53" spans="1:15">
      <c r="A53" s="254">
        <f>MAX($A$12:A52)+1</f>
        <v>42</v>
      </c>
      <c r="B53" s="156" t="s">
        <v>260</v>
      </c>
      <c r="C53" s="255" t="s">
        <v>128</v>
      </c>
      <c r="D53" s="256" t="s">
        <v>100</v>
      </c>
      <c r="E53" s="156" t="s">
        <v>293</v>
      </c>
      <c r="F53" s="157" t="s">
        <v>76</v>
      </c>
      <c r="G53" s="257" t="s">
        <v>71</v>
      </c>
      <c r="H53" s="255" t="s">
        <v>70</v>
      </c>
      <c r="I53" s="258">
        <v>65.13</v>
      </c>
      <c r="J53" s="259">
        <v>1</v>
      </c>
      <c r="K53" s="9"/>
      <c r="L53" s="260">
        <f t="shared" si="8"/>
        <v>65.13</v>
      </c>
      <c r="M53" s="260">
        <f t="shared" si="9"/>
        <v>0</v>
      </c>
      <c r="N53" s="261">
        <f t="shared" si="10"/>
        <v>0</v>
      </c>
      <c r="O53" s="260">
        <f t="shared" si="11"/>
        <v>0</v>
      </c>
    </row>
    <row r="54" spans="1:15">
      <c r="A54" s="254">
        <f>MAX($A$12:A53)+1</f>
        <v>43</v>
      </c>
      <c r="B54" s="156" t="s">
        <v>260</v>
      </c>
      <c r="C54" s="255" t="s">
        <v>128</v>
      </c>
      <c r="D54" s="256" t="s">
        <v>100</v>
      </c>
      <c r="E54" s="156" t="s">
        <v>294</v>
      </c>
      <c r="F54" s="157" t="s">
        <v>76</v>
      </c>
      <c r="G54" s="257" t="s">
        <v>71</v>
      </c>
      <c r="H54" s="255" t="s">
        <v>70</v>
      </c>
      <c r="I54" s="258">
        <v>65.150000000000006</v>
      </c>
      <c r="J54" s="259">
        <v>1</v>
      </c>
      <c r="K54" s="9"/>
      <c r="L54" s="260">
        <f t="shared" si="8"/>
        <v>65.150000000000006</v>
      </c>
      <c r="M54" s="260">
        <f t="shared" si="9"/>
        <v>0</v>
      </c>
      <c r="N54" s="261">
        <f t="shared" si="10"/>
        <v>0</v>
      </c>
      <c r="O54" s="260">
        <f t="shared" si="11"/>
        <v>0</v>
      </c>
    </row>
    <row r="55" spans="1:15">
      <c r="A55" s="254">
        <f>MAX($A$12:A54)+1</f>
        <v>44</v>
      </c>
      <c r="B55" s="156" t="s">
        <v>260</v>
      </c>
      <c r="C55" s="255" t="s">
        <v>128</v>
      </c>
      <c r="D55" s="256" t="s">
        <v>100</v>
      </c>
      <c r="E55" s="156" t="s">
        <v>295</v>
      </c>
      <c r="F55" s="157" t="s">
        <v>76</v>
      </c>
      <c r="G55" s="257" t="s">
        <v>71</v>
      </c>
      <c r="H55" s="255" t="s">
        <v>70</v>
      </c>
      <c r="I55" s="258">
        <v>65.150000000000006</v>
      </c>
      <c r="J55" s="259">
        <v>1</v>
      </c>
      <c r="K55" s="9"/>
      <c r="L55" s="260">
        <f t="shared" si="8"/>
        <v>65.150000000000006</v>
      </c>
      <c r="M55" s="260">
        <f t="shared" si="9"/>
        <v>0</v>
      </c>
      <c r="N55" s="261">
        <f t="shared" si="10"/>
        <v>0</v>
      </c>
      <c r="O55" s="260">
        <f t="shared" si="11"/>
        <v>0</v>
      </c>
    </row>
    <row r="56" spans="1:15">
      <c r="A56" s="254">
        <f>MAX($A$12:A55)+1</f>
        <v>45</v>
      </c>
      <c r="B56" s="156" t="s">
        <v>260</v>
      </c>
      <c r="C56" s="255" t="s">
        <v>128</v>
      </c>
      <c r="D56" s="256" t="s">
        <v>100</v>
      </c>
      <c r="E56" s="156" t="s">
        <v>296</v>
      </c>
      <c r="F56" s="157" t="s">
        <v>76</v>
      </c>
      <c r="G56" s="257" t="s">
        <v>71</v>
      </c>
      <c r="H56" s="255" t="s">
        <v>45</v>
      </c>
      <c r="I56" s="258">
        <v>30.41</v>
      </c>
      <c r="J56" s="259">
        <v>1</v>
      </c>
      <c r="K56" s="9"/>
      <c r="L56" s="260">
        <f t="shared" si="8"/>
        <v>30.41</v>
      </c>
      <c r="M56" s="260">
        <f t="shared" si="9"/>
        <v>0</v>
      </c>
      <c r="N56" s="261">
        <f t="shared" si="10"/>
        <v>0</v>
      </c>
      <c r="O56" s="260">
        <f t="shared" si="11"/>
        <v>0</v>
      </c>
    </row>
    <row r="57" spans="1:15">
      <c r="A57" s="254">
        <f>MAX($A$12:A56)+1</f>
        <v>46</v>
      </c>
      <c r="B57" s="156" t="s">
        <v>260</v>
      </c>
      <c r="C57" s="255" t="s">
        <v>128</v>
      </c>
      <c r="D57" s="256" t="s">
        <v>100</v>
      </c>
      <c r="E57" s="156" t="s">
        <v>297</v>
      </c>
      <c r="F57" s="157" t="s">
        <v>76</v>
      </c>
      <c r="G57" s="257" t="s">
        <v>71</v>
      </c>
      <c r="H57" s="255" t="s">
        <v>70</v>
      </c>
      <c r="I57" s="258">
        <v>63.09</v>
      </c>
      <c r="J57" s="259">
        <v>1</v>
      </c>
      <c r="K57" s="9"/>
      <c r="L57" s="260">
        <f t="shared" si="8"/>
        <v>63.09</v>
      </c>
      <c r="M57" s="260">
        <f t="shared" si="9"/>
        <v>0</v>
      </c>
      <c r="N57" s="261">
        <f t="shared" si="10"/>
        <v>0</v>
      </c>
      <c r="O57" s="260">
        <f t="shared" si="11"/>
        <v>0</v>
      </c>
    </row>
    <row r="58" spans="1:15">
      <c r="A58" s="254">
        <f>MAX($A$12:A57)+1</f>
        <v>47</v>
      </c>
      <c r="B58" s="156" t="s">
        <v>260</v>
      </c>
      <c r="C58" s="255" t="s">
        <v>128</v>
      </c>
      <c r="D58" s="256" t="s">
        <v>100</v>
      </c>
      <c r="E58" s="156" t="s">
        <v>298</v>
      </c>
      <c r="F58" s="157" t="s">
        <v>168</v>
      </c>
      <c r="G58" s="257" t="s">
        <v>71</v>
      </c>
      <c r="H58" s="255" t="s">
        <v>43</v>
      </c>
      <c r="I58" s="258">
        <v>53.25</v>
      </c>
      <c r="J58" s="259">
        <v>1</v>
      </c>
      <c r="K58" s="9"/>
      <c r="L58" s="260">
        <f t="shared" si="8"/>
        <v>53.25</v>
      </c>
      <c r="M58" s="260">
        <f t="shared" si="9"/>
        <v>0</v>
      </c>
      <c r="N58" s="261">
        <f t="shared" si="10"/>
        <v>0</v>
      </c>
      <c r="O58" s="260">
        <f t="shared" si="11"/>
        <v>0</v>
      </c>
    </row>
    <row r="59" spans="1:15">
      <c r="A59" s="254">
        <f>MAX($A$12:A58)+1</f>
        <v>48</v>
      </c>
      <c r="B59" s="156" t="s">
        <v>260</v>
      </c>
      <c r="C59" s="255" t="s">
        <v>128</v>
      </c>
      <c r="D59" s="256" t="s">
        <v>100</v>
      </c>
      <c r="E59" s="156" t="s">
        <v>299</v>
      </c>
      <c r="F59" s="157" t="s">
        <v>261</v>
      </c>
      <c r="G59" s="257" t="s">
        <v>71</v>
      </c>
      <c r="H59" s="255" t="s">
        <v>44</v>
      </c>
      <c r="I59" s="258">
        <v>16.25</v>
      </c>
      <c r="J59" s="259">
        <v>1</v>
      </c>
      <c r="K59" s="9"/>
      <c r="L59" s="260">
        <f t="shared" si="8"/>
        <v>16.25</v>
      </c>
      <c r="M59" s="260">
        <f t="shared" si="9"/>
        <v>0</v>
      </c>
      <c r="N59" s="261">
        <f t="shared" si="10"/>
        <v>0</v>
      </c>
      <c r="O59" s="260">
        <f t="shared" si="11"/>
        <v>0</v>
      </c>
    </row>
    <row r="60" spans="1:15">
      <c r="A60" s="254">
        <f>MAX($A$12:A59)+1</f>
        <v>49</v>
      </c>
      <c r="B60" s="156" t="s">
        <v>260</v>
      </c>
      <c r="C60" s="255" t="s">
        <v>128</v>
      </c>
      <c r="D60" s="256" t="s">
        <v>100</v>
      </c>
      <c r="E60" s="156" t="s">
        <v>57</v>
      </c>
      <c r="F60" s="157" t="s">
        <v>261</v>
      </c>
      <c r="G60" s="257" t="s">
        <v>71</v>
      </c>
      <c r="H60" s="255" t="s">
        <v>86</v>
      </c>
      <c r="I60" s="258">
        <v>40.29</v>
      </c>
      <c r="J60" s="259">
        <v>1</v>
      </c>
      <c r="K60" s="9"/>
      <c r="L60" s="260">
        <f t="shared" si="8"/>
        <v>40.29</v>
      </c>
      <c r="M60" s="260">
        <f t="shared" si="9"/>
        <v>0</v>
      </c>
      <c r="N60" s="261">
        <f t="shared" si="10"/>
        <v>0</v>
      </c>
      <c r="O60" s="260">
        <f t="shared" si="11"/>
        <v>0</v>
      </c>
    </row>
    <row r="61" spans="1:15">
      <c r="A61" s="254">
        <f>MAX($A$12:A60)+1</f>
        <v>50</v>
      </c>
      <c r="B61" s="156" t="s">
        <v>260</v>
      </c>
      <c r="C61" s="255" t="s">
        <v>128</v>
      </c>
      <c r="D61" s="256" t="s">
        <v>100</v>
      </c>
      <c r="E61" s="156" t="s">
        <v>300</v>
      </c>
      <c r="F61" s="157" t="s">
        <v>261</v>
      </c>
      <c r="G61" s="257" t="s">
        <v>71</v>
      </c>
      <c r="H61" s="255" t="s">
        <v>86</v>
      </c>
      <c r="I61" s="258">
        <v>127.95</v>
      </c>
      <c r="J61" s="259">
        <v>1</v>
      </c>
      <c r="K61" s="9"/>
      <c r="L61" s="260">
        <f t="shared" si="8"/>
        <v>127.95</v>
      </c>
      <c r="M61" s="260">
        <f t="shared" si="9"/>
        <v>0</v>
      </c>
      <c r="N61" s="261">
        <f t="shared" si="10"/>
        <v>0</v>
      </c>
      <c r="O61" s="260">
        <f t="shared" si="11"/>
        <v>0</v>
      </c>
    </row>
    <row r="62" spans="1:15">
      <c r="A62" s="254">
        <f>MAX($A$12:A61)+1</f>
        <v>51</v>
      </c>
      <c r="B62" s="156" t="s">
        <v>260</v>
      </c>
      <c r="C62" s="255" t="s">
        <v>128</v>
      </c>
      <c r="D62" s="256" t="s">
        <v>100</v>
      </c>
      <c r="E62" s="156" t="s">
        <v>301</v>
      </c>
      <c r="F62" s="157" t="s">
        <v>261</v>
      </c>
      <c r="G62" s="257" t="s">
        <v>71</v>
      </c>
      <c r="H62" s="255" t="s">
        <v>86</v>
      </c>
      <c r="I62" s="258">
        <v>80.61</v>
      </c>
      <c r="J62" s="259">
        <v>1</v>
      </c>
      <c r="K62" s="9"/>
      <c r="L62" s="260">
        <f t="shared" si="8"/>
        <v>80.61</v>
      </c>
      <c r="M62" s="260">
        <f t="shared" si="9"/>
        <v>0</v>
      </c>
      <c r="N62" s="261">
        <f t="shared" si="10"/>
        <v>0</v>
      </c>
      <c r="O62" s="260">
        <f t="shared" si="11"/>
        <v>0</v>
      </c>
    </row>
    <row r="63" spans="1:15">
      <c r="A63" s="254">
        <f>MAX($A$12:A62)+1</f>
        <v>52</v>
      </c>
      <c r="B63" s="156" t="s">
        <v>260</v>
      </c>
      <c r="C63" s="255" t="s">
        <v>128</v>
      </c>
      <c r="D63" s="256" t="s">
        <v>100</v>
      </c>
      <c r="E63" s="156" t="s">
        <v>302</v>
      </c>
      <c r="F63" s="157" t="s">
        <v>261</v>
      </c>
      <c r="G63" s="257" t="s">
        <v>71</v>
      </c>
      <c r="H63" s="255" t="s">
        <v>86</v>
      </c>
      <c r="I63" s="258">
        <v>81.16</v>
      </c>
      <c r="J63" s="259">
        <v>1</v>
      </c>
      <c r="K63" s="9"/>
      <c r="L63" s="260">
        <f t="shared" si="8"/>
        <v>81.16</v>
      </c>
      <c r="M63" s="260">
        <f t="shared" si="9"/>
        <v>0</v>
      </c>
      <c r="N63" s="261">
        <f t="shared" si="10"/>
        <v>0</v>
      </c>
      <c r="O63" s="260">
        <f t="shared" si="11"/>
        <v>0</v>
      </c>
    </row>
    <row r="64" spans="1:15">
      <c r="A64" s="254">
        <f>MAX($A$12:A63)+1</f>
        <v>53</v>
      </c>
      <c r="B64" s="156" t="s">
        <v>260</v>
      </c>
      <c r="C64" s="255" t="s">
        <v>128</v>
      </c>
      <c r="D64" s="256" t="s">
        <v>100</v>
      </c>
      <c r="E64" s="156" t="s">
        <v>303</v>
      </c>
      <c r="F64" s="157" t="s">
        <v>261</v>
      </c>
      <c r="G64" s="257" t="s">
        <v>71</v>
      </c>
      <c r="H64" s="255" t="s">
        <v>86</v>
      </c>
      <c r="I64" s="258">
        <v>107.85</v>
      </c>
      <c r="J64" s="259">
        <v>1</v>
      </c>
      <c r="K64" s="9"/>
      <c r="L64" s="260">
        <f t="shared" si="8"/>
        <v>107.85</v>
      </c>
      <c r="M64" s="260">
        <f t="shared" si="9"/>
        <v>0</v>
      </c>
      <c r="N64" s="261">
        <f t="shared" si="10"/>
        <v>0</v>
      </c>
      <c r="O64" s="260">
        <f t="shared" si="11"/>
        <v>0</v>
      </c>
    </row>
    <row r="65" spans="1:15">
      <c r="A65" s="254">
        <f>MAX($A$12:A64)+1</f>
        <v>54</v>
      </c>
      <c r="B65" s="156" t="s">
        <v>260</v>
      </c>
      <c r="C65" s="255" t="s">
        <v>128</v>
      </c>
      <c r="D65" s="256" t="s">
        <v>100</v>
      </c>
      <c r="E65" s="156" t="s">
        <v>304</v>
      </c>
      <c r="F65" s="157" t="s">
        <v>261</v>
      </c>
      <c r="G65" s="257" t="s">
        <v>71</v>
      </c>
      <c r="H65" s="255" t="s">
        <v>86</v>
      </c>
      <c r="I65" s="258">
        <v>17.71</v>
      </c>
      <c r="J65" s="259">
        <v>1</v>
      </c>
      <c r="K65" s="9"/>
      <c r="L65" s="260">
        <f t="shared" si="8"/>
        <v>17.71</v>
      </c>
      <c r="M65" s="260">
        <f t="shared" si="9"/>
        <v>0</v>
      </c>
      <c r="N65" s="261">
        <f t="shared" si="10"/>
        <v>0</v>
      </c>
      <c r="O65" s="260">
        <f t="shared" si="11"/>
        <v>0</v>
      </c>
    </row>
    <row r="66" spans="1:15">
      <c r="A66" s="254">
        <f>MAX($A$12:A65)+1</f>
        <v>55</v>
      </c>
      <c r="B66" s="156" t="s">
        <v>260</v>
      </c>
      <c r="C66" s="255" t="s">
        <v>128</v>
      </c>
      <c r="D66" s="256" t="s">
        <v>100</v>
      </c>
      <c r="E66" s="156" t="s">
        <v>305</v>
      </c>
      <c r="F66" s="157" t="s">
        <v>261</v>
      </c>
      <c r="G66" s="257" t="s">
        <v>71</v>
      </c>
      <c r="H66" s="255" t="s">
        <v>86</v>
      </c>
      <c r="I66" s="258">
        <v>30.51</v>
      </c>
      <c r="J66" s="259">
        <v>1</v>
      </c>
      <c r="K66" s="9"/>
      <c r="L66" s="260">
        <f t="shared" si="8"/>
        <v>30.51</v>
      </c>
      <c r="M66" s="260">
        <f t="shared" si="9"/>
        <v>0</v>
      </c>
      <c r="N66" s="261">
        <f t="shared" si="10"/>
        <v>0</v>
      </c>
      <c r="O66" s="260">
        <f t="shared" si="11"/>
        <v>0</v>
      </c>
    </row>
    <row r="67" spans="1:15">
      <c r="A67" s="254">
        <f>MAX($A$12:A66)+1</f>
        <v>56</v>
      </c>
      <c r="B67" s="156" t="s">
        <v>260</v>
      </c>
      <c r="C67" s="255" t="s">
        <v>128</v>
      </c>
      <c r="D67" s="256" t="s">
        <v>100</v>
      </c>
      <c r="E67" s="156" t="s">
        <v>306</v>
      </c>
      <c r="F67" s="157" t="s">
        <v>261</v>
      </c>
      <c r="G67" s="257" t="s">
        <v>71</v>
      </c>
      <c r="H67" s="255" t="s">
        <v>86</v>
      </c>
      <c r="I67" s="258">
        <v>23.44</v>
      </c>
      <c r="J67" s="259">
        <v>1</v>
      </c>
      <c r="K67" s="9"/>
      <c r="L67" s="260">
        <f t="shared" si="8"/>
        <v>23.44</v>
      </c>
      <c r="M67" s="260">
        <f t="shared" si="9"/>
        <v>0</v>
      </c>
      <c r="N67" s="261">
        <f t="shared" si="10"/>
        <v>0</v>
      </c>
      <c r="O67" s="260">
        <f t="shared" si="11"/>
        <v>0</v>
      </c>
    </row>
    <row r="68" spans="1:15">
      <c r="A68" s="254">
        <f>MAX($A$12:A67)+1</f>
        <v>57</v>
      </c>
      <c r="B68" s="156" t="s">
        <v>260</v>
      </c>
      <c r="C68" s="255" t="s">
        <v>128</v>
      </c>
      <c r="D68" s="256" t="s">
        <v>100</v>
      </c>
      <c r="E68" s="156" t="s">
        <v>307</v>
      </c>
      <c r="F68" s="157" t="s">
        <v>261</v>
      </c>
      <c r="G68" s="257" t="s">
        <v>71</v>
      </c>
      <c r="H68" s="255" t="s">
        <v>86</v>
      </c>
      <c r="I68" s="258">
        <v>49.87</v>
      </c>
      <c r="J68" s="259">
        <v>1</v>
      </c>
      <c r="K68" s="9"/>
      <c r="L68" s="260">
        <f t="shared" si="8"/>
        <v>49.87</v>
      </c>
      <c r="M68" s="260">
        <f t="shared" si="9"/>
        <v>0</v>
      </c>
      <c r="N68" s="261">
        <f t="shared" si="10"/>
        <v>0</v>
      </c>
      <c r="O68" s="260">
        <f t="shared" si="11"/>
        <v>0</v>
      </c>
    </row>
    <row r="69" spans="1:15">
      <c r="A69" s="254">
        <f>MAX($A$12:A68)+1</f>
        <v>58</v>
      </c>
      <c r="B69" s="156" t="s">
        <v>260</v>
      </c>
      <c r="C69" s="255" t="s">
        <v>128</v>
      </c>
      <c r="D69" s="256" t="s">
        <v>100</v>
      </c>
      <c r="E69" s="156" t="s">
        <v>308</v>
      </c>
      <c r="F69" s="157" t="s">
        <v>261</v>
      </c>
      <c r="G69" s="257" t="s">
        <v>71</v>
      </c>
      <c r="H69" s="255" t="s">
        <v>86</v>
      </c>
      <c r="I69" s="258">
        <v>107.7</v>
      </c>
      <c r="J69" s="259">
        <v>1</v>
      </c>
      <c r="K69" s="9"/>
      <c r="L69" s="260">
        <f t="shared" si="8"/>
        <v>107.7</v>
      </c>
      <c r="M69" s="260">
        <f t="shared" si="9"/>
        <v>0</v>
      </c>
      <c r="N69" s="261">
        <f t="shared" si="10"/>
        <v>0</v>
      </c>
      <c r="O69" s="260">
        <f t="shared" si="11"/>
        <v>0</v>
      </c>
    </row>
    <row r="70" spans="1:15">
      <c r="A70" s="254">
        <f>MAX($A$12:A69)+1</f>
        <v>59</v>
      </c>
      <c r="B70" s="156" t="s">
        <v>260</v>
      </c>
      <c r="C70" s="255" t="s">
        <v>128</v>
      </c>
      <c r="D70" s="256" t="s">
        <v>100</v>
      </c>
      <c r="E70" s="156" t="s">
        <v>309</v>
      </c>
      <c r="F70" s="157" t="s">
        <v>261</v>
      </c>
      <c r="G70" s="257" t="s">
        <v>71</v>
      </c>
      <c r="H70" s="255" t="s">
        <v>43</v>
      </c>
      <c r="I70" s="258">
        <v>253.11</v>
      </c>
      <c r="J70" s="259">
        <v>1</v>
      </c>
      <c r="K70" s="9"/>
      <c r="L70" s="260">
        <f t="shared" si="8"/>
        <v>253.11</v>
      </c>
      <c r="M70" s="260">
        <f t="shared" si="9"/>
        <v>0</v>
      </c>
      <c r="N70" s="261">
        <f t="shared" si="10"/>
        <v>0</v>
      </c>
      <c r="O70" s="260">
        <f t="shared" si="11"/>
        <v>0</v>
      </c>
    </row>
    <row r="71" spans="1:15">
      <c r="A71" s="254">
        <f>MAX($A$12:A70)+1</f>
        <v>60</v>
      </c>
      <c r="B71" s="156" t="s">
        <v>260</v>
      </c>
      <c r="C71" s="255" t="s">
        <v>193</v>
      </c>
      <c r="D71" s="256" t="s">
        <v>100</v>
      </c>
      <c r="E71" s="156" t="s">
        <v>125</v>
      </c>
      <c r="F71" s="157" t="s">
        <v>261</v>
      </c>
      <c r="G71" s="257" t="s">
        <v>71</v>
      </c>
      <c r="H71" s="255" t="s">
        <v>88</v>
      </c>
      <c r="I71" s="258">
        <v>16.11</v>
      </c>
      <c r="J71" s="259">
        <v>1</v>
      </c>
      <c r="K71" s="9"/>
      <c r="L71" s="260">
        <f t="shared" si="8"/>
        <v>16.11</v>
      </c>
      <c r="M71" s="260">
        <f t="shared" si="9"/>
        <v>0</v>
      </c>
      <c r="N71" s="261">
        <f t="shared" si="10"/>
        <v>0</v>
      </c>
      <c r="O71" s="260">
        <f t="shared" si="11"/>
        <v>0</v>
      </c>
    </row>
    <row r="72" spans="1:15">
      <c r="A72" s="254">
        <f>MAX($A$12:A71)+1</f>
        <v>61</v>
      </c>
      <c r="B72" s="156" t="s">
        <v>260</v>
      </c>
      <c r="C72" s="255" t="s">
        <v>193</v>
      </c>
      <c r="D72" s="256" t="s">
        <v>100</v>
      </c>
      <c r="E72" s="156" t="s">
        <v>503</v>
      </c>
      <c r="F72" s="157" t="s">
        <v>261</v>
      </c>
      <c r="G72" s="257" t="s">
        <v>71</v>
      </c>
      <c r="H72" s="255" t="s">
        <v>88</v>
      </c>
      <c r="I72" s="258">
        <v>16.11</v>
      </c>
      <c r="J72" s="259">
        <v>1</v>
      </c>
      <c r="K72" s="9"/>
      <c r="L72" s="260">
        <f t="shared" ref="L72" si="12">I72*J72</f>
        <v>16.11</v>
      </c>
      <c r="M72" s="260">
        <f t="shared" ref="M72" si="13">IFERROR(L72/K72,0)</f>
        <v>0</v>
      </c>
      <c r="N72" s="261">
        <f t="shared" ref="N72" si="14">IF(O72&gt;0,O72/J72,0)</f>
        <v>0</v>
      </c>
      <c r="O72" s="260">
        <f t="shared" ref="O72" si="15">ROUND(M72*SVS_GrR_L_Wert,2)</f>
        <v>0</v>
      </c>
    </row>
    <row r="73" spans="1:15">
      <c r="A73" s="254">
        <f>MAX($A$12:A72)+1</f>
        <v>62</v>
      </c>
      <c r="B73" s="156" t="s">
        <v>260</v>
      </c>
      <c r="C73" s="255" t="s">
        <v>193</v>
      </c>
      <c r="D73" s="256" t="s">
        <v>100</v>
      </c>
      <c r="E73" s="156" t="s">
        <v>310</v>
      </c>
      <c r="F73" s="157" t="s">
        <v>76</v>
      </c>
      <c r="G73" s="257" t="s">
        <v>71</v>
      </c>
      <c r="H73" s="255" t="s">
        <v>70</v>
      </c>
      <c r="I73" s="258">
        <v>60.55</v>
      </c>
      <c r="J73" s="259">
        <v>1</v>
      </c>
      <c r="K73" s="9"/>
      <c r="L73" s="260">
        <f t="shared" si="8"/>
        <v>60.55</v>
      </c>
      <c r="M73" s="260">
        <f t="shared" si="9"/>
        <v>0</v>
      </c>
      <c r="N73" s="261">
        <f t="shared" si="10"/>
        <v>0</v>
      </c>
      <c r="O73" s="260">
        <f t="shared" si="11"/>
        <v>0</v>
      </c>
    </row>
    <row r="74" spans="1:15">
      <c r="A74" s="254">
        <f>MAX($A$12:A73)+1</f>
        <v>63</v>
      </c>
      <c r="B74" s="156" t="s">
        <v>260</v>
      </c>
      <c r="C74" s="255" t="s">
        <v>193</v>
      </c>
      <c r="D74" s="256" t="s">
        <v>100</v>
      </c>
      <c r="E74" s="156" t="s">
        <v>311</v>
      </c>
      <c r="F74" s="157" t="s">
        <v>76</v>
      </c>
      <c r="G74" s="257" t="s">
        <v>71</v>
      </c>
      <c r="H74" s="255" t="s">
        <v>70</v>
      </c>
      <c r="I74" s="258">
        <v>62.17</v>
      </c>
      <c r="J74" s="259">
        <v>1</v>
      </c>
      <c r="K74" s="9"/>
      <c r="L74" s="260">
        <f t="shared" si="8"/>
        <v>62.17</v>
      </c>
      <c r="M74" s="260">
        <f t="shared" si="9"/>
        <v>0</v>
      </c>
      <c r="N74" s="261">
        <f t="shared" si="10"/>
        <v>0</v>
      </c>
      <c r="O74" s="260">
        <f t="shared" si="11"/>
        <v>0</v>
      </c>
    </row>
    <row r="75" spans="1:15">
      <c r="A75" s="254">
        <f>MAX($A$12:A74)+1</f>
        <v>64</v>
      </c>
      <c r="B75" s="156" t="s">
        <v>260</v>
      </c>
      <c r="C75" s="255" t="s">
        <v>193</v>
      </c>
      <c r="D75" s="256" t="s">
        <v>100</v>
      </c>
      <c r="E75" s="156" t="s">
        <v>312</v>
      </c>
      <c r="F75" s="157" t="s">
        <v>76</v>
      </c>
      <c r="G75" s="257" t="s">
        <v>71</v>
      </c>
      <c r="H75" s="255" t="s">
        <v>70</v>
      </c>
      <c r="I75" s="258">
        <v>60.64</v>
      </c>
      <c r="J75" s="259">
        <v>1</v>
      </c>
      <c r="K75" s="9"/>
      <c r="L75" s="260">
        <f t="shared" si="8"/>
        <v>60.64</v>
      </c>
      <c r="M75" s="260">
        <f t="shared" si="9"/>
        <v>0</v>
      </c>
      <c r="N75" s="261">
        <f t="shared" si="10"/>
        <v>0</v>
      </c>
      <c r="O75" s="260">
        <f t="shared" si="11"/>
        <v>0</v>
      </c>
    </row>
    <row r="76" spans="1:15">
      <c r="A76" s="254">
        <f>MAX($A$12:A75)+1</f>
        <v>65</v>
      </c>
      <c r="B76" s="156" t="s">
        <v>260</v>
      </c>
      <c r="C76" s="255" t="s">
        <v>193</v>
      </c>
      <c r="D76" s="256" t="s">
        <v>100</v>
      </c>
      <c r="E76" s="156" t="s">
        <v>313</v>
      </c>
      <c r="F76" s="157" t="s">
        <v>76</v>
      </c>
      <c r="G76" s="257" t="s">
        <v>71</v>
      </c>
      <c r="H76" s="255" t="s">
        <v>70</v>
      </c>
      <c r="I76" s="258">
        <v>36.200000000000003</v>
      </c>
      <c r="J76" s="259">
        <v>1</v>
      </c>
      <c r="K76" s="9"/>
      <c r="L76" s="260">
        <f t="shared" si="8"/>
        <v>36.200000000000003</v>
      </c>
      <c r="M76" s="260">
        <f t="shared" si="9"/>
        <v>0</v>
      </c>
      <c r="N76" s="261">
        <f t="shared" si="10"/>
        <v>0</v>
      </c>
      <c r="O76" s="260">
        <f t="shared" si="11"/>
        <v>0</v>
      </c>
    </row>
    <row r="77" spans="1:15">
      <c r="A77" s="254">
        <f>MAX($A$12:A76)+1</f>
        <v>66</v>
      </c>
      <c r="B77" s="156" t="s">
        <v>260</v>
      </c>
      <c r="C77" s="255" t="s">
        <v>193</v>
      </c>
      <c r="D77" s="256" t="s">
        <v>100</v>
      </c>
      <c r="E77" s="156" t="s">
        <v>314</v>
      </c>
      <c r="F77" s="157" t="s">
        <v>76</v>
      </c>
      <c r="G77" s="257" t="s">
        <v>71</v>
      </c>
      <c r="H77" s="255" t="s">
        <v>70</v>
      </c>
      <c r="I77" s="258">
        <v>62.79</v>
      </c>
      <c r="J77" s="259">
        <v>1</v>
      </c>
      <c r="K77" s="9"/>
      <c r="L77" s="260">
        <f t="shared" si="8"/>
        <v>62.79</v>
      </c>
      <c r="M77" s="260">
        <f t="shared" si="9"/>
        <v>0</v>
      </c>
      <c r="N77" s="261">
        <f t="shared" si="10"/>
        <v>0</v>
      </c>
      <c r="O77" s="260">
        <f t="shared" si="11"/>
        <v>0</v>
      </c>
    </row>
    <row r="78" spans="1:15">
      <c r="A78" s="254">
        <f>MAX($A$12:A77)+1</f>
        <v>67</v>
      </c>
      <c r="B78" s="156" t="s">
        <v>260</v>
      </c>
      <c r="C78" s="255" t="s">
        <v>193</v>
      </c>
      <c r="D78" s="256" t="s">
        <v>100</v>
      </c>
      <c r="E78" s="156" t="s">
        <v>315</v>
      </c>
      <c r="F78" s="157" t="s">
        <v>76</v>
      </c>
      <c r="G78" s="257" t="s">
        <v>71</v>
      </c>
      <c r="H78" s="255" t="s">
        <v>70</v>
      </c>
      <c r="I78" s="258">
        <v>65.56</v>
      </c>
      <c r="J78" s="259">
        <v>1</v>
      </c>
      <c r="K78" s="9"/>
      <c r="L78" s="260">
        <f t="shared" si="8"/>
        <v>65.56</v>
      </c>
      <c r="M78" s="260">
        <f t="shared" si="9"/>
        <v>0</v>
      </c>
      <c r="N78" s="261">
        <f t="shared" si="10"/>
        <v>0</v>
      </c>
      <c r="O78" s="260">
        <f t="shared" si="11"/>
        <v>0</v>
      </c>
    </row>
    <row r="79" spans="1:15">
      <c r="A79" s="254">
        <f>MAX($A$12:A78)+1</f>
        <v>68</v>
      </c>
      <c r="B79" s="156" t="s">
        <v>260</v>
      </c>
      <c r="C79" s="255" t="s">
        <v>193</v>
      </c>
      <c r="D79" s="256" t="s">
        <v>100</v>
      </c>
      <c r="E79" s="156" t="s">
        <v>316</v>
      </c>
      <c r="F79" s="157" t="s">
        <v>76</v>
      </c>
      <c r="G79" s="257" t="s">
        <v>71</v>
      </c>
      <c r="H79" s="255" t="s">
        <v>70</v>
      </c>
      <c r="I79" s="258">
        <v>65.33</v>
      </c>
      <c r="J79" s="259">
        <v>1</v>
      </c>
      <c r="K79" s="9"/>
      <c r="L79" s="260">
        <f t="shared" si="8"/>
        <v>65.33</v>
      </c>
      <c r="M79" s="260">
        <f t="shared" si="9"/>
        <v>0</v>
      </c>
      <c r="N79" s="261">
        <f t="shared" si="10"/>
        <v>0</v>
      </c>
      <c r="O79" s="260">
        <f t="shared" si="11"/>
        <v>0</v>
      </c>
    </row>
    <row r="80" spans="1:15">
      <c r="A80" s="254">
        <f>MAX($A$12:A79)+1</f>
        <v>69</v>
      </c>
      <c r="B80" s="156" t="s">
        <v>260</v>
      </c>
      <c r="C80" s="255" t="s">
        <v>193</v>
      </c>
      <c r="D80" s="256" t="s">
        <v>100</v>
      </c>
      <c r="E80" s="156" t="s">
        <v>317</v>
      </c>
      <c r="F80" s="157" t="s">
        <v>76</v>
      </c>
      <c r="G80" s="257" t="s">
        <v>71</v>
      </c>
      <c r="H80" s="255" t="s">
        <v>70</v>
      </c>
      <c r="I80" s="258">
        <v>40.32</v>
      </c>
      <c r="J80" s="259">
        <v>1</v>
      </c>
      <c r="K80" s="9"/>
      <c r="L80" s="260">
        <f t="shared" ref="L80:L94" si="16">I80*J80</f>
        <v>40.32</v>
      </c>
      <c r="M80" s="260">
        <f t="shared" ref="M80:M94" si="17">IFERROR(L80/K80,0)</f>
        <v>0</v>
      </c>
      <c r="N80" s="261">
        <f t="shared" ref="N80:N94" si="18">IF(O80&gt;0,O80/J80,0)</f>
        <v>0</v>
      </c>
      <c r="O80" s="260">
        <f t="shared" ref="O80:O94" si="19">ROUND(M80*SVS_GrR_L_Wert,2)</f>
        <v>0</v>
      </c>
    </row>
    <row r="81" spans="1:15">
      <c r="A81" s="254">
        <f>MAX($A$12:A80)+1</f>
        <v>70</v>
      </c>
      <c r="B81" s="156" t="s">
        <v>260</v>
      </c>
      <c r="C81" s="255" t="s">
        <v>193</v>
      </c>
      <c r="D81" s="256" t="s">
        <v>100</v>
      </c>
      <c r="E81" s="156" t="s">
        <v>318</v>
      </c>
      <c r="F81" s="157" t="s">
        <v>76</v>
      </c>
      <c r="G81" s="257" t="s">
        <v>71</v>
      </c>
      <c r="H81" s="255" t="s">
        <v>70</v>
      </c>
      <c r="I81" s="258">
        <v>64.069999999999993</v>
      </c>
      <c r="J81" s="259">
        <v>1</v>
      </c>
      <c r="K81" s="9"/>
      <c r="L81" s="260">
        <f t="shared" si="16"/>
        <v>64.069999999999993</v>
      </c>
      <c r="M81" s="260">
        <f t="shared" si="17"/>
        <v>0</v>
      </c>
      <c r="N81" s="261">
        <f t="shared" si="18"/>
        <v>0</v>
      </c>
      <c r="O81" s="260">
        <f t="shared" si="19"/>
        <v>0</v>
      </c>
    </row>
    <row r="82" spans="1:15">
      <c r="A82" s="254">
        <f>MAX($A$12:A81)+1</f>
        <v>71</v>
      </c>
      <c r="B82" s="156" t="s">
        <v>260</v>
      </c>
      <c r="C82" s="255" t="s">
        <v>193</v>
      </c>
      <c r="D82" s="256" t="s">
        <v>100</v>
      </c>
      <c r="E82" s="156" t="s">
        <v>319</v>
      </c>
      <c r="F82" s="157" t="s">
        <v>76</v>
      </c>
      <c r="G82" s="257" t="s">
        <v>71</v>
      </c>
      <c r="H82" s="255" t="s">
        <v>70</v>
      </c>
      <c r="I82" s="258">
        <v>65.11</v>
      </c>
      <c r="J82" s="259">
        <v>1</v>
      </c>
      <c r="K82" s="9"/>
      <c r="L82" s="260">
        <f t="shared" si="16"/>
        <v>65.11</v>
      </c>
      <c r="M82" s="260">
        <f t="shared" si="17"/>
        <v>0</v>
      </c>
      <c r="N82" s="261">
        <f t="shared" si="18"/>
        <v>0</v>
      </c>
      <c r="O82" s="260">
        <f t="shared" si="19"/>
        <v>0</v>
      </c>
    </row>
    <row r="83" spans="1:15">
      <c r="A83" s="254">
        <f>MAX($A$12:A82)+1</f>
        <v>72</v>
      </c>
      <c r="B83" s="156" t="s">
        <v>260</v>
      </c>
      <c r="C83" s="255" t="s">
        <v>193</v>
      </c>
      <c r="D83" s="256" t="s">
        <v>100</v>
      </c>
      <c r="E83" s="156" t="s">
        <v>320</v>
      </c>
      <c r="F83" s="157" t="s">
        <v>76</v>
      </c>
      <c r="G83" s="257" t="s">
        <v>71</v>
      </c>
      <c r="H83" s="255" t="s">
        <v>70</v>
      </c>
      <c r="I83" s="258">
        <v>65.67</v>
      </c>
      <c r="J83" s="259">
        <v>1</v>
      </c>
      <c r="K83" s="9"/>
      <c r="L83" s="260">
        <f t="shared" si="16"/>
        <v>65.67</v>
      </c>
      <c r="M83" s="260">
        <f t="shared" si="17"/>
        <v>0</v>
      </c>
      <c r="N83" s="261">
        <f t="shared" si="18"/>
        <v>0</v>
      </c>
      <c r="O83" s="260">
        <f t="shared" si="19"/>
        <v>0</v>
      </c>
    </row>
    <row r="84" spans="1:15">
      <c r="A84" s="254">
        <f>MAX($A$12:A83)+1</f>
        <v>73</v>
      </c>
      <c r="B84" s="156" t="s">
        <v>260</v>
      </c>
      <c r="C84" s="255" t="s">
        <v>193</v>
      </c>
      <c r="D84" s="256" t="s">
        <v>100</v>
      </c>
      <c r="E84" s="156" t="s">
        <v>321</v>
      </c>
      <c r="F84" s="157" t="s">
        <v>76</v>
      </c>
      <c r="G84" s="257" t="s">
        <v>71</v>
      </c>
      <c r="H84" s="255" t="s">
        <v>70</v>
      </c>
      <c r="I84" s="258">
        <v>40.67</v>
      </c>
      <c r="J84" s="259">
        <v>1</v>
      </c>
      <c r="K84" s="9"/>
      <c r="L84" s="260">
        <f t="shared" si="16"/>
        <v>40.67</v>
      </c>
      <c r="M84" s="260">
        <f t="shared" si="17"/>
        <v>0</v>
      </c>
      <c r="N84" s="261">
        <f t="shared" si="18"/>
        <v>0</v>
      </c>
      <c r="O84" s="260">
        <f t="shared" si="19"/>
        <v>0</v>
      </c>
    </row>
    <row r="85" spans="1:15">
      <c r="A85" s="254">
        <f>MAX($A$12:A84)+1</f>
        <v>74</v>
      </c>
      <c r="B85" s="156" t="s">
        <v>260</v>
      </c>
      <c r="C85" s="255" t="s">
        <v>193</v>
      </c>
      <c r="D85" s="256" t="s">
        <v>100</v>
      </c>
      <c r="E85" s="156" t="s">
        <v>322</v>
      </c>
      <c r="F85" s="157" t="s">
        <v>76</v>
      </c>
      <c r="G85" s="257" t="s">
        <v>71</v>
      </c>
      <c r="H85" s="255" t="s">
        <v>70</v>
      </c>
      <c r="I85" s="258">
        <v>62.97</v>
      </c>
      <c r="J85" s="259">
        <v>1</v>
      </c>
      <c r="K85" s="9"/>
      <c r="L85" s="260">
        <f t="shared" si="16"/>
        <v>62.97</v>
      </c>
      <c r="M85" s="260">
        <f t="shared" si="17"/>
        <v>0</v>
      </c>
      <c r="N85" s="261">
        <f t="shared" si="18"/>
        <v>0</v>
      </c>
      <c r="O85" s="260">
        <f t="shared" si="19"/>
        <v>0</v>
      </c>
    </row>
    <row r="86" spans="1:15">
      <c r="A86" s="254">
        <f>MAX($A$12:A85)+1</f>
        <v>75</v>
      </c>
      <c r="B86" s="156" t="s">
        <v>260</v>
      </c>
      <c r="C86" s="255" t="s">
        <v>193</v>
      </c>
      <c r="D86" s="256" t="s">
        <v>100</v>
      </c>
      <c r="E86" s="156" t="s">
        <v>323</v>
      </c>
      <c r="F86" s="157" t="s">
        <v>76</v>
      </c>
      <c r="G86" s="257" t="s">
        <v>71</v>
      </c>
      <c r="H86" s="255" t="s">
        <v>83</v>
      </c>
      <c r="I86" s="258">
        <v>27.71</v>
      </c>
      <c r="J86" s="259">
        <v>1</v>
      </c>
      <c r="K86" s="9"/>
      <c r="L86" s="260">
        <f t="shared" si="16"/>
        <v>27.71</v>
      </c>
      <c r="M86" s="260">
        <f t="shared" si="17"/>
        <v>0</v>
      </c>
      <c r="N86" s="261">
        <f t="shared" si="18"/>
        <v>0</v>
      </c>
      <c r="O86" s="260">
        <f t="shared" si="19"/>
        <v>0</v>
      </c>
    </row>
    <row r="87" spans="1:15">
      <c r="A87" s="254">
        <f>MAX($A$12:A86)+1</f>
        <v>76</v>
      </c>
      <c r="B87" s="156" t="s">
        <v>260</v>
      </c>
      <c r="C87" s="255" t="s">
        <v>193</v>
      </c>
      <c r="D87" s="256" t="s">
        <v>100</v>
      </c>
      <c r="E87" s="156" t="s">
        <v>324</v>
      </c>
      <c r="F87" s="157" t="s">
        <v>76</v>
      </c>
      <c r="G87" s="257" t="s">
        <v>71</v>
      </c>
      <c r="H87" s="255" t="s">
        <v>70</v>
      </c>
      <c r="I87" s="258">
        <v>33.950000000000003</v>
      </c>
      <c r="J87" s="259">
        <v>1</v>
      </c>
      <c r="K87" s="9"/>
      <c r="L87" s="260">
        <f t="shared" si="16"/>
        <v>33.950000000000003</v>
      </c>
      <c r="M87" s="260">
        <f t="shared" si="17"/>
        <v>0</v>
      </c>
      <c r="N87" s="261">
        <f t="shared" si="18"/>
        <v>0</v>
      </c>
      <c r="O87" s="260">
        <f t="shared" si="19"/>
        <v>0</v>
      </c>
    </row>
    <row r="88" spans="1:15">
      <c r="A88" s="254">
        <f>MAX($A$12:A87)+1</f>
        <v>77</v>
      </c>
      <c r="B88" s="156" t="s">
        <v>260</v>
      </c>
      <c r="C88" s="255" t="s">
        <v>193</v>
      </c>
      <c r="D88" s="256" t="s">
        <v>100</v>
      </c>
      <c r="E88" s="156" t="s">
        <v>325</v>
      </c>
      <c r="F88" s="157" t="s">
        <v>76</v>
      </c>
      <c r="G88" s="257" t="s">
        <v>71</v>
      </c>
      <c r="H88" s="255" t="s">
        <v>70</v>
      </c>
      <c r="I88" s="258">
        <v>63.19</v>
      </c>
      <c r="J88" s="259">
        <v>1</v>
      </c>
      <c r="K88" s="9"/>
      <c r="L88" s="260">
        <f t="shared" si="16"/>
        <v>63.19</v>
      </c>
      <c r="M88" s="260">
        <f t="shared" si="17"/>
        <v>0</v>
      </c>
      <c r="N88" s="261">
        <f t="shared" si="18"/>
        <v>0</v>
      </c>
      <c r="O88" s="260">
        <f t="shared" si="19"/>
        <v>0</v>
      </c>
    </row>
    <row r="89" spans="1:15">
      <c r="A89" s="254">
        <f>MAX($A$12:A88)+1</f>
        <v>78</v>
      </c>
      <c r="B89" s="156" t="s">
        <v>260</v>
      </c>
      <c r="C89" s="255" t="s">
        <v>193</v>
      </c>
      <c r="D89" s="256" t="s">
        <v>100</v>
      </c>
      <c r="E89" s="156" t="s">
        <v>326</v>
      </c>
      <c r="F89" s="157" t="s">
        <v>261</v>
      </c>
      <c r="G89" s="257" t="s">
        <v>71</v>
      </c>
      <c r="H89" s="255" t="s">
        <v>44</v>
      </c>
      <c r="I89" s="258">
        <v>9.25</v>
      </c>
      <c r="J89" s="259">
        <v>1</v>
      </c>
      <c r="K89" s="9"/>
      <c r="L89" s="260">
        <f t="shared" si="16"/>
        <v>9.25</v>
      </c>
      <c r="M89" s="260">
        <f t="shared" si="17"/>
        <v>0</v>
      </c>
      <c r="N89" s="261">
        <f t="shared" si="18"/>
        <v>0</v>
      </c>
      <c r="O89" s="260">
        <f t="shared" si="19"/>
        <v>0</v>
      </c>
    </row>
    <row r="90" spans="1:15">
      <c r="A90" s="254">
        <f>MAX($A$12:A89)+1</f>
        <v>79</v>
      </c>
      <c r="B90" s="156" t="s">
        <v>260</v>
      </c>
      <c r="C90" s="255" t="s">
        <v>193</v>
      </c>
      <c r="D90" s="256" t="s">
        <v>100</v>
      </c>
      <c r="E90" s="156" t="s">
        <v>327</v>
      </c>
      <c r="F90" s="157" t="s">
        <v>261</v>
      </c>
      <c r="G90" s="255" t="s">
        <v>80</v>
      </c>
      <c r="H90" s="255" t="s">
        <v>80</v>
      </c>
      <c r="I90" s="258">
        <v>5.47</v>
      </c>
      <c r="J90" s="277"/>
      <c r="K90" s="277"/>
      <c r="L90" s="277"/>
      <c r="M90" s="277"/>
      <c r="N90" s="277"/>
      <c r="O90" s="277"/>
    </row>
    <row r="91" spans="1:15">
      <c r="A91" s="254">
        <f>MAX($A$12:A90)+1</f>
        <v>80</v>
      </c>
      <c r="B91" s="156" t="s">
        <v>260</v>
      </c>
      <c r="C91" s="255" t="s">
        <v>193</v>
      </c>
      <c r="D91" s="256" t="s">
        <v>100</v>
      </c>
      <c r="E91" s="156" t="s">
        <v>328</v>
      </c>
      <c r="F91" s="157" t="s">
        <v>261</v>
      </c>
      <c r="G91" s="257" t="s">
        <v>71</v>
      </c>
      <c r="H91" s="255" t="s">
        <v>89</v>
      </c>
      <c r="I91" s="258">
        <v>22.48</v>
      </c>
      <c r="J91" s="259">
        <v>1</v>
      </c>
      <c r="K91" s="9"/>
      <c r="L91" s="260">
        <f t="shared" si="16"/>
        <v>22.48</v>
      </c>
      <c r="M91" s="260">
        <f t="shared" si="17"/>
        <v>0</v>
      </c>
      <c r="N91" s="261">
        <f t="shared" si="18"/>
        <v>0</v>
      </c>
      <c r="O91" s="260">
        <f t="shared" si="19"/>
        <v>0</v>
      </c>
    </row>
    <row r="92" spans="1:15">
      <c r="A92" s="254">
        <f>MAX($A$12:A91)+1</f>
        <v>81</v>
      </c>
      <c r="B92" s="156" t="s">
        <v>260</v>
      </c>
      <c r="C92" s="255" t="s">
        <v>193</v>
      </c>
      <c r="D92" s="256" t="s">
        <v>100</v>
      </c>
      <c r="E92" s="156" t="s">
        <v>329</v>
      </c>
      <c r="F92" s="157" t="s">
        <v>261</v>
      </c>
      <c r="G92" s="257" t="s">
        <v>71</v>
      </c>
      <c r="H92" s="255" t="s">
        <v>86</v>
      </c>
      <c r="I92" s="258">
        <v>140.06</v>
      </c>
      <c r="J92" s="259">
        <v>1</v>
      </c>
      <c r="K92" s="9"/>
      <c r="L92" s="260">
        <f t="shared" si="16"/>
        <v>140.06</v>
      </c>
      <c r="M92" s="260">
        <f t="shared" si="17"/>
        <v>0</v>
      </c>
      <c r="N92" s="261">
        <f t="shared" si="18"/>
        <v>0</v>
      </c>
      <c r="O92" s="260">
        <f t="shared" si="19"/>
        <v>0</v>
      </c>
    </row>
    <row r="93" spans="1:15">
      <c r="A93" s="254">
        <f>MAX($A$12:A92)+1</f>
        <v>82</v>
      </c>
      <c r="B93" s="156" t="s">
        <v>260</v>
      </c>
      <c r="C93" s="255" t="s">
        <v>193</v>
      </c>
      <c r="D93" s="256" t="s">
        <v>100</v>
      </c>
      <c r="E93" s="156" t="s">
        <v>330</v>
      </c>
      <c r="F93" s="157" t="s">
        <v>261</v>
      </c>
      <c r="G93" s="257" t="s">
        <v>71</v>
      </c>
      <c r="H93" s="255" t="s">
        <v>86</v>
      </c>
      <c r="I93" s="258">
        <v>132.78</v>
      </c>
      <c r="J93" s="259">
        <v>1</v>
      </c>
      <c r="K93" s="9"/>
      <c r="L93" s="260">
        <f t="shared" si="16"/>
        <v>132.78</v>
      </c>
      <c r="M93" s="260">
        <f t="shared" si="17"/>
        <v>0</v>
      </c>
      <c r="N93" s="261">
        <f t="shared" si="18"/>
        <v>0</v>
      </c>
      <c r="O93" s="260">
        <f t="shared" si="19"/>
        <v>0</v>
      </c>
    </row>
    <row r="94" spans="1:15">
      <c r="A94" s="254">
        <f>MAX($A$12:A93)+1</f>
        <v>83</v>
      </c>
      <c r="B94" s="156" t="s">
        <v>260</v>
      </c>
      <c r="C94" s="255" t="s">
        <v>193</v>
      </c>
      <c r="D94" s="256" t="s">
        <v>100</v>
      </c>
      <c r="E94" s="156" t="s">
        <v>331</v>
      </c>
      <c r="F94" s="157" t="s">
        <v>261</v>
      </c>
      <c r="G94" s="257" t="s">
        <v>71</v>
      </c>
      <c r="H94" s="255" t="s">
        <v>86</v>
      </c>
      <c r="I94" s="258">
        <v>41.25</v>
      </c>
      <c r="J94" s="259">
        <v>1</v>
      </c>
      <c r="K94" s="9"/>
      <c r="L94" s="260">
        <f t="shared" si="16"/>
        <v>41.25</v>
      </c>
      <c r="M94" s="260">
        <f t="shared" si="17"/>
        <v>0</v>
      </c>
      <c r="N94" s="261">
        <f t="shared" si="18"/>
        <v>0</v>
      </c>
      <c r="O94" s="260">
        <f t="shared" si="19"/>
        <v>0</v>
      </c>
    </row>
    <row r="95" spans="1:15">
      <c r="A95" s="254">
        <f>MAX($A$12:A94)+1</f>
        <v>84</v>
      </c>
      <c r="B95" s="156" t="s">
        <v>260</v>
      </c>
      <c r="C95" s="255" t="s">
        <v>193</v>
      </c>
      <c r="D95" s="256" t="s">
        <v>100</v>
      </c>
      <c r="E95" s="156" t="s">
        <v>332</v>
      </c>
      <c r="F95" s="157" t="s">
        <v>261</v>
      </c>
      <c r="G95" s="257" t="s">
        <v>71</v>
      </c>
      <c r="H95" s="255" t="s">
        <v>86</v>
      </c>
      <c r="I95" s="258">
        <v>41.97</v>
      </c>
      <c r="J95" s="259">
        <v>1</v>
      </c>
      <c r="K95" s="9"/>
      <c r="L95" s="260">
        <f t="shared" ref="L95" si="20">I95*J95</f>
        <v>41.97</v>
      </c>
      <c r="M95" s="260">
        <f t="shared" ref="M95" si="21">IFERROR(L95/K95,0)</f>
        <v>0</v>
      </c>
      <c r="N95" s="261">
        <f t="shared" ref="N95" si="22">IF(O95&gt;0,O95/J95,0)</f>
        <v>0</v>
      </c>
      <c r="O95" s="260">
        <f t="shared" ref="O95" si="23">ROUND(M95*SVS_GrR_L_Wert,2)</f>
        <v>0</v>
      </c>
    </row>
    <row r="96" spans="1:15">
      <c r="A96" s="163" t="s">
        <v>5</v>
      </c>
      <c r="B96" s="263" t="s">
        <v>63</v>
      </c>
      <c r="C96" s="264"/>
      <c r="D96" s="264"/>
      <c r="E96" s="165"/>
      <c r="F96" s="165"/>
      <c r="G96" s="166"/>
      <c r="H96" s="167"/>
      <c r="I96" s="265">
        <f>SUM(I12:I95)</f>
        <v>4172.21</v>
      </c>
      <c r="J96" s="266"/>
      <c r="K96" s="171">
        <f>IFERROR(L96/M96,0)</f>
        <v>0</v>
      </c>
      <c r="L96" s="265">
        <f>SUM(L12:L95)</f>
        <v>4166.7400000000007</v>
      </c>
      <c r="M96" s="265">
        <f>SUM(M12:M95)</f>
        <v>0</v>
      </c>
      <c r="N96" s="172"/>
      <c r="O96" s="173">
        <f>SUM(O12:O95)</f>
        <v>0</v>
      </c>
    </row>
    <row r="97" spans="1:15">
      <c r="E97" s="13"/>
      <c r="F97" s="13"/>
      <c r="L97" s="12"/>
    </row>
    <row r="98" spans="1:15" customFormat="1">
      <c r="A98" s="175"/>
      <c r="B98" s="176"/>
      <c r="C98" s="177" t="str">
        <f>"weil "&amp;COUNTA($A:$A)-SUBTOTAL(103,$A:$A)&amp;" Zeile(n) Ausgeblendet"</f>
        <v>weil 0 Zeile(n) Ausgeblendet</v>
      </c>
      <c r="D98" s="176" t="str">
        <f>"oder Abgefiltert sind, Teilsummen:"</f>
        <v>oder Abgefiltert sind, Teilsummen:</v>
      </c>
      <c r="E98" s="177"/>
      <c r="F98" s="177"/>
      <c r="G98" s="177" t="str">
        <f>"zu reinigende Räume:  "</f>
        <v xml:space="preserve">zu reinigende Räume:  </v>
      </c>
      <c r="H98" s="181">
        <f>SUBTOTAL(103,F12:F95)</f>
        <v>84</v>
      </c>
      <c r="I98" s="177"/>
      <c r="J98" s="177"/>
      <c r="K98" s="177"/>
      <c r="L98" s="180">
        <f>SUBTOTAL(109,L12:L95)</f>
        <v>4166.7400000000007</v>
      </c>
      <c r="M98" s="180">
        <f>SUBTOTAL(109,M12:M95)</f>
        <v>0</v>
      </c>
      <c r="N98" s="182"/>
      <c r="O98" s="180">
        <f>SUBTOTAL(109,O12:O95)</f>
        <v>0</v>
      </c>
    </row>
    <row r="99" spans="1:15">
      <c r="E99" s="13"/>
      <c r="F99" s="13"/>
      <c r="L99" s="12"/>
    </row>
    <row r="100" spans="1:15">
      <c r="A100" s="267" t="s">
        <v>25</v>
      </c>
      <c r="B100" s="267"/>
      <c r="C100" s="268"/>
      <c r="D100" s="268"/>
      <c r="E100" s="268"/>
      <c r="F100" s="269"/>
      <c r="G100" s="270"/>
      <c r="H100" s="271"/>
      <c r="I100" s="271"/>
      <c r="J100" s="271"/>
      <c r="K100" s="271"/>
      <c r="L100" s="271"/>
      <c r="M100" s="271"/>
      <c r="N100" s="271"/>
      <c r="O100" s="271"/>
    </row>
    <row r="101" spans="1:15" ht="6" customHeight="1">
      <c r="A101" s="267"/>
      <c r="B101" s="267"/>
      <c r="C101" s="268"/>
      <c r="D101" s="268"/>
      <c r="E101" s="268"/>
      <c r="F101" s="269"/>
      <c r="G101" s="270"/>
      <c r="H101" s="271"/>
      <c r="I101" s="272"/>
      <c r="J101" s="272"/>
      <c r="K101" s="271"/>
      <c r="L101" s="271"/>
      <c r="M101" s="271"/>
      <c r="N101" s="271"/>
      <c r="O101" s="271"/>
    </row>
    <row r="102" spans="1:15">
      <c r="A102" s="10" t="s">
        <v>26</v>
      </c>
      <c r="B102" s="10" t="s">
        <v>27</v>
      </c>
      <c r="D102" s="10" t="s">
        <v>28</v>
      </c>
      <c r="E102" s="273" t="s">
        <v>29</v>
      </c>
      <c r="F102" s="13"/>
      <c r="J102" s="14"/>
      <c r="K102" s="12"/>
      <c r="L102" s="12"/>
      <c r="M102" s="12"/>
      <c r="N102" s="12"/>
      <c r="O102" s="12"/>
    </row>
    <row r="103" spans="1:15">
      <c r="A103" s="10" t="s">
        <v>12</v>
      </c>
      <c r="B103" s="10" t="s">
        <v>30</v>
      </c>
      <c r="D103" s="10" t="s">
        <v>31</v>
      </c>
      <c r="E103" s="273" t="s">
        <v>32</v>
      </c>
      <c r="F103" s="13"/>
      <c r="J103" s="14"/>
      <c r="K103" s="12"/>
      <c r="L103" s="12"/>
      <c r="M103" s="12"/>
      <c r="N103" s="12"/>
      <c r="O103" s="12"/>
    </row>
    <row r="104" spans="1:15">
      <c r="A104" s="10" t="s">
        <v>111</v>
      </c>
      <c r="B104" s="10" t="s">
        <v>34</v>
      </c>
      <c r="D104" s="267" t="s">
        <v>51</v>
      </c>
      <c r="E104" s="274" t="s">
        <v>52</v>
      </c>
      <c r="F104" s="13"/>
      <c r="J104" s="14"/>
      <c r="K104" s="12"/>
      <c r="L104" s="12"/>
      <c r="M104" s="12"/>
      <c r="N104" s="12"/>
      <c r="O104" s="12"/>
    </row>
    <row r="105" spans="1:15">
      <c r="A105" s="10" t="s">
        <v>35</v>
      </c>
      <c r="B105" s="10" t="s">
        <v>36</v>
      </c>
      <c r="D105" s="273" t="s">
        <v>37</v>
      </c>
      <c r="E105" s="16" t="s">
        <v>38</v>
      </c>
      <c r="J105" s="14"/>
      <c r="K105" s="12"/>
      <c r="L105" s="12"/>
      <c r="M105" s="12"/>
      <c r="N105" s="12"/>
      <c r="O105" s="12"/>
    </row>
    <row r="106" spans="1:15">
      <c r="J106" s="14"/>
      <c r="K106" s="12"/>
      <c r="L106" s="12"/>
      <c r="M106" s="12"/>
      <c r="N106" s="12"/>
      <c r="O106" s="12"/>
    </row>
    <row r="107" spans="1:15">
      <c r="J107" s="14"/>
      <c r="K107" s="12"/>
      <c r="L107" s="12"/>
      <c r="M107" s="12"/>
      <c r="N107" s="12"/>
      <c r="O107" s="12"/>
    </row>
  </sheetData>
  <sheetProtection algorithmName="SHA-512" hashValue="E6w1Cbh3Bp77OMVx6p9pfbGxW7nAsaelaw0XSRvRFshwwMb1gd1Fgh22LW++QV+rj4kWwWQb2f12KXKlgLy7mw==" saltValue="8L/1r8r9mU3kS+oA5+f4DA==" spinCount="100000" sheet="1" objects="1" scenarios="1" formatColumns="0" formatRows="0" autoFilter="0"/>
  <autoFilter ref="A10:O96" xr:uid="{A2D47FAE-0A62-452B-9B8B-76FE9BEAAB42}"/>
  <mergeCells count="3">
    <mergeCell ref="G1:K4"/>
    <mergeCell ref="G5:K6"/>
    <mergeCell ref="B7:D8"/>
  </mergeCells>
  <conditionalFormatting sqref="A98:O98">
    <cfRule type="expression" dxfId="4" priority="6">
      <formula>IF(SUBTOTAL(103,$A:$A)=COUNTA($A:$A),TRUE,FALSE)</formula>
    </cfRule>
  </conditionalFormatting>
  <conditionalFormatting sqref="B7">
    <cfRule type="expression" dxfId="3" priority="8">
      <formula>B7&lt;&gt;""</formula>
    </cfRule>
  </conditionalFormatting>
  <conditionalFormatting sqref="B12:I95">
    <cfRule type="expression" dxfId="2" priority="3">
      <formula>AND(NOT(ISBLANK($E$9)),SEARCH($E$9,$B12&amp;$C12&amp;$D12&amp;$E12&amp;$F12&amp;$G12&amp;$H12&amp;$I12))</formula>
    </cfRule>
  </conditionalFormatting>
  <conditionalFormatting sqref="G5">
    <cfRule type="expression" dxfId="1" priority="9">
      <formula>$G$5&lt;&gt;""</formula>
    </cfRule>
  </conditionalFormatting>
  <conditionalFormatting sqref="L1:O1">
    <cfRule type="expression" dxfId="0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35C2-8CAE-482B-BD4C-80DEF993256B}">
  <sheetPr codeName="Tabelle35">
    <tabColor theme="6" tint="0.79998168889431442"/>
    <pageSetUpPr fitToPage="1"/>
  </sheetPr>
  <dimension ref="A1:O58"/>
  <sheetViews>
    <sheetView showGridLines="0" workbookViewId="0">
      <pane ySplit="10" topLeftCell="A11" activePane="bottomLeft" state="frozen"/>
      <selection activeCell="A9" sqref="A9"/>
      <selection pane="bottomLeft" activeCell="E8" sqref="E8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IF(OR(COUNTIF(K12:K46,"&gt;0")&lt;&gt;COUNT(M12:M46)-COUNTIF(A11:A1238,"ZS"),$K$7=""),"Das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O47</f>
        <v>0</v>
      </c>
    </row>
    <row r="3" spans="1:15">
      <c r="A3" s="95"/>
      <c r="B3" s="104" t="s">
        <v>364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M47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K47</f>
        <v>0</v>
      </c>
    </row>
    <row r="5" spans="1:15">
      <c r="A5" s="95"/>
      <c r="B5" s="110" t="s">
        <v>506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1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H47</f>
        <v>580.54999999999984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106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L47</f>
        <v>114630.66</v>
      </c>
    </row>
    <row r="7" spans="1:15" ht="15.6">
      <c r="A7" s="121"/>
      <c r="B7" s="303" t="str">
        <f>IF(AND(ROUND(SUM(H12:H47)/2,2)=ROUND(H47,2),ROUND(SUM(L12:L47)/2,2)=ROUND(L47,2),ROUND(SUM(M12:M47)/2,2)=ROUND(M47,2),ROUND(SUM(O12:O47)/2,2)=ROUND(O47,2)),"","SUMMENFEHLER")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170</v>
      </c>
      <c r="L8" s="112" t="s">
        <v>40</v>
      </c>
      <c r="M8" s="112"/>
      <c r="N8" s="112"/>
      <c r="O8" s="132">
        <f>COUNTA(I12:I46)</f>
        <v>35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100</v>
      </c>
      <c r="C12" s="157" t="s">
        <v>128</v>
      </c>
      <c r="D12" s="158" t="s">
        <v>100</v>
      </c>
      <c r="E12" s="156" t="s">
        <v>335</v>
      </c>
      <c r="F12" s="156" t="s">
        <v>76</v>
      </c>
      <c r="G12" s="157" t="s">
        <v>58</v>
      </c>
      <c r="H12" s="159">
        <v>13.29</v>
      </c>
      <c r="I12" s="157">
        <v>5</v>
      </c>
      <c r="J12" s="160">
        <v>236</v>
      </c>
      <c r="K12" s="9"/>
      <c r="L12" s="161">
        <f t="shared" ref="L12" si="0">H12*J12</f>
        <v>3136.4399999999996</v>
      </c>
      <c r="M12" s="161">
        <f t="shared" ref="M12" si="1">IFERROR(L12/K12,0)</f>
        <v>0</v>
      </c>
      <c r="N12" s="162">
        <f t="shared" ref="N12" si="2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100</v>
      </c>
      <c r="C13" s="157" t="s">
        <v>128</v>
      </c>
      <c r="D13" s="158" t="s">
        <v>100</v>
      </c>
      <c r="E13" s="156" t="s">
        <v>336</v>
      </c>
      <c r="F13" s="156" t="s">
        <v>76</v>
      </c>
      <c r="G13" s="157" t="s">
        <v>58</v>
      </c>
      <c r="H13" s="159">
        <v>33.369999999999997</v>
      </c>
      <c r="I13" s="157">
        <v>5</v>
      </c>
      <c r="J13" s="160">
        <v>236</v>
      </c>
      <c r="K13" s="9"/>
      <c r="L13" s="161">
        <f t="shared" ref="L13" si="3">H13*J13</f>
        <v>7875.32</v>
      </c>
      <c r="M13" s="161">
        <f t="shared" ref="M13" si="4">IFERROR(L13/K13,0)</f>
        <v>0</v>
      </c>
      <c r="N13" s="162">
        <f t="shared" ref="N13" si="5">IF(O13&gt;0,O13/J13,0)</f>
        <v>0</v>
      </c>
      <c r="O13" s="161">
        <f>ROUND(M13*SVS_UR,2)</f>
        <v>0</v>
      </c>
    </row>
    <row r="14" spans="1:15" s="21" customFormat="1" ht="13.95" customHeight="1">
      <c r="A14" s="155">
        <f>MAX($A$12:A13)+1</f>
        <v>3</v>
      </c>
      <c r="B14" s="156" t="s">
        <v>100</v>
      </c>
      <c r="C14" s="157" t="s">
        <v>128</v>
      </c>
      <c r="D14" s="158" t="s">
        <v>100</v>
      </c>
      <c r="E14" s="156" t="s">
        <v>337</v>
      </c>
      <c r="F14" s="156" t="s">
        <v>76</v>
      </c>
      <c r="G14" s="157" t="s">
        <v>58</v>
      </c>
      <c r="H14" s="159">
        <v>22.15</v>
      </c>
      <c r="I14" s="157">
        <v>5</v>
      </c>
      <c r="J14" s="160">
        <v>236</v>
      </c>
      <c r="K14" s="9"/>
      <c r="L14" s="161">
        <f t="shared" ref="L14:L45" si="6">H14*J14</f>
        <v>5227.3999999999996</v>
      </c>
      <c r="M14" s="161">
        <f t="shared" ref="M14:M45" si="7">IFERROR(L14/K14,0)</f>
        <v>0</v>
      </c>
      <c r="N14" s="162">
        <f t="shared" ref="N14:N45" si="8">IF(O14&gt;0,O14/J14,0)</f>
        <v>0</v>
      </c>
      <c r="O14" s="161">
        <f t="shared" ref="O14:O45" si="9">ROUND(M14*SVS_UR,2)</f>
        <v>0</v>
      </c>
    </row>
    <row r="15" spans="1:15" s="21" customFormat="1" ht="13.95" customHeight="1">
      <c r="A15" s="155">
        <f>MAX($A$12:A14)+1</f>
        <v>4</v>
      </c>
      <c r="B15" s="156" t="s">
        <v>100</v>
      </c>
      <c r="C15" s="157" t="s">
        <v>128</v>
      </c>
      <c r="D15" s="158" t="s">
        <v>100</v>
      </c>
      <c r="E15" s="156" t="s">
        <v>338</v>
      </c>
      <c r="F15" s="156" t="s">
        <v>76</v>
      </c>
      <c r="G15" s="157" t="s">
        <v>58</v>
      </c>
      <c r="H15" s="159">
        <v>20.100000000000001</v>
      </c>
      <c r="I15" s="157">
        <v>5</v>
      </c>
      <c r="J15" s="160">
        <v>236</v>
      </c>
      <c r="K15" s="9"/>
      <c r="L15" s="161">
        <f t="shared" si="6"/>
        <v>4743.6000000000004</v>
      </c>
      <c r="M15" s="161">
        <f t="shared" si="7"/>
        <v>0</v>
      </c>
      <c r="N15" s="162">
        <f t="shared" si="8"/>
        <v>0</v>
      </c>
      <c r="O15" s="161">
        <f t="shared" si="9"/>
        <v>0</v>
      </c>
    </row>
    <row r="16" spans="1:15" s="21" customFormat="1" ht="13.95" customHeight="1">
      <c r="A16" s="155">
        <f>MAX($A$12:A15)+1</f>
        <v>5</v>
      </c>
      <c r="B16" s="156" t="s">
        <v>100</v>
      </c>
      <c r="C16" s="157" t="s">
        <v>128</v>
      </c>
      <c r="D16" s="158" t="s">
        <v>100</v>
      </c>
      <c r="E16" s="156" t="s">
        <v>339</v>
      </c>
      <c r="F16" s="156" t="s">
        <v>76</v>
      </c>
      <c r="G16" s="157" t="s">
        <v>86</v>
      </c>
      <c r="H16" s="159">
        <v>10.08</v>
      </c>
      <c r="I16" s="157">
        <v>2.5</v>
      </c>
      <c r="J16" s="160">
        <v>118</v>
      </c>
      <c r="K16" s="9"/>
      <c r="L16" s="161">
        <f t="shared" si="6"/>
        <v>1189.44</v>
      </c>
      <c r="M16" s="161">
        <f t="shared" si="7"/>
        <v>0</v>
      </c>
      <c r="N16" s="162">
        <f t="shared" si="8"/>
        <v>0</v>
      </c>
      <c r="O16" s="161">
        <f t="shared" si="9"/>
        <v>0</v>
      </c>
    </row>
    <row r="17" spans="1:15" s="21" customFormat="1" ht="13.95" customHeight="1">
      <c r="A17" s="155">
        <f>MAX($A$12:A16)+1</f>
        <v>6</v>
      </c>
      <c r="B17" s="156" t="s">
        <v>100</v>
      </c>
      <c r="C17" s="157" t="s">
        <v>128</v>
      </c>
      <c r="D17" s="158" t="s">
        <v>100</v>
      </c>
      <c r="E17" s="156" t="s">
        <v>340</v>
      </c>
      <c r="F17" s="156" t="s">
        <v>75</v>
      </c>
      <c r="G17" s="157" t="s">
        <v>89</v>
      </c>
      <c r="H17" s="159">
        <v>13.66</v>
      </c>
      <c r="I17" s="157">
        <v>5</v>
      </c>
      <c r="J17" s="160">
        <v>236</v>
      </c>
      <c r="K17" s="9"/>
      <c r="L17" s="161">
        <f t="shared" si="6"/>
        <v>3223.76</v>
      </c>
      <c r="M17" s="161">
        <f t="shared" si="7"/>
        <v>0</v>
      </c>
      <c r="N17" s="162">
        <f t="shared" si="8"/>
        <v>0</v>
      </c>
      <c r="O17" s="161">
        <f t="shared" si="9"/>
        <v>0</v>
      </c>
    </row>
    <row r="18" spans="1:15" s="21" customFormat="1">
      <c r="A18" s="155">
        <f>MAX($A$12:A17)+1</f>
        <v>7</v>
      </c>
      <c r="B18" s="156" t="s">
        <v>100</v>
      </c>
      <c r="C18" s="157" t="s">
        <v>128</v>
      </c>
      <c r="D18" s="158" t="s">
        <v>100</v>
      </c>
      <c r="E18" s="156" t="s">
        <v>341</v>
      </c>
      <c r="F18" s="156" t="s">
        <v>76</v>
      </c>
      <c r="G18" s="157" t="s">
        <v>108</v>
      </c>
      <c r="H18" s="159">
        <v>46.38</v>
      </c>
      <c r="I18" s="157">
        <v>5</v>
      </c>
      <c r="J18" s="160">
        <v>236</v>
      </c>
      <c r="K18" s="9"/>
      <c r="L18" s="161">
        <f t="shared" si="6"/>
        <v>10945.68</v>
      </c>
      <c r="M18" s="161">
        <f t="shared" si="7"/>
        <v>0</v>
      </c>
      <c r="N18" s="162">
        <f t="shared" si="8"/>
        <v>0</v>
      </c>
      <c r="O18" s="161">
        <f t="shared" si="9"/>
        <v>0</v>
      </c>
    </row>
    <row r="19" spans="1:15" s="21" customFormat="1">
      <c r="A19" s="155">
        <f>MAX($A$12:A18)+1</f>
        <v>8</v>
      </c>
      <c r="B19" s="156" t="s">
        <v>100</v>
      </c>
      <c r="C19" s="157" t="s">
        <v>128</v>
      </c>
      <c r="D19" s="158" t="s">
        <v>100</v>
      </c>
      <c r="E19" s="156" t="s">
        <v>342</v>
      </c>
      <c r="F19" s="156" t="s">
        <v>76</v>
      </c>
      <c r="G19" s="157" t="s">
        <v>44</v>
      </c>
      <c r="H19" s="159">
        <v>5.48</v>
      </c>
      <c r="I19" s="157">
        <v>0.23</v>
      </c>
      <c r="J19" s="160">
        <v>12</v>
      </c>
      <c r="K19" s="9"/>
      <c r="L19" s="161">
        <f t="shared" si="6"/>
        <v>65.760000000000005</v>
      </c>
      <c r="M19" s="161">
        <f t="shared" si="7"/>
        <v>0</v>
      </c>
      <c r="N19" s="162">
        <f t="shared" si="8"/>
        <v>0</v>
      </c>
      <c r="O19" s="161">
        <f t="shared" si="9"/>
        <v>0</v>
      </c>
    </row>
    <row r="20" spans="1:15" s="21" customFormat="1">
      <c r="A20" s="155">
        <f>MAX($A$12:A19)+1</f>
        <v>9</v>
      </c>
      <c r="B20" s="156" t="s">
        <v>100</v>
      </c>
      <c r="C20" s="157" t="s">
        <v>128</v>
      </c>
      <c r="D20" s="158" t="s">
        <v>100</v>
      </c>
      <c r="E20" s="156" t="s">
        <v>343</v>
      </c>
      <c r="F20" s="156" t="s">
        <v>76</v>
      </c>
      <c r="G20" s="157" t="s">
        <v>44</v>
      </c>
      <c r="H20" s="159">
        <v>12.04</v>
      </c>
      <c r="I20" s="157">
        <v>0.23</v>
      </c>
      <c r="J20" s="160">
        <v>12</v>
      </c>
      <c r="K20" s="9"/>
      <c r="L20" s="161">
        <f t="shared" si="6"/>
        <v>144.47999999999999</v>
      </c>
      <c r="M20" s="161">
        <f t="shared" si="7"/>
        <v>0</v>
      </c>
      <c r="N20" s="162">
        <f t="shared" si="8"/>
        <v>0</v>
      </c>
      <c r="O20" s="161">
        <f t="shared" si="9"/>
        <v>0</v>
      </c>
    </row>
    <row r="21" spans="1:15" s="21" customFormat="1">
      <c r="A21" s="155">
        <f>MAX($A$12:A20)+1</f>
        <v>10</v>
      </c>
      <c r="B21" s="156" t="s">
        <v>100</v>
      </c>
      <c r="C21" s="157" t="s">
        <v>128</v>
      </c>
      <c r="D21" s="158" t="s">
        <v>100</v>
      </c>
      <c r="E21" s="156" t="s">
        <v>344</v>
      </c>
      <c r="F21" s="156" t="s">
        <v>76</v>
      </c>
      <c r="G21" s="157" t="s">
        <v>86</v>
      </c>
      <c r="H21" s="159">
        <v>4.53</v>
      </c>
      <c r="I21" s="157">
        <v>2.5</v>
      </c>
      <c r="J21" s="160">
        <v>118</v>
      </c>
      <c r="K21" s="9"/>
      <c r="L21" s="161">
        <f t="shared" si="6"/>
        <v>534.54000000000008</v>
      </c>
      <c r="M21" s="161">
        <f t="shared" si="7"/>
        <v>0</v>
      </c>
      <c r="N21" s="162">
        <f t="shared" si="8"/>
        <v>0</v>
      </c>
      <c r="O21" s="161">
        <f t="shared" si="9"/>
        <v>0</v>
      </c>
    </row>
    <row r="22" spans="1:15" s="21" customFormat="1">
      <c r="A22" s="155">
        <f>MAX($A$12:A21)+1</f>
        <v>11</v>
      </c>
      <c r="B22" s="156" t="s">
        <v>100</v>
      </c>
      <c r="C22" s="157" t="s">
        <v>128</v>
      </c>
      <c r="D22" s="158" t="s">
        <v>100</v>
      </c>
      <c r="E22" s="156" t="s">
        <v>345</v>
      </c>
      <c r="F22" s="156" t="s">
        <v>75</v>
      </c>
      <c r="G22" s="157" t="s">
        <v>89</v>
      </c>
      <c r="H22" s="159">
        <v>8.11</v>
      </c>
      <c r="I22" s="157">
        <v>5</v>
      </c>
      <c r="J22" s="160">
        <v>236</v>
      </c>
      <c r="K22" s="9"/>
      <c r="L22" s="161">
        <f t="shared" si="6"/>
        <v>1913.9599999999998</v>
      </c>
      <c r="M22" s="161">
        <f t="shared" si="7"/>
        <v>0</v>
      </c>
      <c r="N22" s="162">
        <f t="shared" si="8"/>
        <v>0</v>
      </c>
      <c r="O22" s="161">
        <f t="shared" si="9"/>
        <v>0</v>
      </c>
    </row>
    <row r="23" spans="1:15" s="21" customFormat="1">
      <c r="A23" s="155">
        <f>MAX($A$12:A22)+1</f>
        <v>12</v>
      </c>
      <c r="B23" s="156" t="s">
        <v>100</v>
      </c>
      <c r="C23" s="157" t="s">
        <v>128</v>
      </c>
      <c r="D23" s="158" t="s">
        <v>100</v>
      </c>
      <c r="E23" s="156" t="s">
        <v>346</v>
      </c>
      <c r="F23" s="156" t="s">
        <v>347</v>
      </c>
      <c r="G23" s="157" t="s">
        <v>58</v>
      </c>
      <c r="H23" s="159">
        <v>13.03</v>
      </c>
      <c r="I23" s="157">
        <v>5</v>
      </c>
      <c r="J23" s="160">
        <v>236</v>
      </c>
      <c r="K23" s="9"/>
      <c r="L23" s="161">
        <f t="shared" si="6"/>
        <v>3075.08</v>
      </c>
      <c r="M23" s="161">
        <f t="shared" si="7"/>
        <v>0</v>
      </c>
      <c r="N23" s="162">
        <f t="shared" si="8"/>
        <v>0</v>
      </c>
      <c r="O23" s="161">
        <f t="shared" si="9"/>
        <v>0</v>
      </c>
    </row>
    <row r="24" spans="1:15" s="21" customFormat="1">
      <c r="A24" s="155">
        <f>MAX($A$12:A23)+1</f>
        <v>13</v>
      </c>
      <c r="B24" s="156" t="s">
        <v>100</v>
      </c>
      <c r="C24" s="157" t="s">
        <v>128</v>
      </c>
      <c r="D24" s="158" t="s">
        <v>100</v>
      </c>
      <c r="E24" s="156" t="s">
        <v>348</v>
      </c>
      <c r="F24" s="156" t="s">
        <v>76</v>
      </c>
      <c r="G24" s="157" t="s">
        <v>83</v>
      </c>
      <c r="H24" s="159">
        <v>14.54</v>
      </c>
      <c r="I24" s="157">
        <v>2.5</v>
      </c>
      <c r="J24" s="160">
        <v>118</v>
      </c>
      <c r="K24" s="9"/>
      <c r="L24" s="161">
        <f t="shared" si="6"/>
        <v>1715.7199999999998</v>
      </c>
      <c r="M24" s="161">
        <f t="shared" si="7"/>
        <v>0</v>
      </c>
      <c r="N24" s="162">
        <f t="shared" si="8"/>
        <v>0</v>
      </c>
      <c r="O24" s="161">
        <f t="shared" si="9"/>
        <v>0</v>
      </c>
    </row>
    <row r="25" spans="1:15" s="21" customFormat="1">
      <c r="A25" s="155">
        <f>MAX($A$12:A24)+1</f>
        <v>14</v>
      </c>
      <c r="B25" s="156" t="s">
        <v>100</v>
      </c>
      <c r="C25" s="157" t="s">
        <v>128</v>
      </c>
      <c r="D25" s="158" t="s">
        <v>100</v>
      </c>
      <c r="E25" s="156" t="s">
        <v>57</v>
      </c>
      <c r="F25" s="156" t="s">
        <v>75</v>
      </c>
      <c r="G25" s="157" t="s">
        <v>86</v>
      </c>
      <c r="H25" s="159">
        <v>6</v>
      </c>
      <c r="I25" s="157">
        <v>5</v>
      </c>
      <c r="J25" s="160">
        <v>236</v>
      </c>
      <c r="K25" s="9"/>
      <c r="L25" s="161">
        <f t="shared" si="6"/>
        <v>1416</v>
      </c>
      <c r="M25" s="161">
        <f t="shared" si="7"/>
        <v>0</v>
      </c>
      <c r="N25" s="162">
        <f t="shared" si="8"/>
        <v>0</v>
      </c>
      <c r="O25" s="161">
        <f t="shared" si="9"/>
        <v>0</v>
      </c>
    </row>
    <row r="26" spans="1:15" s="21" customFormat="1">
      <c r="A26" s="155">
        <f>MAX($A$12:A25)+1</f>
        <v>15</v>
      </c>
      <c r="B26" s="156" t="s">
        <v>100</v>
      </c>
      <c r="C26" s="157" t="s">
        <v>128</v>
      </c>
      <c r="D26" s="158" t="s">
        <v>100</v>
      </c>
      <c r="E26" s="156" t="s">
        <v>349</v>
      </c>
      <c r="F26" s="156" t="s">
        <v>75</v>
      </c>
      <c r="G26" s="157" t="s">
        <v>89</v>
      </c>
      <c r="H26" s="159">
        <v>12.51</v>
      </c>
      <c r="I26" s="157">
        <v>5</v>
      </c>
      <c r="J26" s="160">
        <v>236</v>
      </c>
      <c r="K26" s="9"/>
      <c r="L26" s="161">
        <f t="shared" si="6"/>
        <v>2952.36</v>
      </c>
      <c r="M26" s="161">
        <f t="shared" si="7"/>
        <v>0</v>
      </c>
      <c r="N26" s="162">
        <f t="shared" si="8"/>
        <v>0</v>
      </c>
      <c r="O26" s="161">
        <f t="shared" si="9"/>
        <v>0</v>
      </c>
    </row>
    <row r="27" spans="1:15" s="21" customFormat="1">
      <c r="A27" s="155">
        <f>MAX($A$12:A26)+1</f>
        <v>16</v>
      </c>
      <c r="B27" s="156" t="s">
        <v>100</v>
      </c>
      <c r="C27" s="157" t="s">
        <v>128</v>
      </c>
      <c r="D27" s="158" t="s">
        <v>100</v>
      </c>
      <c r="E27" s="156" t="s">
        <v>350</v>
      </c>
      <c r="F27" s="156" t="s">
        <v>76</v>
      </c>
      <c r="G27" s="157" t="s">
        <v>58</v>
      </c>
      <c r="H27" s="159">
        <v>33.6</v>
      </c>
      <c r="I27" s="157">
        <v>5</v>
      </c>
      <c r="J27" s="160">
        <v>236</v>
      </c>
      <c r="K27" s="9"/>
      <c r="L27" s="161">
        <f t="shared" si="6"/>
        <v>7929.6</v>
      </c>
      <c r="M27" s="161">
        <f t="shared" si="7"/>
        <v>0</v>
      </c>
      <c r="N27" s="162">
        <f t="shared" si="8"/>
        <v>0</v>
      </c>
      <c r="O27" s="161">
        <f t="shared" si="9"/>
        <v>0</v>
      </c>
    </row>
    <row r="28" spans="1:15" s="21" customFormat="1">
      <c r="A28" s="155">
        <f>MAX($A$12:A27)+1</f>
        <v>17</v>
      </c>
      <c r="B28" s="156" t="s">
        <v>100</v>
      </c>
      <c r="C28" s="157" t="s">
        <v>128</v>
      </c>
      <c r="D28" s="158" t="s">
        <v>100</v>
      </c>
      <c r="E28" s="156" t="s">
        <v>351</v>
      </c>
      <c r="F28" s="156" t="s">
        <v>76</v>
      </c>
      <c r="G28" s="157" t="s">
        <v>58</v>
      </c>
      <c r="H28" s="159">
        <v>13.12</v>
      </c>
      <c r="I28" s="157">
        <v>5</v>
      </c>
      <c r="J28" s="160">
        <v>236</v>
      </c>
      <c r="K28" s="9"/>
      <c r="L28" s="161">
        <f t="shared" si="6"/>
        <v>3096.3199999999997</v>
      </c>
      <c r="M28" s="161">
        <f t="shared" si="7"/>
        <v>0</v>
      </c>
      <c r="N28" s="162">
        <f t="shared" si="8"/>
        <v>0</v>
      </c>
      <c r="O28" s="161">
        <f t="shared" si="9"/>
        <v>0</v>
      </c>
    </row>
    <row r="29" spans="1:15" s="21" customFormat="1">
      <c r="A29" s="155">
        <f>MAX($A$12:A28)+1</f>
        <v>18</v>
      </c>
      <c r="B29" s="156" t="s">
        <v>100</v>
      </c>
      <c r="C29" s="157" t="s">
        <v>128</v>
      </c>
      <c r="D29" s="158" t="s">
        <v>100</v>
      </c>
      <c r="E29" s="156" t="s">
        <v>352</v>
      </c>
      <c r="F29" s="156" t="s">
        <v>76</v>
      </c>
      <c r="G29" s="157" t="s">
        <v>58</v>
      </c>
      <c r="H29" s="159">
        <v>19.95</v>
      </c>
      <c r="I29" s="157">
        <v>5</v>
      </c>
      <c r="J29" s="160">
        <v>236</v>
      </c>
      <c r="K29" s="9"/>
      <c r="L29" s="161">
        <f t="shared" si="6"/>
        <v>4708.2</v>
      </c>
      <c r="M29" s="161">
        <f t="shared" si="7"/>
        <v>0</v>
      </c>
      <c r="N29" s="162">
        <f t="shared" si="8"/>
        <v>0</v>
      </c>
      <c r="O29" s="161">
        <f t="shared" si="9"/>
        <v>0</v>
      </c>
    </row>
    <row r="30" spans="1:15" s="21" customFormat="1">
      <c r="A30" s="155">
        <f>MAX($A$12:A29)+1</f>
        <v>19</v>
      </c>
      <c r="B30" s="156" t="s">
        <v>100</v>
      </c>
      <c r="C30" s="157" t="s">
        <v>128</v>
      </c>
      <c r="D30" s="158" t="s">
        <v>100</v>
      </c>
      <c r="E30" s="156" t="s">
        <v>353</v>
      </c>
      <c r="F30" s="156" t="s">
        <v>76</v>
      </c>
      <c r="G30" s="157" t="s">
        <v>86</v>
      </c>
      <c r="H30" s="159">
        <v>8.35</v>
      </c>
      <c r="I30" s="157">
        <v>2.5</v>
      </c>
      <c r="J30" s="160">
        <v>118</v>
      </c>
      <c r="K30" s="9"/>
      <c r="L30" s="161">
        <f t="shared" si="6"/>
        <v>985.3</v>
      </c>
      <c r="M30" s="161">
        <f t="shared" si="7"/>
        <v>0</v>
      </c>
      <c r="N30" s="162">
        <f t="shared" si="8"/>
        <v>0</v>
      </c>
      <c r="O30" s="161">
        <f t="shared" si="9"/>
        <v>0</v>
      </c>
    </row>
    <row r="31" spans="1:15" s="21" customFormat="1">
      <c r="A31" s="155">
        <f>MAX($A$12:A30)+1</f>
        <v>20</v>
      </c>
      <c r="B31" s="156" t="s">
        <v>100</v>
      </c>
      <c r="C31" s="157" t="s">
        <v>128</v>
      </c>
      <c r="D31" s="158" t="s">
        <v>100</v>
      </c>
      <c r="E31" s="156" t="s">
        <v>354</v>
      </c>
      <c r="F31" s="156" t="s">
        <v>75</v>
      </c>
      <c r="G31" s="157" t="s">
        <v>89</v>
      </c>
      <c r="H31" s="159">
        <v>13.7</v>
      </c>
      <c r="I31" s="157">
        <v>5</v>
      </c>
      <c r="J31" s="160">
        <v>236</v>
      </c>
      <c r="K31" s="9"/>
      <c r="L31" s="161">
        <f t="shared" si="6"/>
        <v>3233.2</v>
      </c>
      <c r="M31" s="161">
        <f t="shared" si="7"/>
        <v>0</v>
      </c>
      <c r="N31" s="162">
        <f t="shared" si="8"/>
        <v>0</v>
      </c>
      <c r="O31" s="161">
        <f t="shared" si="9"/>
        <v>0</v>
      </c>
    </row>
    <row r="32" spans="1:15" s="21" customFormat="1">
      <c r="A32" s="155">
        <f>MAX($A$12:A31)+1</f>
        <v>21</v>
      </c>
      <c r="B32" s="156" t="s">
        <v>100</v>
      </c>
      <c r="C32" s="157" t="s">
        <v>128</v>
      </c>
      <c r="D32" s="158" t="s">
        <v>100</v>
      </c>
      <c r="E32" s="156" t="s">
        <v>355</v>
      </c>
      <c r="F32" s="156" t="s">
        <v>76</v>
      </c>
      <c r="G32" s="157" t="s">
        <v>86</v>
      </c>
      <c r="H32" s="159">
        <v>7.38</v>
      </c>
      <c r="I32" s="157">
        <v>2.5</v>
      </c>
      <c r="J32" s="160">
        <v>118</v>
      </c>
      <c r="K32" s="9"/>
      <c r="L32" s="161">
        <f t="shared" si="6"/>
        <v>870.84</v>
      </c>
      <c r="M32" s="161">
        <f t="shared" si="7"/>
        <v>0</v>
      </c>
      <c r="N32" s="162">
        <f t="shared" si="8"/>
        <v>0</v>
      </c>
      <c r="O32" s="161">
        <f t="shared" si="9"/>
        <v>0</v>
      </c>
    </row>
    <row r="33" spans="1:15" s="21" customFormat="1">
      <c r="A33" s="155">
        <f>MAX($A$12:A32)+1</f>
        <v>22</v>
      </c>
      <c r="B33" s="156" t="s">
        <v>100</v>
      </c>
      <c r="C33" s="157" t="s">
        <v>128</v>
      </c>
      <c r="D33" s="158" t="s">
        <v>100</v>
      </c>
      <c r="E33" s="156" t="s">
        <v>356</v>
      </c>
      <c r="F33" s="156" t="s">
        <v>76</v>
      </c>
      <c r="G33" s="157" t="s">
        <v>58</v>
      </c>
      <c r="H33" s="159">
        <v>33.380000000000003</v>
      </c>
      <c r="I33" s="157">
        <v>5</v>
      </c>
      <c r="J33" s="160">
        <v>236</v>
      </c>
      <c r="K33" s="9"/>
      <c r="L33" s="161">
        <f t="shared" si="6"/>
        <v>7877.68</v>
      </c>
      <c r="M33" s="161">
        <f t="shared" si="7"/>
        <v>0</v>
      </c>
      <c r="N33" s="162">
        <f t="shared" si="8"/>
        <v>0</v>
      </c>
      <c r="O33" s="161">
        <f t="shared" si="9"/>
        <v>0</v>
      </c>
    </row>
    <row r="34" spans="1:15" s="21" customFormat="1">
      <c r="A34" s="155">
        <f>MAX($A$12:A33)+1</f>
        <v>23</v>
      </c>
      <c r="B34" s="156" t="s">
        <v>100</v>
      </c>
      <c r="C34" s="157" t="s">
        <v>128</v>
      </c>
      <c r="D34" s="158" t="s">
        <v>100</v>
      </c>
      <c r="E34" s="156" t="s">
        <v>357</v>
      </c>
      <c r="F34" s="156" t="s">
        <v>76</v>
      </c>
      <c r="G34" s="157" t="s">
        <v>58</v>
      </c>
      <c r="H34" s="159">
        <v>13.25</v>
      </c>
      <c r="I34" s="157">
        <v>5</v>
      </c>
      <c r="J34" s="160">
        <v>236</v>
      </c>
      <c r="K34" s="9"/>
      <c r="L34" s="161">
        <f t="shared" si="6"/>
        <v>3127</v>
      </c>
      <c r="M34" s="161">
        <f t="shared" si="7"/>
        <v>0</v>
      </c>
      <c r="N34" s="162">
        <f t="shared" si="8"/>
        <v>0</v>
      </c>
      <c r="O34" s="161">
        <f t="shared" si="9"/>
        <v>0</v>
      </c>
    </row>
    <row r="35" spans="1:15" s="21" customFormat="1">
      <c r="A35" s="155">
        <f>MAX($A$12:A34)+1</f>
        <v>24</v>
      </c>
      <c r="B35" s="156" t="s">
        <v>100</v>
      </c>
      <c r="C35" s="157" t="s">
        <v>128</v>
      </c>
      <c r="D35" s="158" t="s">
        <v>100</v>
      </c>
      <c r="E35" s="156" t="s">
        <v>358</v>
      </c>
      <c r="F35" s="156" t="s">
        <v>76</v>
      </c>
      <c r="G35" s="157" t="s">
        <v>58</v>
      </c>
      <c r="H35" s="159">
        <v>20.57</v>
      </c>
      <c r="I35" s="157">
        <v>5</v>
      </c>
      <c r="J35" s="160">
        <v>236</v>
      </c>
      <c r="K35" s="9"/>
      <c r="L35" s="161">
        <f t="shared" si="6"/>
        <v>4854.5200000000004</v>
      </c>
      <c r="M35" s="161">
        <f t="shared" si="7"/>
        <v>0</v>
      </c>
      <c r="N35" s="162">
        <f t="shared" si="8"/>
        <v>0</v>
      </c>
      <c r="O35" s="161">
        <f t="shared" si="9"/>
        <v>0</v>
      </c>
    </row>
    <row r="36" spans="1:15" s="21" customFormat="1">
      <c r="A36" s="155">
        <f>MAX($A$12:A35)+1</f>
        <v>25</v>
      </c>
      <c r="B36" s="156" t="s">
        <v>100</v>
      </c>
      <c r="C36" s="157" t="s">
        <v>128</v>
      </c>
      <c r="D36" s="158" t="s">
        <v>100</v>
      </c>
      <c r="E36" s="156" t="s">
        <v>359</v>
      </c>
      <c r="F36" s="156" t="s">
        <v>76</v>
      </c>
      <c r="G36" s="157" t="s">
        <v>58</v>
      </c>
      <c r="H36" s="159">
        <v>27.02</v>
      </c>
      <c r="I36" s="157">
        <v>5</v>
      </c>
      <c r="J36" s="160">
        <v>236</v>
      </c>
      <c r="K36" s="9"/>
      <c r="L36" s="161">
        <f t="shared" si="6"/>
        <v>6376.72</v>
      </c>
      <c r="M36" s="161">
        <f t="shared" si="7"/>
        <v>0</v>
      </c>
      <c r="N36" s="162">
        <f t="shared" si="8"/>
        <v>0</v>
      </c>
      <c r="O36" s="161">
        <f t="shared" si="9"/>
        <v>0</v>
      </c>
    </row>
    <row r="37" spans="1:15" s="21" customFormat="1">
      <c r="A37" s="155">
        <f>MAX($A$12:A36)+1</f>
        <v>26</v>
      </c>
      <c r="B37" s="156" t="s">
        <v>100</v>
      </c>
      <c r="C37" s="157" t="s">
        <v>128</v>
      </c>
      <c r="D37" s="158" t="s">
        <v>100</v>
      </c>
      <c r="E37" s="156" t="s">
        <v>94</v>
      </c>
      <c r="F37" s="156" t="s">
        <v>75</v>
      </c>
      <c r="G37" s="157" t="s">
        <v>93</v>
      </c>
      <c r="H37" s="159">
        <v>14.01</v>
      </c>
      <c r="I37" s="157">
        <v>5</v>
      </c>
      <c r="J37" s="160">
        <v>236</v>
      </c>
      <c r="K37" s="9"/>
      <c r="L37" s="161">
        <f t="shared" si="6"/>
        <v>3306.36</v>
      </c>
      <c r="M37" s="161">
        <f t="shared" si="7"/>
        <v>0</v>
      </c>
      <c r="N37" s="162">
        <f t="shared" si="8"/>
        <v>0</v>
      </c>
      <c r="O37" s="161">
        <f t="shared" si="9"/>
        <v>0</v>
      </c>
    </row>
    <row r="38" spans="1:15" s="21" customFormat="1">
      <c r="A38" s="155">
        <f>MAX($A$12:A37)+1</f>
        <v>27</v>
      </c>
      <c r="B38" s="156" t="s">
        <v>100</v>
      </c>
      <c r="C38" s="157" t="s">
        <v>128</v>
      </c>
      <c r="D38" s="158" t="s">
        <v>100</v>
      </c>
      <c r="E38" s="156" t="s">
        <v>87</v>
      </c>
      <c r="F38" s="156" t="s">
        <v>76</v>
      </c>
      <c r="G38" s="157" t="s">
        <v>86</v>
      </c>
      <c r="H38" s="159">
        <v>60.13</v>
      </c>
      <c r="I38" s="157">
        <v>2.5</v>
      </c>
      <c r="J38" s="160">
        <v>118</v>
      </c>
      <c r="K38" s="9"/>
      <c r="L38" s="161">
        <f t="shared" si="6"/>
        <v>7095.34</v>
      </c>
      <c r="M38" s="161">
        <f t="shared" si="7"/>
        <v>0</v>
      </c>
      <c r="N38" s="162">
        <f t="shared" si="8"/>
        <v>0</v>
      </c>
      <c r="O38" s="161">
        <f t="shared" si="9"/>
        <v>0</v>
      </c>
    </row>
    <row r="39" spans="1:15" s="21" customFormat="1">
      <c r="A39" s="155">
        <f>MAX($A$12:A38)+1</f>
        <v>28</v>
      </c>
      <c r="B39" s="156" t="s">
        <v>100</v>
      </c>
      <c r="C39" s="157" t="s">
        <v>193</v>
      </c>
      <c r="D39" s="158" t="s">
        <v>100</v>
      </c>
      <c r="E39" s="156" t="s">
        <v>343</v>
      </c>
      <c r="F39" s="156" t="s">
        <v>99</v>
      </c>
      <c r="G39" s="157" t="s">
        <v>44</v>
      </c>
      <c r="H39" s="159">
        <v>5.0599999999999996</v>
      </c>
      <c r="I39" s="157">
        <v>0.23</v>
      </c>
      <c r="J39" s="160">
        <v>12</v>
      </c>
      <c r="K39" s="9"/>
      <c r="L39" s="161">
        <f t="shared" si="6"/>
        <v>60.72</v>
      </c>
      <c r="M39" s="161">
        <f t="shared" si="7"/>
        <v>0</v>
      </c>
      <c r="N39" s="162">
        <f t="shared" si="8"/>
        <v>0</v>
      </c>
      <c r="O39" s="161">
        <f t="shared" si="9"/>
        <v>0</v>
      </c>
    </row>
    <row r="40" spans="1:15" s="21" customFormat="1">
      <c r="A40" s="155">
        <f>MAX($A$12:A39)+1</f>
        <v>29</v>
      </c>
      <c r="B40" s="156" t="s">
        <v>100</v>
      </c>
      <c r="C40" s="157" t="s">
        <v>193</v>
      </c>
      <c r="D40" s="158" t="s">
        <v>100</v>
      </c>
      <c r="E40" s="156" t="s">
        <v>360</v>
      </c>
      <c r="F40" s="156" t="s">
        <v>99</v>
      </c>
      <c r="G40" s="157" t="s">
        <v>92</v>
      </c>
      <c r="H40" s="159">
        <v>26.15</v>
      </c>
      <c r="I40" s="157">
        <v>2.5</v>
      </c>
      <c r="J40" s="160">
        <v>118</v>
      </c>
      <c r="K40" s="9"/>
      <c r="L40" s="161">
        <f t="shared" si="6"/>
        <v>3085.7</v>
      </c>
      <c r="M40" s="161">
        <f t="shared" si="7"/>
        <v>0</v>
      </c>
      <c r="N40" s="162">
        <f t="shared" si="8"/>
        <v>0</v>
      </c>
      <c r="O40" s="161">
        <f t="shared" si="9"/>
        <v>0</v>
      </c>
    </row>
    <row r="41" spans="1:15" s="21" customFormat="1">
      <c r="A41" s="155">
        <f>MAX($A$12:A40)+1</f>
        <v>30</v>
      </c>
      <c r="B41" s="156" t="s">
        <v>100</v>
      </c>
      <c r="C41" s="157" t="s">
        <v>193</v>
      </c>
      <c r="D41" s="158" t="s">
        <v>100</v>
      </c>
      <c r="E41" s="156" t="s">
        <v>87</v>
      </c>
      <c r="F41" s="156" t="s">
        <v>76</v>
      </c>
      <c r="G41" s="157" t="s">
        <v>86</v>
      </c>
      <c r="H41" s="159">
        <v>6.64</v>
      </c>
      <c r="I41" s="157">
        <v>2.5</v>
      </c>
      <c r="J41" s="160">
        <v>118</v>
      </c>
      <c r="K41" s="9"/>
      <c r="L41" s="161">
        <f t="shared" si="6"/>
        <v>783.52</v>
      </c>
      <c r="M41" s="161">
        <f t="shared" si="7"/>
        <v>0</v>
      </c>
      <c r="N41" s="162">
        <f t="shared" si="8"/>
        <v>0</v>
      </c>
      <c r="O41" s="161">
        <f t="shared" si="9"/>
        <v>0</v>
      </c>
    </row>
    <row r="42" spans="1:15" s="21" customFormat="1">
      <c r="A42" s="155">
        <f>MAX($A$12:A41)+1</f>
        <v>31</v>
      </c>
      <c r="B42" s="156" t="s">
        <v>100</v>
      </c>
      <c r="C42" s="157" t="s">
        <v>193</v>
      </c>
      <c r="D42" s="158" t="s">
        <v>100</v>
      </c>
      <c r="E42" s="156" t="s">
        <v>361</v>
      </c>
      <c r="F42" s="156" t="s">
        <v>76</v>
      </c>
      <c r="G42" s="157" t="s">
        <v>88</v>
      </c>
      <c r="H42" s="159">
        <v>8.99</v>
      </c>
      <c r="I42" s="157">
        <v>2.5</v>
      </c>
      <c r="J42" s="160">
        <v>118</v>
      </c>
      <c r="K42" s="9"/>
      <c r="L42" s="161">
        <f t="shared" si="6"/>
        <v>1060.82</v>
      </c>
      <c r="M42" s="161">
        <f t="shared" si="7"/>
        <v>0</v>
      </c>
      <c r="N42" s="162">
        <f t="shared" si="8"/>
        <v>0</v>
      </c>
      <c r="O42" s="161">
        <f t="shared" si="9"/>
        <v>0</v>
      </c>
    </row>
    <row r="43" spans="1:15" s="21" customFormat="1">
      <c r="A43" s="155">
        <f>MAX($A$12:A42)+1</f>
        <v>32</v>
      </c>
      <c r="B43" s="156" t="s">
        <v>100</v>
      </c>
      <c r="C43" s="157" t="s">
        <v>193</v>
      </c>
      <c r="D43" s="158" t="s">
        <v>100</v>
      </c>
      <c r="E43" s="156" t="s">
        <v>245</v>
      </c>
      <c r="F43" s="156" t="s">
        <v>75</v>
      </c>
      <c r="G43" s="157" t="s">
        <v>89</v>
      </c>
      <c r="H43" s="159">
        <v>2.54</v>
      </c>
      <c r="I43" s="157">
        <v>5</v>
      </c>
      <c r="J43" s="160">
        <v>236</v>
      </c>
      <c r="K43" s="9"/>
      <c r="L43" s="161">
        <f t="shared" si="6"/>
        <v>599.44000000000005</v>
      </c>
      <c r="M43" s="161">
        <f t="shared" si="7"/>
        <v>0</v>
      </c>
      <c r="N43" s="162">
        <f t="shared" si="8"/>
        <v>0</v>
      </c>
      <c r="O43" s="161">
        <f t="shared" si="9"/>
        <v>0</v>
      </c>
    </row>
    <row r="44" spans="1:15" s="21" customFormat="1">
      <c r="A44" s="155">
        <f>MAX($A$12:A43)+1</f>
        <v>33</v>
      </c>
      <c r="B44" s="156" t="s">
        <v>100</v>
      </c>
      <c r="C44" s="157" t="s">
        <v>193</v>
      </c>
      <c r="D44" s="158" t="s">
        <v>100</v>
      </c>
      <c r="E44" s="156" t="s">
        <v>247</v>
      </c>
      <c r="F44" s="156" t="s">
        <v>75</v>
      </c>
      <c r="G44" s="157" t="s">
        <v>89</v>
      </c>
      <c r="H44" s="159">
        <v>2.5099999999999998</v>
      </c>
      <c r="I44" s="157">
        <v>5</v>
      </c>
      <c r="J44" s="160">
        <v>236</v>
      </c>
      <c r="K44" s="9"/>
      <c r="L44" s="161">
        <f t="shared" si="6"/>
        <v>592.3599999999999</v>
      </c>
      <c r="M44" s="161">
        <f t="shared" si="7"/>
        <v>0</v>
      </c>
      <c r="N44" s="162">
        <f t="shared" si="8"/>
        <v>0</v>
      </c>
      <c r="O44" s="161">
        <f t="shared" si="9"/>
        <v>0</v>
      </c>
    </row>
    <row r="45" spans="1:15" s="21" customFormat="1">
      <c r="A45" s="155">
        <f>MAX($A$12:A44)+1</f>
        <v>34</v>
      </c>
      <c r="B45" s="156" t="s">
        <v>100</v>
      </c>
      <c r="C45" s="157" t="s">
        <v>193</v>
      </c>
      <c r="D45" s="158" t="s">
        <v>100</v>
      </c>
      <c r="E45" s="156" t="s">
        <v>362</v>
      </c>
      <c r="F45" s="156" t="s">
        <v>75</v>
      </c>
      <c r="G45" s="157" t="s">
        <v>89</v>
      </c>
      <c r="H45" s="159">
        <v>8.39</v>
      </c>
      <c r="I45" s="157">
        <v>5</v>
      </c>
      <c r="J45" s="160">
        <v>236</v>
      </c>
      <c r="K45" s="9"/>
      <c r="L45" s="161">
        <f t="shared" si="6"/>
        <v>1980.0400000000002</v>
      </c>
      <c r="M45" s="161">
        <f t="shared" si="7"/>
        <v>0</v>
      </c>
      <c r="N45" s="162">
        <f t="shared" si="8"/>
        <v>0</v>
      </c>
      <c r="O45" s="161">
        <f t="shared" si="9"/>
        <v>0</v>
      </c>
    </row>
    <row r="46" spans="1:15" s="21" customFormat="1">
      <c r="A46" s="155">
        <f>MAX($A$12:A45)+1</f>
        <v>35</v>
      </c>
      <c r="B46" s="156" t="s">
        <v>100</v>
      </c>
      <c r="C46" s="157" t="s">
        <v>193</v>
      </c>
      <c r="D46" s="158" t="s">
        <v>100</v>
      </c>
      <c r="E46" s="156" t="s">
        <v>363</v>
      </c>
      <c r="F46" s="156" t="s">
        <v>76</v>
      </c>
      <c r="G46" s="157" t="s">
        <v>58</v>
      </c>
      <c r="H46" s="159">
        <v>20.54</v>
      </c>
      <c r="I46" s="157">
        <v>5</v>
      </c>
      <c r="J46" s="160">
        <v>236</v>
      </c>
      <c r="K46" s="9"/>
      <c r="L46" s="161">
        <f t="shared" ref="L46" si="10">H46*J46</f>
        <v>4847.4399999999996</v>
      </c>
      <c r="M46" s="161">
        <f t="shared" ref="M46" si="11">IFERROR(L46/K46,0)</f>
        <v>0</v>
      </c>
      <c r="N46" s="162">
        <f t="shared" ref="N46" si="12">IF(O46&gt;0,O46/J46,0)</f>
        <v>0</v>
      </c>
      <c r="O46" s="161">
        <f t="shared" ref="O46" si="13">ROUND(M46*SVS_UR,2)</f>
        <v>0</v>
      </c>
    </row>
    <row r="47" spans="1:15" s="21" customFormat="1">
      <c r="A47" s="163" t="s">
        <v>5</v>
      </c>
      <c r="B47" s="164" t="s">
        <v>63</v>
      </c>
      <c r="C47" s="165"/>
      <c r="D47" s="166"/>
      <c r="E47" s="165"/>
      <c r="F47" s="165"/>
      <c r="G47" s="167"/>
      <c r="H47" s="168">
        <f>SUM(H12:H46)</f>
        <v>580.54999999999984</v>
      </c>
      <c r="I47" s="169"/>
      <c r="J47" s="170"/>
      <c r="K47" s="171">
        <f>IFERROR(L47/M47,0)</f>
        <v>0</v>
      </c>
      <c r="L47" s="168">
        <f>SUM(L12:L46)</f>
        <v>114630.66</v>
      </c>
      <c r="M47" s="168">
        <f>SUM(M12:M46)</f>
        <v>0</v>
      </c>
      <c r="N47" s="172"/>
      <c r="O47" s="173">
        <f>SUM(O12:O46)</f>
        <v>0</v>
      </c>
    </row>
    <row r="48" spans="1:15">
      <c r="I48" s="174"/>
      <c r="L48" s="5"/>
    </row>
    <row r="49" spans="1:15">
      <c r="A49" s="175"/>
      <c r="B49" s="176"/>
      <c r="C49" s="177" t="str">
        <f>"weil "&amp;COUNTA($A:$A)-SUBTOTAL(103,$A:$A)&amp;" Zeile(n) Ausgeblendet"</f>
        <v>weil 0 Zeile(n) Ausgeblendet</v>
      </c>
      <c r="D49" s="178" t="str">
        <f>"oder Abgefiltert sind, Teilsummen:"</f>
        <v>oder Abgefiltert sind, Teilsummen:</v>
      </c>
      <c r="E49" s="177"/>
      <c r="F49" s="177"/>
      <c r="G49" s="179"/>
      <c r="H49" s="180">
        <f>SUBTOTAL(109,H12:H46)</f>
        <v>580.54999999999984</v>
      </c>
      <c r="I49" s="175"/>
      <c r="J49" s="177" t="s">
        <v>504</v>
      </c>
      <c r="K49" s="181">
        <f>SUBTOTAL(103,I12:I46)</f>
        <v>35</v>
      </c>
      <c r="L49" s="180">
        <f>SUBTOTAL(109,L12:L46)</f>
        <v>114630.66</v>
      </c>
      <c r="M49" s="180">
        <f>SUBTOTAL(109,M12:M46)</f>
        <v>0</v>
      </c>
      <c r="N49" s="182"/>
      <c r="O49" s="180">
        <f>SUBTOTAL(109,O12:O46)</f>
        <v>0</v>
      </c>
    </row>
    <row r="50" spans="1:15">
      <c r="H50" s="183"/>
      <c r="I50" s="174"/>
      <c r="L50" s="5"/>
    </row>
    <row r="51" spans="1:15">
      <c r="A51" s="184" t="s">
        <v>25</v>
      </c>
      <c r="B51" s="184"/>
      <c r="C51" s="185"/>
      <c r="D51" s="186"/>
      <c r="E51" s="187"/>
      <c r="F51" s="188"/>
      <c r="G51" s="189"/>
      <c r="H51" s="190"/>
      <c r="I51" s="190"/>
      <c r="J51" s="190"/>
      <c r="K51" s="190"/>
      <c r="L51" s="190"/>
      <c r="M51" s="190"/>
      <c r="N51" s="190"/>
      <c r="O51" s="190"/>
    </row>
    <row r="52" spans="1:15" ht="6" customHeight="1">
      <c r="A52" s="184"/>
      <c r="B52" s="184"/>
      <c r="C52" s="185"/>
      <c r="D52" s="186"/>
      <c r="E52" s="187"/>
      <c r="F52" s="188"/>
      <c r="G52" s="189"/>
      <c r="H52" s="190"/>
      <c r="I52" s="190"/>
      <c r="J52" s="190"/>
      <c r="K52" s="190"/>
      <c r="L52" s="190"/>
      <c r="M52" s="190"/>
      <c r="N52" s="190"/>
      <c r="O52" s="190"/>
    </row>
    <row r="53" spans="1:15">
      <c r="A53" s="4" t="s">
        <v>26</v>
      </c>
      <c r="B53" s="4" t="s">
        <v>27</v>
      </c>
      <c r="D53" s="24" t="s">
        <v>28</v>
      </c>
      <c r="E53" s="191" t="s">
        <v>29</v>
      </c>
      <c r="J53" s="5"/>
      <c r="K53" s="5"/>
      <c r="L53" s="5"/>
      <c r="M53" s="5"/>
      <c r="N53" s="5"/>
      <c r="O53" s="5"/>
    </row>
    <row r="54" spans="1:15">
      <c r="A54" s="4" t="s">
        <v>12</v>
      </c>
      <c r="B54" s="4" t="s">
        <v>30</v>
      </c>
      <c r="D54" s="24" t="s">
        <v>31</v>
      </c>
      <c r="E54" s="191" t="s">
        <v>32</v>
      </c>
      <c r="J54" s="5"/>
      <c r="K54" s="5"/>
      <c r="L54" s="5"/>
      <c r="M54" s="5"/>
      <c r="N54" s="5"/>
      <c r="O54" s="5"/>
    </row>
    <row r="55" spans="1:15">
      <c r="A55" s="4" t="s">
        <v>33</v>
      </c>
      <c r="B55" s="4" t="s">
        <v>34</v>
      </c>
      <c r="D55" s="186" t="s">
        <v>51</v>
      </c>
      <c r="E55" s="192" t="s">
        <v>52</v>
      </c>
      <c r="J55" s="5"/>
      <c r="K55" s="5"/>
      <c r="L55" s="5"/>
      <c r="M55" s="5"/>
      <c r="N55" s="5"/>
      <c r="O55" s="5"/>
    </row>
    <row r="56" spans="1:15">
      <c r="A56" s="4" t="s">
        <v>35</v>
      </c>
      <c r="B56" s="4" t="s">
        <v>36</v>
      </c>
      <c r="D56" s="24" t="s">
        <v>37</v>
      </c>
      <c r="E56" s="1" t="s">
        <v>38</v>
      </c>
      <c r="J56" s="5"/>
      <c r="K56" s="5"/>
      <c r="L56" s="5"/>
      <c r="M56" s="5"/>
      <c r="N56" s="5"/>
      <c r="O56" s="5"/>
    </row>
    <row r="57" spans="1:15">
      <c r="J57" s="5"/>
      <c r="K57" s="5"/>
      <c r="L57" s="5"/>
      <c r="M57" s="5"/>
      <c r="N57" s="5"/>
      <c r="O57" s="5"/>
    </row>
    <row r="58" spans="1:15">
      <c r="I58"/>
      <c r="J58"/>
      <c r="K58"/>
      <c r="L58"/>
      <c r="M58"/>
      <c r="N58"/>
      <c r="O58"/>
    </row>
  </sheetData>
  <sheetProtection algorithmName="SHA-512" hashValue="gbBBHcfHWh+auMxanGiSmFZ0VN6RkTKDWkdL7veQ1cFpoUykju4ZeWfxD6yJY6rN3+dU/WgbXJiW/bf0LkcOMQ==" saltValue="6YLxa/y+mvKXofvTAJrKXg==" spinCount="100000" sheet="1" objects="1" scenarios="1" formatColumns="0" formatRows="0" autoFilter="0"/>
  <autoFilter ref="A10:O47" xr:uid="{4112C193-0091-4F4D-9B04-668C2E17B7CE}"/>
  <mergeCells count="3">
    <mergeCell ref="G1:K4"/>
    <mergeCell ref="G5:K6"/>
    <mergeCell ref="B7:D8"/>
  </mergeCells>
  <conditionalFormatting sqref="A49:O49">
    <cfRule type="expression" dxfId="96" priority="8">
      <formula>IF(SUBTOTAL(103,$A:$A)=COUNTA($A:$A),TRUE,FALSE)</formula>
    </cfRule>
  </conditionalFormatting>
  <conditionalFormatting sqref="B7">
    <cfRule type="expression" dxfId="95" priority="11">
      <formula>B7&lt;&gt;""</formula>
    </cfRule>
  </conditionalFormatting>
  <conditionalFormatting sqref="B46:H46">
    <cfRule type="expression" dxfId="94" priority="392">
      <formula>IF(OR(IF(AND(ISERROR(FIND("!",_xlfn.FORMULATEXT(XDU451),1))=FALSE,ISERROR(LEFT(_xlfn.FORMULATEXT(XDU451),1)="=")=FALSE),TRUE,FALSE),IF(AND(ISERROR(FIND("!",_xlfn.FORMULATEXT(XDV451),1))=FALSE,ISERROR(LEFT(_xlfn.FORMULATEXT(XDV451),1)="=")=FALSE),TRUE,FALSE),IF(AND(ISERROR(FIND("!",_xlfn.FORMULATEXT(XDW451),1))=FALSE,ISERROR(LEFT(_xlfn.FORMULATEXT(XDW451),1)="=")=FALSE),TRUE,FALSE),IF(AND(ISERROR(FIND("!",_xlfn.FORMULATEXT(XDX451),1))=FALSE,ISERROR(LEFT(_xlfn.FORMULATEXT(XDX451),1)="=")=FALSE),TRUE,FALSE),IF(AND(ISERROR(FIND("!",_xlfn.FORMULATEXT(XDY451),1))=FALSE,ISERROR(LEFT(_xlfn.FORMULATEXT(XDY451),1)="=")=FALSE),TRUE,FALSE),IF(AND(ISERROR(FIND("!",_xlfn.FORMULATEXT(XDZ451),1))=FALSE,ISERROR(LEFT(_xlfn.FORMULATEXT(XDZ451),1)="=")=FALSE),TRUE,FALSE),IF(AND(ISERROR(FIND("!",_xlfn.FORMULATEXT(XEA451),1))=FALSE,ISERROR(LEFT(_xlfn.FORMULATEXT(XEA451),1)="=")=FALSE),TRUE,FALSE),IF(AND(ISERROR(FIND("!",_xlfn.FORMULATEXT(XEB451),1))=FALSE,ISERROR(LEFT(_xlfn.FORMULATEXT(XEB451),1)="=")=FALSE),TRUE,FALSE))=TRUE,TRUE,FALSE)</formula>
    </cfRule>
  </conditionalFormatting>
  <conditionalFormatting sqref="B12:I45">
    <cfRule type="expression" dxfId="93" priority="390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B12:I46">
    <cfRule type="expression" dxfId="92" priority="12">
      <formula>AND(NOT(ISBLANK($E$9)),SEARCH($E$9,$B12&amp;$C12&amp;$D12&amp;$E12&amp;$F12&amp;$G12&amp;$H12))</formula>
    </cfRule>
  </conditionalFormatting>
  <conditionalFormatting sqref="G5:K6">
    <cfRule type="expression" dxfId="91" priority="9">
      <formula>$G$5&lt;&gt;""</formula>
    </cfRule>
  </conditionalFormatting>
  <conditionalFormatting sqref="I46">
    <cfRule type="expression" dxfId="90" priority="410">
      <formula>IF(OR(IF(AND(ISERROR(FIND("!",_xlfn.FORMULATEXT(XEB451),1))=FALSE,ISERROR(LEFT(_xlfn.FORMULATEXT(XEB451),1)="=")=FALSE),TRUE,FALSE),IF(AND(ISERROR(FIND("!",_xlfn.FORMULATEXT(XEC451),1))=FALSE,ISERROR(LEFT(_xlfn.FORMULATEXT(XEC451),1)="=")=FALSE),TRUE,FALSE),IF(AND(ISERROR(FIND("!",_xlfn.FORMULATEXT(XED451),1))=FALSE,ISERROR(LEFT(_xlfn.FORMULATEXT(XED451),1)="=")=FALSE),TRUE,FALSE),IF(AND(ISERROR(FIND("!",_xlfn.FORMULATEXT(XEE451),1))=FALSE,ISERROR(LEFT(_xlfn.FORMULATEXT(XEE451),1)="=")=FALSE),TRUE,FALSE),IF(AND(ISERROR(FIND("!",_xlfn.FORMULATEXT(XEF451),1))=FALSE,ISERROR(LEFT(_xlfn.FORMULATEXT(XEF451),1)="=")=FALSE),TRUE,FALSE),IF(AND(ISERROR(FIND("!",_xlfn.FORMULATEXT(XEG451),1))=FALSE,ISERROR(LEFT(_xlfn.FORMULATEXT(XEG451),1)="=")=FALSE),TRUE,FALSE),IF(AND(ISERROR(FIND("!",_xlfn.FORMULATEXT(XEH451),1))=FALSE,ISERROR(LEFT(_xlfn.FORMULATEXT(XEH451),1)="=")=FALSE),TRUE,FALSE),IF(AND(ISERROR(FIND("!",_xlfn.FORMULATEXT(A451),1))=FALSE,ISERROR(LEFT(_xlfn.FORMULATEXT(A451),1)="=")=FALSE),TRUE,FALSE))=TRUE,TRUE,FALSE)</formula>
    </cfRule>
  </conditionalFormatting>
  <conditionalFormatting sqref="L1:O1">
    <cfRule type="expression" dxfId="89" priority="10">
      <formula>$L$1&lt;&gt;""</formula>
    </cfRule>
  </conditionalFormatting>
  <conditionalFormatting sqref="O4">
    <cfRule type="expression" dxfId="88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EE77-2460-4ACC-80D6-892F89C6500C}">
  <sheetPr codeName="Tabelle50">
    <tabColor theme="6" tint="0.39997558519241921"/>
    <pageSetUpPr fitToPage="1"/>
  </sheetPr>
  <dimension ref="A1:O58"/>
  <sheetViews>
    <sheetView showGridLines="0" workbookViewId="0">
      <pane ySplit="10" topLeftCell="A11" activePane="bottomLeft" state="frozen"/>
      <selection activeCell="A9" sqref="A9"/>
      <selection pane="bottomLeft" activeCell="B6" sqref="B6"/>
    </sheetView>
  </sheetViews>
  <sheetFormatPr baseColWidth="10" defaultColWidth="11.44140625" defaultRowHeight="13.2"/>
  <cols>
    <col min="1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IF(OR(COUNT(K12:K46)&lt;&gt;COUNTIF(M12:M46,"&gt;0")-COUNTIF(A11:A1635,"ZS"),$K$7=""),"Das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O47</f>
        <v>0</v>
      </c>
    </row>
    <row r="3" spans="1:15">
      <c r="A3" s="199"/>
      <c r="B3" s="104" t="s">
        <v>507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M47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K47</f>
        <v>0</v>
      </c>
    </row>
    <row r="5" spans="1:15">
      <c r="A5" s="199"/>
      <c r="B5" s="110" t="s">
        <v>506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1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I47</f>
        <v>580.54999999999984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L47</f>
        <v>580.54999999999984</v>
      </c>
    </row>
    <row r="7" spans="1:15" ht="15.6">
      <c r="A7" s="199"/>
      <c r="B7" s="279" t="str">
        <f>IF(AND(ROUND(SUM(H12:H47)/2,2)=ROUND(H47,2),ROUND(SUM(L12:L47)/2,2)=ROUND(L47,2),ROUND(SUM(M12:M47)/2,2)=ROUND(M47,2),ROUND(SUM(O12:O47)/2,2)=ROUND(O47,2)),"","SUMMENFEHLER")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COUNTA(J12:J46)</f>
        <v>35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100</v>
      </c>
      <c r="C12" s="255" t="s">
        <v>128</v>
      </c>
      <c r="D12" s="256" t="s">
        <v>100</v>
      </c>
      <c r="E12" s="156" t="s">
        <v>335</v>
      </c>
      <c r="F12" s="157" t="s">
        <v>76</v>
      </c>
      <c r="G12" s="257" t="s">
        <v>71</v>
      </c>
      <c r="H12" s="255" t="s">
        <v>58</v>
      </c>
      <c r="I12" s="258">
        <v>13.29</v>
      </c>
      <c r="J12" s="259">
        <v>1</v>
      </c>
      <c r="K12" s="9"/>
      <c r="L12" s="260">
        <f t="shared" ref="L12" si="0">I12*J12</f>
        <v>13.29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100</v>
      </c>
      <c r="C13" s="157" t="s">
        <v>128</v>
      </c>
      <c r="D13" s="157" t="s">
        <v>100</v>
      </c>
      <c r="E13" s="156" t="s">
        <v>336</v>
      </c>
      <c r="F13" s="157" t="s">
        <v>76</v>
      </c>
      <c r="G13" s="257" t="s">
        <v>71</v>
      </c>
      <c r="H13" s="255" t="s">
        <v>58</v>
      </c>
      <c r="I13" s="262">
        <v>33.369999999999997</v>
      </c>
      <c r="J13" s="259">
        <v>1</v>
      </c>
      <c r="K13" s="9"/>
      <c r="L13" s="260">
        <f t="shared" ref="L13" si="4">I13*J13</f>
        <v>33.369999999999997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100</v>
      </c>
      <c r="C14" s="255" t="s">
        <v>128</v>
      </c>
      <c r="D14" s="256" t="s">
        <v>100</v>
      </c>
      <c r="E14" s="156" t="s">
        <v>337</v>
      </c>
      <c r="F14" s="157" t="s">
        <v>76</v>
      </c>
      <c r="G14" s="257" t="s">
        <v>71</v>
      </c>
      <c r="H14" s="255" t="s">
        <v>58</v>
      </c>
      <c r="I14" s="258">
        <v>22.15</v>
      </c>
      <c r="J14" s="259">
        <v>1</v>
      </c>
      <c r="K14" s="9"/>
      <c r="L14" s="260">
        <f t="shared" ref="L14:L45" si="8">I14*J14</f>
        <v>22.15</v>
      </c>
      <c r="M14" s="260">
        <f t="shared" ref="M14:M45" si="9">IFERROR(L14/K14,0)</f>
        <v>0</v>
      </c>
      <c r="N14" s="261">
        <f t="shared" ref="N14:N45" si="10">IF(O14&gt;0,O14/J14,0)</f>
        <v>0</v>
      </c>
      <c r="O14" s="260">
        <f t="shared" ref="O14:O45" si="11">ROUND(M14*SVS_GrR_L_Wert,2)</f>
        <v>0</v>
      </c>
    </row>
    <row r="15" spans="1:15">
      <c r="A15" s="254">
        <f>MAX($A$12:A14)+1</f>
        <v>4</v>
      </c>
      <c r="B15" s="156" t="s">
        <v>100</v>
      </c>
      <c r="C15" s="255" t="s">
        <v>128</v>
      </c>
      <c r="D15" s="256" t="s">
        <v>100</v>
      </c>
      <c r="E15" s="156" t="s">
        <v>338</v>
      </c>
      <c r="F15" s="157" t="s">
        <v>76</v>
      </c>
      <c r="G15" s="257" t="s">
        <v>71</v>
      </c>
      <c r="H15" s="255" t="s">
        <v>58</v>
      </c>
      <c r="I15" s="258">
        <v>20.100000000000001</v>
      </c>
      <c r="J15" s="259">
        <v>1</v>
      </c>
      <c r="K15" s="9"/>
      <c r="L15" s="260">
        <f t="shared" si="8"/>
        <v>20.100000000000001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100</v>
      </c>
      <c r="C16" s="255" t="s">
        <v>128</v>
      </c>
      <c r="D16" s="256" t="s">
        <v>100</v>
      </c>
      <c r="E16" s="156" t="s">
        <v>339</v>
      </c>
      <c r="F16" s="157" t="s">
        <v>76</v>
      </c>
      <c r="G16" s="257" t="s">
        <v>71</v>
      </c>
      <c r="H16" s="255" t="s">
        <v>86</v>
      </c>
      <c r="I16" s="258">
        <v>10.08</v>
      </c>
      <c r="J16" s="259">
        <v>1</v>
      </c>
      <c r="K16" s="9"/>
      <c r="L16" s="260">
        <f t="shared" si="8"/>
        <v>10.08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100</v>
      </c>
      <c r="C17" s="255" t="s">
        <v>128</v>
      </c>
      <c r="D17" s="256" t="s">
        <v>100</v>
      </c>
      <c r="E17" s="156" t="s">
        <v>340</v>
      </c>
      <c r="F17" s="157" t="s">
        <v>75</v>
      </c>
      <c r="G17" s="257" t="s">
        <v>71</v>
      </c>
      <c r="H17" s="255" t="s">
        <v>89</v>
      </c>
      <c r="I17" s="258">
        <v>13.66</v>
      </c>
      <c r="J17" s="259">
        <v>1</v>
      </c>
      <c r="K17" s="9"/>
      <c r="L17" s="260">
        <f t="shared" si="8"/>
        <v>13.66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100</v>
      </c>
      <c r="C18" s="255" t="s">
        <v>128</v>
      </c>
      <c r="D18" s="256" t="s">
        <v>100</v>
      </c>
      <c r="E18" s="156" t="s">
        <v>341</v>
      </c>
      <c r="F18" s="157" t="s">
        <v>76</v>
      </c>
      <c r="G18" s="257" t="s">
        <v>71</v>
      </c>
      <c r="H18" s="255" t="s">
        <v>108</v>
      </c>
      <c r="I18" s="258">
        <v>46.38</v>
      </c>
      <c r="J18" s="259">
        <v>1</v>
      </c>
      <c r="K18" s="9"/>
      <c r="L18" s="260">
        <f t="shared" si="8"/>
        <v>46.38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100</v>
      </c>
      <c r="C19" s="255" t="s">
        <v>128</v>
      </c>
      <c r="D19" s="256" t="s">
        <v>100</v>
      </c>
      <c r="E19" s="156" t="s">
        <v>342</v>
      </c>
      <c r="F19" s="157" t="s">
        <v>76</v>
      </c>
      <c r="G19" s="257" t="s">
        <v>71</v>
      </c>
      <c r="H19" s="255" t="s">
        <v>44</v>
      </c>
      <c r="I19" s="258">
        <v>5.48</v>
      </c>
      <c r="J19" s="259">
        <v>1</v>
      </c>
      <c r="K19" s="9"/>
      <c r="L19" s="260">
        <f t="shared" si="8"/>
        <v>5.48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100</v>
      </c>
      <c r="C20" s="255" t="s">
        <v>128</v>
      </c>
      <c r="D20" s="256" t="s">
        <v>100</v>
      </c>
      <c r="E20" s="156" t="s">
        <v>343</v>
      </c>
      <c r="F20" s="157" t="s">
        <v>76</v>
      </c>
      <c r="G20" s="257" t="s">
        <v>71</v>
      </c>
      <c r="H20" s="255" t="s">
        <v>44</v>
      </c>
      <c r="I20" s="258">
        <v>12.04</v>
      </c>
      <c r="J20" s="259">
        <v>1</v>
      </c>
      <c r="K20" s="9"/>
      <c r="L20" s="260">
        <f t="shared" si="8"/>
        <v>12.04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100</v>
      </c>
      <c r="C21" s="255" t="s">
        <v>128</v>
      </c>
      <c r="D21" s="256" t="s">
        <v>100</v>
      </c>
      <c r="E21" s="156" t="s">
        <v>344</v>
      </c>
      <c r="F21" s="157" t="s">
        <v>76</v>
      </c>
      <c r="G21" s="257" t="s">
        <v>71</v>
      </c>
      <c r="H21" s="255" t="s">
        <v>86</v>
      </c>
      <c r="I21" s="258">
        <v>4.53</v>
      </c>
      <c r="J21" s="259">
        <v>1</v>
      </c>
      <c r="K21" s="9"/>
      <c r="L21" s="260">
        <f t="shared" si="8"/>
        <v>4.53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100</v>
      </c>
      <c r="C22" s="255" t="s">
        <v>128</v>
      </c>
      <c r="D22" s="256" t="s">
        <v>100</v>
      </c>
      <c r="E22" s="156" t="s">
        <v>345</v>
      </c>
      <c r="F22" s="157" t="s">
        <v>75</v>
      </c>
      <c r="G22" s="257" t="s">
        <v>71</v>
      </c>
      <c r="H22" s="255" t="s">
        <v>89</v>
      </c>
      <c r="I22" s="258">
        <v>8.11</v>
      </c>
      <c r="J22" s="259">
        <v>1</v>
      </c>
      <c r="K22" s="9"/>
      <c r="L22" s="260">
        <f t="shared" si="8"/>
        <v>8.11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100</v>
      </c>
      <c r="C23" s="255" t="s">
        <v>128</v>
      </c>
      <c r="D23" s="256" t="s">
        <v>100</v>
      </c>
      <c r="E23" s="156" t="s">
        <v>346</v>
      </c>
      <c r="F23" s="157" t="s">
        <v>347</v>
      </c>
      <c r="G23" s="257" t="s">
        <v>71</v>
      </c>
      <c r="H23" s="255" t="s">
        <v>58</v>
      </c>
      <c r="I23" s="258">
        <v>13.03</v>
      </c>
      <c r="J23" s="259">
        <v>1</v>
      </c>
      <c r="K23" s="9"/>
      <c r="L23" s="260">
        <f t="shared" si="8"/>
        <v>13.03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100</v>
      </c>
      <c r="C24" s="255" t="s">
        <v>128</v>
      </c>
      <c r="D24" s="256" t="s">
        <v>100</v>
      </c>
      <c r="E24" s="156" t="s">
        <v>348</v>
      </c>
      <c r="F24" s="157" t="s">
        <v>76</v>
      </c>
      <c r="G24" s="257" t="s">
        <v>71</v>
      </c>
      <c r="H24" s="255" t="s">
        <v>83</v>
      </c>
      <c r="I24" s="258">
        <v>14.54</v>
      </c>
      <c r="J24" s="259">
        <v>1</v>
      </c>
      <c r="K24" s="9"/>
      <c r="L24" s="260">
        <f t="shared" si="8"/>
        <v>14.54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100</v>
      </c>
      <c r="C25" s="255" t="s">
        <v>128</v>
      </c>
      <c r="D25" s="256" t="s">
        <v>100</v>
      </c>
      <c r="E25" s="156" t="s">
        <v>57</v>
      </c>
      <c r="F25" s="157" t="s">
        <v>75</v>
      </c>
      <c r="G25" s="257" t="s">
        <v>71</v>
      </c>
      <c r="H25" s="255" t="s">
        <v>86</v>
      </c>
      <c r="I25" s="258">
        <v>6</v>
      </c>
      <c r="J25" s="259">
        <v>1</v>
      </c>
      <c r="K25" s="9"/>
      <c r="L25" s="260">
        <f t="shared" si="8"/>
        <v>6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100</v>
      </c>
      <c r="C26" s="255" t="s">
        <v>128</v>
      </c>
      <c r="D26" s="256" t="s">
        <v>100</v>
      </c>
      <c r="E26" s="156" t="s">
        <v>349</v>
      </c>
      <c r="F26" s="157" t="s">
        <v>75</v>
      </c>
      <c r="G26" s="257" t="s">
        <v>71</v>
      </c>
      <c r="H26" s="255" t="s">
        <v>89</v>
      </c>
      <c r="I26" s="258">
        <v>12.51</v>
      </c>
      <c r="J26" s="259">
        <v>1</v>
      </c>
      <c r="K26" s="9"/>
      <c r="L26" s="260">
        <f t="shared" si="8"/>
        <v>12.51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100</v>
      </c>
      <c r="C27" s="255" t="s">
        <v>128</v>
      </c>
      <c r="D27" s="256" t="s">
        <v>100</v>
      </c>
      <c r="E27" s="156" t="s">
        <v>350</v>
      </c>
      <c r="F27" s="157" t="s">
        <v>76</v>
      </c>
      <c r="G27" s="257" t="s">
        <v>71</v>
      </c>
      <c r="H27" s="255" t="s">
        <v>58</v>
      </c>
      <c r="I27" s="258">
        <v>33.6</v>
      </c>
      <c r="J27" s="259">
        <v>1</v>
      </c>
      <c r="K27" s="9"/>
      <c r="L27" s="260">
        <f t="shared" si="8"/>
        <v>33.6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100</v>
      </c>
      <c r="C28" s="255" t="s">
        <v>128</v>
      </c>
      <c r="D28" s="256" t="s">
        <v>100</v>
      </c>
      <c r="E28" s="156" t="s">
        <v>351</v>
      </c>
      <c r="F28" s="157" t="s">
        <v>76</v>
      </c>
      <c r="G28" s="257" t="s">
        <v>71</v>
      </c>
      <c r="H28" s="255" t="s">
        <v>58</v>
      </c>
      <c r="I28" s="258">
        <v>13.12</v>
      </c>
      <c r="J28" s="259">
        <v>1</v>
      </c>
      <c r="K28" s="9"/>
      <c r="L28" s="260">
        <f t="shared" si="8"/>
        <v>13.12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100</v>
      </c>
      <c r="C29" s="255" t="s">
        <v>128</v>
      </c>
      <c r="D29" s="256" t="s">
        <v>100</v>
      </c>
      <c r="E29" s="156" t="s">
        <v>352</v>
      </c>
      <c r="F29" s="157" t="s">
        <v>76</v>
      </c>
      <c r="G29" s="257" t="s">
        <v>71</v>
      </c>
      <c r="H29" s="255" t="s">
        <v>58</v>
      </c>
      <c r="I29" s="258">
        <v>19.95</v>
      </c>
      <c r="J29" s="259">
        <v>1</v>
      </c>
      <c r="K29" s="9"/>
      <c r="L29" s="260">
        <f t="shared" si="8"/>
        <v>19.95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100</v>
      </c>
      <c r="C30" s="255" t="s">
        <v>128</v>
      </c>
      <c r="D30" s="256" t="s">
        <v>100</v>
      </c>
      <c r="E30" s="156" t="s">
        <v>353</v>
      </c>
      <c r="F30" s="157" t="s">
        <v>76</v>
      </c>
      <c r="G30" s="257" t="s">
        <v>71</v>
      </c>
      <c r="H30" s="255" t="s">
        <v>86</v>
      </c>
      <c r="I30" s="258">
        <v>8.35</v>
      </c>
      <c r="J30" s="259">
        <v>1</v>
      </c>
      <c r="K30" s="9"/>
      <c r="L30" s="260">
        <f t="shared" si="8"/>
        <v>8.35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100</v>
      </c>
      <c r="C31" s="255" t="s">
        <v>128</v>
      </c>
      <c r="D31" s="256" t="s">
        <v>100</v>
      </c>
      <c r="E31" s="156" t="s">
        <v>354</v>
      </c>
      <c r="F31" s="157" t="s">
        <v>75</v>
      </c>
      <c r="G31" s="257" t="s">
        <v>71</v>
      </c>
      <c r="H31" s="255" t="s">
        <v>89</v>
      </c>
      <c r="I31" s="258">
        <v>13.7</v>
      </c>
      <c r="J31" s="259">
        <v>1</v>
      </c>
      <c r="K31" s="9"/>
      <c r="L31" s="260">
        <f t="shared" si="8"/>
        <v>13.7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100</v>
      </c>
      <c r="C32" s="255" t="s">
        <v>128</v>
      </c>
      <c r="D32" s="256" t="s">
        <v>100</v>
      </c>
      <c r="E32" s="156" t="s">
        <v>355</v>
      </c>
      <c r="F32" s="157" t="s">
        <v>76</v>
      </c>
      <c r="G32" s="257" t="s">
        <v>71</v>
      </c>
      <c r="H32" s="255" t="s">
        <v>86</v>
      </c>
      <c r="I32" s="258">
        <v>7.38</v>
      </c>
      <c r="J32" s="259">
        <v>1</v>
      </c>
      <c r="K32" s="9"/>
      <c r="L32" s="260">
        <f t="shared" si="8"/>
        <v>7.38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100</v>
      </c>
      <c r="C33" s="255" t="s">
        <v>128</v>
      </c>
      <c r="D33" s="256" t="s">
        <v>100</v>
      </c>
      <c r="E33" s="156" t="s">
        <v>356</v>
      </c>
      <c r="F33" s="157" t="s">
        <v>76</v>
      </c>
      <c r="G33" s="257" t="s">
        <v>71</v>
      </c>
      <c r="H33" s="255" t="s">
        <v>58</v>
      </c>
      <c r="I33" s="258">
        <v>33.380000000000003</v>
      </c>
      <c r="J33" s="259">
        <v>1</v>
      </c>
      <c r="K33" s="9"/>
      <c r="L33" s="260">
        <f t="shared" si="8"/>
        <v>33.380000000000003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100</v>
      </c>
      <c r="C34" s="255" t="s">
        <v>128</v>
      </c>
      <c r="D34" s="256" t="s">
        <v>100</v>
      </c>
      <c r="E34" s="156" t="s">
        <v>357</v>
      </c>
      <c r="F34" s="157" t="s">
        <v>76</v>
      </c>
      <c r="G34" s="257" t="s">
        <v>71</v>
      </c>
      <c r="H34" s="255" t="s">
        <v>58</v>
      </c>
      <c r="I34" s="258">
        <v>13.25</v>
      </c>
      <c r="J34" s="259">
        <v>1</v>
      </c>
      <c r="K34" s="9"/>
      <c r="L34" s="260">
        <f t="shared" si="8"/>
        <v>13.25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100</v>
      </c>
      <c r="C35" s="255" t="s">
        <v>128</v>
      </c>
      <c r="D35" s="256" t="s">
        <v>100</v>
      </c>
      <c r="E35" s="156" t="s">
        <v>358</v>
      </c>
      <c r="F35" s="157" t="s">
        <v>76</v>
      </c>
      <c r="G35" s="257" t="s">
        <v>71</v>
      </c>
      <c r="H35" s="255" t="s">
        <v>58</v>
      </c>
      <c r="I35" s="258">
        <v>20.57</v>
      </c>
      <c r="J35" s="259">
        <v>1</v>
      </c>
      <c r="K35" s="9"/>
      <c r="L35" s="260">
        <f t="shared" si="8"/>
        <v>20.57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100</v>
      </c>
      <c r="C36" s="255" t="s">
        <v>128</v>
      </c>
      <c r="D36" s="256" t="s">
        <v>100</v>
      </c>
      <c r="E36" s="156" t="s">
        <v>359</v>
      </c>
      <c r="F36" s="157" t="s">
        <v>76</v>
      </c>
      <c r="G36" s="257" t="s">
        <v>71</v>
      </c>
      <c r="H36" s="255" t="s">
        <v>58</v>
      </c>
      <c r="I36" s="258">
        <v>27.02</v>
      </c>
      <c r="J36" s="259">
        <v>1</v>
      </c>
      <c r="K36" s="9"/>
      <c r="L36" s="260">
        <f t="shared" si="8"/>
        <v>27.02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100</v>
      </c>
      <c r="C37" s="255" t="s">
        <v>128</v>
      </c>
      <c r="D37" s="256" t="s">
        <v>100</v>
      </c>
      <c r="E37" s="156" t="s">
        <v>94</v>
      </c>
      <c r="F37" s="157" t="s">
        <v>75</v>
      </c>
      <c r="G37" s="257" t="s">
        <v>71</v>
      </c>
      <c r="H37" s="255" t="s">
        <v>93</v>
      </c>
      <c r="I37" s="258">
        <v>14.01</v>
      </c>
      <c r="J37" s="259">
        <v>1</v>
      </c>
      <c r="K37" s="9"/>
      <c r="L37" s="260">
        <f t="shared" si="8"/>
        <v>14.01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100</v>
      </c>
      <c r="C38" s="255" t="s">
        <v>128</v>
      </c>
      <c r="D38" s="256" t="s">
        <v>100</v>
      </c>
      <c r="E38" s="156" t="s">
        <v>87</v>
      </c>
      <c r="F38" s="157" t="s">
        <v>76</v>
      </c>
      <c r="G38" s="257" t="s">
        <v>71</v>
      </c>
      <c r="H38" s="255" t="s">
        <v>86</v>
      </c>
      <c r="I38" s="258">
        <v>60.13</v>
      </c>
      <c r="J38" s="259">
        <v>1</v>
      </c>
      <c r="K38" s="9"/>
      <c r="L38" s="260">
        <f t="shared" si="8"/>
        <v>60.13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100</v>
      </c>
      <c r="C39" s="255" t="s">
        <v>193</v>
      </c>
      <c r="D39" s="256" t="s">
        <v>100</v>
      </c>
      <c r="E39" s="156" t="s">
        <v>343</v>
      </c>
      <c r="F39" s="157" t="s">
        <v>99</v>
      </c>
      <c r="G39" s="257" t="s">
        <v>71</v>
      </c>
      <c r="H39" s="255" t="s">
        <v>44</v>
      </c>
      <c r="I39" s="258">
        <v>5.0599999999999996</v>
      </c>
      <c r="J39" s="259">
        <v>1</v>
      </c>
      <c r="K39" s="9"/>
      <c r="L39" s="260">
        <f t="shared" si="8"/>
        <v>5.0599999999999996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100</v>
      </c>
      <c r="C40" s="255" t="s">
        <v>193</v>
      </c>
      <c r="D40" s="256" t="s">
        <v>100</v>
      </c>
      <c r="E40" s="156" t="s">
        <v>360</v>
      </c>
      <c r="F40" s="157" t="s">
        <v>99</v>
      </c>
      <c r="G40" s="257" t="s">
        <v>71</v>
      </c>
      <c r="H40" s="255" t="s">
        <v>92</v>
      </c>
      <c r="I40" s="258">
        <v>26.15</v>
      </c>
      <c r="J40" s="259">
        <v>1</v>
      </c>
      <c r="K40" s="9"/>
      <c r="L40" s="260">
        <f t="shared" si="8"/>
        <v>26.15</v>
      </c>
      <c r="M40" s="260">
        <f t="shared" si="9"/>
        <v>0</v>
      </c>
      <c r="N40" s="261">
        <f t="shared" si="10"/>
        <v>0</v>
      </c>
      <c r="O40" s="260">
        <f t="shared" si="11"/>
        <v>0</v>
      </c>
    </row>
    <row r="41" spans="1:15">
      <c r="A41" s="254">
        <f>MAX($A$12:A40)+1</f>
        <v>30</v>
      </c>
      <c r="B41" s="156" t="s">
        <v>100</v>
      </c>
      <c r="C41" s="255" t="s">
        <v>193</v>
      </c>
      <c r="D41" s="256" t="s">
        <v>100</v>
      </c>
      <c r="E41" s="156" t="s">
        <v>87</v>
      </c>
      <c r="F41" s="157" t="s">
        <v>76</v>
      </c>
      <c r="G41" s="257" t="s">
        <v>71</v>
      </c>
      <c r="H41" s="255" t="s">
        <v>86</v>
      </c>
      <c r="I41" s="258">
        <v>6.64</v>
      </c>
      <c r="J41" s="259">
        <v>1</v>
      </c>
      <c r="K41" s="9"/>
      <c r="L41" s="260">
        <f t="shared" si="8"/>
        <v>6.64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100</v>
      </c>
      <c r="C42" s="255" t="s">
        <v>193</v>
      </c>
      <c r="D42" s="256" t="s">
        <v>100</v>
      </c>
      <c r="E42" s="156" t="s">
        <v>361</v>
      </c>
      <c r="F42" s="157" t="s">
        <v>76</v>
      </c>
      <c r="G42" s="257" t="s">
        <v>71</v>
      </c>
      <c r="H42" s="255" t="s">
        <v>88</v>
      </c>
      <c r="I42" s="258">
        <v>8.99</v>
      </c>
      <c r="J42" s="259">
        <v>1</v>
      </c>
      <c r="K42" s="9"/>
      <c r="L42" s="260">
        <f t="shared" si="8"/>
        <v>8.99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100</v>
      </c>
      <c r="C43" s="255" t="s">
        <v>193</v>
      </c>
      <c r="D43" s="256" t="s">
        <v>100</v>
      </c>
      <c r="E43" s="156" t="s">
        <v>245</v>
      </c>
      <c r="F43" s="157" t="s">
        <v>75</v>
      </c>
      <c r="G43" s="257" t="s">
        <v>71</v>
      </c>
      <c r="H43" s="255" t="s">
        <v>89</v>
      </c>
      <c r="I43" s="258">
        <v>2.54</v>
      </c>
      <c r="J43" s="259">
        <v>1</v>
      </c>
      <c r="K43" s="9"/>
      <c r="L43" s="260">
        <f t="shared" si="8"/>
        <v>2.54</v>
      </c>
      <c r="M43" s="260">
        <f t="shared" si="9"/>
        <v>0</v>
      </c>
      <c r="N43" s="261">
        <f t="shared" si="10"/>
        <v>0</v>
      </c>
      <c r="O43" s="260">
        <f t="shared" si="11"/>
        <v>0</v>
      </c>
    </row>
    <row r="44" spans="1:15">
      <c r="A44" s="254">
        <f>MAX($A$12:A43)+1</f>
        <v>33</v>
      </c>
      <c r="B44" s="156" t="s">
        <v>100</v>
      </c>
      <c r="C44" s="255" t="s">
        <v>193</v>
      </c>
      <c r="D44" s="256" t="s">
        <v>100</v>
      </c>
      <c r="E44" s="156" t="s">
        <v>247</v>
      </c>
      <c r="F44" s="157" t="s">
        <v>75</v>
      </c>
      <c r="G44" s="257" t="s">
        <v>71</v>
      </c>
      <c r="H44" s="255" t="s">
        <v>89</v>
      </c>
      <c r="I44" s="258">
        <v>2.5099999999999998</v>
      </c>
      <c r="J44" s="259">
        <v>1</v>
      </c>
      <c r="K44" s="9"/>
      <c r="L44" s="260">
        <f t="shared" si="8"/>
        <v>2.5099999999999998</v>
      </c>
      <c r="M44" s="260">
        <f t="shared" si="9"/>
        <v>0</v>
      </c>
      <c r="N44" s="261">
        <f t="shared" si="10"/>
        <v>0</v>
      </c>
      <c r="O44" s="260">
        <f t="shared" si="11"/>
        <v>0</v>
      </c>
    </row>
    <row r="45" spans="1:15">
      <c r="A45" s="254">
        <f>MAX($A$12:A44)+1</f>
        <v>34</v>
      </c>
      <c r="B45" s="156" t="s">
        <v>100</v>
      </c>
      <c r="C45" s="255" t="s">
        <v>193</v>
      </c>
      <c r="D45" s="256" t="s">
        <v>100</v>
      </c>
      <c r="E45" s="156" t="s">
        <v>362</v>
      </c>
      <c r="F45" s="157" t="s">
        <v>75</v>
      </c>
      <c r="G45" s="257" t="s">
        <v>71</v>
      </c>
      <c r="H45" s="255" t="s">
        <v>89</v>
      </c>
      <c r="I45" s="258">
        <v>8.39</v>
      </c>
      <c r="J45" s="259">
        <v>1</v>
      </c>
      <c r="K45" s="9"/>
      <c r="L45" s="260">
        <f t="shared" si="8"/>
        <v>8.39</v>
      </c>
      <c r="M45" s="260">
        <f t="shared" si="9"/>
        <v>0</v>
      </c>
      <c r="N45" s="261">
        <f t="shared" si="10"/>
        <v>0</v>
      </c>
      <c r="O45" s="260">
        <f t="shared" si="11"/>
        <v>0</v>
      </c>
    </row>
    <row r="46" spans="1:15">
      <c r="A46" s="254">
        <f>MAX($A$12:A45)+1</f>
        <v>35</v>
      </c>
      <c r="B46" s="156" t="s">
        <v>100</v>
      </c>
      <c r="C46" s="255" t="s">
        <v>193</v>
      </c>
      <c r="D46" s="256" t="s">
        <v>100</v>
      </c>
      <c r="E46" s="156" t="s">
        <v>363</v>
      </c>
      <c r="F46" s="157" t="s">
        <v>76</v>
      </c>
      <c r="G46" s="257" t="s">
        <v>71</v>
      </c>
      <c r="H46" s="255" t="s">
        <v>58</v>
      </c>
      <c r="I46" s="258">
        <v>20.54</v>
      </c>
      <c r="J46" s="259">
        <v>1</v>
      </c>
      <c r="K46" s="9"/>
      <c r="L46" s="260">
        <f t="shared" ref="L46" si="12">I46*J46</f>
        <v>20.54</v>
      </c>
      <c r="M46" s="260">
        <f t="shared" ref="M46" si="13">IFERROR(L46/K46,0)</f>
        <v>0</v>
      </c>
      <c r="N46" s="261">
        <f t="shared" ref="N46" si="14">IF(O46&gt;0,O46/J46,0)</f>
        <v>0</v>
      </c>
      <c r="O46" s="260">
        <f t="shared" ref="O46" si="15">ROUND(M46*SVS_GrR_L_Wert,2)</f>
        <v>0</v>
      </c>
    </row>
    <row r="47" spans="1:15">
      <c r="A47" s="163" t="s">
        <v>5</v>
      </c>
      <c r="B47" s="263" t="s">
        <v>63</v>
      </c>
      <c r="C47" s="264"/>
      <c r="D47" s="264"/>
      <c r="E47" s="165"/>
      <c r="F47" s="165"/>
      <c r="G47" s="166"/>
      <c r="H47" s="167"/>
      <c r="I47" s="265">
        <f>SUM(I12:I46)</f>
        <v>580.54999999999984</v>
      </c>
      <c r="J47" s="266"/>
      <c r="K47" s="171">
        <f>IFERROR(L47/M47,0)</f>
        <v>0</v>
      </c>
      <c r="L47" s="265">
        <f>SUM(L12:L46)</f>
        <v>580.54999999999984</v>
      </c>
      <c r="M47" s="265">
        <f>SUM(M12:M46)</f>
        <v>0</v>
      </c>
      <c r="N47" s="172"/>
      <c r="O47" s="173">
        <f>SUM(O12:O46)</f>
        <v>0</v>
      </c>
    </row>
    <row r="48" spans="1:15">
      <c r="E48" s="13"/>
      <c r="F48" s="13"/>
      <c r="L48" s="12"/>
    </row>
    <row r="49" spans="1:15" customFormat="1">
      <c r="A49" s="175"/>
      <c r="B49" s="176"/>
      <c r="C49" s="177" t="str">
        <f>"weil "&amp;COUNTA($A:$A)-SUBTOTAL(103,$A:$A)&amp;" Zeile(n) Ausgeblendet"</f>
        <v>weil 0 Zeile(n) Ausgeblendet</v>
      </c>
      <c r="D49" s="176" t="str">
        <f>"oder Abgefiltert sind, Teilsummen:"</f>
        <v>oder Abgefiltert sind, Teilsummen:</v>
      </c>
      <c r="E49" s="177"/>
      <c r="F49" s="177"/>
      <c r="G49" s="177" t="str">
        <f>"zu reinigende Räume:  "</f>
        <v xml:space="preserve">zu reinigende Räume:  </v>
      </c>
      <c r="H49" s="181">
        <f>SUBTOTAL(103,F12:F46)</f>
        <v>35</v>
      </c>
      <c r="I49" s="177"/>
      <c r="J49" s="177"/>
      <c r="K49" s="177"/>
      <c r="L49" s="180">
        <f>SUBTOTAL(109,L12:L46)</f>
        <v>580.54999999999984</v>
      </c>
      <c r="M49" s="180">
        <f>SUBTOTAL(109,M12:M46)</f>
        <v>0</v>
      </c>
      <c r="N49" s="182"/>
      <c r="O49" s="180">
        <f>SUBTOTAL(109,O12:O46)</f>
        <v>0</v>
      </c>
    </row>
    <row r="50" spans="1:15">
      <c r="E50" s="13"/>
      <c r="F50" s="13"/>
      <c r="L50" s="12"/>
    </row>
    <row r="51" spans="1:15">
      <c r="A51" s="267" t="s">
        <v>25</v>
      </c>
      <c r="B51" s="267"/>
      <c r="C51" s="268"/>
      <c r="D51" s="268"/>
      <c r="E51" s="268"/>
      <c r="F51" s="269"/>
      <c r="G51" s="270"/>
      <c r="H51" s="271"/>
      <c r="I51" s="271"/>
      <c r="J51" s="271"/>
      <c r="K51" s="271"/>
      <c r="L51" s="271"/>
      <c r="M51" s="271"/>
      <c r="N51" s="271"/>
      <c r="O51" s="271"/>
    </row>
    <row r="52" spans="1:15" ht="6" customHeight="1">
      <c r="A52" s="267"/>
      <c r="B52" s="267"/>
      <c r="C52" s="268"/>
      <c r="D52" s="268"/>
      <c r="E52" s="268"/>
      <c r="F52" s="269"/>
      <c r="G52" s="270"/>
      <c r="H52" s="271"/>
      <c r="I52" s="272"/>
      <c r="J52" s="272"/>
      <c r="K52" s="271"/>
      <c r="L52" s="271"/>
      <c r="M52" s="271"/>
      <c r="N52" s="271"/>
      <c r="O52" s="271"/>
    </row>
    <row r="53" spans="1:15">
      <c r="A53" s="10" t="s">
        <v>26</v>
      </c>
      <c r="B53" s="10" t="s">
        <v>27</v>
      </c>
      <c r="D53" s="10" t="s">
        <v>28</v>
      </c>
      <c r="E53" s="273" t="s">
        <v>29</v>
      </c>
      <c r="F53" s="13"/>
      <c r="J53" s="14"/>
      <c r="K53" s="12"/>
      <c r="L53" s="12"/>
      <c r="M53" s="12"/>
      <c r="N53" s="12"/>
      <c r="O53" s="12"/>
    </row>
    <row r="54" spans="1:15">
      <c r="A54" s="10" t="s">
        <v>12</v>
      </c>
      <c r="B54" s="10" t="s">
        <v>30</v>
      </c>
      <c r="D54" s="10" t="s">
        <v>31</v>
      </c>
      <c r="E54" s="273" t="s">
        <v>32</v>
      </c>
      <c r="F54" s="13"/>
      <c r="J54" s="14"/>
      <c r="K54" s="12"/>
      <c r="L54" s="12"/>
      <c r="M54" s="12"/>
      <c r="N54" s="12"/>
      <c r="O54" s="12"/>
    </row>
    <row r="55" spans="1:15">
      <c r="A55" s="10" t="s">
        <v>111</v>
      </c>
      <c r="B55" s="10" t="s">
        <v>34</v>
      </c>
      <c r="D55" s="267" t="s">
        <v>51</v>
      </c>
      <c r="E55" s="274" t="s">
        <v>52</v>
      </c>
      <c r="F55" s="13"/>
      <c r="J55" s="14"/>
      <c r="K55" s="12"/>
      <c r="L55" s="12"/>
      <c r="M55" s="12"/>
      <c r="N55" s="12"/>
      <c r="O55" s="12"/>
    </row>
    <row r="56" spans="1:15">
      <c r="A56" s="10" t="s">
        <v>35</v>
      </c>
      <c r="B56" s="10" t="s">
        <v>36</v>
      </c>
      <c r="D56" s="273" t="s">
        <v>37</v>
      </c>
      <c r="E56" s="16" t="s">
        <v>38</v>
      </c>
      <c r="J56" s="14"/>
      <c r="K56" s="12"/>
      <c r="L56" s="12"/>
      <c r="M56" s="12"/>
      <c r="N56" s="12"/>
      <c r="O56" s="12"/>
    </row>
    <row r="57" spans="1:15">
      <c r="J57" s="14"/>
      <c r="K57" s="12"/>
      <c r="L57" s="12"/>
      <c r="M57" s="12"/>
      <c r="N57" s="12"/>
      <c r="O57" s="12"/>
    </row>
    <row r="58" spans="1:15">
      <c r="J58" s="14"/>
      <c r="K58" s="12"/>
      <c r="L58" s="12"/>
      <c r="M58" s="12"/>
      <c r="N58" s="12"/>
      <c r="O58" s="12"/>
    </row>
  </sheetData>
  <sheetProtection algorithmName="SHA-512" hashValue="BlYaF+mDXBM0g7cuShNQqelxRHwnYuYIuis8DY9C6MsNgcvCzK5gH4TMrJ1v+wkUIOq5Ks5IUTrdnyV0w1PKVw==" saltValue="u2jwLQWc6NMc+HzHj7kOjQ==" spinCount="100000" sheet="1" objects="1" scenarios="1" formatColumns="0" formatRows="0" autoFilter="0"/>
  <autoFilter ref="A10:O47" xr:uid="{A2D47FAE-0A62-452B-9B8B-76FE9BEAAB42}"/>
  <mergeCells count="3">
    <mergeCell ref="G1:K4"/>
    <mergeCell ref="G5:K6"/>
    <mergeCell ref="B7:D8"/>
  </mergeCells>
  <conditionalFormatting sqref="A49:O49">
    <cfRule type="expression" dxfId="87" priority="6">
      <formula>IF(SUBTOTAL(103,$A:$A)=COUNTA($A:$A),TRUE,FALSE)</formula>
    </cfRule>
  </conditionalFormatting>
  <conditionalFormatting sqref="B7">
    <cfRule type="expression" dxfId="86" priority="8">
      <formula>B7&lt;&gt;""</formula>
    </cfRule>
  </conditionalFormatting>
  <conditionalFormatting sqref="B12:I46">
    <cfRule type="expression" dxfId="85" priority="3">
      <formula>AND(NOT(ISBLANK($E$9)),SEARCH($E$9,$B12&amp;$C12&amp;$D12&amp;$E12&amp;$F12&amp;$G12&amp;$H12&amp;$I12))</formula>
    </cfRule>
  </conditionalFormatting>
  <conditionalFormatting sqref="G5">
    <cfRule type="expression" dxfId="84" priority="9">
      <formula>$G$5&lt;&gt;""</formula>
    </cfRule>
  </conditionalFormatting>
  <conditionalFormatting sqref="L1:O1">
    <cfRule type="expression" dxfId="83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6880-1A32-46E2-BAC7-7655D96F6C62}">
  <sheetPr codeName="Tabelle34">
    <tabColor theme="6" tint="0.79998168889431442"/>
    <pageSetUpPr fitToPage="1"/>
  </sheetPr>
  <dimension ref="A1:O76"/>
  <sheetViews>
    <sheetView showGridLines="0" workbookViewId="0">
      <pane ySplit="10" topLeftCell="A11" activePane="bottomLeft" state="frozen"/>
      <selection activeCell="A9" sqref="A9"/>
      <selection pane="bottomLeft" activeCell="E7" sqref="E7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IF(OR(COUNTIF(K12:K64,"&gt;0")&lt;&gt;COUNT(M12:M64)-COUNTIF(A11:A1256,"ZS"),$K$7=""),"Das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O65</f>
        <v>0</v>
      </c>
    </row>
    <row r="3" spans="1:15">
      <c r="A3" s="95"/>
      <c r="B3" s="104" t="s">
        <v>508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M65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K65</f>
        <v>0</v>
      </c>
    </row>
    <row r="5" spans="1:15">
      <c r="A5" s="95"/>
      <c r="B5" s="110" t="s">
        <v>509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2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H65</f>
        <v>1098.6400000000001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106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L65</f>
        <v>236718.89999999994</v>
      </c>
    </row>
    <row r="7" spans="1:15" ht="15.6">
      <c r="A7" s="121"/>
      <c r="B7" s="303" t="str">
        <f>IF(AND(ROUND(SUM(H12:H65)/2,2)=ROUND(H65,2),ROUND(SUM(L12:L65)/2,2)=ROUND(L65,2),ROUND(SUM(M12:M65)/2,2)=ROUND(M65,2),ROUND(SUM(O12:O65)/2,2)=ROUND(O65,2)),"","SUMMENFEHLER")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180</v>
      </c>
      <c r="L8" s="112" t="s">
        <v>40</v>
      </c>
      <c r="M8" s="112"/>
      <c r="N8" s="112"/>
      <c r="O8" s="132">
        <f>COUNTA(I12:I64)</f>
        <v>52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366</v>
      </c>
      <c r="C12" s="157" t="s">
        <v>128</v>
      </c>
      <c r="D12" s="158" t="s">
        <v>100</v>
      </c>
      <c r="E12" s="156" t="s">
        <v>365</v>
      </c>
      <c r="F12" s="156" t="s">
        <v>76</v>
      </c>
      <c r="G12" s="157" t="s">
        <v>58</v>
      </c>
      <c r="H12" s="159">
        <v>20.12</v>
      </c>
      <c r="I12" s="157">
        <v>5</v>
      </c>
      <c r="J12" s="160">
        <v>236</v>
      </c>
      <c r="K12" s="9"/>
      <c r="L12" s="161">
        <f>H12*J12</f>
        <v>4748.3200000000006</v>
      </c>
      <c r="M12" s="161">
        <f t="shared" ref="M12" si="0">IFERROR(L12/K12,0)</f>
        <v>0</v>
      </c>
      <c r="N12" s="162">
        <f t="shared" ref="N12" si="1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366</v>
      </c>
      <c r="C13" s="157" t="s">
        <v>128</v>
      </c>
      <c r="D13" s="158" t="s">
        <v>100</v>
      </c>
      <c r="E13" s="156" t="s">
        <v>367</v>
      </c>
      <c r="F13" s="156" t="s">
        <v>76</v>
      </c>
      <c r="G13" s="157" t="s">
        <v>58</v>
      </c>
      <c r="H13" s="159">
        <v>46.05</v>
      </c>
      <c r="I13" s="157">
        <v>5</v>
      </c>
      <c r="J13" s="160">
        <v>236</v>
      </c>
      <c r="K13" s="9"/>
      <c r="L13" s="161">
        <f t="shared" ref="L13" si="2">H13*J13</f>
        <v>10867.8</v>
      </c>
      <c r="M13" s="161">
        <f t="shared" ref="M13" si="3">IFERROR(L13/K13,0)</f>
        <v>0</v>
      </c>
      <c r="N13" s="162">
        <f t="shared" ref="N13" si="4">IF(O13&gt;0,O13/J13,0)</f>
        <v>0</v>
      </c>
      <c r="O13" s="161">
        <f>ROUND(M13*SVS_UR,2)</f>
        <v>0</v>
      </c>
    </row>
    <row r="14" spans="1:15" s="21" customFormat="1" ht="13.95" customHeight="1">
      <c r="A14" s="155">
        <f>MAX($A$12:A13)+1</f>
        <v>3</v>
      </c>
      <c r="B14" s="156" t="s">
        <v>366</v>
      </c>
      <c r="C14" s="157" t="s">
        <v>128</v>
      </c>
      <c r="D14" s="158" t="s">
        <v>100</v>
      </c>
      <c r="E14" s="156" t="s">
        <v>368</v>
      </c>
      <c r="F14" s="156" t="s">
        <v>76</v>
      </c>
      <c r="G14" s="157" t="s">
        <v>58</v>
      </c>
      <c r="H14" s="159">
        <v>20.420000000000002</v>
      </c>
      <c r="I14" s="157">
        <v>5</v>
      </c>
      <c r="J14" s="160">
        <v>236</v>
      </c>
      <c r="K14" s="9"/>
      <c r="L14" s="161">
        <f t="shared" ref="L14:L63" si="5">H14*J14</f>
        <v>4819.1200000000008</v>
      </c>
      <c r="M14" s="161">
        <f t="shared" ref="M14:M63" si="6">IFERROR(L14/K14,0)</f>
        <v>0</v>
      </c>
      <c r="N14" s="162">
        <f t="shared" ref="N14:N63" si="7">IF(O14&gt;0,O14/J14,0)</f>
        <v>0</v>
      </c>
      <c r="O14" s="161">
        <f t="shared" ref="O14:O63" si="8">ROUND(M14*SVS_UR,2)</f>
        <v>0</v>
      </c>
    </row>
    <row r="15" spans="1:15" s="21" customFormat="1" ht="13.95" customHeight="1">
      <c r="A15" s="155">
        <f>MAX($A$12:A14)+1</f>
        <v>4</v>
      </c>
      <c r="B15" s="156" t="s">
        <v>366</v>
      </c>
      <c r="C15" s="157" t="s">
        <v>128</v>
      </c>
      <c r="D15" s="158" t="s">
        <v>100</v>
      </c>
      <c r="E15" s="156" t="s">
        <v>369</v>
      </c>
      <c r="F15" s="156" t="s">
        <v>75</v>
      </c>
      <c r="G15" s="157" t="s">
        <v>89</v>
      </c>
      <c r="H15" s="159">
        <v>9.0399999999999991</v>
      </c>
      <c r="I15" s="157">
        <v>5</v>
      </c>
      <c r="J15" s="160">
        <v>236</v>
      </c>
      <c r="K15" s="9"/>
      <c r="L15" s="161">
        <f t="shared" si="5"/>
        <v>2133.4399999999996</v>
      </c>
      <c r="M15" s="161">
        <f t="shared" si="6"/>
        <v>0</v>
      </c>
      <c r="N15" s="162">
        <f t="shared" si="7"/>
        <v>0</v>
      </c>
      <c r="O15" s="161">
        <f t="shared" si="8"/>
        <v>0</v>
      </c>
    </row>
    <row r="16" spans="1:15" s="21" customFormat="1" ht="13.95" customHeight="1">
      <c r="A16" s="155">
        <f>MAX($A$12:A15)+1</f>
        <v>5</v>
      </c>
      <c r="B16" s="156" t="s">
        <v>366</v>
      </c>
      <c r="C16" s="157" t="s">
        <v>128</v>
      </c>
      <c r="D16" s="158" t="s">
        <v>100</v>
      </c>
      <c r="E16" s="156" t="s">
        <v>370</v>
      </c>
      <c r="F16" s="156" t="s">
        <v>75</v>
      </c>
      <c r="G16" s="157" t="s">
        <v>89</v>
      </c>
      <c r="H16" s="159">
        <v>9.52</v>
      </c>
      <c r="I16" s="157">
        <v>5</v>
      </c>
      <c r="J16" s="160">
        <v>236</v>
      </c>
      <c r="K16" s="9"/>
      <c r="L16" s="161">
        <f t="shared" si="5"/>
        <v>2246.7199999999998</v>
      </c>
      <c r="M16" s="161">
        <f t="shared" si="6"/>
        <v>0</v>
      </c>
      <c r="N16" s="162">
        <f t="shared" si="7"/>
        <v>0</v>
      </c>
      <c r="O16" s="161">
        <f t="shared" si="8"/>
        <v>0</v>
      </c>
    </row>
    <row r="17" spans="1:15" s="21" customFormat="1" ht="13.95" customHeight="1">
      <c r="A17" s="155">
        <f>MAX($A$12:A16)+1</f>
        <v>6</v>
      </c>
      <c r="B17" s="156" t="s">
        <v>366</v>
      </c>
      <c r="C17" s="157" t="s">
        <v>128</v>
      </c>
      <c r="D17" s="158" t="s">
        <v>100</v>
      </c>
      <c r="E17" s="156" t="s">
        <v>371</v>
      </c>
      <c r="F17" s="156" t="s">
        <v>75</v>
      </c>
      <c r="G17" s="157" t="s">
        <v>44</v>
      </c>
      <c r="H17" s="159">
        <v>6.06</v>
      </c>
      <c r="I17" s="157">
        <v>0.23</v>
      </c>
      <c r="J17" s="160">
        <v>12</v>
      </c>
      <c r="K17" s="9"/>
      <c r="L17" s="161">
        <f t="shared" si="5"/>
        <v>72.72</v>
      </c>
      <c r="M17" s="161">
        <f t="shared" si="6"/>
        <v>0</v>
      </c>
      <c r="N17" s="162">
        <f t="shared" si="7"/>
        <v>0</v>
      </c>
      <c r="O17" s="161">
        <f t="shared" si="8"/>
        <v>0</v>
      </c>
    </row>
    <row r="18" spans="1:15" s="21" customFormat="1">
      <c r="A18" s="155">
        <f>MAX($A$12:A17)+1</f>
        <v>7</v>
      </c>
      <c r="B18" s="156" t="s">
        <v>366</v>
      </c>
      <c r="C18" s="157" t="s">
        <v>128</v>
      </c>
      <c r="D18" s="158" t="s">
        <v>100</v>
      </c>
      <c r="E18" s="156" t="s">
        <v>372</v>
      </c>
      <c r="F18" s="156" t="s">
        <v>75</v>
      </c>
      <c r="G18" s="157" t="s">
        <v>45</v>
      </c>
      <c r="H18" s="159">
        <v>3.56</v>
      </c>
      <c r="I18" s="157">
        <v>0.23</v>
      </c>
      <c r="J18" s="160">
        <v>12</v>
      </c>
      <c r="K18" s="9"/>
      <c r="L18" s="161">
        <f t="shared" si="5"/>
        <v>42.72</v>
      </c>
      <c r="M18" s="161">
        <f t="shared" si="6"/>
        <v>0</v>
      </c>
      <c r="N18" s="162">
        <f t="shared" si="7"/>
        <v>0</v>
      </c>
      <c r="O18" s="161">
        <f t="shared" si="8"/>
        <v>0</v>
      </c>
    </row>
    <row r="19" spans="1:15" s="21" customFormat="1">
      <c r="A19" s="155">
        <f>MAX($A$12:A18)+1</f>
        <v>8</v>
      </c>
      <c r="B19" s="156" t="s">
        <v>366</v>
      </c>
      <c r="C19" s="157" t="s">
        <v>128</v>
      </c>
      <c r="D19" s="158" t="s">
        <v>100</v>
      </c>
      <c r="E19" s="156" t="s">
        <v>373</v>
      </c>
      <c r="F19" s="156" t="s">
        <v>76</v>
      </c>
      <c r="G19" s="157" t="s">
        <v>86</v>
      </c>
      <c r="H19" s="159">
        <v>21.04</v>
      </c>
      <c r="I19" s="157">
        <v>5</v>
      </c>
      <c r="J19" s="160">
        <v>236</v>
      </c>
      <c r="K19" s="9"/>
      <c r="L19" s="161">
        <f t="shared" si="5"/>
        <v>4965.4399999999996</v>
      </c>
      <c r="M19" s="161">
        <f t="shared" si="6"/>
        <v>0</v>
      </c>
      <c r="N19" s="162">
        <f t="shared" si="7"/>
        <v>0</v>
      </c>
      <c r="O19" s="161">
        <f t="shared" si="8"/>
        <v>0</v>
      </c>
    </row>
    <row r="20" spans="1:15" s="21" customFormat="1">
      <c r="A20" s="155">
        <f>MAX($A$12:A19)+1</f>
        <v>9</v>
      </c>
      <c r="B20" s="156" t="s">
        <v>366</v>
      </c>
      <c r="C20" s="157" t="s">
        <v>128</v>
      </c>
      <c r="D20" s="158" t="s">
        <v>100</v>
      </c>
      <c r="E20" s="156" t="s">
        <v>374</v>
      </c>
      <c r="F20" s="156" t="s">
        <v>76</v>
      </c>
      <c r="G20" s="157" t="s">
        <v>85</v>
      </c>
      <c r="H20" s="159">
        <v>20.46</v>
      </c>
      <c r="I20" s="157">
        <v>2.5</v>
      </c>
      <c r="J20" s="160">
        <v>118</v>
      </c>
      <c r="K20" s="9"/>
      <c r="L20" s="161">
        <f t="shared" si="5"/>
        <v>2414.2800000000002</v>
      </c>
      <c r="M20" s="161">
        <f t="shared" si="6"/>
        <v>0</v>
      </c>
      <c r="N20" s="162">
        <f t="shared" si="7"/>
        <v>0</v>
      </c>
      <c r="O20" s="161">
        <f t="shared" si="8"/>
        <v>0</v>
      </c>
    </row>
    <row r="21" spans="1:15" s="21" customFormat="1">
      <c r="A21" s="155">
        <f>MAX($A$12:A20)+1</f>
        <v>10</v>
      </c>
      <c r="B21" s="156" t="s">
        <v>366</v>
      </c>
      <c r="C21" s="157" t="s">
        <v>128</v>
      </c>
      <c r="D21" s="158" t="s">
        <v>100</v>
      </c>
      <c r="E21" s="156" t="s">
        <v>126</v>
      </c>
      <c r="F21" s="156" t="s">
        <v>375</v>
      </c>
      <c r="G21" s="157" t="s">
        <v>88</v>
      </c>
      <c r="H21" s="159">
        <v>10.64</v>
      </c>
      <c r="I21" s="157">
        <v>5</v>
      </c>
      <c r="J21" s="160">
        <v>236</v>
      </c>
      <c r="K21" s="9"/>
      <c r="L21" s="161">
        <f t="shared" si="5"/>
        <v>2511.04</v>
      </c>
      <c r="M21" s="161">
        <f t="shared" si="6"/>
        <v>0</v>
      </c>
      <c r="N21" s="162">
        <f t="shared" si="7"/>
        <v>0</v>
      </c>
      <c r="O21" s="161">
        <f t="shared" si="8"/>
        <v>0</v>
      </c>
    </row>
    <row r="22" spans="1:15" s="21" customFormat="1">
      <c r="A22" s="155">
        <f>MAX($A$12:A21)+1</f>
        <v>11</v>
      </c>
      <c r="B22" s="156" t="s">
        <v>377</v>
      </c>
      <c r="C22" s="157" t="s">
        <v>128</v>
      </c>
      <c r="D22" s="158" t="s">
        <v>100</v>
      </c>
      <c r="E22" s="156" t="s">
        <v>376</v>
      </c>
      <c r="F22" s="156" t="s">
        <v>378</v>
      </c>
      <c r="G22" s="157" t="s">
        <v>58</v>
      </c>
      <c r="H22" s="159">
        <v>22.34</v>
      </c>
      <c r="I22" s="157">
        <v>5</v>
      </c>
      <c r="J22" s="160">
        <v>236</v>
      </c>
      <c r="K22" s="9"/>
      <c r="L22" s="161">
        <f t="shared" si="5"/>
        <v>5272.24</v>
      </c>
      <c r="M22" s="161">
        <f t="shared" si="6"/>
        <v>0</v>
      </c>
      <c r="N22" s="162">
        <f t="shared" si="7"/>
        <v>0</v>
      </c>
      <c r="O22" s="161">
        <f t="shared" si="8"/>
        <v>0</v>
      </c>
    </row>
    <row r="23" spans="1:15" s="21" customFormat="1">
      <c r="A23" s="155">
        <f>MAX($A$12:A22)+1</f>
        <v>12</v>
      </c>
      <c r="B23" s="156" t="s">
        <v>377</v>
      </c>
      <c r="C23" s="157" t="s">
        <v>128</v>
      </c>
      <c r="D23" s="158" t="s">
        <v>100</v>
      </c>
      <c r="E23" s="156" t="s">
        <v>379</v>
      </c>
      <c r="F23" s="156" t="s">
        <v>378</v>
      </c>
      <c r="G23" s="157" t="s">
        <v>58</v>
      </c>
      <c r="H23" s="159">
        <v>46.62</v>
      </c>
      <c r="I23" s="157">
        <v>5</v>
      </c>
      <c r="J23" s="160">
        <v>236</v>
      </c>
      <c r="K23" s="9"/>
      <c r="L23" s="161">
        <f t="shared" si="5"/>
        <v>11002.32</v>
      </c>
      <c r="M23" s="161">
        <f t="shared" si="6"/>
        <v>0</v>
      </c>
      <c r="N23" s="162">
        <f t="shared" si="7"/>
        <v>0</v>
      </c>
      <c r="O23" s="161">
        <f t="shared" si="8"/>
        <v>0</v>
      </c>
    </row>
    <row r="24" spans="1:15" s="21" customFormat="1">
      <c r="A24" s="155">
        <f>MAX($A$12:A23)+1</f>
        <v>13</v>
      </c>
      <c r="B24" s="156" t="s">
        <v>377</v>
      </c>
      <c r="C24" s="157" t="s">
        <v>128</v>
      </c>
      <c r="D24" s="158" t="s">
        <v>100</v>
      </c>
      <c r="E24" s="156" t="s">
        <v>380</v>
      </c>
      <c r="F24" s="156" t="s">
        <v>378</v>
      </c>
      <c r="G24" s="157" t="s">
        <v>58</v>
      </c>
      <c r="H24" s="159">
        <v>43.82</v>
      </c>
      <c r="I24" s="157">
        <v>5</v>
      </c>
      <c r="J24" s="160">
        <v>236</v>
      </c>
      <c r="K24" s="9"/>
      <c r="L24" s="161">
        <f t="shared" si="5"/>
        <v>10341.52</v>
      </c>
      <c r="M24" s="161">
        <f t="shared" si="6"/>
        <v>0</v>
      </c>
      <c r="N24" s="162">
        <f t="shared" si="7"/>
        <v>0</v>
      </c>
      <c r="O24" s="161">
        <f t="shared" si="8"/>
        <v>0</v>
      </c>
    </row>
    <row r="25" spans="1:15" s="21" customFormat="1">
      <c r="A25" s="155">
        <f>MAX($A$12:A24)+1</f>
        <v>14</v>
      </c>
      <c r="B25" s="156" t="s">
        <v>377</v>
      </c>
      <c r="C25" s="157" t="s">
        <v>128</v>
      </c>
      <c r="D25" s="158" t="s">
        <v>100</v>
      </c>
      <c r="E25" s="156" t="s">
        <v>381</v>
      </c>
      <c r="F25" s="156" t="s">
        <v>378</v>
      </c>
      <c r="G25" s="157" t="s">
        <v>58</v>
      </c>
      <c r="H25" s="159">
        <v>8.8800000000000008</v>
      </c>
      <c r="I25" s="157">
        <v>5</v>
      </c>
      <c r="J25" s="160">
        <v>236</v>
      </c>
      <c r="K25" s="9"/>
      <c r="L25" s="161">
        <f t="shared" si="5"/>
        <v>2095.6800000000003</v>
      </c>
      <c r="M25" s="161">
        <f t="shared" si="6"/>
        <v>0</v>
      </c>
      <c r="N25" s="162">
        <f t="shared" si="7"/>
        <v>0</v>
      </c>
      <c r="O25" s="161">
        <f t="shared" si="8"/>
        <v>0</v>
      </c>
    </row>
    <row r="26" spans="1:15" s="21" customFormat="1">
      <c r="A26" s="155">
        <f>MAX($A$12:A25)+1</f>
        <v>15</v>
      </c>
      <c r="B26" s="156" t="s">
        <v>377</v>
      </c>
      <c r="C26" s="157" t="s">
        <v>128</v>
      </c>
      <c r="D26" s="158" t="s">
        <v>100</v>
      </c>
      <c r="E26" s="156" t="s">
        <v>382</v>
      </c>
      <c r="F26" s="156" t="s">
        <v>75</v>
      </c>
      <c r="G26" s="157" t="s">
        <v>80</v>
      </c>
      <c r="H26" s="159">
        <v>2.62</v>
      </c>
      <c r="I26" s="275"/>
      <c r="J26" s="275"/>
      <c r="K26" s="275"/>
      <c r="L26" s="276"/>
      <c r="M26" s="276"/>
      <c r="N26" s="276"/>
      <c r="O26" s="276"/>
    </row>
    <row r="27" spans="1:15" s="21" customFormat="1">
      <c r="A27" s="155">
        <f>MAX($A$12:A26)+1</f>
        <v>16</v>
      </c>
      <c r="B27" s="156" t="s">
        <v>377</v>
      </c>
      <c r="C27" s="157" t="s">
        <v>128</v>
      </c>
      <c r="D27" s="158" t="s">
        <v>100</v>
      </c>
      <c r="E27" s="156" t="s">
        <v>383</v>
      </c>
      <c r="F27" s="156" t="s">
        <v>75</v>
      </c>
      <c r="G27" s="157" t="s">
        <v>89</v>
      </c>
      <c r="H27" s="159">
        <v>12.1</v>
      </c>
      <c r="I27" s="157">
        <v>5</v>
      </c>
      <c r="J27" s="160">
        <v>236</v>
      </c>
      <c r="K27" s="9"/>
      <c r="L27" s="161">
        <f t="shared" si="5"/>
        <v>2855.6</v>
      </c>
      <c r="M27" s="161">
        <f t="shared" si="6"/>
        <v>0</v>
      </c>
      <c r="N27" s="162">
        <f t="shared" si="7"/>
        <v>0</v>
      </c>
      <c r="O27" s="161">
        <f t="shared" si="8"/>
        <v>0</v>
      </c>
    </row>
    <row r="28" spans="1:15" s="21" customFormat="1">
      <c r="A28" s="155">
        <f>MAX($A$12:A27)+1</f>
        <v>17</v>
      </c>
      <c r="B28" s="156" t="s">
        <v>377</v>
      </c>
      <c r="C28" s="157" t="s">
        <v>128</v>
      </c>
      <c r="D28" s="158" t="s">
        <v>100</v>
      </c>
      <c r="E28" s="156" t="s">
        <v>131</v>
      </c>
      <c r="F28" s="156" t="s">
        <v>378</v>
      </c>
      <c r="G28" s="157" t="s">
        <v>86</v>
      </c>
      <c r="H28" s="159">
        <v>38.909999999999997</v>
      </c>
      <c r="I28" s="157">
        <v>5</v>
      </c>
      <c r="J28" s="160">
        <v>236</v>
      </c>
      <c r="K28" s="9"/>
      <c r="L28" s="161">
        <f t="shared" si="5"/>
        <v>9182.7599999999984</v>
      </c>
      <c r="M28" s="161">
        <f t="shared" si="6"/>
        <v>0</v>
      </c>
      <c r="N28" s="162">
        <f t="shared" si="7"/>
        <v>0</v>
      </c>
      <c r="O28" s="161">
        <f t="shared" si="8"/>
        <v>0</v>
      </c>
    </row>
    <row r="29" spans="1:15" s="21" customFormat="1">
      <c r="A29" s="155">
        <f>MAX($A$12:A28)+1</f>
        <v>18</v>
      </c>
      <c r="B29" s="156" t="s">
        <v>366</v>
      </c>
      <c r="C29" s="157" t="s">
        <v>128</v>
      </c>
      <c r="D29" s="158" t="s">
        <v>100</v>
      </c>
      <c r="E29" s="156" t="s">
        <v>145</v>
      </c>
      <c r="F29" s="156" t="s">
        <v>75</v>
      </c>
      <c r="G29" s="157" t="s">
        <v>86</v>
      </c>
      <c r="H29" s="159">
        <v>37.9</v>
      </c>
      <c r="I29" s="157">
        <v>5</v>
      </c>
      <c r="J29" s="160">
        <v>236</v>
      </c>
      <c r="K29" s="9"/>
      <c r="L29" s="161">
        <f t="shared" si="5"/>
        <v>8944.4</v>
      </c>
      <c r="M29" s="161">
        <f t="shared" si="6"/>
        <v>0</v>
      </c>
      <c r="N29" s="162">
        <f t="shared" si="7"/>
        <v>0</v>
      </c>
      <c r="O29" s="161">
        <f t="shared" si="8"/>
        <v>0</v>
      </c>
    </row>
    <row r="30" spans="1:15" s="21" customFormat="1">
      <c r="A30" s="155">
        <f>MAX($A$12:A29)+1</f>
        <v>19</v>
      </c>
      <c r="B30" s="156" t="s">
        <v>377</v>
      </c>
      <c r="C30" s="157" t="s">
        <v>128</v>
      </c>
      <c r="D30" s="158" t="s">
        <v>100</v>
      </c>
      <c r="E30" s="156" t="s">
        <v>140</v>
      </c>
      <c r="F30" s="156" t="s">
        <v>378</v>
      </c>
      <c r="G30" s="157" t="s">
        <v>86</v>
      </c>
      <c r="H30" s="159">
        <v>20.43</v>
      </c>
      <c r="I30" s="157">
        <v>5</v>
      </c>
      <c r="J30" s="160">
        <v>236</v>
      </c>
      <c r="K30" s="9"/>
      <c r="L30" s="161">
        <f t="shared" si="5"/>
        <v>4821.4799999999996</v>
      </c>
      <c r="M30" s="161">
        <f t="shared" si="6"/>
        <v>0</v>
      </c>
      <c r="N30" s="162">
        <f t="shared" si="7"/>
        <v>0</v>
      </c>
      <c r="O30" s="161">
        <f t="shared" si="8"/>
        <v>0</v>
      </c>
    </row>
    <row r="31" spans="1:15" s="21" customFormat="1">
      <c r="A31" s="155">
        <f>MAX($A$12:A30)+1</f>
        <v>20</v>
      </c>
      <c r="B31" s="156" t="s">
        <v>377</v>
      </c>
      <c r="C31" s="157" t="s">
        <v>128</v>
      </c>
      <c r="D31" s="158" t="s">
        <v>100</v>
      </c>
      <c r="E31" s="156" t="s">
        <v>94</v>
      </c>
      <c r="F31" s="156" t="s">
        <v>75</v>
      </c>
      <c r="G31" s="157" t="s">
        <v>93</v>
      </c>
      <c r="H31" s="159">
        <v>15.91</v>
      </c>
      <c r="I31" s="157">
        <v>5</v>
      </c>
      <c r="J31" s="160">
        <v>236</v>
      </c>
      <c r="K31" s="9"/>
      <c r="L31" s="161">
        <f t="shared" si="5"/>
        <v>3754.76</v>
      </c>
      <c r="M31" s="161">
        <f t="shared" si="6"/>
        <v>0</v>
      </c>
      <c r="N31" s="162">
        <f t="shared" si="7"/>
        <v>0</v>
      </c>
      <c r="O31" s="161">
        <f t="shared" si="8"/>
        <v>0</v>
      </c>
    </row>
    <row r="32" spans="1:15" s="21" customFormat="1">
      <c r="A32" s="155">
        <f>MAX($A$12:A31)+1</f>
        <v>21</v>
      </c>
      <c r="B32" s="156" t="s">
        <v>377</v>
      </c>
      <c r="C32" s="157" t="s">
        <v>128</v>
      </c>
      <c r="D32" s="158" t="s">
        <v>100</v>
      </c>
      <c r="E32" s="156" t="s">
        <v>384</v>
      </c>
      <c r="F32" s="156" t="s">
        <v>75</v>
      </c>
      <c r="G32" s="157" t="s">
        <v>93</v>
      </c>
      <c r="H32" s="159">
        <v>12.63</v>
      </c>
      <c r="I32" s="157">
        <v>5</v>
      </c>
      <c r="J32" s="160">
        <v>236</v>
      </c>
      <c r="K32" s="9"/>
      <c r="L32" s="161">
        <f t="shared" si="5"/>
        <v>2980.6800000000003</v>
      </c>
      <c r="M32" s="161">
        <f t="shared" si="6"/>
        <v>0</v>
      </c>
      <c r="N32" s="162">
        <f t="shared" si="7"/>
        <v>0</v>
      </c>
      <c r="O32" s="161">
        <f t="shared" si="8"/>
        <v>0</v>
      </c>
    </row>
    <row r="33" spans="1:15" s="21" customFormat="1">
      <c r="A33" s="155">
        <f>MAX($A$12:A32)+1</f>
        <v>22</v>
      </c>
      <c r="B33" s="156" t="s">
        <v>377</v>
      </c>
      <c r="C33" s="157" t="s">
        <v>128</v>
      </c>
      <c r="D33" s="158" t="s">
        <v>100</v>
      </c>
      <c r="E33" s="156" t="s">
        <v>385</v>
      </c>
      <c r="F33" s="156" t="s">
        <v>75</v>
      </c>
      <c r="G33" s="157" t="s">
        <v>89</v>
      </c>
      <c r="H33" s="159">
        <v>4.3499999999999996</v>
      </c>
      <c r="I33" s="157">
        <v>5</v>
      </c>
      <c r="J33" s="160">
        <v>236</v>
      </c>
      <c r="K33" s="9"/>
      <c r="L33" s="161">
        <f t="shared" si="5"/>
        <v>1026.5999999999999</v>
      </c>
      <c r="M33" s="161">
        <f t="shared" si="6"/>
        <v>0</v>
      </c>
      <c r="N33" s="162">
        <f t="shared" si="7"/>
        <v>0</v>
      </c>
      <c r="O33" s="161">
        <f t="shared" si="8"/>
        <v>0</v>
      </c>
    </row>
    <row r="34" spans="1:15" s="21" customFormat="1">
      <c r="A34" s="155">
        <f>MAX($A$12:A33)+1</f>
        <v>23</v>
      </c>
      <c r="B34" s="156" t="s">
        <v>377</v>
      </c>
      <c r="C34" s="157" t="s">
        <v>128</v>
      </c>
      <c r="D34" s="158" t="s">
        <v>100</v>
      </c>
      <c r="E34" s="156" t="s">
        <v>386</v>
      </c>
      <c r="F34" s="156" t="s">
        <v>75</v>
      </c>
      <c r="G34" s="157" t="s">
        <v>89</v>
      </c>
      <c r="H34" s="159">
        <v>1.69</v>
      </c>
      <c r="I34" s="157">
        <v>5</v>
      </c>
      <c r="J34" s="160">
        <v>236</v>
      </c>
      <c r="K34" s="9"/>
      <c r="L34" s="161">
        <f t="shared" si="5"/>
        <v>398.84</v>
      </c>
      <c r="M34" s="161">
        <f t="shared" si="6"/>
        <v>0</v>
      </c>
      <c r="N34" s="162">
        <f t="shared" si="7"/>
        <v>0</v>
      </c>
      <c r="O34" s="161">
        <f t="shared" si="8"/>
        <v>0</v>
      </c>
    </row>
    <row r="35" spans="1:15" s="21" customFormat="1">
      <c r="A35" s="155">
        <f>MAX($A$12:A34)+1</f>
        <v>24</v>
      </c>
      <c r="B35" s="156" t="s">
        <v>377</v>
      </c>
      <c r="C35" s="157" t="s">
        <v>128</v>
      </c>
      <c r="D35" s="158" t="s">
        <v>100</v>
      </c>
      <c r="E35" s="156" t="s">
        <v>387</v>
      </c>
      <c r="F35" s="156" t="s">
        <v>75</v>
      </c>
      <c r="G35" s="157" t="s">
        <v>89</v>
      </c>
      <c r="H35" s="159">
        <v>12.61</v>
      </c>
      <c r="I35" s="157">
        <v>5</v>
      </c>
      <c r="J35" s="160">
        <v>236</v>
      </c>
      <c r="K35" s="9"/>
      <c r="L35" s="161">
        <f t="shared" si="5"/>
        <v>2975.96</v>
      </c>
      <c r="M35" s="161">
        <f t="shared" si="6"/>
        <v>0</v>
      </c>
      <c r="N35" s="162">
        <f t="shared" si="7"/>
        <v>0</v>
      </c>
      <c r="O35" s="161">
        <f t="shared" si="8"/>
        <v>0</v>
      </c>
    </row>
    <row r="36" spans="1:15" s="21" customFormat="1">
      <c r="A36" s="155">
        <f>MAX($A$12:A35)+1</f>
        <v>25</v>
      </c>
      <c r="B36" s="156" t="s">
        <v>377</v>
      </c>
      <c r="C36" s="157" t="s">
        <v>128</v>
      </c>
      <c r="D36" s="158" t="s">
        <v>100</v>
      </c>
      <c r="E36" s="156" t="s">
        <v>388</v>
      </c>
      <c r="F36" s="156" t="s">
        <v>378</v>
      </c>
      <c r="G36" s="157" t="s">
        <v>58</v>
      </c>
      <c r="H36" s="159">
        <v>53.05</v>
      </c>
      <c r="I36" s="157">
        <v>5</v>
      </c>
      <c r="J36" s="160">
        <v>236</v>
      </c>
      <c r="K36" s="9"/>
      <c r="L36" s="161">
        <f t="shared" si="5"/>
        <v>12519.8</v>
      </c>
      <c r="M36" s="161">
        <f t="shared" si="6"/>
        <v>0</v>
      </c>
      <c r="N36" s="162">
        <f t="shared" si="7"/>
        <v>0</v>
      </c>
      <c r="O36" s="161">
        <f t="shared" si="8"/>
        <v>0</v>
      </c>
    </row>
    <row r="37" spans="1:15" s="21" customFormat="1">
      <c r="A37" s="155">
        <f>MAX($A$12:A36)+1</f>
        <v>26</v>
      </c>
      <c r="B37" s="156" t="s">
        <v>377</v>
      </c>
      <c r="C37" s="157" t="s">
        <v>128</v>
      </c>
      <c r="D37" s="158" t="s">
        <v>100</v>
      </c>
      <c r="E37" s="156" t="s">
        <v>389</v>
      </c>
      <c r="F37" s="156" t="s">
        <v>378</v>
      </c>
      <c r="G37" s="157" t="s">
        <v>58</v>
      </c>
      <c r="H37" s="159">
        <v>20.75</v>
      </c>
      <c r="I37" s="157">
        <v>5</v>
      </c>
      <c r="J37" s="160">
        <v>236</v>
      </c>
      <c r="K37" s="9"/>
      <c r="L37" s="161">
        <f t="shared" si="5"/>
        <v>4897</v>
      </c>
      <c r="M37" s="161">
        <f t="shared" si="6"/>
        <v>0</v>
      </c>
      <c r="N37" s="162">
        <f t="shared" si="7"/>
        <v>0</v>
      </c>
      <c r="O37" s="161">
        <f t="shared" si="8"/>
        <v>0</v>
      </c>
    </row>
    <row r="38" spans="1:15" s="21" customFormat="1">
      <c r="A38" s="155">
        <f>MAX($A$12:A37)+1</f>
        <v>27</v>
      </c>
      <c r="B38" s="156" t="s">
        <v>377</v>
      </c>
      <c r="C38" s="157" t="s">
        <v>128</v>
      </c>
      <c r="D38" s="158" t="s">
        <v>100</v>
      </c>
      <c r="E38" s="156" t="s">
        <v>57</v>
      </c>
      <c r="F38" s="156" t="s">
        <v>378</v>
      </c>
      <c r="G38" s="157" t="s">
        <v>86</v>
      </c>
      <c r="H38" s="159">
        <v>8.68</v>
      </c>
      <c r="I38" s="157">
        <v>5</v>
      </c>
      <c r="J38" s="160">
        <v>236</v>
      </c>
      <c r="K38" s="9"/>
      <c r="L38" s="161">
        <f t="shared" si="5"/>
        <v>2048.48</v>
      </c>
      <c r="M38" s="161">
        <f t="shared" si="6"/>
        <v>0</v>
      </c>
      <c r="N38" s="162">
        <f t="shared" si="7"/>
        <v>0</v>
      </c>
      <c r="O38" s="161">
        <f t="shared" si="8"/>
        <v>0</v>
      </c>
    </row>
    <row r="39" spans="1:15" s="21" customFormat="1">
      <c r="A39" s="155">
        <f>MAX($A$12:A38)+1</f>
        <v>28</v>
      </c>
      <c r="B39" s="156" t="s">
        <v>377</v>
      </c>
      <c r="C39" s="157" t="s">
        <v>128</v>
      </c>
      <c r="D39" s="158" t="s">
        <v>100</v>
      </c>
      <c r="E39" s="156" t="s">
        <v>141</v>
      </c>
      <c r="F39" s="156" t="s">
        <v>378</v>
      </c>
      <c r="G39" s="157" t="s">
        <v>86</v>
      </c>
      <c r="H39" s="159">
        <v>56.58</v>
      </c>
      <c r="I39" s="157">
        <v>5</v>
      </c>
      <c r="J39" s="160">
        <v>236</v>
      </c>
      <c r="K39" s="9"/>
      <c r="L39" s="161">
        <f t="shared" si="5"/>
        <v>13352.88</v>
      </c>
      <c r="M39" s="161">
        <f t="shared" si="6"/>
        <v>0</v>
      </c>
      <c r="N39" s="162">
        <f t="shared" si="7"/>
        <v>0</v>
      </c>
      <c r="O39" s="161">
        <f t="shared" si="8"/>
        <v>0</v>
      </c>
    </row>
    <row r="40" spans="1:15" s="21" customFormat="1">
      <c r="A40" s="155">
        <f>MAX($A$12:A39)+1</f>
        <v>29</v>
      </c>
      <c r="B40" s="156" t="s">
        <v>377</v>
      </c>
      <c r="C40" s="157" t="s">
        <v>128</v>
      </c>
      <c r="D40" s="158" t="s">
        <v>100</v>
      </c>
      <c r="E40" s="156" t="s">
        <v>390</v>
      </c>
      <c r="F40" s="156" t="s">
        <v>75</v>
      </c>
      <c r="G40" s="157" t="s">
        <v>89</v>
      </c>
      <c r="H40" s="159">
        <v>14.27</v>
      </c>
      <c r="I40" s="157">
        <v>5</v>
      </c>
      <c r="J40" s="160">
        <v>236</v>
      </c>
      <c r="K40" s="9"/>
      <c r="L40" s="161">
        <f t="shared" si="5"/>
        <v>3367.72</v>
      </c>
      <c r="M40" s="161">
        <f t="shared" si="6"/>
        <v>0</v>
      </c>
      <c r="N40" s="162">
        <f t="shared" si="7"/>
        <v>0</v>
      </c>
      <c r="O40" s="161">
        <f t="shared" si="8"/>
        <v>0</v>
      </c>
    </row>
    <row r="41" spans="1:15" s="21" customFormat="1">
      <c r="A41" s="155">
        <f>MAX($A$12:A40)+1</f>
        <v>30</v>
      </c>
      <c r="B41" s="156" t="s">
        <v>377</v>
      </c>
      <c r="C41" s="157" t="s">
        <v>128</v>
      </c>
      <c r="D41" s="158" t="s">
        <v>100</v>
      </c>
      <c r="E41" s="156" t="s">
        <v>391</v>
      </c>
      <c r="F41" s="156" t="s">
        <v>378</v>
      </c>
      <c r="G41" s="157" t="s">
        <v>58</v>
      </c>
      <c r="H41" s="159">
        <v>48.12</v>
      </c>
      <c r="I41" s="157">
        <v>5</v>
      </c>
      <c r="J41" s="160">
        <v>236</v>
      </c>
      <c r="K41" s="9"/>
      <c r="L41" s="161">
        <f t="shared" si="5"/>
        <v>11356.32</v>
      </c>
      <c r="M41" s="161">
        <f t="shared" si="6"/>
        <v>0</v>
      </c>
      <c r="N41" s="162">
        <f t="shared" si="7"/>
        <v>0</v>
      </c>
      <c r="O41" s="161">
        <f t="shared" si="8"/>
        <v>0</v>
      </c>
    </row>
    <row r="42" spans="1:15" s="21" customFormat="1">
      <c r="A42" s="155">
        <f>MAX($A$12:A41)+1</f>
        <v>31</v>
      </c>
      <c r="B42" s="156" t="s">
        <v>377</v>
      </c>
      <c r="C42" s="157" t="s">
        <v>128</v>
      </c>
      <c r="D42" s="158" t="s">
        <v>100</v>
      </c>
      <c r="E42" s="156" t="s">
        <v>392</v>
      </c>
      <c r="F42" s="156" t="s">
        <v>378</v>
      </c>
      <c r="G42" s="157" t="s">
        <v>58</v>
      </c>
      <c r="H42" s="159">
        <v>18.57</v>
      </c>
      <c r="I42" s="157">
        <v>5</v>
      </c>
      <c r="J42" s="160">
        <v>236</v>
      </c>
      <c r="K42" s="9"/>
      <c r="L42" s="161">
        <f t="shared" si="5"/>
        <v>4382.5200000000004</v>
      </c>
      <c r="M42" s="161">
        <f t="shared" si="6"/>
        <v>0</v>
      </c>
      <c r="N42" s="162">
        <f t="shared" si="7"/>
        <v>0</v>
      </c>
      <c r="O42" s="161">
        <f t="shared" si="8"/>
        <v>0</v>
      </c>
    </row>
    <row r="43" spans="1:15" s="21" customFormat="1">
      <c r="A43" s="155">
        <f>MAX($A$12:A42)+1</f>
        <v>32</v>
      </c>
      <c r="B43" s="156" t="s">
        <v>377</v>
      </c>
      <c r="C43" s="157" t="s">
        <v>128</v>
      </c>
      <c r="D43" s="158" t="s">
        <v>100</v>
      </c>
      <c r="E43" s="156" t="s">
        <v>393</v>
      </c>
      <c r="F43" s="156" t="s">
        <v>378</v>
      </c>
      <c r="G43" s="157" t="s">
        <v>58</v>
      </c>
      <c r="H43" s="159">
        <v>18.84</v>
      </c>
      <c r="I43" s="157">
        <v>5</v>
      </c>
      <c r="J43" s="160">
        <v>236</v>
      </c>
      <c r="K43" s="9"/>
      <c r="L43" s="161">
        <f t="shared" si="5"/>
        <v>4446.24</v>
      </c>
      <c r="M43" s="161">
        <f t="shared" si="6"/>
        <v>0</v>
      </c>
      <c r="N43" s="162">
        <f t="shared" si="7"/>
        <v>0</v>
      </c>
      <c r="O43" s="161">
        <f t="shared" si="8"/>
        <v>0</v>
      </c>
    </row>
    <row r="44" spans="1:15" s="21" customFormat="1">
      <c r="A44" s="155">
        <f>MAX($A$12:A43)+1</f>
        <v>33</v>
      </c>
      <c r="B44" s="156" t="s">
        <v>377</v>
      </c>
      <c r="C44" s="157" t="s">
        <v>128</v>
      </c>
      <c r="D44" s="158" t="s">
        <v>100</v>
      </c>
      <c r="E44" s="156" t="s">
        <v>394</v>
      </c>
      <c r="F44" s="156" t="s">
        <v>378</v>
      </c>
      <c r="G44" s="157" t="s">
        <v>58</v>
      </c>
      <c r="H44" s="159">
        <v>48.75</v>
      </c>
      <c r="I44" s="157">
        <v>5</v>
      </c>
      <c r="J44" s="160">
        <v>236</v>
      </c>
      <c r="K44" s="9"/>
      <c r="L44" s="161">
        <f t="shared" si="5"/>
        <v>11505</v>
      </c>
      <c r="M44" s="161">
        <f t="shared" si="6"/>
        <v>0</v>
      </c>
      <c r="N44" s="162">
        <f t="shared" si="7"/>
        <v>0</v>
      </c>
      <c r="O44" s="161">
        <f t="shared" si="8"/>
        <v>0</v>
      </c>
    </row>
    <row r="45" spans="1:15" s="21" customFormat="1">
      <c r="A45" s="155">
        <f>MAX($A$12:A44)+1</f>
        <v>34</v>
      </c>
      <c r="B45" s="156" t="s">
        <v>377</v>
      </c>
      <c r="C45" s="157" t="s">
        <v>128</v>
      </c>
      <c r="D45" s="158" t="s">
        <v>100</v>
      </c>
      <c r="E45" s="156" t="s">
        <v>395</v>
      </c>
      <c r="F45" s="156" t="s">
        <v>75</v>
      </c>
      <c r="G45" s="157" t="s">
        <v>89</v>
      </c>
      <c r="H45" s="159">
        <v>14.53</v>
      </c>
      <c r="I45" s="157">
        <v>5</v>
      </c>
      <c r="J45" s="160">
        <v>236</v>
      </c>
      <c r="K45" s="9"/>
      <c r="L45" s="161">
        <f t="shared" si="5"/>
        <v>3429.08</v>
      </c>
      <c r="M45" s="161">
        <f t="shared" si="6"/>
        <v>0</v>
      </c>
      <c r="N45" s="162">
        <f t="shared" si="7"/>
        <v>0</v>
      </c>
      <c r="O45" s="161">
        <f t="shared" si="8"/>
        <v>0</v>
      </c>
    </row>
    <row r="46" spans="1:15" s="21" customFormat="1">
      <c r="A46" s="155">
        <f>MAX($A$12:A45)+1</f>
        <v>35</v>
      </c>
      <c r="B46" s="156" t="s">
        <v>377</v>
      </c>
      <c r="C46" s="157" t="s">
        <v>128</v>
      </c>
      <c r="D46" s="158" t="s">
        <v>100</v>
      </c>
      <c r="E46" s="156" t="s">
        <v>396</v>
      </c>
      <c r="F46" s="156" t="s">
        <v>75</v>
      </c>
      <c r="G46" s="157" t="s">
        <v>44</v>
      </c>
      <c r="H46" s="159">
        <v>1.84</v>
      </c>
      <c r="I46" s="157">
        <v>0.23</v>
      </c>
      <c r="J46" s="160">
        <v>12</v>
      </c>
      <c r="K46" s="9"/>
      <c r="L46" s="161">
        <f t="shared" si="5"/>
        <v>22.080000000000002</v>
      </c>
      <c r="M46" s="161">
        <f t="shared" si="6"/>
        <v>0</v>
      </c>
      <c r="N46" s="162">
        <f t="shared" si="7"/>
        <v>0</v>
      </c>
      <c r="O46" s="161">
        <f t="shared" si="8"/>
        <v>0</v>
      </c>
    </row>
    <row r="47" spans="1:15" s="21" customFormat="1">
      <c r="A47" s="155">
        <f>MAX($A$12:A46)+1</f>
        <v>36</v>
      </c>
      <c r="B47" s="156" t="s">
        <v>377</v>
      </c>
      <c r="C47" s="157" t="s">
        <v>128</v>
      </c>
      <c r="D47" s="158" t="s">
        <v>100</v>
      </c>
      <c r="E47" s="156" t="s">
        <v>397</v>
      </c>
      <c r="F47" s="156" t="s">
        <v>378</v>
      </c>
      <c r="G47" s="157" t="s">
        <v>86</v>
      </c>
      <c r="H47" s="159">
        <v>13.45</v>
      </c>
      <c r="I47" s="157">
        <v>5</v>
      </c>
      <c r="J47" s="160">
        <v>236</v>
      </c>
      <c r="K47" s="9"/>
      <c r="L47" s="161">
        <f t="shared" si="5"/>
        <v>3174.2</v>
      </c>
      <c r="M47" s="161">
        <f t="shared" si="6"/>
        <v>0</v>
      </c>
      <c r="N47" s="162">
        <f t="shared" si="7"/>
        <v>0</v>
      </c>
      <c r="O47" s="161">
        <f t="shared" si="8"/>
        <v>0</v>
      </c>
    </row>
    <row r="48" spans="1:15" s="21" customFormat="1">
      <c r="A48" s="155">
        <f>MAX($A$12:A47)+1</f>
        <v>37</v>
      </c>
      <c r="B48" s="156" t="s">
        <v>377</v>
      </c>
      <c r="C48" s="157" t="s">
        <v>128</v>
      </c>
      <c r="D48" s="158" t="s">
        <v>100</v>
      </c>
      <c r="E48" s="156" t="s">
        <v>398</v>
      </c>
      <c r="F48" s="156" t="s">
        <v>378</v>
      </c>
      <c r="G48" s="157" t="s">
        <v>108</v>
      </c>
      <c r="H48" s="159">
        <v>53.39</v>
      </c>
      <c r="I48" s="157">
        <v>5</v>
      </c>
      <c r="J48" s="160">
        <v>236</v>
      </c>
      <c r="K48" s="9"/>
      <c r="L48" s="161">
        <f t="shared" si="5"/>
        <v>12600.04</v>
      </c>
      <c r="M48" s="161">
        <f t="shared" si="6"/>
        <v>0</v>
      </c>
      <c r="N48" s="162">
        <f t="shared" si="7"/>
        <v>0</v>
      </c>
      <c r="O48" s="161">
        <f t="shared" si="8"/>
        <v>0</v>
      </c>
    </row>
    <row r="49" spans="1:15" s="21" customFormat="1">
      <c r="A49" s="155">
        <f>MAX($A$12:A48)+1</f>
        <v>38</v>
      </c>
      <c r="B49" s="156" t="s">
        <v>377</v>
      </c>
      <c r="C49" s="157" t="s">
        <v>128</v>
      </c>
      <c r="D49" s="158" t="s">
        <v>100</v>
      </c>
      <c r="E49" s="156" t="s">
        <v>342</v>
      </c>
      <c r="F49" s="156" t="s">
        <v>378</v>
      </c>
      <c r="G49" s="157" t="s">
        <v>44</v>
      </c>
      <c r="H49" s="159">
        <v>5.85</v>
      </c>
      <c r="I49" s="157">
        <v>0.23</v>
      </c>
      <c r="J49" s="160">
        <v>12</v>
      </c>
      <c r="K49" s="9"/>
      <c r="L49" s="161">
        <f t="shared" si="5"/>
        <v>70.199999999999989</v>
      </c>
      <c r="M49" s="161">
        <f t="shared" si="6"/>
        <v>0</v>
      </c>
      <c r="N49" s="162">
        <f t="shared" si="7"/>
        <v>0</v>
      </c>
      <c r="O49" s="161">
        <f t="shared" si="8"/>
        <v>0</v>
      </c>
    </row>
    <row r="50" spans="1:15" s="21" customFormat="1">
      <c r="A50" s="155">
        <f>MAX($A$12:A49)+1</f>
        <v>39</v>
      </c>
      <c r="B50" s="156" t="s">
        <v>377</v>
      </c>
      <c r="C50" s="157" t="s">
        <v>128</v>
      </c>
      <c r="D50" s="158" t="s">
        <v>100</v>
      </c>
      <c r="E50" s="156" t="s">
        <v>84</v>
      </c>
      <c r="F50" s="156" t="s">
        <v>378</v>
      </c>
      <c r="G50" s="157" t="s">
        <v>83</v>
      </c>
      <c r="H50" s="159">
        <v>23.55</v>
      </c>
      <c r="I50" s="157">
        <v>2.5</v>
      </c>
      <c r="J50" s="160">
        <v>118</v>
      </c>
      <c r="K50" s="9"/>
      <c r="L50" s="161">
        <f t="shared" si="5"/>
        <v>2778.9</v>
      </c>
      <c r="M50" s="161">
        <f t="shared" si="6"/>
        <v>0</v>
      </c>
      <c r="N50" s="162">
        <f t="shared" si="7"/>
        <v>0</v>
      </c>
      <c r="O50" s="161">
        <f t="shared" si="8"/>
        <v>0</v>
      </c>
    </row>
    <row r="51" spans="1:15" s="21" customFormat="1">
      <c r="A51" s="155">
        <f>MAX($A$12:A50)+1</f>
        <v>40</v>
      </c>
      <c r="B51" s="156" t="s">
        <v>366</v>
      </c>
      <c r="C51" s="157" t="s">
        <v>193</v>
      </c>
      <c r="D51" s="158" t="s">
        <v>100</v>
      </c>
      <c r="E51" s="156" t="s">
        <v>399</v>
      </c>
      <c r="F51" s="156" t="s">
        <v>76</v>
      </c>
      <c r="G51" s="157" t="s">
        <v>58</v>
      </c>
      <c r="H51" s="159">
        <v>20.12</v>
      </c>
      <c r="I51" s="157">
        <v>5</v>
      </c>
      <c r="J51" s="160">
        <v>236</v>
      </c>
      <c r="K51" s="9"/>
      <c r="L51" s="161">
        <f t="shared" si="5"/>
        <v>4748.3200000000006</v>
      </c>
      <c r="M51" s="161">
        <f t="shared" si="6"/>
        <v>0</v>
      </c>
      <c r="N51" s="162">
        <f t="shared" si="7"/>
        <v>0</v>
      </c>
      <c r="O51" s="161">
        <f t="shared" si="8"/>
        <v>0</v>
      </c>
    </row>
    <row r="52" spans="1:15" s="21" customFormat="1">
      <c r="A52" s="155">
        <f>MAX($A$12:A51)+1</f>
        <v>41</v>
      </c>
      <c r="B52" s="156" t="s">
        <v>366</v>
      </c>
      <c r="C52" s="157" t="s">
        <v>193</v>
      </c>
      <c r="D52" s="158" t="s">
        <v>100</v>
      </c>
      <c r="E52" s="156" t="s">
        <v>400</v>
      </c>
      <c r="F52" s="156" t="s">
        <v>76</v>
      </c>
      <c r="G52" s="157" t="s">
        <v>58</v>
      </c>
      <c r="H52" s="159">
        <v>46.05</v>
      </c>
      <c r="I52" s="157">
        <v>5</v>
      </c>
      <c r="J52" s="160">
        <v>236</v>
      </c>
      <c r="K52" s="9"/>
      <c r="L52" s="161">
        <f t="shared" si="5"/>
        <v>10867.8</v>
      </c>
      <c r="M52" s="161">
        <f t="shared" si="6"/>
        <v>0</v>
      </c>
      <c r="N52" s="162">
        <f t="shared" si="7"/>
        <v>0</v>
      </c>
      <c r="O52" s="161">
        <f t="shared" si="8"/>
        <v>0</v>
      </c>
    </row>
    <row r="53" spans="1:15" s="21" customFormat="1">
      <c r="A53" s="155">
        <f>MAX($A$12:A52)+1</f>
        <v>42</v>
      </c>
      <c r="B53" s="156" t="s">
        <v>366</v>
      </c>
      <c r="C53" s="157" t="s">
        <v>193</v>
      </c>
      <c r="D53" s="158" t="s">
        <v>100</v>
      </c>
      <c r="E53" s="156" t="s">
        <v>401</v>
      </c>
      <c r="F53" s="156" t="s">
        <v>76</v>
      </c>
      <c r="G53" s="157" t="s">
        <v>58</v>
      </c>
      <c r="H53" s="159">
        <v>20.420000000000002</v>
      </c>
      <c r="I53" s="157">
        <v>5</v>
      </c>
      <c r="J53" s="160">
        <v>236</v>
      </c>
      <c r="K53" s="9"/>
      <c r="L53" s="161">
        <f t="shared" si="5"/>
        <v>4819.1200000000008</v>
      </c>
      <c r="M53" s="161">
        <f t="shared" si="6"/>
        <v>0</v>
      </c>
      <c r="N53" s="162">
        <f t="shared" si="7"/>
        <v>0</v>
      </c>
      <c r="O53" s="161">
        <f t="shared" si="8"/>
        <v>0</v>
      </c>
    </row>
    <row r="54" spans="1:15" s="21" customFormat="1">
      <c r="A54" s="155">
        <f>MAX($A$12:A53)+1</f>
        <v>43</v>
      </c>
      <c r="B54" s="156" t="s">
        <v>366</v>
      </c>
      <c r="C54" s="157" t="s">
        <v>193</v>
      </c>
      <c r="D54" s="158" t="s">
        <v>100</v>
      </c>
      <c r="E54" s="156" t="s">
        <v>402</v>
      </c>
      <c r="F54" s="156" t="s">
        <v>75</v>
      </c>
      <c r="G54" s="157" t="s">
        <v>89</v>
      </c>
      <c r="H54" s="159">
        <v>14.11</v>
      </c>
      <c r="I54" s="157">
        <v>5</v>
      </c>
      <c r="J54" s="160">
        <v>236</v>
      </c>
      <c r="K54" s="9"/>
      <c r="L54" s="161">
        <f t="shared" si="5"/>
        <v>3329.96</v>
      </c>
      <c r="M54" s="161">
        <f t="shared" si="6"/>
        <v>0</v>
      </c>
      <c r="N54" s="162">
        <f t="shared" si="7"/>
        <v>0</v>
      </c>
      <c r="O54" s="161">
        <f t="shared" si="8"/>
        <v>0</v>
      </c>
    </row>
    <row r="55" spans="1:15" s="21" customFormat="1">
      <c r="A55" s="155">
        <f>MAX($A$12:A54)+1</f>
        <v>44</v>
      </c>
      <c r="B55" s="156" t="s">
        <v>366</v>
      </c>
      <c r="C55" s="157" t="s">
        <v>193</v>
      </c>
      <c r="D55" s="158" t="s">
        <v>100</v>
      </c>
      <c r="E55" s="156" t="s">
        <v>403</v>
      </c>
      <c r="F55" s="156" t="s">
        <v>75</v>
      </c>
      <c r="G55" s="157" t="s">
        <v>89</v>
      </c>
      <c r="H55" s="159">
        <v>4.2</v>
      </c>
      <c r="I55" s="157">
        <v>5</v>
      </c>
      <c r="J55" s="160">
        <v>236</v>
      </c>
      <c r="K55" s="9"/>
      <c r="L55" s="161">
        <f t="shared" si="5"/>
        <v>991.2</v>
      </c>
      <c r="M55" s="161">
        <f t="shared" si="6"/>
        <v>0</v>
      </c>
      <c r="N55" s="162">
        <f t="shared" si="7"/>
        <v>0</v>
      </c>
      <c r="O55" s="161">
        <f t="shared" si="8"/>
        <v>0</v>
      </c>
    </row>
    <row r="56" spans="1:15" s="21" customFormat="1">
      <c r="A56" s="155">
        <f>MAX($A$12:A55)+1</f>
        <v>45</v>
      </c>
      <c r="B56" s="156" t="s">
        <v>366</v>
      </c>
      <c r="C56" s="157" t="s">
        <v>193</v>
      </c>
      <c r="D56" s="158" t="s">
        <v>100</v>
      </c>
      <c r="E56" s="156" t="s">
        <v>404</v>
      </c>
      <c r="F56" s="156" t="s">
        <v>75</v>
      </c>
      <c r="G56" s="157" t="s">
        <v>44</v>
      </c>
      <c r="H56" s="159">
        <v>6.06</v>
      </c>
      <c r="I56" s="157">
        <v>0.23</v>
      </c>
      <c r="J56" s="160">
        <v>12</v>
      </c>
      <c r="K56" s="9"/>
      <c r="L56" s="161">
        <f t="shared" si="5"/>
        <v>72.72</v>
      </c>
      <c r="M56" s="161">
        <f t="shared" si="6"/>
        <v>0</v>
      </c>
      <c r="N56" s="162">
        <f t="shared" si="7"/>
        <v>0</v>
      </c>
      <c r="O56" s="161">
        <f t="shared" si="8"/>
        <v>0</v>
      </c>
    </row>
    <row r="57" spans="1:15" s="21" customFormat="1">
      <c r="A57" s="155">
        <f>MAX($A$12:A56)+1</f>
        <v>46</v>
      </c>
      <c r="B57" s="156" t="s">
        <v>366</v>
      </c>
      <c r="C57" s="157" t="s">
        <v>193</v>
      </c>
      <c r="D57" s="158" t="s">
        <v>100</v>
      </c>
      <c r="E57" s="156" t="s">
        <v>405</v>
      </c>
      <c r="F57" s="156" t="s">
        <v>75</v>
      </c>
      <c r="G57" s="157" t="s">
        <v>45</v>
      </c>
      <c r="H57" s="159">
        <v>3.56</v>
      </c>
      <c r="I57" s="157">
        <v>0.23</v>
      </c>
      <c r="J57" s="160">
        <v>12</v>
      </c>
      <c r="K57" s="9"/>
      <c r="L57" s="161">
        <f t="shared" si="5"/>
        <v>42.72</v>
      </c>
      <c r="M57" s="161">
        <f t="shared" si="6"/>
        <v>0</v>
      </c>
      <c r="N57" s="162">
        <f t="shared" si="7"/>
        <v>0</v>
      </c>
      <c r="O57" s="161">
        <f t="shared" si="8"/>
        <v>0</v>
      </c>
    </row>
    <row r="58" spans="1:15" s="21" customFormat="1">
      <c r="A58" s="155">
        <f>MAX($A$12:A57)+1</f>
        <v>47</v>
      </c>
      <c r="B58" s="156" t="s">
        <v>366</v>
      </c>
      <c r="C58" s="157" t="s">
        <v>193</v>
      </c>
      <c r="D58" s="158" t="s">
        <v>100</v>
      </c>
      <c r="E58" s="156" t="s">
        <v>406</v>
      </c>
      <c r="F58" s="156" t="s">
        <v>76</v>
      </c>
      <c r="G58" s="157" t="s">
        <v>86</v>
      </c>
      <c r="H58" s="159">
        <v>21.04</v>
      </c>
      <c r="I58" s="157">
        <v>2.5</v>
      </c>
      <c r="J58" s="160">
        <v>118</v>
      </c>
      <c r="K58" s="9"/>
      <c r="L58" s="161">
        <f t="shared" si="5"/>
        <v>2482.7199999999998</v>
      </c>
      <c r="M58" s="161">
        <f t="shared" si="6"/>
        <v>0</v>
      </c>
      <c r="N58" s="162">
        <f t="shared" si="7"/>
        <v>0</v>
      </c>
      <c r="O58" s="161">
        <f t="shared" si="8"/>
        <v>0</v>
      </c>
    </row>
    <row r="59" spans="1:15" s="21" customFormat="1">
      <c r="A59" s="155">
        <f>MAX($A$12:A58)+1</f>
        <v>48</v>
      </c>
      <c r="B59" s="156" t="s">
        <v>366</v>
      </c>
      <c r="C59" s="157" t="s">
        <v>193</v>
      </c>
      <c r="D59" s="158" t="s">
        <v>100</v>
      </c>
      <c r="E59" s="156" t="s">
        <v>407</v>
      </c>
      <c r="F59" s="156" t="s">
        <v>76</v>
      </c>
      <c r="G59" s="157" t="s">
        <v>85</v>
      </c>
      <c r="H59" s="159">
        <v>20.46</v>
      </c>
      <c r="I59" s="157">
        <v>2.5</v>
      </c>
      <c r="J59" s="160">
        <v>118</v>
      </c>
      <c r="K59" s="9"/>
      <c r="L59" s="161">
        <f t="shared" si="5"/>
        <v>2414.2800000000002</v>
      </c>
      <c r="M59" s="161">
        <f t="shared" si="6"/>
        <v>0</v>
      </c>
      <c r="N59" s="162">
        <f t="shared" si="7"/>
        <v>0</v>
      </c>
      <c r="O59" s="161">
        <f t="shared" si="8"/>
        <v>0</v>
      </c>
    </row>
    <row r="60" spans="1:15" s="21" customFormat="1">
      <c r="A60" s="155">
        <f>MAX($A$12:A59)+1</f>
        <v>49</v>
      </c>
      <c r="B60" s="156" t="s">
        <v>366</v>
      </c>
      <c r="C60" s="157" t="s">
        <v>193</v>
      </c>
      <c r="D60" s="158" t="s">
        <v>100</v>
      </c>
      <c r="E60" s="156" t="s">
        <v>126</v>
      </c>
      <c r="F60" s="156" t="s">
        <v>375</v>
      </c>
      <c r="G60" s="157" t="s">
        <v>88</v>
      </c>
      <c r="H60" s="159">
        <v>10.64</v>
      </c>
      <c r="I60" s="157">
        <v>2.5</v>
      </c>
      <c r="J60" s="160">
        <v>118</v>
      </c>
      <c r="K60" s="9"/>
      <c r="L60" s="161">
        <f t="shared" si="5"/>
        <v>1255.52</v>
      </c>
      <c r="M60" s="161">
        <f t="shared" si="6"/>
        <v>0</v>
      </c>
      <c r="N60" s="162">
        <f t="shared" si="7"/>
        <v>0</v>
      </c>
      <c r="O60" s="161">
        <f t="shared" si="8"/>
        <v>0</v>
      </c>
    </row>
    <row r="61" spans="1:15" s="21" customFormat="1">
      <c r="A61" s="155">
        <f>MAX($A$12:A60)+1</f>
        <v>50</v>
      </c>
      <c r="B61" s="156" t="s">
        <v>377</v>
      </c>
      <c r="C61" s="157" t="s">
        <v>193</v>
      </c>
      <c r="D61" s="158" t="s">
        <v>100</v>
      </c>
      <c r="E61" s="156" t="s">
        <v>343</v>
      </c>
      <c r="F61" s="156" t="s">
        <v>378</v>
      </c>
      <c r="G61" s="157" t="s">
        <v>44</v>
      </c>
      <c r="H61" s="159">
        <v>6.33</v>
      </c>
      <c r="I61" s="157">
        <v>0.23</v>
      </c>
      <c r="J61" s="160">
        <v>12</v>
      </c>
      <c r="K61" s="9"/>
      <c r="L61" s="161">
        <f t="shared" si="5"/>
        <v>75.960000000000008</v>
      </c>
      <c r="M61" s="161">
        <f t="shared" si="6"/>
        <v>0</v>
      </c>
      <c r="N61" s="162">
        <f t="shared" si="7"/>
        <v>0</v>
      </c>
      <c r="O61" s="161">
        <f t="shared" si="8"/>
        <v>0</v>
      </c>
    </row>
    <row r="62" spans="1:15" s="21" customFormat="1">
      <c r="A62" s="155">
        <f>MAX($A$12:A61)+1</f>
        <v>51</v>
      </c>
      <c r="B62" s="156" t="s">
        <v>377</v>
      </c>
      <c r="C62" s="157" t="s">
        <v>193</v>
      </c>
      <c r="D62" s="158" t="s">
        <v>100</v>
      </c>
      <c r="E62" s="156" t="s">
        <v>408</v>
      </c>
      <c r="F62" s="156" t="s">
        <v>378</v>
      </c>
      <c r="G62" s="157" t="s">
        <v>92</v>
      </c>
      <c r="H62" s="159">
        <v>26.66</v>
      </c>
      <c r="I62" s="157">
        <v>2.5</v>
      </c>
      <c r="J62" s="160">
        <v>118</v>
      </c>
      <c r="K62" s="9"/>
      <c r="L62" s="161">
        <f t="shared" si="5"/>
        <v>3145.88</v>
      </c>
      <c r="M62" s="161">
        <f t="shared" si="6"/>
        <v>0</v>
      </c>
      <c r="N62" s="162">
        <f t="shared" si="7"/>
        <v>0</v>
      </c>
      <c r="O62" s="161">
        <f t="shared" si="8"/>
        <v>0</v>
      </c>
    </row>
    <row r="63" spans="1:15" s="21" customFormat="1">
      <c r="A63" s="155">
        <f>MAX($A$12:A62)+1</f>
        <v>52</v>
      </c>
      <c r="B63" s="156" t="s">
        <v>377</v>
      </c>
      <c r="C63" s="157" t="s">
        <v>193</v>
      </c>
      <c r="D63" s="158" t="s">
        <v>100</v>
      </c>
      <c r="E63" s="156" t="s">
        <v>409</v>
      </c>
      <c r="F63" s="156" t="s">
        <v>75</v>
      </c>
      <c r="G63" s="157" t="s">
        <v>89</v>
      </c>
      <c r="H63" s="159">
        <v>2.19</v>
      </c>
      <c r="I63" s="157">
        <v>5</v>
      </c>
      <c r="J63" s="160">
        <v>236</v>
      </c>
      <c r="K63" s="9"/>
      <c r="L63" s="161">
        <f t="shared" si="5"/>
        <v>516.84</v>
      </c>
      <c r="M63" s="161">
        <f t="shared" si="6"/>
        <v>0</v>
      </c>
      <c r="N63" s="162">
        <f t="shared" si="7"/>
        <v>0</v>
      </c>
      <c r="O63" s="161">
        <f t="shared" si="8"/>
        <v>0</v>
      </c>
    </row>
    <row r="64" spans="1:15" s="21" customFormat="1">
      <c r="A64" s="155">
        <f>MAX($A$12:A63)+1</f>
        <v>53</v>
      </c>
      <c r="B64" s="156" t="s">
        <v>377</v>
      </c>
      <c r="C64" s="157" t="s">
        <v>193</v>
      </c>
      <c r="D64" s="158" t="s">
        <v>100</v>
      </c>
      <c r="E64" s="156" t="s">
        <v>410</v>
      </c>
      <c r="F64" s="156" t="s">
        <v>378</v>
      </c>
      <c r="G64" s="157" t="s">
        <v>58</v>
      </c>
      <c r="H64" s="159">
        <v>48.86</v>
      </c>
      <c r="I64" s="157">
        <v>5</v>
      </c>
      <c r="J64" s="160">
        <v>236</v>
      </c>
      <c r="K64" s="9"/>
      <c r="L64" s="161">
        <f t="shared" ref="L64" si="9">H64*J64</f>
        <v>11530.96</v>
      </c>
      <c r="M64" s="161">
        <f t="shared" ref="M64" si="10">IFERROR(L64/K64,0)</f>
        <v>0</v>
      </c>
      <c r="N64" s="162">
        <f t="shared" ref="N64" si="11">IF(O64&gt;0,O64/J64,0)</f>
        <v>0</v>
      </c>
      <c r="O64" s="161">
        <f t="shared" ref="O64" si="12">ROUND(M64*SVS_UR,2)</f>
        <v>0</v>
      </c>
    </row>
    <row r="65" spans="1:15" s="21" customFormat="1">
      <c r="A65" s="163" t="s">
        <v>5</v>
      </c>
      <c r="B65" s="164" t="s">
        <v>63</v>
      </c>
      <c r="C65" s="165"/>
      <c r="D65" s="166"/>
      <c r="E65" s="165"/>
      <c r="F65" s="165"/>
      <c r="G65" s="167"/>
      <c r="H65" s="168">
        <f>SUM(H12:H64)</f>
        <v>1098.6400000000001</v>
      </c>
      <c r="I65" s="169"/>
      <c r="J65" s="170"/>
      <c r="K65" s="171">
        <f>IFERROR(L65/M65,0)</f>
        <v>0</v>
      </c>
      <c r="L65" s="168">
        <f>SUM(L12:L64)</f>
        <v>236718.89999999994</v>
      </c>
      <c r="M65" s="168">
        <f>SUM(M12:M64)</f>
        <v>0</v>
      </c>
      <c r="N65" s="172"/>
      <c r="O65" s="173">
        <f>SUM(O12:O64)</f>
        <v>0</v>
      </c>
    </row>
    <row r="66" spans="1:15">
      <c r="I66" s="174"/>
      <c r="L66" s="5"/>
    </row>
    <row r="67" spans="1:15">
      <c r="A67" s="175"/>
      <c r="B67" s="176"/>
      <c r="C67" s="177" t="str">
        <f>"weil "&amp;COUNTA($A:$A)-SUBTOTAL(103,$A:$A)&amp;" Zeile(n) Ausgeblendet"</f>
        <v>weil 0 Zeile(n) Ausgeblendet</v>
      </c>
      <c r="D67" s="178" t="str">
        <f>"oder Abgefiltert sind, Teilsummen:"</f>
        <v>oder Abgefiltert sind, Teilsummen:</v>
      </c>
      <c r="E67" s="177"/>
      <c r="F67" s="177"/>
      <c r="G67" s="179"/>
      <c r="H67" s="180">
        <f>SUBTOTAL(109,H12:H64)</f>
        <v>1098.6400000000001</v>
      </c>
      <c r="I67" s="175"/>
      <c r="J67" s="177" t="s">
        <v>504</v>
      </c>
      <c r="K67" s="181">
        <f>SUBTOTAL(103,I12:I64)</f>
        <v>52</v>
      </c>
      <c r="L67" s="180">
        <f>SUBTOTAL(109,L12:L64)</f>
        <v>236718.89999999994</v>
      </c>
      <c r="M67" s="180">
        <f>SUBTOTAL(109,M12:M64)</f>
        <v>0</v>
      </c>
      <c r="N67" s="182"/>
      <c r="O67" s="180">
        <f>SUBTOTAL(109,O12:O64)</f>
        <v>0</v>
      </c>
    </row>
    <row r="68" spans="1:15">
      <c r="H68" s="183"/>
      <c r="I68" s="174"/>
      <c r="L68" s="5"/>
    </row>
    <row r="69" spans="1:15">
      <c r="A69" s="184" t="s">
        <v>25</v>
      </c>
      <c r="B69" s="184"/>
      <c r="C69" s="185"/>
      <c r="D69" s="186"/>
      <c r="E69" s="187"/>
      <c r="F69" s="188"/>
      <c r="G69" s="189"/>
      <c r="H69" s="190"/>
      <c r="I69" s="190"/>
      <c r="J69" s="190"/>
      <c r="K69" s="190"/>
      <c r="L69" s="190"/>
      <c r="M69" s="190"/>
      <c r="N69" s="190"/>
      <c r="O69" s="190"/>
    </row>
    <row r="70" spans="1:15" ht="6" customHeight="1">
      <c r="A70" s="184"/>
      <c r="B70" s="184"/>
      <c r="C70" s="185"/>
      <c r="D70" s="186"/>
      <c r="E70" s="187"/>
      <c r="F70" s="188"/>
      <c r="G70" s="189"/>
      <c r="H70" s="190"/>
      <c r="I70" s="190"/>
      <c r="J70" s="190"/>
      <c r="K70" s="190"/>
      <c r="L70" s="190"/>
      <c r="M70" s="190"/>
      <c r="N70" s="190"/>
      <c r="O70" s="190"/>
    </row>
    <row r="71" spans="1:15">
      <c r="A71" s="4" t="s">
        <v>26</v>
      </c>
      <c r="B71" s="4" t="s">
        <v>27</v>
      </c>
      <c r="D71" s="24" t="s">
        <v>28</v>
      </c>
      <c r="E71" s="191" t="s">
        <v>29</v>
      </c>
      <c r="J71" s="5"/>
      <c r="K71" s="5"/>
      <c r="L71" s="5"/>
      <c r="M71" s="5"/>
      <c r="N71" s="5"/>
      <c r="O71" s="5"/>
    </row>
    <row r="72" spans="1:15">
      <c r="A72" s="4" t="s">
        <v>12</v>
      </c>
      <c r="B72" s="4" t="s">
        <v>30</v>
      </c>
      <c r="D72" s="24" t="s">
        <v>31</v>
      </c>
      <c r="E72" s="191" t="s">
        <v>32</v>
      </c>
      <c r="J72" s="5"/>
      <c r="K72" s="5"/>
      <c r="L72" s="5"/>
      <c r="M72" s="5"/>
      <c r="N72" s="5"/>
      <c r="O72" s="5"/>
    </row>
    <row r="73" spans="1:15">
      <c r="A73" s="4" t="s">
        <v>33</v>
      </c>
      <c r="B73" s="4" t="s">
        <v>34</v>
      </c>
      <c r="D73" s="186" t="s">
        <v>51</v>
      </c>
      <c r="E73" s="192" t="s">
        <v>52</v>
      </c>
      <c r="J73" s="5"/>
      <c r="K73" s="5"/>
      <c r="L73" s="5"/>
      <c r="M73" s="5"/>
      <c r="N73" s="5"/>
      <c r="O73" s="5"/>
    </row>
    <row r="74" spans="1:15">
      <c r="A74" s="4" t="s">
        <v>35</v>
      </c>
      <c r="B74" s="4" t="s">
        <v>36</v>
      </c>
      <c r="D74" s="24" t="s">
        <v>37</v>
      </c>
      <c r="E74" s="1" t="s">
        <v>38</v>
      </c>
      <c r="J74" s="5"/>
      <c r="K74" s="5"/>
      <c r="L74" s="5"/>
      <c r="M74" s="5"/>
      <c r="N74" s="5"/>
      <c r="O74" s="5"/>
    </row>
    <row r="75" spans="1:15">
      <c r="J75" s="5"/>
      <c r="K75" s="5"/>
      <c r="L75" s="5"/>
      <c r="M75" s="5"/>
      <c r="N75" s="5"/>
      <c r="O75" s="5"/>
    </row>
    <row r="76" spans="1:15">
      <c r="I76"/>
      <c r="J76"/>
      <c r="K76"/>
      <c r="L76"/>
      <c r="M76"/>
      <c r="N76"/>
      <c r="O76"/>
    </row>
  </sheetData>
  <sheetProtection algorithmName="SHA-512" hashValue="yCkS8OacJ+KfdE4BDJPUUCzX5jKmYJHaUWAvEo1gg2wC881xVZsjw0Nwem9B3Y9YA4aSAFHIvWHMjxK5aAaUIw==" saltValue="bNojRJGrg1Ex2hm47j4Lqw==" spinCount="100000" sheet="1" objects="1" scenarios="1" formatColumns="0" formatRows="0" autoFilter="0"/>
  <autoFilter ref="A10:O65" xr:uid="{4112C193-0091-4F4D-9B04-668C2E17B7CE}"/>
  <mergeCells count="3">
    <mergeCell ref="G1:K4"/>
    <mergeCell ref="G5:K6"/>
    <mergeCell ref="B7:D8"/>
  </mergeCells>
  <conditionalFormatting sqref="A67:O67">
    <cfRule type="expression" dxfId="82" priority="8">
      <formula>IF(SUBTOTAL(103,$A:$A)=COUNTA($A:$A),TRUE,FALSE)</formula>
    </cfRule>
  </conditionalFormatting>
  <conditionalFormatting sqref="B7">
    <cfRule type="expression" dxfId="81" priority="11">
      <formula>B7&lt;&gt;""</formula>
    </cfRule>
  </conditionalFormatting>
  <conditionalFormatting sqref="B64:H64">
    <cfRule type="expression" dxfId="80" priority="395">
      <formula>IF(OR(IF(AND(ISERROR(FIND("!",_xlfn.FORMULATEXT(XDU469),1))=FALSE,ISERROR(LEFT(_xlfn.FORMULATEXT(XDU469),1)="=")=FALSE),TRUE,FALSE),IF(AND(ISERROR(FIND("!",_xlfn.FORMULATEXT(XDV469),1))=FALSE,ISERROR(LEFT(_xlfn.FORMULATEXT(XDV469),1)="=")=FALSE),TRUE,FALSE),IF(AND(ISERROR(FIND("!",_xlfn.FORMULATEXT(XDW469),1))=FALSE,ISERROR(LEFT(_xlfn.FORMULATEXT(XDW469),1)="=")=FALSE),TRUE,FALSE),IF(AND(ISERROR(FIND("!",_xlfn.FORMULATEXT(XDX469),1))=FALSE,ISERROR(LEFT(_xlfn.FORMULATEXT(XDX469),1)="=")=FALSE),TRUE,FALSE),IF(AND(ISERROR(FIND("!",_xlfn.FORMULATEXT(XDY469),1))=FALSE,ISERROR(LEFT(_xlfn.FORMULATEXT(XDY469),1)="=")=FALSE),TRUE,FALSE),IF(AND(ISERROR(FIND("!",_xlfn.FORMULATEXT(XDZ469),1))=FALSE,ISERROR(LEFT(_xlfn.FORMULATEXT(XDZ469),1)="=")=FALSE),TRUE,FALSE),IF(AND(ISERROR(FIND("!",_xlfn.FORMULATEXT(XEA469),1))=FALSE,ISERROR(LEFT(_xlfn.FORMULATEXT(XEA469),1)="=")=FALSE),TRUE,FALSE),IF(AND(ISERROR(FIND("!",_xlfn.FORMULATEXT(XEB469),1))=FALSE,ISERROR(LEFT(_xlfn.FORMULATEXT(XEB469),1)="=")=FALSE),TRUE,FALSE))=TRUE,TRUE,FALSE)</formula>
    </cfRule>
  </conditionalFormatting>
  <conditionalFormatting sqref="B12:I25 B26:H26 B27:I64">
    <cfRule type="expression" dxfId="79" priority="12">
      <formula>AND(NOT(ISBLANK($E$9)),SEARCH($E$9,$B12&amp;$C12&amp;$D12&amp;$E12&amp;$F12&amp;$G12&amp;$H12))</formula>
    </cfRule>
  </conditionalFormatting>
  <conditionalFormatting sqref="B12:I63">
    <cfRule type="expression" dxfId="78" priority="393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G5:K6">
    <cfRule type="expression" dxfId="77" priority="9">
      <formula>$G$5&lt;&gt;""</formula>
    </cfRule>
  </conditionalFormatting>
  <conditionalFormatting sqref="I64">
    <cfRule type="expression" dxfId="76" priority="409">
      <formula>IF(OR(IF(AND(ISERROR(FIND("!",_xlfn.FORMULATEXT(XEB469),1))=FALSE,ISERROR(LEFT(_xlfn.FORMULATEXT(XEB469),1)="=")=FALSE),TRUE,FALSE),IF(AND(ISERROR(FIND("!",_xlfn.FORMULATEXT(XEC469),1))=FALSE,ISERROR(LEFT(_xlfn.FORMULATEXT(XEC469),1)="=")=FALSE),TRUE,FALSE),IF(AND(ISERROR(FIND("!",_xlfn.FORMULATEXT(XED469),1))=FALSE,ISERROR(LEFT(_xlfn.FORMULATEXT(XED469),1)="=")=FALSE),TRUE,FALSE),IF(AND(ISERROR(FIND("!",_xlfn.FORMULATEXT(XEE469),1))=FALSE,ISERROR(LEFT(_xlfn.FORMULATEXT(XEE469),1)="=")=FALSE),TRUE,FALSE),IF(AND(ISERROR(FIND("!",_xlfn.FORMULATEXT(XEF469),1))=FALSE,ISERROR(LEFT(_xlfn.FORMULATEXT(XEF469),1)="=")=FALSE),TRUE,FALSE),IF(AND(ISERROR(FIND("!",_xlfn.FORMULATEXT(XEG469),1))=FALSE,ISERROR(LEFT(_xlfn.FORMULATEXT(XEG469),1)="=")=FALSE),TRUE,FALSE),IF(AND(ISERROR(FIND("!",_xlfn.FORMULATEXT(XEH469),1))=FALSE,ISERROR(LEFT(_xlfn.FORMULATEXT(XEH469),1)="=")=FALSE),TRUE,FALSE),IF(AND(ISERROR(FIND("!",_xlfn.FORMULATEXT(A469),1))=FALSE,ISERROR(LEFT(_xlfn.FORMULATEXT(A469),1)="=")=FALSE),TRUE,FALSE))=TRUE,TRUE,FALSE)</formula>
    </cfRule>
  </conditionalFormatting>
  <conditionalFormatting sqref="L1:O1">
    <cfRule type="expression" dxfId="75" priority="10">
      <formula>$L$1&lt;&gt;""</formula>
    </cfRule>
  </conditionalFormatting>
  <conditionalFormatting sqref="O4">
    <cfRule type="expression" dxfId="74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8707-C498-4161-9CD5-955A546416CB}">
  <sheetPr codeName="Tabelle49">
    <tabColor theme="6" tint="0.39997558519241921"/>
    <pageSetUpPr fitToPage="1"/>
  </sheetPr>
  <dimension ref="A1:O76"/>
  <sheetViews>
    <sheetView showGridLines="0" workbookViewId="0">
      <pane ySplit="10" topLeftCell="A35" activePane="bottomLeft" state="frozen"/>
      <selection activeCell="A9" sqref="A9"/>
      <selection pane="bottomLeft" activeCell="E21" sqref="E21"/>
    </sheetView>
  </sheetViews>
  <sheetFormatPr baseColWidth="10" defaultColWidth="11.44140625" defaultRowHeight="13.2"/>
  <cols>
    <col min="1" max="1" width="8.33203125" style="10" customWidth="1"/>
    <col min="2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IF(OR(COUNT(K12:K64)&lt;&gt;COUNTIF(M12:M64,"&gt;0")-COUNTIF(A11:A1653,"ZS"),$K$7=""),"Das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O65</f>
        <v>0</v>
      </c>
    </row>
    <row r="3" spans="1:15">
      <c r="A3" s="199"/>
      <c r="B3" s="104" t="s">
        <v>508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M65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K65</f>
        <v>0</v>
      </c>
    </row>
    <row r="5" spans="1:15">
      <c r="A5" s="199"/>
      <c r="B5" s="110" t="s">
        <v>509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2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I65</f>
        <v>1098.6400000000001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L65</f>
        <v>1096.02</v>
      </c>
    </row>
    <row r="7" spans="1:15" ht="15.6">
      <c r="A7" s="199"/>
      <c r="B7" s="279" t="str">
        <f>IF(AND(ROUND(SUM(H12:H65)/2,2)=ROUND(H65,2),ROUND(SUM(L12:L65)/2,2)=ROUND(L65,2),ROUND(SUM(M12:M65)/2,2)=ROUND(M65,2),ROUND(SUM(O12:O65)/2,2)=ROUND(O65,2)),"","SUMMENFEHLER")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COUNTA(J12:J64)</f>
        <v>52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366</v>
      </c>
      <c r="C12" s="255" t="s">
        <v>128</v>
      </c>
      <c r="D12" s="256" t="s">
        <v>100</v>
      </c>
      <c r="E12" s="156" t="s">
        <v>365</v>
      </c>
      <c r="F12" s="157" t="s">
        <v>76</v>
      </c>
      <c r="G12" s="257" t="s">
        <v>71</v>
      </c>
      <c r="H12" s="255" t="s">
        <v>58</v>
      </c>
      <c r="I12" s="258">
        <v>20.12</v>
      </c>
      <c r="J12" s="259">
        <v>1</v>
      </c>
      <c r="K12" s="9"/>
      <c r="L12" s="260">
        <f t="shared" ref="L12" si="0">I12*J12</f>
        <v>20.12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366</v>
      </c>
      <c r="C13" s="157" t="s">
        <v>128</v>
      </c>
      <c r="D13" s="157" t="s">
        <v>100</v>
      </c>
      <c r="E13" s="156" t="s">
        <v>367</v>
      </c>
      <c r="F13" s="157" t="s">
        <v>76</v>
      </c>
      <c r="G13" s="257" t="s">
        <v>71</v>
      </c>
      <c r="H13" s="255" t="s">
        <v>58</v>
      </c>
      <c r="I13" s="262">
        <v>46.05</v>
      </c>
      <c r="J13" s="259">
        <v>1</v>
      </c>
      <c r="K13" s="9"/>
      <c r="L13" s="260">
        <f t="shared" ref="L13" si="4">I13*J13</f>
        <v>46.05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366</v>
      </c>
      <c r="C14" s="255" t="s">
        <v>128</v>
      </c>
      <c r="D14" s="256" t="s">
        <v>100</v>
      </c>
      <c r="E14" s="156" t="s">
        <v>368</v>
      </c>
      <c r="F14" s="157" t="s">
        <v>76</v>
      </c>
      <c r="G14" s="257" t="s">
        <v>71</v>
      </c>
      <c r="H14" s="255" t="s">
        <v>58</v>
      </c>
      <c r="I14" s="258">
        <v>20.420000000000002</v>
      </c>
      <c r="J14" s="259">
        <v>1</v>
      </c>
      <c r="K14" s="9"/>
      <c r="L14" s="260">
        <f t="shared" ref="L14:L63" si="8">I14*J14</f>
        <v>20.420000000000002</v>
      </c>
      <c r="M14" s="260">
        <f t="shared" ref="M14:M63" si="9">IFERROR(L14/K14,0)</f>
        <v>0</v>
      </c>
      <c r="N14" s="261">
        <f t="shared" ref="N14:N63" si="10">IF(O14&gt;0,O14/J14,0)</f>
        <v>0</v>
      </c>
      <c r="O14" s="260">
        <f t="shared" ref="O14:O63" si="11">ROUND(M14*SVS_GrR_L_Wert,2)</f>
        <v>0</v>
      </c>
    </row>
    <row r="15" spans="1:15">
      <c r="A15" s="254">
        <f>MAX($A$12:A14)+1</f>
        <v>4</v>
      </c>
      <c r="B15" s="156" t="s">
        <v>366</v>
      </c>
      <c r="C15" s="255" t="s">
        <v>128</v>
      </c>
      <c r="D15" s="256" t="s">
        <v>100</v>
      </c>
      <c r="E15" s="156" t="s">
        <v>369</v>
      </c>
      <c r="F15" s="157" t="s">
        <v>75</v>
      </c>
      <c r="G15" s="257" t="s">
        <v>71</v>
      </c>
      <c r="H15" s="255" t="s">
        <v>89</v>
      </c>
      <c r="I15" s="258">
        <v>9.0399999999999991</v>
      </c>
      <c r="J15" s="259">
        <v>1</v>
      </c>
      <c r="K15" s="9"/>
      <c r="L15" s="260">
        <f t="shared" si="8"/>
        <v>9.0399999999999991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366</v>
      </c>
      <c r="C16" s="255" t="s">
        <v>128</v>
      </c>
      <c r="D16" s="256" t="s">
        <v>100</v>
      </c>
      <c r="E16" s="156" t="s">
        <v>370</v>
      </c>
      <c r="F16" s="157" t="s">
        <v>75</v>
      </c>
      <c r="G16" s="257" t="s">
        <v>71</v>
      </c>
      <c r="H16" s="255" t="s">
        <v>89</v>
      </c>
      <c r="I16" s="258">
        <v>9.52</v>
      </c>
      <c r="J16" s="259">
        <v>1</v>
      </c>
      <c r="K16" s="9"/>
      <c r="L16" s="260">
        <f t="shared" si="8"/>
        <v>9.52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366</v>
      </c>
      <c r="C17" s="255" t="s">
        <v>128</v>
      </c>
      <c r="D17" s="256" t="s">
        <v>100</v>
      </c>
      <c r="E17" s="156" t="s">
        <v>371</v>
      </c>
      <c r="F17" s="157" t="s">
        <v>75</v>
      </c>
      <c r="G17" s="257" t="s">
        <v>71</v>
      </c>
      <c r="H17" s="255" t="s">
        <v>44</v>
      </c>
      <c r="I17" s="258">
        <v>6.06</v>
      </c>
      <c r="J17" s="259">
        <v>1</v>
      </c>
      <c r="K17" s="9"/>
      <c r="L17" s="260">
        <f t="shared" si="8"/>
        <v>6.06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366</v>
      </c>
      <c r="C18" s="255" t="s">
        <v>128</v>
      </c>
      <c r="D18" s="256" t="s">
        <v>100</v>
      </c>
      <c r="E18" s="156" t="s">
        <v>372</v>
      </c>
      <c r="F18" s="157" t="s">
        <v>75</v>
      </c>
      <c r="G18" s="257" t="s">
        <v>71</v>
      </c>
      <c r="H18" s="255" t="s">
        <v>45</v>
      </c>
      <c r="I18" s="258">
        <v>3.56</v>
      </c>
      <c r="J18" s="259">
        <v>1</v>
      </c>
      <c r="K18" s="9"/>
      <c r="L18" s="260">
        <f t="shared" si="8"/>
        <v>3.56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366</v>
      </c>
      <c r="C19" s="255" t="s">
        <v>128</v>
      </c>
      <c r="D19" s="256" t="s">
        <v>100</v>
      </c>
      <c r="E19" s="156" t="s">
        <v>373</v>
      </c>
      <c r="F19" s="157" t="s">
        <v>76</v>
      </c>
      <c r="G19" s="257" t="s">
        <v>71</v>
      </c>
      <c r="H19" s="255" t="s">
        <v>86</v>
      </c>
      <c r="I19" s="258">
        <v>21.04</v>
      </c>
      <c r="J19" s="259">
        <v>1</v>
      </c>
      <c r="K19" s="9"/>
      <c r="L19" s="260">
        <f t="shared" si="8"/>
        <v>21.04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366</v>
      </c>
      <c r="C20" s="255" t="s">
        <v>128</v>
      </c>
      <c r="D20" s="256" t="s">
        <v>100</v>
      </c>
      <c r="E20" s="156" t="s">
        <v>374</v>
      </c>
      <c r="F20" s="157" t="s">
        <v>76</v>
      </c>
      <c r="G20" s="257" t="s">
        <v>71</v>
      </c>
      <c r="H20" s="255" t="s">
        <v>85</v>
      </c>
      <c r="I20" s="258">
        <v>20.46</v>
      </c>
      <c r="J20" s="259">
        <v>1</v>
      </c>
      <c r="K20" s="9"/>
      <c r="L20" s="260">
        <f t="shared" si="8"/>
        <v>20.46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366</v>
      </c>
      <c r="C21" s="255" t="s">
        <v>128</v>
      </c>
      <c r="D21" s="256" t="s">
        <v>100</v>
      </c>
      <c r="E21" s="156" t="s">
        <v>126</v>
      </c>
      <c r="F21" s="157" t="s">
        <v>375</v>
      </c>
      <c r="G21" s="257" t="s">
        <v>71</v>
      </c>
      <c r="H21" s="255" t="s">
        <v>88</v>
      </c>
      <c r="I21" s="258">
        <v>10.64</v>
      </c>
      <c r="J21" s="259">
        <v>1</v>
      </c>
      <c r="K21" s="9"/>
      <c r="L21" s="260">
        <f t="shared" si="8"/>
        <v>10.64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377</v>
      </c>
      <c r="C22" s="255" t="s">
        <v>128</v>
      </c>
      <c r="D22" s="256" t="s">
        <v>100</v>
      </c>
      <c r="E22" s="156" t="s">
        <v>376</v>
      </c>
      <c r="F22" s="157" t="s">
        <v>378</v>
      </c>
      <c r="G22" s="257" t="s">
        <v>71</v>
      </c>
      <c r="H22" s="255" t="s">
        <v>58</v>
      </c>
      <c r="I22" s="258">
        <v>22.34</v>
      </c>
      <c r="J22" s="259">
        <v>1</v>
      </c>
      <c r="K22" s="9"/>
      <c r="L22" s="260">
        <f t="shared" si="8"/>
        <v>22.34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377</v>
      </c>
      <c r="C23" s="255" t="s">
        <v>128</v>
      </c>
      <c r="D23" s="256" t="s">
        <v>100</v>
      </c>
      <c r="E23" s="156" t="s">
        <v>379</v>
      </c>
      <c r="F23" s="157" t="s">
        <v>378</v>
      </c>
      <c r="G23" s="257" t="s">
        <v>71</v>
      </c>
      <c r="H23" s="255" t="s">
        <v>58</v>
      </c>
      <c r="I23" s="258">
        <v>46.62</v>
      </c>
      <c r="J23" s="259">
        <v>1</v>
      </c>
      <c r="K23" s="9"/>
      <c r="L23" s="260">
        <f t="shared" si="8"/>
        <v>46.62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377</v>
      </c>
      <c r="C24" s="255" t="s">
        <v>128</v>
      </c>
      <c r="D24" s="256" t="s">
        <v>100</v>
      </c>
      <c r="E24" s="156" t="s">
        <v>380</v>
      </c>
      <c r="F24" s="157" t="s">
        <v>378</v>
      </c>
      <c r="G24" s="257" t="s">
        <v>71</v>
      </c>
      <c r="H24" s="255" t="s">
        <v>58</v>
      </c>
      <c r="I24" s="258">
        <v>43.82</v>
      </c>
      <c r="J24" s="259">
        <v>1</v>
      </c>
      <c r="K24" s="9"/>
      <c r="L24" s="260">
        <f t="shared" si="8"/>
        <v>43.82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377</v>
      </c>
      <c r="C25" s="255" t="s">
        <v>128</v>
      </c>
      <c r="D25" s="256" t="s">
        <v>100</v>
      </c>
      <c r="E25" s="156" t="s">
        <v>381</v>
      </c>
      <c r="F25" s="157" t="s">
        <v>378</v>
      </c>
      <c r="G25" s="257" t="s">
        <v>71</v>
      </c>
      <c r="H25" s="255" t="s">
        <v>58</v>
      </c>
      <c r="I25" s="258">
        <v>8.8800000000000008</v>
      </c>
      <c r="J25" s="259">
        <v>1</v>
      </c>
      <c r="K25" s="9"/>
      <c r="L25" s="260">
        <f t="shared" si="8"/>
        <v>8.8800000000000008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377</v>
      </c>
      <c r="C26" s="255" t="s">
        <v>128</v>
      </c>
      <c r="D26" s="256" t="s">
        <v>100</v>
      </c>
      <c r="E26" s="156" t="s">
        <v>382</v>
      </c>
      <c r="F26" s="157" t="s">
        <v>75</v>
      </c>
      <c r="G26" s="257" t="s">
        <v>71</v>
      </c>
      <c r="H26" s="255" t="s">
        <v>80</v>
      </c>
      <c r="I26" s="258">
        <v>2.62</v>
      </c>
      <c r="J26" s="277"/>
      <c r="K26" s="277"/>
      <c r="L26" s="277"/>
      <c r="M26" s="277"/>
      <c r="N26" s="277"/>
      <c r="O26" s="277"/>
    </row>
    <row r="27" spans="1:15">
      <c r="A27" s="254">
        <f>MAX($A$12:A26)+1</f>
        <v>16</v>
      </c>
      <c r="B27" s="156" t="s">
        <v>377</v>
      </c>
      <c r="C27" s="255" t="s">
        <v>128</v>
      </c>
      <c r="D27" s="256" t="s">
        <v>100</v>
      </c>
      <c r="E27" s="156" t="s">
        <v>383</v>
      </c>
      <c r="F27" s="157" t="s">
        <v>75</v>
      </c>
      <c r="G27" s="257" t="s">
        <v>71</v>
      </c>
      <c r="H27" s="255" t="s">
        <v>89</v>
      </c>
      <c r="I27" s="258">
        <v>12.1</v>
      </c>
      <c r="J27" s="259">
        <v>1</v>
      </c>
      <c r="K27" s="9"/>
      <c r="L27" s="260">
        <f t="shared" si="8"/>
        <v>12.1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377</v>
      </c>
      <c r="C28" s="255" t="s">
        <v>128</v>
      </c>
      <c r="D28" s="256" t="s">
        <v>100</v>
      </c>
      <c r="E28" s="156" t="s">
        <v>131</v>
      </c>
      <c r="F28" s="157" t="s">
        <v>378</v>
      </c>
      <c r="G28" s="257" t="s">
        <v>71</v>
      </c>
      <c r="H28" s="255" t="s">
        <v>86</v>
      </c>
      <c r="I28" s="258">
        <v>38.909999999999997</v>
      </c>
      <c r="J28" s="259">
        <v>1</v>
      </c>
      <c r="K28" s="9"/>
      <c r="L28" s="260">
        <f t="shared" si="8"/>
        <v>38.909999999999997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366</v>
      </c>
      <c r="C29" s="255" t="s">
        <v>128</v>
      </c>
      <c r="D29" s="256" t="s">
        <v>100</v>
      </c>
      <c r="E29" s="156" t="s">
        <v>145</v>
      </c>
      <c r="F29" s="157" t="s">
        <v>75</v>
      </c>
      <c r="G29" s="257" t="s">
        <v>71</v>
      </c>
      <c r="H29" s="255" t="s">
        <v>86</v>
      </c>
      <c r="I29" s="258">
        <v>37.9</v>
      </c>
      <c r="J29" s="259">
        <v>1</v>
      </c>
      <c r="K29" s="9"/>
      <c r="L29" s="260">
        <f t="shared" si="8"/>
        <v>37.9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377</v>
      </c>
      <c r="C30" s="255" t="s">
        <v>128</v>
      </c>
      <c r="D30" s="256" t="s">
        <v>100</v>
      </c>
      <c r="E30" s="156" t="s">
        <v>140</v>
      </c>
      <c r="F30" s="157" t="s">
        <v>378</v>
      </c>
      <c r="G30" s="257" t="s">
        <v>71</v>
      </c>
      <c r="H30" s="255" t="s">
        <v>86</v>
      </c>
      <c r="I30" s="258">
        <v>20.43</v>
      </c>
      <c r="J30" s="259">
        <v>1</v>
      </c>
      <c r="K30" s="9"/>
      <c r="L30" s="260">
        <f t="shared" si="8"/>
        <v>20.43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377</v>
      </c>
      <c r="C31" s="255" t="s">
        <v>128</v>
      </c>
      <c r="D31" s="256" t="s">
        <v>100</v>
      </c>
      <c r="E31" s="156" t="s">
        <v>94</v>
      </c>
      <c r="F31" s="157" t="s">
        <v>75</v>
      </c>
      <c r="G31" s="257" t="s">
        <v>71</v>
      </c>
      <c r="H31" s="255" t="s">
        <v>93</v>
      </c>
      <c r="I31" s="258">
        <v>15.91</v>
      </c>
      <c r="J31" s="259">
        <v>1</v>
      </c>
      <c r="K31" s="9"/>
      <c r="L31" s="260">
        <f t="shared" si="8"/>
        <v>15.91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377</v>
      </c>
      <c r="C32" s="255" t="s">
        <v>128</v>
      </c>
      <c r="D32" s="256" t="s">
        <v>100</v>
      </c>
      <c r="E32" s="156" t="s">
        <v>384</v>
      </c>
      <c r="F32" s="157" t="s">
        <v>75</v>
      </c>
      <c r="G32" s="257" t="s">
        <v>71</v>
      </c>
      <c r="H32" s="255" t="s">
        <v>93</v>
      </c>
      <c r="I32" s="258">
        <v>12.63</v>
      </c>
      <c r="J32" s="259">
        <v>1</v>
      </c>
      <c r="K32" s="9"/>
      <c r="L32" s="260">
        <f t="shared" si="8"/>
        <v>12.63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377</v>
      </c>
      <c r="C33" s="255" t="s">
        <v>128</v>
      </c>
      <c r="D33" s="256" t="s">
        <v>100</v>
      </c>
      <c r="E33" s="156" t="s">
        <v>385</v>
      </c>
      <c r="F33" s="157" t="s">
        <v>75</v>
      </c>
      <c r="G33" s="257" t="s">
        <v>71</v>
      </c>
      <c r="H33" s="255" t="s">
        <v>89</v>
      </c>
      <c r="I33" s="258">
        <v>4.3499999999999996</v>
      </c>
      <c r="J33" s="259">
        <v>1</v>
      </c>
      <c r="K33" s="9"/>
      <c r="L33" s="260">
        <f t="shared" si="8"/>
        <v>4.3499999999999996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377</v>
      </c>
      <c r="C34" s="255" t="s">
        <v>128</v>
      </c>
      <c r="D34" s="256" t="s">
        <v>100</v>
      </c>
      <c r="E34" s="156" t="s">
        <v>386</v>
      </c>
      <c r="F34" s="157" t="s">
        <v>75</v>
      </c>
      <c r="G34" s="257" t="s">
        <v>71</v>
      </c>
      <c r="H34" s="255" t="s">
        <v>89</v>
      </c>
      <c r="I34" s="258">
        <v>1.69</v>
      </c>
      <c r="J34" s="259">
        <v>1</v>
      </c>
      <c r="K34" s="9"/>
      <c r="L34" s="260">
        <f t="shared" si="8"/>
        <v>1.69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377</v>
      </c>
      <c r="C35" s="255" t="s">
        <v>128</v>
      </c>
      <c r="D35" s="256" t="s">
        <v>100</v>
      </c>
      <c r="E35" s="156" t="s">
        <v>387</v>
      </c>
      <c r="F35" s="157" t="s">
        <v>75</v>
      </c>
      <c r="G35" s="257" t="s">
        <v>71</v>
      </c>
      <c r="H35" s="255" t="s">
        <v>89</v>
      </c>
      <c r="I35" s="258">
        <v>12.61</v>
      </c>
      <c r="J35" s="259">
        <v>1</v>
      </c>
      <c r="K35" s="9"/>
      <c r="L35" s="260">
        <f t="shared" si="8"/>
        <v>12.61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377</v>
      </c>
      <c r="C36" s="255" t="s">
        <v>128</v>
      </c>
      <c r="D36" s="256" t="s">
        <v>100</v>
      </c>
      <c r="E36" s="156" t="s">
        <v>388</v>
      </c>
      <c r="F36" s="157" t="s">
        <v>378</v>
      </c>
      <c r="G36" s="257" t="s">
        <v>71</v>
      </c>
      <c r="H36" s="255" t="s">
        <v>58</v>
      </c>
      <c r="I36" s="258">
        <v>53.05</v>
      </c>
      <c r="J36" s="259">
        <v>1</v>
      </c>
      <c r="K36" s="9"/>
      <c r="L36" s="260">
        <f t="shared" si="8"/>
        <v>53.05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377</v>
      </c>
      <c r="C37" s="255" t="s">
        <v>128</v>
      </c>
      <c r="D37" s="256" t="s">
        <v>100</v>
      </c>
      <c r="E37" s="156" t="s">
        <v>389</v>
      </c>
      <c r="F37" s="157" t="s">
        <v>378</v>
      </c>
      <c r="G37" s="257" t="s">
        <v>71</v>
      </c>
      <c r="H37" s="255" t="s">
        <v>58</v>
      </c>
      <c r="I37" s="258">
        <v>20.75</v>
      </c>
      <c r="J37" s="259">
        <v>1</v>
      </c>
      <c r="K37" s="9"/>
      <c r="L37" s="260">
        <f t="shared" si="8"/>
        <v>20.75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377</v>
      </c>
      <c r="C38" s="255" t="s">
        <v>128</v>
      </c>
      <c r="D38" s="256" t="s">
        <v>100</v>
      </c>
      <c r="E38" s="156" t="s">
        <v>57</v>
      </c>
      <c r="F38" s="157" t="s">
        <v>378</v>
      </c>
      <c r="G38" s="257" t="s">
        <v>71</v>
      </c>
      <c r="H38" s="255" t="s">
        <v>86</v>
      </c>
      <c r="I38" s="258">
        <v>8.68</v>
      </c>
      <c r="J38" s="259">
        <v>1</v>
      </c>
      <c r="K38" s="9"/>
      <c r="L38" s="260">
        <f t="shared" si="8"/>
        <v>8.68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377</v>
      </c>
      <c r="C39" s="255" t="s">
        <v>128</v>
      </c>
      <c r="D39" s="256" t="s">
        <v>100</v>
      </c>
      <c r="E39" s="156" t="s">
        <v>141</v>
      </c>
      <c r="F39" s="157" t="s">
        <v>378</v>
      </c>
      <c r="G39" s="257" t="s">
        <v>71</v>
      </c>
      <c r="H39" s="255" t="s">
        <v>86</v>
      </c>
      <c r="I39" s="258">
        <v>56.58</v>
      </c>
      <c r="J39" s="259">
        <v>1</v>
      </c>
      <c r="K39" s="9"/>
      <c r="L39" s="260">
        <f t="shared" si="8"/>
        <v>56.58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377</v>
      </c>
      <c r="C40" s="255" t="s">
        <v>128</v>
      </c>
      <c r="D40" s="256" t="s">
        <v>100</v>
      </c>
      <c r="E40" s="156" t="s">
        <v>390</v>
      </c>
      <c r="F40" s="157" t="s">
        <v>75</v>
      </c>
      <c r="G40" s="257" t="s">
        <v>71</v>
      </c>
      <c r="H40" s="255" t="s">
        <v>89</v>
      </c>
      <c r="I40" s="258">
        <v>14.27</v>
      </c>
      <c r="J40" s="259">
        <v>1</v>
      </c>
      <c r="K40" s="9"/>
      <c r="L40" s="260">
        <f t="shared" si="8"/>
        <v>14.27</v>
      </c>
      <c r="M40" s="260">
        <f t="shared" si="9"/>
        <v>0</v>
      </c>
      <c r="N40" s="261">
        <f t="shared" si="10"/>
        <v>0</v>
      </c>
      <c r="O40" s="260">
        <f t="shared" si="11"/>
        <v>0</v>
      </c>
    </row>
    <row r="41" spans="1:15">
      <c r="A41" s="254">
        <f>MAX($A$12:A40)+1</f>
        <v>30</v>
      </c>
      <c r="B41" s="156" t="s">
        <v>377</v>
      </c>
      <c r="C41" s="255" t="s">
        <v>128</v>
      </c>
      <c r="D41" s="256" t="s">
        <v>100</v>
      </c>
      <c r="E41" s="156" t="s">
        <v>391</v>
      </c>
      <c r="F41" s="157" t="s">
        <v>378</v>
      </c>
      <c r="G41" s="257" t="s">
        <v>71</v>
      </c>
      <c r="H41" s="255" t="s">
        <v>58</v>
      </c>
      <c r="I41" s="258">
        <v>48.12</v>
      </c>
      <c r="J41" s="259">
        <v>1</v>
      </c>
      <c r="K41" s="9"/>
      <c r="L41" s="260">
        <f t="shared" si="8"/>
        <v>48.12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377</v>
      </c>
      <c r="C42" s="255" t="s">
        <v>128</v>
      </c>
      <c r="D42" s="256" t="s">
        <v>100</v>
      </c>
      <c r="E42" s="156" t="s">
        <v>392</v>
      </c>
      <c r="F42" s="157" t="s">
        <v>378</v>
      </c>
      <c r="G42" s="257" t="s">
        <v>71</v>
      </c>
      <c r="H42" s="255" t="s">
        <v>58</v>
      </c>
      <c r="I42" s="258">
        <v>18.57</v>
      </c>
      <c r="J42" s="259">
        <v>1</v>
      </c>
      <c r="K42" s="9"/>
      <c r="L42" s="260">
        <f t="shared" si="8"/>
        <v>18.57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377</v>
      </c>
      <c r="C43" s="255" t="s">
        <v>128</v>
      </c>
      <c r="D43" s="256" t="s">
        <v>100</v>
      </c>
      <c r="E43" s="156" t="s">
        <v>393</v>
      </c>
      <c r="F43" s="157" t="s">
        <v>378</v>
      </c>
      <c r="G43" s="257" t="s">
        <v>71</v>
      </c>
      <c r="H43" s="255" t="s">
        <v>58</v>
      </c>
      <c r="I43" s="258">
        <v>18.84</v>
      </c>
      <c r="J43" s="259">
        <v>1</v>
      </c>
      <c r="K43" s="9"/>
      <c r="L43" s="260">
        <f t="shared" si="8"/>
        <v>18.84</v>
      </c>
      <c r="M43" s="260">
        <f t="shared" si="9"/>
        <v>0</v>
      </c>
      <c r="N43" s="261">
        <f t="shared" si="10"/>
        <v>0</v>
      </c>
      <c r="O43" s="260">
        <f t="shared" si="11"/>
        <v>0</v>
      </c>
    </row>
    <row r="44" spans="1:15">
      <c r="A44" s="254">
        <f>MAX($A$12:A43)+1</f>
        <v>33</v>
      </c>
      <c r="B44" s="156" t="s">
        <v>377</v>
      </c>
      <c r="C44" s="255" t="s">
        <v>128</v>
      </c>
      <c r="D44" s="256" t="s">
        <v>100</v>
      </c>
      <c r="E44" s="156" t="s">
        <v>394</v>
      </c>
      <c r="F44" s="157" t="s">
        <v>378</v>
      </c>
      <c r="G44" s="257" t="s">
        <v>71</v>
      </c>
      <c r="H44" s="255" t="s">
        <v>58</v>
      </c>
      <c r="I44" s="258">
        <v>48.75</v>
      </c>
      <c r="J44" s="259">
        <v>1</v>
      </c>
      <c r="K44" s="9"/>
      <c r="L44" s="260">
        <f t="shared" si="8"/>
        <v>48.75</v>
      </c>
      <c r="M44" s="260">
        <f t="shared" si="9"/>
        <v>0</v>
      </c>
      <c r="N44" s="261">
        <f t="shared" si="10"/>
        <v>0</v>
      </c>
      <c r="O44" s="260">
        <f t="shared" si="11"/>
        <v>0</v>
      </c>
    </row>
    <row r="45" spans="1:15">
      <c r="A45" s="254">
        <f>MAX($A$12:A44)+1</f>
        <v>34</v>
      </c>
      <c r="B45" s="156" t="s">
        <v>377</v>
      </c>
      <c r="C45" s="255" t="s">
        <v>128</v>
      </c>
      <c r="D45" s="256" t="s">
        <v>100</v>
      </c>
      <c r="E45" s="156" t="s">
        <v>395</v>
      </c>
      <c r="F45" s="157" t="s">
        <v>75</v>
      </c>
      <c r="G45" s="257" t="s">
        <v>71</v>
      </c>
      <c r="H45" s="255" t="s">
        <v>89</v>
      </c>
      <c r="I45" s="258">
        <v>14.53</v>
      </c>
      <c r="J45" s="259">
        <v>1</v>
      </c>
      <c r="K45" s="9"/>
      <c r="L45" s="260">
        <f t="shared" si="8"/>
        <v>14.53</v>
      </c>
      <c r="M45" s="260">
        <f t="shared" si="9"/>
        <v>0</v>
      </c>
      <c r="N45" s="261">
        <f t="shared" si="10"/>
        <v>0</v>
      </c>
      <c r="O45" s="260">
        <f t="shared" si="11"/>
        <v>0</v>
      </c>
    </row>
    <row r="46" spans="1:15">
      <c r="A46" s="254">
        <f>MAX($A$12:A45)+1</f>
        <v>35</v>
      </c>
      <c r="B46" s="156" t="s">
        <v>377</v>
      </c>
      <c r="C46" s="255" t="s">
        <v>128</v>
      </c>
      <c r="D46" s="256" t="s">
        <v>100</v>
      </c>
      <c r="E46" s="156" t="s">
        <v>396</v>
      </c>
      <c r="F46" s="157" t="s">
        <v>75</v>
      </c>
      <c r="G46" s="257" t="s">
        <v>71</v>
      </c>
      <c r="H46" s="255" t="s">
        <v>44</v>
      </c>
      <c r="I46" s="258">
        <v>1.84</v>
      </c>
      <c r="J46" s="259">
        <v>1</v>
      </c>
      <c r="K46" s="9"/>
      <c r="L46" s="260">
        <f t="shared" si="8"/>
        <v>1.84</v>
      </c>
      <c r="M46" s="260">
        <f t="shared" si="9"/>
        <v>0</v>
      </c>
      <c r="N46" s="261">
        <f t="shared" si="10"/>
        <v>0</v>
      </c>
      <c r="O46" s="260">
        <f t="shared" si="11"/>
        <v>0</v>
      </c>
    </row>
    <row r="47" spans="1:15">
      <c r="A47" s="254">
        <f>MAX($A$12:A46)+1</f>
        <v>36</v>
      </c>
      <c r="B47" s="156" t="s">
        <v>377</v>
      </c>
      <c r="C47" s="255" t="s">
        <v>128</v>
      </c>
      <c r="D47" s="256" t="s">
        <v>100</v>
      </c>
      <c r="E47" s="156" t="s">
        <v>397</v>
      </c>
      <c r="F47" s="157" t="s">
        <v>378</v>
      </c>
      <c r="G47" s="257" t="s">
        <v>71</v>
      </c>
      <c r="H47" s="255" t="s">
        <v>86</v>
      </c>
      <c r="I47" s="258">
        <v>13.45</v>
      </c>
      <c r="J47" s="259">
        <v>1</v>
      </c>
      <c r="K47" s="9"/>
      <c r="L47" s="260">
        <f t="shared" si="8"/>
        <v>13.45</v>
      </c>
      <c r="M47" s="260">
        <f t="shared" si="9"/>
        <v>0</v>
      </c>
      <c r="N47" s="261">
        <f t="shared" si="10"/>
        <v>0</v>
      </c>
      <c r="O47" s="260">
        <f t="shared" si="11"/>
        <v>0</v>
      </c>
    </row>
    <row r="48" spans="1:15">
      <c r="A48" s="254">
        <f>MAX($A$12:A47)+1</f>
        <v>37</v>
      </c>
      <c r="B48" s="156" t="s">
        <v>377</v>
      </c>
      <c r="C48" s="255" t="s">
        <v>128</v>
      </c>
      <c r="D48" s="256" t="s">
        <v>100</v>
      </c>
      <c r="E48" s="156" t="s">
        <v>398</v>
      </c>
      <c r="F48" s="157" t="s">
        <v>378</v>
      </c>
      <c r="G48" s="257" t="s">
        <v>71</v>
      </c>
      <c r="H48" s="255" t="s">
        <v>108</v>
      </c>
      <c r="I48" s="258">
        <v>53.39</v>
      </c>
      <c r="J48" s="259">
        <v>1</v>
      </c>
      <c r="K48" s="9"/>
      <c r="L48" s="260">
        <f t="shared" si="8"/>
        <v>53.39</v>
      </c>
      <c r="M48" s="260">
        <f t="shared" si="9"/>
        <v>0</v>
      </c>
      <c r="N48" s="261">
        <f t="shared" si="10"/>
        <v>0</v>
      </c>
      <c r="O48" s="260">
        <f t="shared" si="11"/>
        <v>0</v>
      </c>
    </row>
    <row r="49" spans="1:15">
      <c r="A49" s="254">
        <f>MAX($A$12:A48)+1</f>
        <v>38</v>
      </c>
      <c r="B49" s="156" t="s">
        <v>377</v>
      </c>
      <c r="C49" s="255" t="s">
        <v>128</v>
      </c>
      <c r="D49" s="256" t="s">
        <v>100</v>
      </c>
      <c r="E49" s="156" t="s">
        <v>342</v>
      </c>
      <c r="F49" s="157" t="s">
        <v>378</v>
      </c>
      <c r="G49" s="257" t="s">
        <v>71</v>
      </c>
      <c r="H49" s="255" t="s">
        <v>44</v>
      </c>
      <c r="I49" s="258">
        <v>5.85</v>
      </c>
      <c r="J49" s="259">
        <v>1</v>
      </c>
      <c r="K49" s="9"/>
      <c r="L49" s="260">
        <f t="shared" si="8"/>
        <v>5.85</v>
      </c>
      <c r="M49" s="260">
        <f t="shared" si="9"/>
        <v>0</v>
      </c>
      <c r="N49" s="261">
        <f t="shared" si="10"/>
        <v>0</v>
      </c>
      <c r="O49" s="260">
        <f t="shared" si="11"/>
        <v>0</v>
      </c>
    </row>
    <row r="50" spans="1:15">
      <c r="A50" s="254">
        <f>MAX($A$12:A49)+1</f>
        <v>39</v>
      </c>
      <c r="B50" s="156" t="s">
        <v>377</v>
      </c>
      <c r="C50" s="255" t="s">
        <v>128</v>
      </c>
      <c r="D50" s="256" t="s">
        <v>100</v>
      </c>
      <c r="E50" s="156" t="s">
        <v>84</v>
      </c>
      <c r="F50" s="157" t="s">
        <v>378</v>
      </c>
      <c r="G50" s="257" t="s">
        <v>71</v>
      </c>
      <c r="H50" s="255" t="s">
        <v>83</v>
      </c>
      <c r="I50" s="258">
        <v>23.55</v>
      </c>
      <c r="J50" s="259">
        <v>1</v>
      </c>
      <c r="K50" s="9"/>
      <c r="L50" s="260">
        <f t="shared" si="8"/>
        <v>23.55</v>
      </c>
      <c r="M50" s="260">
        <f t="shared" si="9"/>
        <v>0</v>
      </c>
      <c r="N50" s="261">
        <f t="shared" si="10"/>
        <v>0</v>
      </c>
      <c r="O50" s="260">
        <f t="shared" si="11"/>
        <v>0</v>
      </c>
    </row>
    <row r="51" spans="1:15">
      <c r="A51" s="254">
        <f>MAX($A$12:A50)+1</f>
        <v>40</v>
      </c>
      <c r="B51" s="156" t="s">
        <v>366</v>
      </c>
      <c r="C51" s="255" t="s">
        <v>193</v>
      </c>
      <c r="D51" s="256" t="s">
        <v>100</v>
      </c>
      <c r="E51" s="156" t="s">
        <v>399</v>
      </c>
      <c r="F51" s="157" t="s">
        <v>76</v>
      </c>
      <c r="G51" s="257" t="s">
        <v>71</v>
      </c>
      <c r="H51" s="255" t="s">
        <v>58</v>
      </c>
      <c r="I51" s="258">
        <v>20.12</v>
      </c>
      <c r="J51" s="259">
        <v>1</v>
      </c>
      <c r="K51" s="9"/>
      <c r="L51" s="260">
        <f t="shared" si="8"/>
        <v>20.12</v>
      </c>
      <c r="M51" s="260">
        <f t="shared" si="9"/>
        <v>0</v>
      </c>
      <c r="N51" s="261">
        <f t="shared" si="10"/>
        <v>0</v>
      </c>
      <c r="O51" s="260">
        <f t="shared" si="11"/>
        <v>0</v>
      </c>
    </row>
    <row r="52" spans="1:15">
      <c r="A52" s="254">
        <f>MAX($A$12:A51)+1</f>
        <v>41</v>
      </c>
      <c r="B52" s="156" t="s">
        <v>366</v>
      </c>
      <c r="C52" s="255" t="s">
        <v>193</v>
      </c>
      <c r="D52" s="256" t="s">
        <v>100</v>
      </c>
      <c r="E52" s="156" t="s">
        <v>400</v>
      </c>
      <c r="F52" s="157" t="s">
        <v>76</v>
      </c>
      <c r="G52" s="257" t="s">
        <v>71</v>
      </c>
      <c r="H52" s="255" t="s">
        <v>58</v>
      </c>
      <c r="I52" s="258">
        <v>46.05</v>
      </c>
      <c r="J52" s="259">
        <v>1</v>
      </c>
      <c r="K52" s="9"/>
      <c r="L52" s="260">
        <f t="shared" si="8"/>
        <v>46.05</v>
      </c>
      <c r="M52" s="260">
        <f t="shared" si="9"/>
        <v>0</v>
      </c>
      <c r="N52" s="261">
        <f t="shared" si="10"/>
        <v>0</v>
      </c>
      <c r="O52" s="260">
        <f t="shared" si="11"/>
        <v>0</v>
      </c>
    </row>
    <row r="53" spans="1:15">
      <c r="A53" s="254">
        <f>MAX($A$12:A52)+1</f>
        <v>42</v>
      </c>
      <c r="B53" s="156" t="s">
        <v>366</v>
      </c>
      <c r="C53" s="255" t="s">
        <v>193</v>
      </c>
      <c r="D53" s="256" t="s">
        <v>100</v>
      </c>
      <c r="E53" s="156" t="s">
        <v>401</v>
      </c>
      <c r="F53" s="157" t="s">
        <v>76</v>
      </c>
      <c r="G53" s="257" t="s">
        <v>71</v>
      </c>
      <c r="H53" s="255" t="s">
        <v>58</v>
      </c>
      <c r="I53" s="258">
        <v>20.420000000000002</v>
      </c>
      <c r="J53" s="259">
        <v>1</v>
      </c>
      <c r="K53" s="9"/>
      <c r="L53" s="260">
        <f t="shared" si="8"/>
        <v>20.420000000000002</v>
      </c>
      <c r="M53" s="260">
        <f t="shared" si="9"/>
        <v>0</v>
      </c>
      <c r="N53" s="261">
        <f t="shared" si="10"/>
        <v>0</v>
      </c>
      <c r="O53" s="260">
        <f t="shared" si="11"/>
        <v>0</v>
      </c>
    </row>
    <row r="54" spans="1:15">
      <c r="A54" s="254">
        <f>MAX($A$12:A53)+1</f>
        <v>43</v>
      </c>
      <c r="B54" s="156" t="s">
        <v>366</v>
      </c>
      <c r="C54" s="255" t="s">
        <v>193</v>
      </c>
      <c r="D54" s="256" t="s">
        <v>100</v>
      </c>
      <c r="E54" s="156" t="s">
        <v>402</v>
      </c>
      <c r="F54" s="157" t="s">
        <v>75</v>
      </c>
      <c r="G54" s="257" t="s">
        <v>71</v>
      </c>
      <c r="H54" s="255" t="s">
        <v>89</v>
      </c>
      <c r="I54" s="258">
        <v>14.11</v>
      </c>
      <c r="J54" s="259">
        <v>1</v>
      </c>
      <c r="K54" s="9"/>
      <c r="L54" s="260">
        <f t="shared" si="8"/>
        <v>14.11</v>
      </c>
      <c r="M54" s="260">
        <f t="shared" si="9"/>
        <v>0</v>
      </c>
      <c r="N54" s="261">
        <f t="shared" si="10"/>
        <v>0</v>
      </c>
      <c r="O54" s="260">
        <f t="shared" si="11"/>
        <v>0</v>
      </c>
    </row>
    <row r="55" spans="1:15">
      <c r="A55" s="254">
        <f>MAX($A$12:A54)+1</f>
        <v>44</v>
      </c>
      <c r="B55" s="156" t="s">
        <v>366</v>
      </c>
      <c r="C55" s="255" t="s">
        <v>193</v>
      </c>
      <c r="D55" s="256" t="s">
        <v>100</v>
      </c>
      <c r="E55" s="156" t="s">
        <v>403</v>
      </c>
      <c r="F55" s="157" t="s">
        <v>75</v>
      </c>
      <c r="G55" s="257" t="s">
        <v>71</v>
      </c>
      <c r="H55" s="255" t="s">
        <v>89</v>
      </c>
      <c r="I55" s="258">
        <v>4.2</v>
      </c>
      <c r="J55" s="259">
        <v>1</v>
      </c>
      <c r="K55" s="9"/>
      <c r="L55" s="260">
        <f t="shared" si="8"/>
        <v>4.2</v>
      </c>
      <c r="M55" s="260">
        <f t="shared" si="9"/>
        <v>0</v>
      </c>
      <c r="N55" s="261">
        <f t="shared" si="10"/>
        <v>0</v>
      </c>
      <c r="O55" s="260">
        <f t="shared" si="11"/>
        <v>0</v>
      </c>
    </row>
    <row r="56" spans="1:15">
      <c r="A56" s="254">
        <f>MAX($A$12:A55)+1</f>
        <v>45</v>
      </c>
      <c r="B56" s="156" t="s">
        <v>366</v>
      </c>
      <c r="C56" s="255" t="s">
        <v>193</v>
      </c>
      <c r="D56" s="256" t="s">
        <v>100</v>
      </c>
      <c r="E56" s="156" t="s">
        <v>404</v>
      </c>
      <c r="F56" s="157" t="s">
        <v>75</v>
      </c>
      <c r="G56" s="257" t="s">
        <v>71</v>
      </c>
      <c r="H56" s="255" t="s">
        <v>44</v>
      </c>
      <c r="I56" s="258">
        <v>6.06</v>
      </c>
      <c r="J56" s="259">
        <v>1</v>
      </c>
      <c r="K56" s="9"/>
      <c r="L56" s="260">
        <f t="shared" si="8"/>
        <v>6.06</v>
      </c>
      <c r="M56" s="260">
        <f t="shared" si="9"/>
        <v>0</v>
      </c>
      <c r="N56" s="261">
        <f t="shared" si="10"/>
        <v>0</v>
      </c>
      <c r="O56" s="260">
        <f t="shared" si="11"/>
        <v>0</v>
      </c>
    </row>
    <row r="57" spans="1:15">
      <c r="A57" s="254">
        <f>MAX($A$12:A56)+1</f>
        <v>46</v>
      </c>
      <c r="B57" s="156" t="s">
        <v>366</v>
      </c>
      <c r="C57" s="255" t="s">
        <v>193</v>
      </c>
      <c r="D57" s="256" t="s">
        <v>100</v>
      </c>
      <c r="E57" s="156" t="s">
        <v>405</v>
      </c>
      <c r="F57" s="157" t="s">
        <v>75</v>
      </c>
      <c r="G57" s="257" t="s">
        <v>71</v>
      </c>
      <c r="H57" s="255" t="s">
        <v>45</v>
      </c>
      <c r="I57" s="258">
        <v>3.56</v>
      </c>
      <c r="J57" s="259">
        <v>1</v>
      </c>
      <c r="K57" s="9"/>
      <c r="L57" s="260">
        <f t="shared" si="8"/>
        <v>3.56</v>
      </c>
      <c r="M57" s="260">
        <f t="shared" si="9"/>
        <v>0</v>
      </c>
      <c r="N57" s="261">
        <f t="shared" si="10"/>
        <v>0</v>
      </c>
      <c r="O57" s="260">
        <f t="shared" si="11"/>
        <v>0</v>
      </c>
    </row>
    <row r="58" spans="1:15">
      <c r="A58" s="254">
        <f>MAX($A$12:A57)+1</f>
        <v>47</v>
      </c>
      <c r="B58" s="156" t="s">
        <v>366</v>
      </c>
      <c r="C58" s="255" t="s">
        <v>193</v>
      </c>
      <c r="D58" s="256" t="s">
        <v>100</v>
      </c>
      <c r="E58" s="156" t="s">
        <v>406</v>
      </c>
      <c r="F58" s="157" t="s">
        <v>76</v>
      </c>
      <c r="G58" s="257" t="s">
        <v>71</v>
      </c>
      <c r="H58" s="255" t="s">
        <v>86</v>
      </c>
      <c r="I58" s="258">
        <v>21.04</v>
      </c>
      <c r="J58" s="259">
        <v>1</v>
      </c>
      <c r="K58" s="9"/>
      <c r="L58" s="260">
        <f t="shared" si="8"/>
        <v>21.04</v>
      </c>
      <c r="M58" s="260">
        <f t="shared" si="9"/>
        <v>0</v>
      </c>
      <c r="N58" s="261">
        <f t="shared" si="10"/>
        <v>0</v>
      </c>
      <c r="O58" s="260">
        <f t="shared" si="11"/>
        <v>0</v>
      </c>
    </row>
    <row r="59" spans="1:15">
      <c r="A59" s="254">
        <f>MAX($A$12:A58)+1</f>
        <v>48</v>
      </c>
      <c r="B59" s="156" t="s">
        <v>366</v>
      </c>
      <c r="C59" s="255" t="s">
        <v>193</v>
      </c>
      <c r="D59" s="256" t="s">
        <v>100</v>
      </c>
      <c r="E59" s="156" t="s">
        <v>407</v>
      </c>
      <c r="F59" s="157" t="s">
        <v>76</v>
      </c>
      <c r="G59" s="257" t="s">
        <v>71</v>
      </c>
      <c r="H59" s="255" t="s">
        <v>85</v>
      </c>
      <c r="I59" s="258">
        <v>20.46</v>
      </c>
      <c r="J59" s="259">
        <v>1</v>
      </c>
      <c r="K59" s="9"/>
      <c r="L59" s="260">
        <f t="shared" si="8"/>
        <v>20.46</v>
      </c>
      <c r="M59" s="260">
        <f t="shared" si="9"/>
        <v>0</v>
      </c>
      <c r="N59" s="261">
        <f t="shared" si="10"/>
        <v>0</v>
      </c>
      <c r="O59" s="260">
        <f t="shared" si="11"/>
        <v>0</v>
      </c>
    </row>
    <row r="60" spans="1:15">
      <c r="A60" s="254">
        <f>MAX($A$12:A59)+1</f>
        <v>49</v>
      </c>
      <c r="B60" s="156" t="s">
        <v>366</v>
      </c>
      <c r="C60" s="255" t="s">
        <v>193</v>
      </c>
      <c r="D60" s="256" t="s">
        <v>100</v>
      </c>
      <c r="E60" s="156" t="s">
        <v>126</v>
      </c>
      <c r="F60" s="157" t="s">
        <v>375</v>
      </c>
      <c r="G60" s="257" t="s">
        <v>71</v>
      </c>
      <c r="H60" s="255" t="s">
        <v>88</v>
      </c>
      <c r="I60" s="258">
        <v>10.64</v>
      </c>
      <c r="J60" s="259">
        <v>1</v>
      </c>
      <c r="K60" s="9"/>
      <c r="L60" s="260">
        <f t="shared" si="8"/>
        <v>10.64</v>
      </c>
      <c r="M60" s="260">
        <f t="shared" si="9"/>
        <v>0</v>
      </c>
      <c r="N60" s="261">
        <f t="shared" si="10"/>
        <v>0</v>
      </c>
      <c r="O60" s="260">
        <f t="shared" si="11"/>
        <v>0</v>
      </c>
    </row>
    <row r="61" spans="1:15">
      <c r="A61" s="254">
        <f>MAX($A$12:A60)+1</f>
        <v>50</v>
      </c>
      <c r="B61" s="156" t="s">
        <v>377</v>
      </c>
      <c r="C61" s="255" t="s">
        <v>193</v>
      </c>
      <c r="D61" s="256" t="s">
        <v>100</v>
      </c>
      <c r="E61" s="156" t="s">
        <v>343</v>
      </c>
      <c r="F61" s="157" t="s">
        <v>378</v>
      </c>
      <c r="G61" s="257" t="s">
        <v>71</v>
      </c>
      <c r="H61" s="255" t="s">
        <v>44</v>
      </c>
      <c r="I61" s="258">
        <v>6.33</v>
      </c>
      <c r="J61" s="259">
        <v>1</v>
      </c>
      <c r="K61" s="9"/>
      <c r="L61" s="260">
        <f t="shared" si="8"/>
        <v>6.33</v>
      </c>
      <c r="M61" s="260">
        <f t="shared" si="9"/>
        <v>0</v>
      </c>
      <c r="N61" s="261">
        <f t="shared" si="10"/>
        <v>0</v>
      </c>
      <c r="O61" s="260">
        <f t="shared" si="11"/>
        <v>0</v>
      </c>
    </row>
    <row r="62" spans="1:15">
      <c r="A62" s="254">
        <f>MAX($A$12:A61)+1</f>
        <v>51</v>
      </c>
      <c r="B62" s="156" t="s">
        <v>377</v>
      </c>
      <c r="C62" s="255" t="s">
        <v>193</v>
      </c>
      <c r="D62" s="256" t="s">
        <v>100</v>
      </c>
      <c r="E62" s="156" t="s">
        <v>408</v>
      </c>
      <c r="F62" s="157" t="s">
        <v>378</v>
      </c>
      <c r="G62" s="257" t="s">
        <v>71</v>
      </c>
      <c r="H62" s="255" t="s">
        <v>92</v>
      </c>
      <c r="I62" s="258">
        <v>26.66</v>
      </c>
      <c r="J62" s="259">
        <v>1</v>
      </c>
      <c r="K62" s="9"/>
      <c r="L62" s="260">
        <f t="shared" si="8"/>
        <v>26.66</v>
      </c>
      <c r="M62" s="260">
        <f t="shared" si="9"/>
        <v>0</v>
      </c>
      <c r="N62" s="261">
        <f t="shared" si="10"/>
        <v>0</v>
      </c>
      <c r="O62" s="260">
        <f t="shared" si="11"/>
        <v>0</v>
      </c>
    </row>
    <row r="63" spans="1:15">
      <c r="A63" s="254">
        <f>MAX($A$12:A62)+1</f>
        <v>52</v>
      </c>
      <c r="B63" s="156" t="s">
        <v>377</v>
      </c>
      <c r="C63" s="255" t="s">
        <v>193</v>
      </c>
      <c r="D63" s="256" t="s">
        <v>100</v>
      </c>
      <c r="E63" s="156" t="s">
        <v>409</v>
      </c>
      <c r="F63" s="157" t="s">
        <v>75</v>
      </c>
      <c r="G63" s="257" t="s">
        <v>71</v>
      </c>
      <c r="H63" s="255" t="s">
        <v>89</v>
      </c>
      <c r="I63" s="258">
        <v>2.19</v>
      </c>
      <c r="J63" s="259">
        <v>1</v>
      </c>
      <c r="K63" s="9"/>
      <c r="L63" s="260">
        <f t="shared" si="8"/>
        <v>2.19</v>
      </c>
      <c r="M63" s="260">
        <f t="shared" si="9"/>
        <v>0</v>
      </c>
      <c r="N63" s="261">
        <f t="shared" si="10"/>
        <v>0</v>
      </c>
      <c r="O63" s="260">
        <f t="shared" si="11"/>
        <v>0</v>
      </c>
    </row>
    <row r="64" spans="1:15">
      <c r="A64" s="254">
        <f>MAX($A$12:A63)+1</f>
        <v>53</v>
      </c>
      <c r="B64" s="156" t="s">
        <v>377</v>
      </c>
      <c r="C64" s="255" t="s">
        <v>193</v>
      </c>
      <c r="D64" s="256" t="s">
        <v>100</v>
      </c>
      <c r="E64" s="156" t="s">
        <v>410</v>
      </c>
      <c r="F64" s="157" t="s">
        <v>378</v>
      </c>
      <c r="G64" s="257" t="s">
        <v>71</v>
      </c>
      <c r="H64" s="255" t="s">
        <v>58</v>
      </c>
      <c r="I64" s="258">
        <v>48.86</v>
      </c>
      <c r="J64" s="259">
        <v>1</v>
      </c>
      <c r="K64" s="9"/>
      <c r="L64" s="260">
        <f t="shared" ref="L64" si="12">I64*J64</f>
        <v>48.86</v>
      </c>
      <c r="M64" s="260">
        <f t="shared" ref="M64" si="13">IFERROR(L64/K64,0)</f>
        <v>0</v>
      </c>
      <c r="N64" s="261">
        <f t="shared" ref="N64" si="14">IF(O64&gt;0,O64/J64,0)</f>
        <v>0</v>
      </c>
      <c r="O64" s="260">
        <f t="shared" ref="O64" si="15">ROUND(M64*SVS_GrR_L_Wert,2)</f>
        <v>0</v>
      </c>
    </row>
    <row r="65" spans="1:15">
      <c r="A65" s="163" t="s">
        <v>5</v>
      </c>
      <c r="B65" s="263" t="s">
        <v>63</v>
      </c>
      <c r="C65" s="264"/>
      <c r="D65" s="264"/>
      <c r="E65" s="165"/>
      <c r="F65" s="165"/>
      <c r="G65" s="166"/>
      <c r="H65" s="167"/>
      <c r="I65" s="265">
        <f>SUM(I12:I64)</f>
        <v>1098.6400000000001</v>
      </c>
      <c r="J65" s="266"/>
      <c r="K65" s="171">
        <f>IFERROR(L65/M65,0)</f>
        <v>0</v>
      </c>
      <c r="L65" s="265">
        <f>SUM(L12:L64)</f>
        <v>1096.02</v>
      </c>
      <c r="M65" s="265">
        <f>SUM(M12:M64)</f>
        <v>0</v>
      </c>
      <c r="N65" s="172"/>
      <c r="O65" s="173">
        <f>SUM(O12:O64)</f>
        <v>0</v>
      </c>
    </row>
    <row r="66" spans="1:15">
      <c r="E66" s="13"/>
      <c r="F66" s="13"/>
      <c r="L66" s="12"/>
    </row>
    <row r="67" spans="1:15" customFormat="1">
      <c r="A67" s="175"/>
      <c r="B67" s="176"/>
      <c r="C67" s="177" t="str">
        <f>"weil "&amp;COUNTA($A:$A)-SUBTOTAL(103,$A:$A)&amp;" Zeile(n) Ausgeblendet"</f>
        <v>weil 0 Zeile(n) Ausgeblendet</v>
      </c>
      <c r="D67" s="176" t="str">
        <f>"oder Abgefiltert sind, Teilsummen:"</f>
        <v>oder Abgefiltert sind, Teilsummen:</v>
      </c>
      <c r="E67" s="177"/>
      <c r="F67" s="177"/>
      <c r="G67" s="177" t="str">
        <f>"zu reinigende Räume:  "</f>
        <v xml:space="preserve">zu reinigende Räume:  </v>
      </c>
      <c r="H67" s="181">
        <f>SUBTOTAL(103,F12:F64)</f>
        <v>53</v>
      </c>
      <c r="I67" s="177"/>
      <c r="J67" s="177"/>
      <c r="K67" s="177"/>
      <c r="L67" s="180">
        <f>SUBTOTAL(109,L12:L64)</f>
        <v>1096.02</v>
      </c>
      <c r="M67" s="180">
        <f>SUBTOTAL(109,M12:M64)</f>
        <v>0</v>
      </c>
      <c r="N67" s="182"/>
      <c r="O67" s="180">
        <f>SUBTOTAL(109,O12:O64)</f>
        <v>0</v>
      </c>
    </row>
    <row r="68" spans="1:15">
      <c r="E68" s="13"/>
      <c r="F68" s="13"/>
      <c r="L68" s="12"/>
    </row>
    <row r="69" spans="1:15">
      <c r="A69" s="267" t="s">
        <v>25</v>
      </c>
      <c r="B69" s="267"/>
      <c r="C69" s="268"/>
      <c r="D69" s="268"/>
      <c r="E69" s="268"/>
      <c r="F69" s="269"/>
      <c r="G69" s="270"/>
      <c r="H69" s="271"/>
      <c r="I69" s="271"/>
      <c r="J69" s="271"/>
      <c r="K69" s="271"/>
      <c r="L69" s="271"/>
      <c r="M69" s="271"/>
      <c r="N69" s="271"/>
      <c r="O69" s="271"/>
    </row>
    <row r="70" spans="1:15" ht="6" customHeight="1">
      <c r="A70" s="267"/>
      <c r="B70" s="267"/>
      <c r="C70" s="268"/>
      <c r="D70" s="268"/>
      <c r="E70" s="268"/>
      <c r="F70" s="269"/>
      <c r="G70" s="270"/>
      <c r="H70" s="271"/>
      <c r="I70" s="272"/>
      <c r="J70" s="272"/>
      <c r="K70" s="271"/>
      <c r="L70" s="271"/>
      <c r="M70" s="271"/>
      <c r="N70" s="271"/>
      <c r="O70" s="271"/>
    </row>
    <row r="71" spans="1:15">
      <c r="A71" s="10" t="s">
        <v>26</v>
      </c>
      <c r="B71" s="10" t="s">
        <v>27</v>
      </c>
      <c r="D71" s="10" t="s">
        <v>28</v>
      </c>
      <c r="E71" s="273" t="s">
        <v>29</v>
      </c>
      <c r="F71" s="13"/>
      <c r="J71" s="14"/>
      <c r="K71" s="12"/>
      <c r="L71" s="12"/>
      <c r="M71" s="12"/>
      <c r="N71" s="12"/>
      <c r="O71" s="12"/>
    </row>
    <row r="72" spans="1:15">
      <c r="A72" s="10" t="s">
        <v>12</v>
      </c>
      <c r="B72" s="10" t="s">
        <v>30</v>
      </c>
      <c r="D72" s="10" t="s">
        <v>31</v>
      </c>
      <c r="E72" s="273" t="s">
        <v>32</v>
      </c>
      <c r="F72" s="13"/>
      <c r="J72" s="14"/>
      <c r="K72" s="12"/>
      <c r="L72" s="12"/>
      <c r="M72" s="12"/>
      <c r="N72" s="12"/>
      <c r="O72" s="12"/>
    </row>
    <row r="73" spans="1:15">
      <c r="A73" s="10" t="s">
        <v>111</v>
      </c>
      <c r="B73" s="10" t="s">
        <v>34</v>
      </c>
      <c r="D73" s="267" t="s">
        <v>51</v>
      </c>
      <c r="E73" s="274" t="s">
        <v>52</v>
      </c>
      <c r="F73" s="13"/>
      <c r="J73" s="14"/>
      <c r="K73" s="12"/>
      <c r="L73" s="12"/>
      <c r="M73" s="12"/>
      <c r="N73" s="12"/>
      <c r="O73" s="12"/>
    </row>
    <row r="74" spans="1:15">
      <c r="A74" s="10" t="s">
        <v>35</v>
      </c>
      <c r="B74" s="10" t="s">
        <v>36</v>
      </c>
      <c r="D74" s="273" t="s">
        <v>37</v>
      </c>
      <c r="E74" s="16" t="s">
        <v>38</v>
      </c>
      <c r="J74" s="14"/>
      <c r="K74" s="12"/>
      <c r="L74" s="12"/>
      <c r="M74" s="12"/>
      <c r="N74" s="12"/>
      <c r="O74" s="12"/>
    </row>
    <row r="75" spans="1:15">
      <c r="J75" s="14"/>
      <c r="K75" s="12"/>
      <c r="L75" s="12"/>
      <c r="M75" s="12"/>
      <c r="N75" s="12"/>
      <c r="O75" s="12"/>
    </row>
    <row r="76" spans="1:15">
      <c r="J76" s="14"/>
      <c r="K76" s="12"/>
      <c r="L76" s="12"/>
      <c r="M76" s="12"/>
      <c r="N76" s="12"/>
      <c r="O76" s="12"/>
    </row>
  </sheetData>
  <sheetProtection algorithmName="SHA-512" hashValue="70ppknv6XdAhXzHdghetl/4lloCbONhXl5hSqWsN4Cap6k8o1FKWQElLSj5JXxbnoY1Q1OlzD31iYpckFDvahA==" saltValue="4l6lmGFGeOJ1pJEeQN0b8Q==" spinCount="100000" sheet="1" objects="1" scenarios="1" formatColumns="0" formatRows="0" autoFilter="0"/>
  <autoFilter ref="A10:O65" xr:uid="{A2D47FAE-0A62-452B-9B8B-76FE9BEAAB42}"/>
  <mergeCells count="3">
    <mergeCell ref="B7:D8"/>
    <mergeCell ref="G1:K4"/>
    <mergeCell ref="G5:K6"/>
  </mergeCells>
  <conditionalFormatting sqref="A67:O67">
    <cfRule type="expression" dxfId="73" priority="6">
      <formula>IF(SUBTOTAL(103,$A:$A)=COUNTA($A:$A),TRUE,FALSE)</formula>
    </cfRule>
  </conditionalFormatting>
  <conditionalFormatting sqref="B7">
    <cfRule type="expression" dxfId="72" priority="8">
      <formula>B7&lt;&gt;""</formula>
    </cfRule>
  </conditionalFormatting>
  <conditionalFormatting sqref="B12:I64">
    <cfRule type="expression" dxfId="71" priority="3">
      <formula>AND(NOT(ISBLANK($E$9)),SEARCH($E$9,$B12&amp;$C12&amp;$D12&amp;$E12&amp;$F12&amp;$G12&amp;$H12&amp;$I12))</formula>
    </cfRule>
  </conditionalFormatting>
  <conditionalFormatting sqref="G5">
    <cfRule type="expression" dxfId="70" priority="9">
      <formula>$G$5&lt;&gt;""</formula>
    </cfRule>
  </conditionalFormatting>
  <conditionalFormatting sqref="L1:O1">
    <cfRule type="expression" dxfId="69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906AA-1540-4E9F-9AA6-2B7D33D28934}">
  <sheetPr codeName="Tabelle33">
    <tabColor theme="6" tint="0.79998168889431442"/>
    <pageSetUpPr fitToPage="1"/>
  </sheetPr>
  <dimension ref="A1:O55"/>
  <sheetViews>
    <sheetView showGridLines="0" workbookViewId="0">
      <pane ySplit="10" topLeftCell="A11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IF(OR(COUNTIF(K12:K43,"&gt;0")&lt;&gt;COUNT(M12:M43)-COUNTIF(A11:A1235,"ZS"),$K$7=""),"Das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O44</f>
        <v>0</v>
      </c>
    </row>
    <row r="3" spans="1:15">
      <c r="A3" s="95"/>
      <c r="B3" s="104" t="s">
        <v>433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M44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K44</f>
        <v>0</v>
      </c>
    </row>
    <row r="5" spans="1:15">
      <c r="A5" s="95"/>
      <c r="B5" s="110" t="s">
        <v>434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3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H44</f>
        <v>730.65000000000009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106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L44</f>
        <v>161413.91200000001</v>
      </c>
    </row>
    <row r="7" spans="1:15" ht="15.6">
      <c r="A7" s="121"/>
      <c r="B7" s="303" t="str">
        <f>IF(AND(ROUND(SUM(H12:H44)/2,2)=ROUND(H44,2),ROUND(SUM(L12:L44)/2,2)=ROUND(L44,2),ROUND(SUM(M12:M44)/2,2)=ROUND(M44,2),ROUND(SUM(O12:O44)/2,2)=ROUND(O44,2)),"","SUMMENFEHLER")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195</v>
      </c>
      <c r="L8" s="112" t="s">
        <v>40</v>
      </c>
      <c r="M8" s="112"/>
      <c r="N8" s="112"/>
      <c r="O8" s="132">
        <f>COUNTA(I12:I43)</f>
        <v>32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100</v>
      </c>
      <c r="C12" s="157" t="s">
        <v>128</v>
      </c>
      <c r="D12" s="158" t="s">
        <v>100</v>
      </c>
      <c r="E12" s="156" t="s">
        <v>411</v>
      </c>
      <c r="F12" s="156" t="s">
        <v>76</v>
      </c>
      <c r="G12" s="157" t="s">
        <v>108</v>
      </c>
      <c r="H12" s="159">
        <v>56.66</v>
      </c>
      <c r="I12" s="157">
        <v>5</v>
      </c>
      <c r="J12" s="160">
        <v>236</v>
      </c>
      <c r="K12" s="9"/>
      <c r="L12" s="161">
        <f t="shared" ref="L12" si="0">H12*J12</f>
        <v>13371.759999999998</v>
      </c>
      <c r="M12" s="161">
        <f t="shared" ref="M12" si="1">IFERROR(L12/K12,0)</f>
        <v>0</v>
      </c>
      <c r="N12" s="162">
        <f t="shared" ref="N12" si="2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100</v>
      </c>
      <c r="C13" s="157" t="s">
        <v>128</v>
      </c>
      <c r="D13" s="158" t="s">
        <v>100</v>
      </c>
      <c r="E13" s="156" t="s">
        <v>412</v>
      </c>
      <c r="F13" s="156" t="s">
        <v>76</v>
      </c>
      <c r="G13" s="157" t="s">
        <v>108</v>
      </c>
      <c r="H13" s="159">
        <v>14.75</v>
      </c>
      <c r="I13" s="157">
        <v>5</v>
      </c>
      <c r="J13" s="160">
        <v>236</v>
      </c>
      <c r="K13" s="9"/>
      <c r="L13" s="161">
        <f t="shared" ref="L13" si="3">H13*J13</f>
        <v>3481</v>
      </c>
      <c r="M13" s="161">
        <f t="shared" ref="M13" si="4">IFERROR(L13/K13,0)</f>
        <v>0</v>
      </c>
      <c r="N13" s="162">
        <f t="shared" ref="N13" si="5">IF(O13&gt;0,O13/J13,0)</f>
        <v>0</v>
      </c>
      <c r="O13" s="161">
        <f>ROUND(M13*SVS_UR,2)</f>
        <v>0</v>
      </c>
    </row>
    <row r="14" spans="1:15" s="21" customFormat="1" ht="13.95" customHeight="1">
      <c r="A14" s="155">
        <f>MAX($A$12:A13)+1</f>
        <v>3</v>
      </c>
      <c r="B14" s="156" t="s">
        <v>100</v>
      </c>
      <c r="C14" s="157" t="s">
        <v>128</v>
      </c>
      <c r="D14" s="158" t="s">
        <v>100</v>
      </c>
      <c r="E14" s="156" t="s">
        <v>348</v>
      </c>
      <c r="F14" s="156" t="s">
        <v>99</v>
      </c>
      <c r="G14" s="157" t="s">
        <v>83</v>
      </c>
      <c r="H14" s="159">
        <v>12.43</v>
      </c>
      <c r="I14" s="157">
        <v>2.5</v>
      </c>
      <c r="J14" s="160">
        <v>118</v>
      </c>
      <c r="K14" s="9"/>
      <c r="L14" s="161">
        <f t="shared" ref="L14:L42" si="6">H14*J14</f>
        <v>1466.74</v>
      </c>
      <c r="M14" s="161">
        <f t="shared" ref="M14:M42" si="7">IFERROR(L14/K14,0)</f>
        <v>0</v>
      </c>
      <c r="N14" s="162">
        <f t="shared" ref="N14:N42" si="8">IF(O14&gt;0,O14/J14,0)</f>
        <v>0</v>
      </c>
      <c r="O14" s="161">
        <f t="shared" ref="O14:O42" si="9">ROUND(M14*SVS_UR,2)</f>
        <v>0</v>
      </c>
    </row>
    <row r="15" spans="1:15" s="21" customFormat="1" ht="13.95" customHeight="1">
      <c r="A15" s="155">
        <f>MAX($A$12:A14)+1</f>
        <v>4</v>
      </c>
      <c r="B15" s="156" t="s">
        <v>100</v>
      </c>
      <c r="C15" s="157" t="s">
        <v>128</v>
      </c>
      <c r="D15" s="158" t="s">
        <v>100</v>
      </c>
      <c r="E15" s="156" t="s">
        <v>413</v>
      </c>
      <c r="F15" s="156" t="s">
        <v>76</v>
      </c>
      <c r="G15" s="157" t="s">
        <v>58</v>
      </c>
      <c r="H15" s="159">
        <v>25.76</v>
      </c>
      <c r="I15" s="157">
        <v>5</v>
      </c>
      <c r="J15" s="160">
        <v>236</v>
      </c>
      <c r="K15" s="9"/>
      <c r="L15" s="161">
        <f t="shared" si="6"/>
        <v>6079.3600000000006</v>
      </c>
      <c r="M15" s="161">
        <f t="shared" si="7"/>
        <v>0</v>
      </c>
      <c r="N15" s="162">
        <f t="shared" si="8"/>
        <v>0</v>
      </c>
      <c r="O15" s="161">
        <f t="shared" si="9"/>
        <v>0</v>
      </c>
    </row>
    <row r="16" spans="1:15" s="21" customFormat="1" ht="13.95" customHeight="1">
      <c r="A16" s="155">
        <f>MAX($A$12:A15)+1</f>
        <v>5</v>
      </c>
      <c r="B16" s="156" t="s">
        <v>100</v>
      </c>
      <c r="C16" s="157" t="s">
        <v>128</v>
      </c>
      <c r="D16" s="158" t="s">
        <v>100</v>
      </c>
      <c r="E16" s="156" t="s">
        <v>414</v>
      </c>
      <c r="F16" s="156" t="s">
        <v>76</v>
      </c>
      <c r="G16" s="157" t="s">
        <v>58</v>
      </c>
      <c r="H16" s="159">
        <v>47.4</v>
      </c>
      <c r="I16" s="157">
        <v>5</v>
      </c>
      <c r="J16" s="160">
        <v>236</v>
      </c>
      <c r="K16" s="9"/>
      <c r="L16" s="161">
        <f t="shared" si="6"/>
        <v>11186.4</v>
      </c>
      <c r="M16" s="161">
        <f t="shared" si="7"/>
        <v>0</v>
      </c>
      <c r="N16" s="162">
        <f t="shared" si="8"/>
        <v>0</v>
      </c>
      <c r="O16" s="161">
        <f t="shared" si="9"/>
        <v>0</v>
      </c>
    </row>
    <row r="17" spans="1:15" s="21" customFormat="1" ht="13.95" customHeight="1">
      <c r="A17" s="155">
        <f>MAX($A$12:A16)+1</f>
        <v>6</v>
      </c>
      <c r="B17" s="156" t="s">
        <v>100</v>
      </c>
      <c r="C17" s="157" t="s">
        <v>128</v>
      </c>
      <c r="D17" s="158" t="s">
        <v>100</v>
      </c>
      <c r="E17" s="156" t="s">
        <v>96</v>
      </c>
      <c r="F17" s="156" t="s">
        <v>76</v>
      </c>
      <c r="G17" s="157" t="s">
        <v>46</v>
      </c>
      <c r="H17" s="159">
        <v>10.33</v>
      </c>
      <c r="I17" s="157">
        <v>2</v>
      </c>
      <c r="J17" s="160">
        <v>94.4</v>
      </c>
      <c r="K17" s="9"/>
      <c r="L17" s="161">
        <f t="shared" si="6"/>
        <v>975.15200000000004</v>
      </c>
      <c r="M17" s="161">
        <f t="shared" si="7"/>
        <v>0</v>
      </c>
      <c r="N17" s="162">
        <f t="shared" si="8"/>
        <v>0</v>
      </c>
      <c r="O17" s="161">
        <f t="shared" si="9"/>
        <v>0</v>
      </c>
    </row>
    <row r="18" spans="1:15" s="21" customFormat="1">
      <c r="A18" s="155">
        <f>MAX($A$12:A17)+1</f>
        <v>7</v>
      </c>
      <c r="B18" s="156" t="s">
        <v>100</v>
      </c>
      <c r="C18" s="157" t="s">
        <v>128</v>
      </c>
      <c r="D18" s="158" t="s">
        <v>100</v>
      </c>
      <c r="E18" s="156" t="s">
        <v>415</v>
      </c>
      <c r="F18" s="156" t="s">
        <v>75</v>
      </c>
      <c r="G18" s="157" t="s">
        <v>89</v>
      </c>
      <c r="H18" s="159">
        <v>14.08</v>
      </c>
      <c r="I18" s="157">
        <v>5</v>
      </c>
      <c r="J18" s="160">
        <v>236</v>
      </c>
      <c r="K18" s="9"/>
      <c r="L18" s="161">
        <f t="shared" si="6"/>
        <v>3322.88</v>
      </c>
      <c r="M18" s="161">
        <f t="shared" si="7"/>
        <v>0</v>
      </c>
      <c r="N18" s="162">
        <f t="shared" si="8"/>
        <v>0</v>
      </c>
      <c r="O18" s="161">
        <f t="shared" si="9"/>
        <v>0</v>
      </c>
    </row>
    <row r="19" spans="1:15" s="21" customFormat="1">
      <c r="A19" s="155">
        <f>MAX($A$12:A18)+1</f>
        <v>8</v>
      </c>
      <c r="B19" s="156" t="s">
        <v>100</v>
      </c>
      <c r="C19" s="157" t="s">
        <v>128</v>
      </c>
      <c r="D19" s="158" t="s">
        <v>100</v>
      </c>
      <c r="E19" s="156" t="s">
        <v>416</v>
      </c>
      <c r="F19" s="156" t="s">
        <v>75</v>
      </c>
      <c r="G19" s="157" t="s">
        <v>89</v>
      </c>
      <c r="H19" s="159">
        <v>14.67</v>
      </c>
      <c r="I19" s="157">
        <v>5</v>
      </c>
      <c r="J19" s="160">
        <v>236</v>
      </c>
      <c r="K19" s="9"/>
      <c r="L19" s="161">
        <f t="shared" si="6"/>
        <v>3462.12</v>
      </c>
      <c r="M19" s="161">
        <f t="shared" si="7"/>
        <v>0</v>
      </c>
      <c r="N19" s="162">
        <f t="shared" si="8"/>
        <v>0</v>
      </c>
      <c r="O19" s="161">
        <f t="shared" si="9"/>
        <v>0</v>
      </c>
    </row>
    <row r="20" spans="1:15" s="21" customFormat="1">
      <c r="A20" s="155">
        <f>MAX($A$12:A19)+1</f>
        <v>9</v>
      </c>
      <c r="B20" s="156" t="s">
        <v>100</v>
      </c>
      <c r="C20" s="157" t="s">
        <v>128</v>
      </c>
      <c r="D20" s="158" t="s">
        <v>100</v>
      </c>
      <c r="E20" s="156" t="s">
        <v>417</v>
      </c>
      <c r="F20" s="156" t="s">
        <v>76</v>
      </c>
      <c r="G20" s="157" t="s">
        <v>86</v>
      </c>
      <c r="H20" s="159">
        <v>14.12</v>
      </c>
      <c r="I20" s="157">
        <v>5</v>
      </c>
      <c r="J20" s="160">
        <v>236</v>
      </c>
      <c r="K20" s="9"/>
      <c r="L20" s="161">
        <f t="shared" si="6"/>
        <v>3332.3199999999997</v>
      </c>
      <c r="M20" s="161">
        <f t="shared" si="7"/>
        <v>0</v>
      </c>
      <c r="N20" s="162">
        <f t="shared" si="8"/>
        <v>0</v>
      </c>
      <c r="O20" s="161">
        <f t="shared" si="9"/>
        <v>0</v>
      </c>
    </row>
    <row r="21" spans="1:15" s="21" customFormat="1">
      <c r="A21" s="155">
        <f>MAX($A$12:A20)+1</f>
        <v>10</v>
      </c>
      <c r="B21" s="156" t="s">
        <v>100</v>
      </c>
      <c r="C21" s="157" t="s">
        <v>128</v>
      </c>
      <c r="D21" s="158" t="s">
        <v>100</v>
      </c>
      <c r="E21" s="156" t="s">
        <v>418</v>
      </c>
      <c r="F21" s="156" t="s">
        <v>76</v>
      </c>
      <c r="G21" s="157" t="s">
        <v>58</v>
      </c>
      <c r="H21" s="159">
        <v>45.69</v>
      </c>
      <c r="I21" s="157">
        <v>5</v>
      </c>
      <c r="J21" s="160">
        <v>236</v>
      </c>
      <c r="K21" s="9"/>
      <c r="L21" s="161">
        <f t="shared" si="6"/>
        <v>10782.84</v>
      </c>
      <c r="M21" s="161">
        <f t="shared" si="7"/>
        <v>0</v>
      </c>
      <c r="N21" s="162">
        <f t="shared" si="8"/>
        <v>0</v>
      </c>
      <c r="O21" s="161">
        <f t="shared" si="9"/>
        <v>0</v>
      </c>
    </row>
    <row r="22" spans="1:15" s="21" customFormat="1">
      <c r="A22" s="155">
        <f>MAX($A$12:A21)+1</f>
        <v>11</v>
      </c>
      <c r="B22" s="156" t="s">
        <v>100</v>
      </c>
      <c r="C22" s="157" t="s">
        <v>128</v>
      </c>
      <c r="D22" s="158" t="s">
        <v>100</v>
      </c>
      <c r="E22" s="156" t="s">
        <v>419</v>
      </c>
      <c r="F22" s="156" t="s">
        <v>99</v>
      </c>
      <c r="G22" s="157" t="s">
        <v>58</v>
      </c>
      <c r="H22" s="159">
        <v>24.01</v>
      </c>
      <c r="I22" s="157">
        <v>5</v>
      </c>
      <c r="J22" s="160">
        <v>236</v>
      </c>
      <c r="K22" s="9"/>
      <c r="L22" s="161">
        <f t="shared" si="6"/>
        <v>5666.3600000000006</v>
      </c>
      <c r="M22" s="161">
        <f t="shared" si="7"/>
        <v>0</v>
      </c>
      <c r="N22" s="162">
        <f t="shared" si="8"/>
        <v>0</v>
      </c>
      <c r="O22" s="161">
        <f t="shared" si="9"/>
        <v>0</v>
      </c>
    </row>
    <row r="23" spans="1:15" s="21" customFormat="1">
      <c r="A23" s="155">
        <f>MAX($A$12:A22)+1</f>
        <v>12</v>
      </c>
      <c r="B23" s="156" t="s">
        <v>100</v>
      </c>
      <c r="C23" s="157" t="s">
        <v>128</v>
      </c>
      <c r="D23" s="158" t="s">
        <v>100</v>
      </c>
      <c r="E23" s="156" t="s">
        <v>420</v>
      </c>
      <c r="F23" s="156" t="s">
        <v>76</v>
      </c>
      <c r="G23" s="157" t="s">
        <v>58</v>
      </c>
      <c r="H23" s="159">
        <v>20.64</v>
      </c>
      <c r="I23" s="157">
        <v>5</v>
      </c>
      <c r="J23" s="160">
        <v>236</v>
      </c>
      <c r="K23" s="9"/>
      <c r="L23" s="161">
        <f t="shared" si="6"/>
        <v>4871.04</v>
      </c>
      <c r="M23" s="161">
        <f t="shared" si="7"/>
        <v>0</v>
      </c>
      <c r="N23" s="162">
        <f t="shared" si="8"/>
        <v>0</v>
      </c>
      <c r="O23" s="161">
        <f t="shared" si="9"/>
        <v>0</v>
      </c>
    </row>
    <row r="24" spans="1:15" s="21" customFormat="1">
      <c r="A24" s="155">
        <f>MAX($A$12:A23)+1</f>
        <v>13</v>
      </c>
      <c r="B24" s="156" t="s">
        <v>100</v>
      </c>
      <c r="C24" s="157" t="s">
        <v>128</v>
      </c>
      <c r="D24" s="158" t="s">
        <v>100</v>
      </c>
      <c r="E24" s="156" t="s">
        <v>421</v>
      </c>
      <c r="F24" s="156" t="s">
        <v>75</v>
      </c>
      <c r="G24" s="157" t="s">
        <v>89</v>
      </c>
      <c r="H24" s="159">
        <v>9.4499999999999993</v>
      </c>
      <c r="I24" s="157">
        <v>5</v>
      </c>
      <c r="J24" s="160">
        <v>236</v>
      </c>
      <c r="K24" s="9"/>
      <c r="L24" s="161">
        <f t="shared" si="6"/>
        <v>2230.1999999999998</v>
      </c>
      <c r="M24" s="161">
        <f t="shared" si="7"/>
        <v>0</v>
      </c>
      <c r="N24" s="162">
        <f t="shared" si="8"/>
        <v>0</v>
      </c>
      <c r="O24" s="161">
        <f t="shared" si="9"/>
        <v>0</v>
      </c>
    </row>
    <row r="25" spans="1:15" s="21" customFormat="1">
      <c r="A25" s="155">
        <f>MAX($A$12:A24)+1</f>
        <v>14</v>
      </c>
      <c r="B25" s="156" t="s">
        <v>100</v>
      </c>
      <c r="C25" s="157" t="s">
        <v>128</v>
      </c>
      <c r="D25" s="158" t="s">
        <v>100</v>
      </c>
      <c r="E25" s="156" t="s">
        <v>145</v>
      </c>
      <c r="F25" s="156" t="s">
        <v>76</v>
      </c>
      <c r="G25" s="157" t="s">
        <v>86</v>
      </c>
      <c r="H25" s="159">
        <v>9.24</v>
      </c>
      <c r="I25" s="157">
        <v>5</v>
      </c>
      <c r="J25" s="160">
        <v>236</v>
      </c>
      <c r="K25" s="9"/>
      <c r="L25" s="161">
        <f t="shared" si="6"/>
        <v>2180.64</v>
      </c>
      <c r="M25" s="161">
        <f t="shared" si="7"/>
        <v>0</v>
      </c>
      <c r="N25" s="162">
        <f t="shared" si="8"/>
        <v>0</v>
      </c>
      <c r="O25" s="161">
        <f t="shared" si="9"/>
        <v>0</v>
      </c>
    </row>
    <row r="26" spans="1:15" s="21" customFormat="1">
      <c r="A26" s="155">
        <f>MAX($A$12:A25)+1</f>
        <v>15</v>
      </c>
      <c r="B26" s="156" t="s">
        <v>100</v>
      </c>
      <c r="C26" s="157" t="s">
        <v>128</v>
      </c>
      <c r="D26" s="158" t="s">
        <v>100</v>
      </c>
      <c r="E26" s="156" t="s">
        <v>422</v>
      </c>
      <c r="F26" s="156" t="s">
        <v>75</v>
      </c>
      <c r="G26" s="157" t="s">
        <v>89</v>
      </c>
      <c r="H26" s="159">
        <v>14.12</v>
      </c>
      <c r="I26" s="157">
        <v>5</v>
      </c>
      <c r="J26" s="160">
        <v>236</v>
      </c>
      <c r="K26" s="9"/>
      <c r="L26" s="161">
        <f t="shared" si="6"/>
        <v>3332.3199999999997</v>
      </c>
      <c r="M26" s="161">
        <f t="shared" si="7"/>
        <v>0</v>
      </c>
      <c r="N26" s="162">
        <f t="shared" si="8"/>
        <v>0</v>
      </c>
      <c r="O26" s="161">
        <f t="shared" si="9"/>
        <v>0</v>
      </c>
    </row>
    <row r="27" spans="1:15" s="21" customFormat="1">
      <c r="A27" s="155">
        <f>MAX($A$12:A26)+1</f>
        <v>16</v>
      </c>
      <c r="B27" s="156" t="s">
        <v>100</v>
      </c>
      <c r="C27" s="157" t="s">
        <v>128</v>
      </c>
      <c r="D27" s="158" t="s">
        <v>100</v>
      </c>
      <c r="E27" s="156" t="s">
        <v>423</v>
      </c>
      <c r="F27" s="156" t="s">
        <v>76</v>
      </c>
      <c r="G27" s="157" t="s">
        <v>86</v>
      </c>
      <c r="H27" s="159">
        <v>11.65</v>
      </c>
      <c r="I27" s="157">
        <v>5</v>
      </c>
      <c r="J27" s="160">
        <v>236</v>
      </c>
      <c r="K27" s="9"/>
      <c r="L27" s="161">
        <f t="shared" si="6"/>
        <v>2749.4</v>
      </c>
      <c r="M27" s="161">
        <f t="shared" si="7"/>
        <v>0</v>
      </c>
      <c r="N27" s="162">
        <f t="shared" si="8"/>
        <v>0</v>
      </c>
      <c r="O27" s="161">
        <f t="shared" si="9"/>
        <v>0</v>
      </c>
    </row>
    <row r="28" spans="1:15" s="21" customFormat="1">
      <c r="A28" s="155">
        <f>MAX($A$12:A27)+1</f>
        <v>17</v>
      </c>
      <c r="B28" s="156" t="s">
        <v>100</v>
      </c>
      <c r="C28" s="157" t="s">
        <v>128</v>
      </c>
      <c r="D28" s="158" t="s">
        <v>100</v>
      </c>
      <c r="E28" s="156" t="s">
        <v>424</v>
      </c>
      <c r="F28" s="156" t="s">
        <v>76</v>
      </c>
      <c r="G28" s="157" t="s">
        <v>58</v>
      </c>
      <c r="H28" s="159">
        <v>47.26</v>
      </c>
      <c r="I28" s="157">
        <v>5</v>
      </c>
      <c r="J28" s="160">
        <v>236</v>
      </c>
      <c r="K28" s="9"/>
      <c r="L28" s="161">
        <f t="shared" si="6"/>
        <v>11153.359999999999</v>
      </c>
      <c r="M28" s="161">
        <f t="shared" si="7"/>
        <v>0</v>
      </c>
      <c r="N28" s="162">
        <f t="shared" si="8"/>
        <v>0</v>
      </c>
      <c r="O28" s="161">
        <f t="shared" si="9"/>
        <v>0</v>
      </c>
    </row>
    <row r="29" spans="1:15" s="21" customFormat="1">
      <c r="A29" s="155">
        <f>MAX($A$12:A28)+1</f>
        <v>18</v>
      </c>
      <c r="B29" s="156" t="s">
        <v>100</v>
      </c>
      <c r="C29" s="157" t="s">
        <v>128</v>
      </c>
      <c r="D29" s="158" t="s">
        <v>100</v>
      </c>
      <c r="E29" s="156" t="s">
        <v>425</v>
      </c>
      <c r="F29" s="156" t="s">
        <v>76</v>
      </c>
      <c r="G29" s="157" t="s">
        <v>58</v>
      </c>
      <c r="H29" s="159">
        <v>38.5</v>
      </c>
      <c r="I29" s="157">
        <v>5</v>
      </c>
      <c r="J29" s="160">
        <v>236</v>
      </c>
      <c r="K29" s="9"/>
      <c r="L29" s="161">
        <f t="shared" si="6"/>
        <v>9086</v>
      </c>
      <c r="M29" s="161">
        <f t="shared" si="7"/>
        <v>0</v>
      </c>
      <c r="N29" s="162">
        <f t="shared" si="8"/>
        <v>0</v>
      </c>
      <c r="O29" s="161">
        <f t="shared" si="9"/>
        <v>0</v>
      </c>
    </row>
    <row r="30" spans="1:15" s="21" customFormat="1">
      <c r="A30" s="155">
        <f>MAX($A$12:A29)+1</f>
        <v>19</v>
      </c>
      <c r="B30" s="156" t="s">
        <v>100</v>
      </c>
      <c r="C30" s="157" t="s">
        <v>128</v>
      </c>
      <c r="D30" s="158" t="s">
        <v>100</v>
      </c>
      <c r="E30" s="156" t="s">
        <v>426</v>
      </c>
      <c r="F30" s="156" t="s">
        <v>75</v>
      </c>
      <c r="G30" s="157" t="s">
        <v>89</v>
      </c>
      <c r="H30" s="159">
        <v>14.64</v>
      </c>
      <c r="I30" s="157">
        <v>5</v>
      </c>
      <c r="J30" s="160">
        <v>236</v>
      </c>
      <c r="K30" s="9"/>
      <c r="L30" s="161">
        <f t="shared" si="6"/>
        <v>3455.04</v>
      </c>
      <c r="M30" s="161">
        <f t="shared" si="7"/>
        <v>0</v>
      </c>
      <c r="N30" s="162">
        <f t="shared" si="8"/>
        <v>0</v>
      </c>
      <c r="O30" s="161">
        <f t="shared" si="9"/>
        <v>0</v>
      </c>
    </row>
    <row r="31" spans="1:15" s="21" customFormat="1">
      <c r="A31" s="155">
        <f>MAX($A$12:A30)+1</f>
        <v>20</v>
      </c>
      <c r="B31" s="156" t="s">
        <v>100</v>
      </c>
      <c r="C31" s="157" t="s">
        <v>128</v>
      </c>
      <c r="D31" s="158" t="s">
        <v>100</v>
      </c>
      <c r="E31" s="156" t="s">
        <v>131</v>
      </c>
      <c r="F31" s="156" t="s">
        <v>76</v>
      </c>
      <c r="G31" s="157" t="s">
        <v>86</v>
      </c>
      <c r="H31" s="159">
        <v>16.43</v>
      </c>
      <c r="I31" s="157">
        <v>5</v>
      </c>
      <c r="J31" s="160">
        <v>236</v>
      </c>
      <c r="K31" s="9"/>
      <c r="L31" s="161">
        <f t="shared" si="6"/>
        <v>3877.48</v>
      </c>
      <c r="M31" s="161">
        <f t="shared" si="7"/>
        <v>0</v>
      </c>
      <c r="N31" s="162">
        <f t="shared" si="8"/>
        <v>0</v>
      </c>
      <c r="O31" s="161">
        <f t="shared" si="9"/>
        <v>0</v>
      </c>
    </row>
    <row r="32" spans="1:15" s="21" customFormat="1">
      <c r="A32" s="155">
        <f>MAX($A$12:A31)+1</f>
        <v>21</v>
      </c>
      <c r="B32" s="156" t="s">
        <v>100</v>
      </c>
      <c r="C32" s="157" t="s">
        <v>128</v>
      </c>
      <c r="D32" s="158" t="s">
        <v>100</v>
      </c>
      <c r="E32" s="156" t="s">
        <v>427</v>
      </c>
      <c r="F32" s="156" t="s">
        <v>76</v>
      </c>
      <c r="G32" s="157" t="s">
        <v>86</v>
      </c>
      <c r="H32" s="159">
        <v>9.2200000000000006</v>
      </c>
      <c r="I32" s="157">
        <v>5</v>
      </c>
      <c r="J32" s="160">
        <v>236</v>
      </c>
      <c r="K32" s="9"/>
      <c r="L32" s="161">
        <f t="shared" si="6"/>
        <v>2175.92</v>
      </c>
      <c r="M32" s="161">
        <f t="shared" si="7"/>
        <v>0</v>
      </c>
      <c r="N32" s="162">
        <f t="shared" si="8"/>
        <v>0</v>
      </c>
      <c r="O32" s="161">
        <f t="shared" si="9"/>
        <v>0</v>
      </c>
    </row>
    <row r="33" spans="1:15" s="21" customFormat="1">
      <c r="A33" s="155">
        <f>MAX($A$12:A32)+1</f>
        <v>22</v>
      </c>
      <c r="B33" s="156" t="s">
        <v>100</v>
      </c>
      <c r="C33" s="157" t="s">
        <v>128</v>
      </c>
      <c r="D33" s="158" t="s">
        <v>100</v>
      </c>
      <c r="E33" s="156" t="s">
        <v>428</v>
      </c>
      <c r="F33" s="156" t="s">
        <v>76</v>
      </c>
      <c r="G33" s="157" t="s">
        <v>58</v>
      </c>
      <c r="H33" s="159">
        <v>47.26</v>
      </c>
      <c r="I33" s="157">
        <v>5</v>
      </c>
      <c r="J33" s="160">
        <v>236</v>
      </c>
      <c r="K33" s="9"/>
      <c r="L33" s="161">
        <f t="shared" si="6"/>
        <v>11153.359999999999</v>
      </c>
      <c r="M33" s="161">
        <f t="shared" si="7"/>
        <v>0</v>
      </c>
      <c r="N33" s="162">
        <f t="shared" si="8"/>
        <v>0</v>
      </c>
      <c r="O33" s="161">
        <f t="shared" si="9"/>
        <v>0</v>
      </c>
    </row>
    <row r="34" spans="1:15" s="21" customFormat="1">
      <c r="A34" s="155">
        <f>MAX($A$12:A33)+1</f>
        <v>23</v>
      </c>
      <c r="B34" s="156" t="s">
        <v>100</v>
      </c>
      <c r="C34" s="157" t="s">
        <v>128</v>
      </c>
      <c r="D34" s="158" t="s">
        <v>100</v>
      </c>
      <c r="E34" s="156" t="s">
        <v>429</v>
      </c>
      <c r="F34" s="156" t="s">
        <v>76</v>
      </c>
      <c r="G34" s="157" t="s">
        <v>58</v>
      </c>
      <c r="H34" s="159">
        <v>15.08</v>
      </c>
      <c r="I34" s="157">
        <v>5</v>
      </c>
      <c r="J34" s="160">
        <v>236</v>
      </c>
      <c r="K34" s="9"/>
      <c r="L34" s="161">
        <f t="shared" si="6"/>
        <v>3558.88</v>
      </c>
      <c r="M34" s="161">
        <f t="shared" si="7"/>
        <v>0</v>
      </c>
      <c r="N34" s="162">
        <f t="shared" si="8"/>
        <v>0</v>
      </c>
      <c r="O34" s="161">
        <f t="shared" si="9"/>
        <v>0</v>
      </c>
    </row>
    <row r="35" spans="1:15" s="21" customFormat="1">
      <c r="A35" s="155">
        <f>MAX($A$12:A34)+1</f>
        <v>24</v>
      </c>
      <c r="B35" s="156" t="s">
        <v>100</v>
      </c>
      <c r="C35" s="157" t="s">
        <v>128</v>
      </c>
      <c r="D35" s="158" t="s">
        <v>100</v>
      </c>
      <c r="E35" s="156" t="s">
        <v>430</v>
      </c>
      <c r="F35" s="156" t="s">
        <v>76</v>
      </c>
      <c r="G35" s="157" t="s">
        <v>58</v>
      </c>
      <c r="H35" s="159">
        <v>27.5</v>
      </c>
      <c r="I35" s="157">
        <v>5</v>
      </c>
      <c r="J35" s="160">
        <v>236</v>
      </c>
      <c r="K35" s="9"/>
      <c r="L35" s="161">
        <f t="shared" si="6"/>
        <v>6490</v>
      </c>
      <c r="M35" s="161">
        <f t="shared" si="7"/>
        <v>0</v>
      </c>
      <c r="N35" s="162">
        <f t="shared" si="8"/>
        <v>0</v>
      </c>
      <c r="O35" s="161">
        <f t="shared" si="9"/>
        <v>0</v>
      </c>
    </row>
    <row r="36" spans="1:15" s="21" customFormat="1">
      <c r="A36" s="155">
        <f>MAX($A$12:A35)+1</f>
        <v>25</v>
      </c>
      <c r="B36" s="156" t="s">
        <v>100</v>
      </c>
      <c r="C36" s="157" t="s">
        <v>128</v>
      </c>
      <c r="D36" s="158" t="s">
        <v>100</v>
      </c>
      <c r="E36" s="156" t="s">
        <v>343</v>
      </c>
      <c r="F36" s="156" t="s">
        <v>76</v>
      </c>
      <c r="G36" s="157" t="s">
        <v>44</v>
      </c>
      <c r="H36" s="159">
        <v>13.37</v>
      </c>
      <c r="I36" s="157">
        <v>0.23</v>
      </c>
      <c r="J36" s="160">
        <v>12</v>
      </c>
      <c r="K36" s="9"/>
      <c r="L36" s="161">
        <f t="shared" si="6"/>
        <v>160.44</v>
      </c>
      <c r="M36" s="161">
        <f t="shared" si="7"/>
        <v>0</v>
      </c>
      <c r="N36" s="162">
        <f t="shared" si="8"/>
        <v>0</v>
      </c>
      <c r="O36" s="161">
        <f t="shared" si="9"/>
        <v>0</v>
      </c>
    </row>
    <row r="37" spans="1:15" s="21" customFormat="1">
      <c r="A37" s="155">
        <f>MAX($A$12:A36)+1</f>
        <v>26</v>
      </c>
      <c r="B37" s="156" t="s">
        <v>100</v>
      </c>
      <c r="C37" s="157" t="s">
        <v>128</v>
      </c>
      <c r="D37" s="158" t="s">
        <v>100</v>
      </c>
      <c r="E37" s="156" t="s">
        <v>431</v>
      </c>
      <c r="F37" s="156" t="s">
        <v>76</v>
      </c>
      <c r="G37" s="157" t="s">
        <v>108</v>
      </c>
      <c r="H37" s="159">
        <v>56.72</v>
      </c>
      <c r="I37" s="157">
        <v>5</v>
      </c>
      <c r="J37" s="160">
        <v>236</v>
      </c>
      <c r="K37" s="9"/>
      <c r="L37" s="161">
        <f t="shared" si="6"/>
        <v>13385.92</v>
      </c>
      <c r="M37" s="161">
        <f t="shared" si="7"/>
        <v>0</v>
      </c>
      <c r="N37" s="162">
        <f t="shared" si="8"/>
        <v>0</v>
      </c>
      <c r="O37" s="161">
        <f t="shared" si="9"/>
        <v>0</v>
      </c>
    </row>
    <row r="38" spans="1:15" s="21" customFormat="1">
      <c r="A38" s="155">
        <f>MAX($A$12:A37)+1</f>
        <v>27</v>
      </c>
      <c r="B38" s="156" t="s">
        <v>100</v>
      </c>
      <c r="C38" s="157" t="s">
        <v>128</v>
      </c>
      <c r="D38" s="158" t="s">
        <v>100</v>
      </c>
      <c r="E38" s="156" t="s">
        <v>140</v>
      </c>
      <c r="F38" s="156" t="s">
        <v>76</v>
      </c>
      <c r="G38" s="157" t="s">
        <v>86</v>
      </c>
      <c r="H38" s="159">
        <v>24.12</v>
      </c>
      <c r="I38" s="157">
        <v>5</v>
      </c>
      <c r="J38" s="160">
        <v>236</v>
      </c>
      <c r="K38" s="9"/>
      <c r="L38" s="161">
        <f t="shared" si="6"/>
        <v>5692.3200000000006</v>
      </c>
      <c r="M38" s="161">
        <f t="shared" si="7"/>
        <v>0</v>
      </c>
      <c r="N38" s="162">
        <f t="shared" si="8"/>
        <v>0</v>
      </c>
      <c r="O38" s="161">
        <f t="shared" si="9"/>
        <v>0</v>
      </c>
    </row>
    <row r="39" spans="1:15" s="21" customFormat="1">
      <c r="A39" s="155">
        <f>MAX($A$12:A38)+1</f>
        <v>28</v>
      </c>
      <c r="B39" s="156" t="s">
        <v>100</v>
      </c>
      <c r="C39" s="157" t="s">
        <v>128</v>
      </c>
      <c r="D39" s="158" t="s">
        <v>100</v>
      </c>
      <c r="E39" s="156" t="s">
        <v>141</v>
      </c>
      <c r="F39" s="156" t="s">
        <v>76</v>
      </c>
      <c r="G39" s="157" t="s">
        <v>86</v>
      </c>
      <c r="H39" s="159">
        <v>10.199999999999999</v>
      </c>
      <c r="I39" s="157">
        <v>5</v>
      </c>
      <c r="J39" s="160">
        <v>236</v>
      </c>
      <c r="K39" s="9"/>
      <c r="L39" s="161">
        <f t="shared" si="6"/>
        <v>2407.1999999999998</v>
      </c>
      <c r="M39" s="161">
        <f t="shared" si="7"/>
        <v>0</v>
      </c>
      <c r="N39" s="162">
        <f t="shared" si="8"/>
        <v>0</v>
      </c>
      <c r="O39" s="161">
        <f t="shared" si="9"/>
        <v>0</v>
      </c>
    </row>
    <row r="40" spans="1:15" s="21" customFormat="1">
      <c r="A40" s="155">
        <f>MAX($A$12:A39)+1</f>
        <v>29</v>
      </c>
      <c r="B40" s="156" t="s">
        <v>100</v>
      </c>
      <c r="C40" s="157" t="s">
        <v>128</v>
      </c>
      <c r="D40" s="158" t="s">
        <v>100</v>
      </c>
      <c r="E40" s="156" t="s">
        <v>94</v>
      </c>
      <c r="F40" s="156" t="s">
        <v>76</v>
      </c>
      <c r="G40" s="157" t="s">
        <v>93</v>
      </c>
      <c r="H40" s="159">
        <v>19.239999999999998</v>
      </c>
      <c r="I40" s="157">
        <v>5</v>
      </c>
      <c r="J40" s="160">
        <v>236</v>
      </c>
      <c r="K40" s="9"/>
      <c r="L40" s="161">
        <f t="shared" si="6"/>
        <v>4540.6399999999994</v>
      </c>
      <c r="M40" s="161">
        <f t="shared" si="7"/>
        <v>0</v>
      </c>
      <c r="N40" s="162">
        <f t="shared" si="8"/>
        <v>0</v>
      </c>
      <c r="O40" s="161">
        <f t="shared" si="9"/>
        <v>0</v>
      </c>
    </row>
    <row r="41" spans="1:15" s="21" customFormat="1">
      <c r="A41" s="155">
        <f>MAX($A$12:A40)+1</f>
        <v>30</v>
      </c>
      <c r="B41" s="156" t="s">
        <v>100</v>
      </c>
      <c r="C41" s="157" t="s">
        <v>128</v>
      </c>
      <c r="D41" s="158" t="s">
        <v>100</v>
      </c>
      <c r="E41" s="156" t="s">
        <v>432</v>
      </c>
      <c r="F41" s="156" t="s">
        <v>76</v>
      </c>
      <c r="G41" s="157" t="s">
        <v>44</v>
      </c>
      <c r="H41" s="159">
        <v>4.04</v>
      </c>
      <c r="I41" s="157">
        <v>0.23</v>
      </c>
      <c r="J41" s="160">
        <v>12</v>
      </c>
      <c r="K41" s="9"/>
      <c r="L41" s="161">
        <f t="shared" si="6"/>
        <v>48.480000000000004</v>
      </c>
      <c r="M41" s="161">
        <f t="shared" si="7"/>
        <v>0</v>
      </c>
      <c r="N41" s="162">
        <f t="shared" si="8"/>
        <v>0</v>
      </c>
      <c r="O41" s="161">
        <f t="shared" si="9"/>
        <v>0</v>
      </c>
    </row>
    <row r="42" spans="1:15" s="21" customFormat="1">
      <c r="A42" s="155">
        <f>MAX($A$12:A41)+1</f>
        <v>31</v>
      </c>
      <c r="B42" s="156" t="s">
        <v>100</v>
      </c>
      <c r="C42" s="157" t="s">
        <v>128</v>
      </c>
      <c r="D42" s="158" t="s">
        <v>100</v>
      </c>
      <c r="E42" s="156" t="s">
        <v>345</v>
      </c>
      <c r="F42" s="156" t="s">
        <v>75</v>
      </c>
      <c r="G42" s="157" t="s">
        <v>89</v>
      </c>
      <c r="H42" s="159">
        <v>6.56</v>
      </c>
      <c r="I42" s="157">
        <v>5</v>
      </c>
      <c r="J42" s="160">
        <v>236</v>
      </c>
      <c r="K42" s="9"/>
      <c r="L42" s="161">
        <f t="shared" si="6"/>
        <v>1548.1599999999999</v>
      </c>
      <c r="M42" s="161">
        <f t="shared" si="7"/>
        <v>0</v>
      </c>
      <c r="N42" s="162">
        <f t="shared" si="8"/>
        <v>0</v>
      </c>
      <c r="O42" s="161">
        <f t="shared" si="9"/>
        <v>0</v>
      </c>
    </row>
    <row r="43" spans="1:15" s="21" customFormat="1">
      <c r="A43" s="155">
        <f>MAX($A$12:A42)+1</f>
        <v>32</v>
      </c>
      <c r="B43" s="156" t="s">
        <v>100</v>
      </c>
      <c r="C43" s="157" t="s">
        <v>128</v>
      </c>
      <c r="D43" s="158" t="s">
        <v>100</v>
      </c>
      <c r="E43" s="156" t="s">
        <v>360</v>
      </c>
      <c r="F43" s="156" t="s">
        <v>99</v>
      </c>
      <c r="G43" s="157" t="s">
        <v>92</v>
      </c>
      <c r="H43" s="159">
        <v>35.51</v>
      </c>
      <c r="I43" s="157">
        <v>2.5</v>
      </c>
      <c r="J43" s="160">
        <v>118</v>
      </c>
      <c r="K43" s="9"/>
      <c r="L43" s="161">
        <f t="shared" ref="L43" si="10">H43*J43</f>
        <v>4190.1799999999994</v>
      </c>
      <c r="M43" s="161">
        <f t="shared" ref="M43" si="11">IFERROR(L43/K43,0)</f>
        <v>0</v>
      </c>
      <c r="N43" s="162">
        <f t="shared" ref="N43" si="12">IF(O43&gt;0,O43/J43,0)</f>
        <v>0</v>
      </c>
      <c r="O43" s="161">
        <f t="shared" ref="O43" si="13">ROUND(M43*SVS_UR,2)</f>
        <v>0</v>
      </c>
    </row>
    <row r="44" spans="1:15" s="21" customFormat="1">
      <c r="A44" s="163" t="s">
        <v>5</v>
      </c>
      <c r="B44" s="164" t="s">
        <v>63</v>
      </c>
      <c r="C44" s="165"/>
      <c r="D44" s="166"/>
      <c r="E44" s="165"/>
      <c r="F44" s="165"/>
      <c r="G44" s="167"/>
      <c r="H44" s="168">
        <f>SUM(H12:H43)</f>
        <v>730.65000000000009</v>
      </c>
      <c r="I44" s="169"/>
      <c r="J44" s="170"/>
      <c r="K44" s="171">
        <f>IFERROR(L44/M44,0)</f>
        <v>0</v>
      </c>
      <c r="L44" s="168">
        <f>SUM(L12:L43)</f>
        <v>161413.91200000001</v>
      </c>
      <c r="M44" s="168">
        <f>SUM(M12:M43)</f>
        <v>0</v>
      </c>
      <c r="N44" s="172"/>
      <c r="O44" s="173">
        <f>SUM(O12:O43)</f>
        <v>0</v>
      </c>
    </row>
    <row r="45" spans="1:15">
      <c r="I45" s="174"/>
      <c r="L45" s="5"/>
    </row>
    <row r="46" spans="1:15">
      <c r="A46" s="175"/>
      <c r="B46" s="176"/>
      <c r="C46" s="177" t="str">
        <f>"weil "&amp;COUNTA($A:$A)-SUBTOTAL(103,$A:$A)&amp;" Zeile(n) Ausgeblendet"</f>
        <v>weil 0 Zeile(n) Ausgeblendet</v>
      </c>
      <c r="D46" s="178" t="str">
        <f>"oder Abgefiltert sind, Teilsummen:"</f>
        <v>oder Abgefiltert sind, Teilsummen:</v>
      </c>
      <c r="E46" s="177"/>
      <c r="F46" s="177"/>
      <c r="G46" s="179"/>
      <c r="H46" s="180">
        <f>SUBTOTAL(109,H12:H43)</f>
        <v>730.65000000000009</v>
      </c>
      <c r="I46" s="175"/>
      <c r="J46" s="177" t="s">
        <v>504</v>
      </c>
      <c r="K46" s="181">
        <f>SUBTOTAL(103,I12:I43)</f>
        <v>32</v>
      </c>
      <c r="L46" s="180">
        <f>SUBTOTAL(109,L12:L43)</f>
        <v>161413.91200000001</v>
      </c>
      <c r="M46" s="180">
        <f>SUBTOTAL(109,M12:M43)</f>
        <v>0</v>
      </c>
      <c r="N46" s="182"/>
      <c r="O46" s="180">
        <f>SUBTOTAL(109,O12:O43)</f>
        <v>0</v>
      </c>
    </row>
    <row r="47" spans="1:15">
      <c r="H47" s="183"/>
      <c r="I47" s="174"/>
      <c r="L47" s="5"/>
    </row>
    <row r="48" spans="1:15">
      <c r="A48" s="184" t="s">
        <v>25</v>
      </c>
      <c r="B48" s="184"/>
      <c r="C48" s="185"/>
      <c r="D48" s="186"/>
      <c r="E48" s="187"/>
      <c r="F48" s="188"/>
      <c r="G48" s="189"/>
      <c r="H48" s="190"/>
      <c r="I48" s="190"/>
      <c r="J48" s="190"/>
      <c r="K48" s="190"/>
      <c r="L48" s="190"/>
      <c r="M48" s="190"/>
      <c r="N48" s="190"/>
      <c r="O48" s="190"/>
    </row>
    <row r="49" spans="1:15" ht="6" customHeight="1">
      <c r="A49" s="184"/>
      <c r="B49" s="184"/>
      <c r="C49" s="185"/>
      <c r="D49" s="186"/>
      <c r="E49" s="187"/>
      <c r="F49" s="188"/>
      <c r="G49" s="189"/>
      <c r="H49" s="190"/>
      <c r="I49" s="190"/>
      <c r="J49" s="190"/>
      <c r="K49" s="190"/>
      <c r="L49" s="190"/>
      <c r="M49" s="190"/>
      <c r="N49" s="190"/>
      <c r="O49" s="190"/>
    </row>
    <row r="50" spans="1:15">
      <c r="A50" s="4" t="s">
        <v>26</v>
      </c>
      <c r="B50" s="4" t="s">
        <v>27</v>
      </c>
      <c r="D50" s="24" t="s">
        <v>28</v>
      </c>
      <c r="E50" s="191" t="s">
        <v>29</v>
      </c>
      <c r="J50" s="5"/>
      <c r="K50" s="5"/>
      <c r="L50" s="5"/>
      <c r="M50" s="5"/>
      <c r="N50" s="5"/>
      <c r="O50" s="5"/>
    </row>
    <row r="51" spans="1:15">
      <c r="A51" s="4" t="s">
        <v>12</v>
      </c>
      <c r="B51" s="4" t="s">
        <v>30</v>
      </c>
      <c r="D51" s="24" t="s">
        <v>31</v>
      </c>
      <c r="E51" s="191" t="s">
        <v>32</v>
      </c>
      <c r="J51" s="5"/>
      <c r="K51" s="5"/>
      <c r="L51" s="5"/>
      <c r="M51" s="5"/>
      <c r="N51" s="5"/>
      <c r="O51" s="5"/>
    </row>
    <row r="52" spans="1:15">
      <c r="A52" s="4" t="s">
        <v>33</v>
      </c>
      <c r="B52" s="4" t="s">
        <v>34</v>
      </c>
      <c r="D52" s="186" t="s">
        <v>51</v>
      </c>
      <c r="E52" s="192" t="s">
        <v>52</v>
      </c>
      <c r="J52" s="5"/>
      <c r="K52" s="5"/>
      <c r="L52" s="5"/>
      <c r="M52" s="5"/>
      <c r="N52" s="5"/>
      <c r="O52" s="5"/>
    </row>
    <row r="53" spans="1:15">
      <c r="A53" s="4" t="s">
        <v>35</v>
      </c>
      <c r="B53" s="4" t="s">
        <v>36</v>
      </c>
      <c r="D53" s="24" t="s">
        <v>37</v>
      </c>
      <c r="E53" s="1" t="s">
        <v>38</v>
      </c>
      <c r="J53" s="5"/>
      <c r="K53" s="5"/>
      <c r="L53" s="5"/>
      <c r="M53" s="5"/>
      <c r="N53" s="5"/>
      <c r="O53" s="5"/>
    </row>
    <row r="54" spans="1:15">
      <c r="J54" s="5"/>
      <c r="K54" s="5"/>
      <c r="L54" s="5"/>
      <c r="M54" s="5"/>
      <c r="N54" s="5"/>
      <c r="O54" s="5"/>
    </row>
    <row r="55" spans="1:15">
      <c r="I55"/>
      <c r="J55"/>
      <c r="K55"/>
      <c r="L55"/>
      <c r="M55"/>
      <c r="N55"/>
      <c r="O55"/>
    </row>
  </sheetData>
  <sheetProtection algorithmName="SHA-512" hashValue="Ycx3X5xFx00zmKzGplReAT09bO8CtmXKmSB+z/WYLiKctq8nRpafdZ1lS7BFZ6dThEOmmMr7+aD2fk8OXKbOiA==" saltValue="LFaXir3BRPT/y6mnjYTZzA==" spinCount="100000" sheet="1" objects="1" scenarios="1" formatColumns="0" formatRows="0" autoFilter="0"/>
  <autoFilter ref="A10:O44" xr:uid="{4112C193-0091-4F4D-9B04-668C2E17B7CE}"/>
  <mergeCells count="3">
    <mergeCell ref="G1:K4"/>
    <mergeCell ref="G5:K6"/>
    <mergeCell ref="B7:D8"/>
  </mergeCells>
  <conditionalFormatting sqref="A46:O46">
    <cfRule type="expression" dxfId="68" priority="8">
      <formula>IF(SUBTOTAL(103,$A:$A)=COUNTA($A:$A),TRUE,FALSE)</formula>
    </cfRule>
  </conditionalFormatting>
  <conditionalFormatting sqref="B7">
    <cfRule type="expression" dxfId="67" priority="11">
      <formula>B7&lt;&gt;""</formula>
    </cfRule>
  </conditionalFormatting>
  <conditionalFormatting sqref="B43:H43">
    <cfRule type="expression" dxfId="66" priority="398">
      <formula>IF(OR(IF(AND(ISERROR(FIND("!",_xlfn.FORMULATEXT(XDU448),1))=FALSE,ISERROR(LEFT(_xlfn.FORMULATEXT(XDU448),1)="=")=FALSE),TRUE,FALSE),IF(AND(ISERROR(FIND("!",_xlfn.FORMULATEXT(XDV448),1))=FALSE,ISERROR(LEFT(_xlfn.FORMULATEXT(XDV448),1)="=")=FALSE),TRUE,FALSE),IF(AND(ISERROR(FIND("!",_xlfn.FORMULATEXT(XDW448),1))=FALSE,ISERROR(LEFT(_xlfn.FORMULATEXT(XDW448),1)="=")=FALSE),TRUE,FALSE),IF(AND(ISERROR(FIND("!",_xlfn.FORMULATEXT(XDX448),1))=FALSE,ISERROR(LEFT(_xlfn.FORMULATEXT(XDX448),1)="=")=FALSE),TRUE,FALSE),IF(AND(ISERROR(FIND("!",_xlfn.FORMULATEXT(XDY448),1))=FALSE,ISERROR(LEFT(_xlfn.FORMULATEXT(XDY448),1)="=")=FALSE),TRUE,FALSE),IF(AND(ISERROR(FIND("!",_xlfn.FORMULATEXT(XDZ448),1))=FALSE,ISERROR(LEFT(_xlfn.FORMULATEXT(XDZ448),1)="=")=FALSE),TRUE,FALSE),IF(AND(ISERROR(FIND("!",_xlfn.FORMULATEXT(XEA448),1))=FALSE,ISERROR(LEFT(_xlfn.FORMULATEXT(XEA448),1)="=")=FALSE),TRUE,FALSE),IF(AND(ISERROR(FIND("!",_xlfn.FORMULATEXT(XEB448),1))=FALSE,ISERROR(LEFT(_xlfn.FORMULATEXT(XEB448),1)="=")=FALSE),TRUE,FALSE))=TRUE,TRUE,FALSE)</formula>
    </cfRule>
  </conditionalFormatting>
  <conditionalFormatting sqref="B12:I42">
    <cfRule type="expression" dxfId="65" priority="396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B12:I43">
    <cfRule type="expression" dxfId="64" priority="12">
      <formula>AND(NOT(ISBLANK($E$9)),SEARCH($E$9,$B12&amp;$C12&amp;$D12&amp;$E12&amp;$F12&amp;$G12&amp;$H12))</formula>
    </cfRule>
  </conditionalFormatting>
  <conditionalFormatting sqref="G5:K6">
    <cfRule type="expression" dxfId="63" priority="9">
      <formula>$G$5&lt;&gt;""</formula>
    </cfRule>
  </conditionalFormatting>
  <conditionalFormatting sqref="I43">
    <cfRule type="expression" dxfId="62" priority="408">
      <formula>IF(OR(IF(AND(ISERROR(FIND("!",_xlfn.FORMULATEXT(XEB448),1))=FALSE,ISERROR(LEFT(_xlfn.FORMULATEXT(XEB448),1)="=")=FALSE),TRUE,FALSE),IF(AND(ISERROR(FIND("!",_xlfn.FORMULATEXT(XEC448),1))=FALSE,ISERROR(LEFT(_xlfn.FORMULATEXT(XEC448),1)="=")=FALSE),TRUE,FALSE),IF(AND(ISERROR(FIND("!",_xlfn.FORMULATEXT(XED448),1))=FALSE,ISERROR(LEFT(_xlfn.FORMULATEXT(XED448),1)="=")=FALSE),TRUE,FALSE),IF(AND(ISERROR(FIND("!",_xlfn.FORMULATEXT(XEE448),1))=FALSE,ISERROR(LEFT(_xlfn.FORMULATEXT(XEE448),1)="=")=FALSE),TRUE,FALSE),IF(AND(ISERROR(FIND("!",_xlfn.FORMULATEXT(XEF448),1))=FALSE,ISERROR(LEFT(_xlfn.FORMULATEXT(XEF448),1)="=")=FALSE),TRUE,FALSE),IF(AND(ISERROR(FIND("!",_xlfn.FORMULATEXT(XEG448),1))=FALSE,ISERROR(LEFT(_xlfn.FORMULATEXT(XEG448),1)="=")=FALSE),TRUE,FALSE),IF(AND(ISERROR(FIND("!",_xlfn.FORMULATEXT(XEH448),1))=FALSE,ISERROR(LEFT(_xlfn.FORMULATEXT(XEH448),1)="=")=FALSE),TRUE,FALSE),IF(AND(ISERROR(FIND("!",_xlfn.FORMULATEXT(A448),1))=FALSE,ISERROR(LEFT(_xlfn.FORMULATEXT(A448),1)="=")=FALSE),TRUE,FALSE))=TRUE,TRUE,FALSE)</formula>
    </cfRule>
  </conditionalFormatting>
  <conditionalFormatting sqref="L1:O1">
    <cfRule type="expression" dxfId="61" priority="10">
      <formula>$L$1&lt;&gt;""</formula>
    </cfRule>
  </conditionalFormatting>
  <conditionalFormatting sqref="O4">
    <cfRule type="expression" dxfId="60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B569-6A7E-4D4B-ADD0-8DDB0598ECB8}">
  <sheetPr codeName="Tabelle48">
    <tabColor theme="6" tint="0.39997558519241921"/>
    <pageSetUpPr fitToPage="1"/>
  </sheetPr>
  <dimension ref="A1:O55"/>
  <sheetViews>
    <sheetView showGridLines="0" workbookViewId="0">
      <pane ySplit="10" topLeftCell="A11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3.44140625" style="16" bestFit="1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IF(OR(COUNT(K12:K43)&lt;&gt;COUNTIF(M12:M43,"&gt;0")-COUNTIF(A11:A1632,"ZS"),$K$7=""),"Das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O44</f>
        <v>0</v>
      </c>
    </row>
    <row r="3" spans="1:15">
      <c r="A3" s="199"/>
      <c r="B3" s="104" t="s">
        <v>433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M44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K44</f>
        <v>0</v>
      </c>
    </row>
    <row r="5" spans="1:15">
      <c r="A5" s="199"/>
      <c r="B5" s="110" t="s">
        <v>434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3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I44</f>
        <v>730.65000000000009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L44</f>
        <v>730.65000000000009</v>
      </c>
    </row>
    <row r="7" spans="1:15" ht="15.6">
      <c r="A7" s="199"/>
      <c r="B7" s="279" t="str">
        <f>IF(AND(ROUND(SUM(H12:H44)/2,2)=ROUND(H44,2),ROUND(SUM(L12:L44)/2,2)=ROUND(L44,2),ROUND(SUM(M12:M44)/2,2)=ROUND(M44,2),ROUND(SUM(O12:O44)/2,2)=ROUND(O44,2)),"","SUMMENFEHLER")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COUNTA(J12:J43)</f>
        <v>32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100</v>
      </c>
      <c r="C12" s="255" t="s">
        <v>128</v>
      </c>
      <c r="D12" s="256" t="s">
        <v>100</v>
      </c>
      <c r="E12" s="156" t="s">
        <v>411</v>
      </c>
      <c r="F12" s="157" t="s">
        <v>76</v>
      </c>
      <c r="G12" s="257" t="s">
        <v>71</v>
      </c>
      <c r="H12" s="255" t="s">
        <v>108</v>
      </c>
      <c r="I12" s="258">
        <v>56.66</v>
      </c>
      <c r="J12" s="259">
        <v>1</v>
      </c>
      <c r="K12" s="9"/>
      <c r="L12" s="260">
        <f t="shared" ref="L12" si="0">I12*J12</f>
        <v>56.66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100</v>
      </c>
      <c r="C13" s="157" t="s">
        <v>128</v>
      </c>
      <c r="D13" s="157" t="s">
        <v>100</v>
      </c>
      <c r="E13" s="156" t="s">
        <v>412</v>
      </c>
      <c r="F13" s="157" t="s">
        <v>76</v>
      </c>
      <c r="G13" s="257" t="s">
        <v>71</v>
      </c>
      <c r="H13" s="255" t="s">
        <v>108</v>
      </c>
      <c r="I13" s="262">
        <v>14.75</v>
      </c>
      <c r="J13" s="259">
        <v>1</v>
      </c>
      <c r="K13" s="9"/>
      <c r="L13" s="260">
        <f t="shared" ref="L13" si="4">I13*J13</f>
        <v>14.75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100</v>
      </c>
      <c r="C14" s="255" t="s">
        <v>128</v>
      </c>
      <c r="D14" s="256" t="s">
        <v>100</v>
      </c>
      <c r="E14" s="156" t="s">
        <v>348</v>
      </c>
      <c r="F14" s="157" t="s">
        <v>99</v>
      </c>
      <c r="G14" s="257" t="s">
        <v>71</v>
      </c>
      <c r="H14" s="255" t="s">
        <v>83</v>
      </c>
      <c r="I14" s="258">
        <v>12.43</v>
      </c>
      <c r="J14" s="259">
        <v>1</v>
      </c>
      <c r="K14" s="9"/>
      <c r="L14" s="260">
        <f t="shared" ref="L14:L42" si="8">I14*J14</f>
        <v>12.43</v>
      </c>
      <c r="M14" s="260">
        <f t="shared" ref="M14:M42" si="9">IFERROR(L14/K14,0)</f>
        <v>0</v>
      </c>
      <c r="N14" s="261">
        <f t="shared" ref="N14:N42" si="10">IF(O14&gt;0,O14/J14,0)</f>
        <v>0</v>
      </c>
      <c r="O14" s="260">
        <f t="shared" ref="O14:O42" si="11">ROUND(M14*SVS_GrR_L_Wert,2)</f>
        <v>0</v>
      </c>
    </row>
    <row r="15" spans="1:15">
      <c r="A15" s="254">
        <f>MAX($A$12:A14)+1</f>
        <v>4</v>
      </c>
      <c r="B15" s="156" t="s">
        <v>100</v>
      </c>
      <c r="C15" s="255" t="s">
        <v>128</v>
      </c>
      <c r="D15" s="256" t="s">
        <v>100</v>
      </c>
      <c r="E15" s="156" t="s">
        <v>413</v>
      </c>
      <c r="F15" s="157" t="s">
        <v>76</v>
      </c>
      <c r="G15" s="257" t="s">
        <v>71</v>
      </c>
      <c r="H15" s="255" t="s">
        <v>58</v>
      </c>
      <c r="I15" s="258">
        <v>25.76</v>
      </c>
      <c r="J15" s="259">
        <v>1</v>
      </c>
      <c r="K15" s="9"/>
      <c r="L15" s="260">
        <f t="shared" si="8"/>
        <v>25.76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100</v>
      </c>
      <c r="C16" s="255" t="s">
        <v>128</v>
      </c>
      <c r="D16" s="256" t="s">
        <v>100</v>
      </c>
      <c r="E16" s="156" t="s">
        <v>414</v>
      </c>
      <c r="F16" s="157" t="s">
        <v>76</v>
      </c>
      <c r="G16" s="257" t="s">
        <v>71</v>
      </c>
      <c r="H16" s="255" t="s">
        <v>58</v>
      </c>
      <c r="I16" s="258">
        <v>47.4</v>
      </c>
      <c r="J16" s="259">
        <v>1</v>
      </c>
      <c r="K16" s="9"/>
      <c r="L16" s="260">
        <f t="shared" si="8"/>
        <v>47.4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100</v>
      </c>
      <c r="C17" s="255" t="s">
        <v>128</v>
      </c>
      <c r="D17" s="256" t="s">
        <v>100</v>
      </c>
      <c r="E17" s="156" t="s">
        <v>96</v>
      </c>
      <c r="F17" s="157" t="s">
        <v>76</v>
      </c>
      <c r="G17" s="257" t="s">
        <v>71</v>
      </c>
      <c r="H17" s="255" t="s">
        <v>46</v>
      </c>
      <c r="I17" s="258">
        <v>10.33</v>
      </c>
      <c r="J17" s="259">
        <v>1</v>
      </c>
      <c r="K17" s="9"/>
      <c r="L17" s="260">
        <f t="shared" si="8"/>
        <v>10.33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100</v>
      </c>
      <c r="C18" s="255" t="s">
        <v>128</v>
      </c>
      <c r="D18" s="256" t="s">
        <v>100</v>
      </c>
      <c r="E18" s="156" t="s">
        <v>415</v>
      </c>
      <c r="F18" s="157" t="s">
        <v>75</v>
      </c>
      <c r="G18" s="257" t="s">
        <v>71</v>
      </c>
      <c r="H18" s="255" t="s">
        <v>89</v>
      </c>
      <c r="I18" s="258">
        <v>14.08</v>
      </c>
      <c r="J18" s="259">
        <v>1</v>
      </c>
      <c r="K18" s="9"/>
      <c r="L18" s="260">
        <f t="shared" si="8"/>
        <v>14.08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100</v>
      </c>
      <c r="C19" s="255" t="s">
        <v>128</v>
      </c>
      <c r="D19" s="256" t="s">
        <v>100</v>
      </c>
      <c r="E19" s="156" t="s">
        <v>416</v>
      </c>
      <c r="F19" s="157" t="s">
        <v>75</v>
      </c>
      <c r="G19" s="257" t="s">
        <v>71</v>
      </c>
      <c r="H19" s="255" t="s">
        <v>89</v>
      </c>
      <c r="I19" s="258">
        <v>14.67</v>
      </c>
      <c r="J19" s="259">
        <v>1</v>
      </c>
      <c r="K19" s="9"/>
      <c r="L19" s="260">
        <f t="shared" si="8"/>
        <v>14.67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100</v>
      </c>
      <c r="C20" s="255" t="s">
        <v>128</v>
      </c>
      <c r="D20" s="256" t="s">
        <v>100</v>
      </c>
      <c r="E20" s="156" t="s">
        <v>417</v>
      </c>
      <c r="F20" s="157" t="s">
        <v>76</v>
      </c>
      <c r="G20" s="257" t="s">
        <v>71</v>
      </c>
      <c r="H20" s="255" t="s">
        <v>86</v>
      </c>
      <c r="I20" s="258">
        <v>14.12</v>
      </c>
      <c r="J20" s="259">
        <v>1</v>
      </c>
      <c r="K20" s="9"/>
      <c r="L20" s="260">
        <f t="shared" si="8"/>
        <v>14.12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100</v>
      </c>
      <c r="C21" s="255" t="s">
        <v>128</v>
      </c>
      <c r="D21" s="256" t="s">
        <v>100</v>
      </c>
      <c r="E21" s="156" t="s">
        <v>418</v>
      </c>
      <c r="F21" s="157" t="s">
        <v>76</v>
      </c>
      <c r="G21" s="257" t="s">
        <v>71</v>
      </c>
      <c r="H21" s="255" t="s">
        <v>58</v>
      </c>
      <c r="I21" s="258">
        <v>45.69</v>
      </c>
      <c r="J21" s="259">
        <v>1</v>
      </c>
      <c r="K21" s="9"/>
      <c r="L21" s="260">
        <f t="shared" si="8"/>
        <v>45.69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100</v>
      </c>
      <c r="C22" s="255" t="s">
        <v>128</v>
      </c>
      <c r="D22" s="256" t="s">
        <v>100</v>
      </c>
      <c r="E22" s="156" t="s">
        <v>419</v>
      </c>
      <c r="F22" s="157" t="s">
        <v>99</v>
      </c>
      <c r="G22" s="257" t="s">
        <v>71</v>
      </c>
      <c r="H22" s="255" t="s">
        <v>58</v>
      </c>
      <c r="I22" s="258">
        <v>24.01</v>
      </c>
      <c r="J22" s="259">
        <v>1</v>
      </c>
      <c r="K22" s="9"/>
      <c r="L22" s="260">
        <f t="shared" si="8"/>
        <v>24.01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100</v>
      </c>
      <c r="C23" s="255" t="s">
        <v>128</v>
      </c>
      <c r="D23" s="256" t="s">
        <v>100</v>
      </c>
      <c r="E23" s="156" t="s">
        <v>420</v>
      </c>
      <c r="F23" s="157" t="s">
        <v>76</v>
      </c>
      <c r="G23" s="257" t="s">
        <v>71</v>
      </c>
      <c r="H23" s="255" t="s">
        <v>58</v>
      </c>
      <c r="I23" s="258">
        <v>20.64</v>
      </c>
      <c r="J23" s="259">
        <v>1</v>
      </c>
      <c r="K23" s="9"/>
      <c r="L23" s="260">
        <f t="shared" si="8"/>
        <v>20.64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100</v>
      </c>
      <c r="C24" s="255" t="s">
        <v>128</v>
      </c>
      <c r="D24" s="256" t="s">
        <v>100</v>
      </c>
      <c r="E24" s="156" t="s">
        <v>421</v>
      </c>
      <c r="F24" s="157" t="s">
        <v>75</v>
      </c>
      <c r="G24" s="257" t="s">
        <v>71</v>
      </c>
      <c r="H24" s="255" t="s">
        <v>89</v>
      </c>
      <c r="I24" s="258">
        <v>9.4499999999999993</v>
      </c>
      <c r="J24" s="259">
        <v>1</v>
      </c>
      <c r="K24" s="9"/>
      <c r="L24" s="260">
        <f t="shared" si="8"/>
        <v>9.4499999999999993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100</v>
      </c>
      <c r="C25" s="255" t="s">
        <v>128</v>
      </c>
      <c r="D25" s="256" t="s">
        <v>100</v>
      </c>
      <c r="E25" s="156" t="s">
        <v>145</v>
      </c>
      <c r="F25" s="157" t="s">
        <v>76</v>
      </c>
      <c r="G25" s="257" t="s">
        <v>71</v>
      </c>
      <c r="H25" s="255" t="s">
        <v>86</v>
      </c>
      <c r="I25" s="258">
        <v>9.24</v>
      </c>
      <c r="J25" s="259">
        <v>1</v>
      </c>
      <c r="K25" s="9"/>
      <c r="L25" s="260">
        <f t="shared" si="8"/>
        <v>9.24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100</v>
      </c>
      <c r="C26" s="255" t="s">
        <v>128</v>
      </c>
      <c r="D26" s="256" t="s">
        <v>100</v>
      </c>
      <c r="E26" s="156" t="s">
        <v>422</v>
      </c>
      <c r="F26" s="157" t="s">
        <v>75</v>
      </c>
      <c r="G26" s="257" t="s">
        <v>71</v>
      </c>
      <c r="H26" s="255" t="s">
        <v>89</v>
      </c>
      <c r="I26" s="258">
        <v>14.12</v>
      </c>
      <c r="J26" s="259">
        <v>1</v>
      </c>
      <c r="K26" s="9"/>
      <c r="L26" s="260">
        <f t="shared" si="8"/>
        <v>14.12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100</v>
      </c>
      <c r="C27" s="255" t="s">
        <v>128</v>
      </c>
      <c r="D27" s="256" t="s">
        <v>100</v>
      </c>
      <c r="E27" s="156" t="s">
        <v>423</v>
      </c>
      <c r="F27" s="157" t="s">
        <v>76</v>
      </c>
      <c r="G27" s="257" t="s">
        <v>71</v>
      </c>
      <c r="H27" s="255" t="s">
        <v>86</v>
      </c>
      <c r="I27" s="258">
        <v>11.65</v>
      </c>
      <c r="J27" s="259">
        <v>1</v>
      </c>
      <c r="K27" s="9"/>
      <c r="L27" s="260">
        <f t="shared" si="8"/>
        <v>11.65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100</v>
      </c>
      <c r="C28" s="255" t="s">
        <v>128</v>
      </c>
      <c r="D28" s="256" t="s">
        <v>100</v>
      </c>
      <c r="E28" s="156" t="s">
        <v>424</v>
      </c>
      <c r="F28" s="157" t="s">
        <v>76</v>
      </c>
      <c r="G28" s="257" t="s">
        <v>71</v>
      </c>
      <c r="H28" s="255" t="s">
        <v>58</v>
      </c>
      <c r="I28" s="258">
        <v>47.26</v>
      </c>
      <c r="J28" s="259">
        <v>1</v>
      </c>
      <c r="K28" s="9"/>
      <c r="L28" s="260">
        <f t="shared" si="8"/>
        <v>47.26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100</v>
      </c>
      <c r="C29" s="255" t="s">
        <v>128</v>
      </c>
      <c r="D29" s="256" t="s">
        <v>100</v>
      </c>
      <c r="E29" s="156" t="s">
        <v>425</v>
      </c>
      <c r="F29" s="157" t="s">
        <v>76</v>
      </c>
      <c r="G29" s="257" t="s">
        <v>71</v>
      </c>
      <c r="H29" s="255" t="s">
        <v>58</v>
      </c>
      <c r="I29" s="258">
        <v>38.5</v>
      </c>
      <c r="J29" s="259">
        <v>1</v>
      </c>
      <c r="K29" s="9"/>
      <c r="L29" s="260">
        <f t="shared" si="8"/>
        <v>38.5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100</v>
      </c>
      <c r="C30" s="255" t="s">
        <v>128</v>
      </c>
      <c r="D30" s="256" t="s">
        <v>100</v>
      </c>
      <c r="E30" s="156" t="s">
        <v>426</v>
      </c>
      <c r="F30" s="157" t="s">
        <v>75</v>
      </c>
      <c r="G30" s="257" t="s">
        <v>71</v>
      </c>
      <c r="H30" s="255" t="s">
        <v>89</v>
      </c>
      <c r="I30" s="258">
        <v>14.64</v>
      </c>
      <c r="J30" s="259">
        <v>1</v>
      </c>
      <c r="K30" s="9"/>
      <c r="L30" s="260">
        <f t="shared" si="8"/>
        <v>14.64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100</v>
      </c>
      <c r="C31" s="255" t="s">
        <v>128</v>
      </c>
      <c r="D31" s="256" t="s">
        <v>100</v>
      </c>
      <c r="E31" s="156" t="s">
        <v>131</v>
      </c>
      <c r="F31" s="157" t="s">
        <v>76</v>
      </c>
      <c r="G31" s="257" t="s">
        <v>71</v>
      </c>
      <c r="H31" s="255" t="s">
        <v>86</v>
      </c>
      <c r="I31" s="258">
        <v>16.43</v>
      </c>
      <c r="J31" s="259">
        <v>1</v>
      </c>
      <c r="K31" s="9"/>
      <c r="L31" s="260">
        <f t="shared" si="8"/>
        <v>16.43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100</v>
      </c>
      <c r="C32" s="255" t="s">
        <v>128</v>
      </c>
      <c r="D32" s="256" t="s">
        <v>100</v>
      </c>
      <c r="E32" s="156" t="s">
        <v>427</v>
      </c>
      <c r="F32" s="157" t="s">
        <v>76</v>
      </c>
      <c r="G32" s="257" t="s">
        <v>71</v>
      </c>
      <c r="H32" s="255" t="s">
        <v>86</v>
      </c>
      <c r="I32" s="258">
        <v>9.2200000000000006</v>
      </c>
      <c r="J32" s="259">
        <v>1</v>
      </c>
      <c r="K32" s="9"/>
      <c r="L32" s="260">
        <f t="shared" si="8"/>
        <v>9.2200000000000006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100</v>
      </c>
      <c r="C33" s="255" t="s">
        <v>128</v>
      </c>
      <c r="D33" s="256" t="s">
        <v>100</v>
      </c>
      <c r="E33" s="156" t="s">
        <v>428</v>
      </c>
      <c r="F33" s="157" t="s">
        <v>76</v>
      </c>
      <c r="G33" s="257" t="s">
        <v>71</v>
      </c>
      <c r="H33" s="255" t="s">
        <v>58</v>
      </c>
      <c r="I33" s="258">
        <v>47.26</v>
      </c>
      <c r="J33" s="259">
        <v>1</v>
      </c>
      <c r="K33" s="9"/>
      <c r="L33" s="260">
        <f t="shared" si="8"/>
        <v>47.26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100</v>
      </c>
      <c r="C34" s="255" t="s">
        <v>128</v>
      </c>
      <c r="D34" s="256" t="s">
        <v>100</v>
      </c>
      <c r="E34" s="156" t="s">
        <v>429</v>
      </c>
      <c r="F34" s="157" t="s">
        <v>76</v>
      </c>
      <c r="G34" s="257" t="s">
        <v>71</v>
      </c>
      <c r="H34" s="255" t="s">
        <v>58</v>
      </c>
      <c r="I34" s="258">
        <v>15.08</v>
      </c>
      <c r="J34" s="259">
        <v>1</v>
      </c>
      <c r="K34" s="9"/>
      <c r="L34" s="260">
        <f t="shared" si="8"/>
        <v>15.08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100</v>
      </c>
      <c r="C35" s="255" t="s">
        <v>128</v>
      </c>
      <c r="D35" s="256" t="s">
        <v>100</v>
      </c>
      <c r="E35" s="156" t="s">
        <v>430</v>
      </c>
      <c r="F35" s="157" t="s">
        <v>76</v>
      </c>
      <c r="G35" s="257" t="s">
        <v>71</v>
      </c>
      <c r="H35" s="255" t="s">
        <v>58</v>
      </c>
      <c r="I35" s="258">
        <v>27.5</v>
      </c>
      <c r="J35" s="259">
        <v>1</v>
      </c>
      <c r="K35" s="9"/>
      <c r="L35" s="260">
        <f t="shared" si="8"/>
        <v>27.5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100</v>
      </c>
      <c r="C36" s="255" t="s">
        <v>128</v>
      </c>
      <c r="D36" s="256" t="s">
        <v>100</v>
      </c>
      <c r="E36" s="156" t="s">
        <v>343</v>
      </c>
      <c r="F36" s="157" t="s">
        <v>76</v>
      </c>
      <c r="G36" s="257" t="s">
        <v>71</v>
      </c>
      <c r="H36" s="255" t="s">
        <v>44</v>
      </c>
      <c r="I36" s="258">
        <v>13.37</v>
      </c>
      <c r="J36" s="259">
        <v>1</v>
      </c>
      <c r="K36" s="9"/>
      <c r="L36" s="260">
        <f t="shared" si="8"/>
        <v>13.37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100</v>
      </c>
      <c r="C37" s="255" t="s">
        <v>128</v>
      </c>
      <c r="D37" s="256" t="s">
        <v>100</v>
      </c>
      <c r="E37" s="156" t="s">
        <v>431</v>
      </c>
      <c r="F37" s="157" t="s">
        <v>76</v>
      </c>
      <c r="G37" s="257" t="s">
        <v>71</v>
      </c>
      <c r="H37" s="255" t="s">
        <v>108</v>
      </c>
      <c r="I37" s="258">
        <v>56.72</v>
      </c>
      <c r="J37" s="259">
        <v>1</v>
      </c>
      <c r="K37" s="9"/>
      <c r="L37" s="260">
        <f t="shared" si="8"/>
        <v>56.72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100</v>
      </c>
      <c r="C38" s="255" t="s">
        <v>128</v>
      </c>
      <c r="D38" s="256" t="s">
        <v>100</v>
      </c>
      <c r="E38" s="156" t="s">
        <v>140</v>
      </c>
      <c r="F38" s="157" t="s">
        <v>76</v>
      </c>
      <c r="G38" s="257" t="s">
        <v>71</v>
      </c>
      <c r="H38" s="255" t="s">
        <v>86</v>
      </c>
      <c r="I38" s="258">
        <v>24.12</v>
      </c>
      <c r="J38" s="259">
        <v>1</v>
      </c>
      <c r="K38" s="9"/>
      <c r="L38" s="260">
        <f t="shared" si="8"/>
        <v>24.12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100</v>
      </c>
      <c r="C39" s="255" t="s">
        <v>128</v>
      </c>
      <c r="D39" s="256" t="s">
        <v>100</v>
      </c>
      <c r="E39" s="156" t="s">
        <v>141</v>
      </c>
      <c r="F39" s="157" t="s">
        <v>76</v>
      </c>
      <c r="G39" s="257" t="s">
        <v>71</v>
      </c>
      <c r="H39" s="255" t="s">
        <v>86</v>
      </c>
      <c r="I39" s="258">
        <v>10.199999999999999</v>
      </c>
      <c r="J39" s="259">
        <v>1</v>
      </c>
      <c r="K39" s="9"/>
      <c r="L39" s="260">
        <f t="shared" si="8"/>
        <v>10.199999999999999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100</v>
      </c>
      <c r="C40" s="255" t="s">
        <v>128</v>
      </c>
      <c r="D40" s="256" t="s">
        <v>100</v>
      </c>
      <c r="E40" s="156" t="s">
        <v>94</v>
      </c>
      <c r="F40" s="157" t="s">
        <v>76</v>
      </c>
      <c r="G40" s="257" t="s">
        <v>71</v>
      </c>
      <c r="H40" s="255" t="s">
        <v>93</v>
      </c>
      <c r="I40" s="258">
        <v>19.239999999999998</v>
      </c>
      <c r="J40" s="259">
        <v>1</v>
      </c>
      <c r="K40" s="9"/>
      <c r="L40" s="260">
        <f t="shared" si="8"/>
        <v>19.239999999999998</v>
      </c>
      <c r="M40" s="260">
        <f t="shared" si="9"/>
        <v>0</v>
      </c>
      <c r="N40" s="261">
        <f t="shared" si="10"/>
        <v>0</v>
      </c>
      <c r="O40" s="260">
        <f t="shared" si="11"/>
        <v>0</v>
      </c>
    </row>
    <row r="41" spans="1:15">
      <c r="A41" s="254">
        <f>MAX($A$12:A40)+1</f>
        <v>30</v>
      </c>
      <c r="B41" s="156" t="s">
        <v>100</v>
      </c>
      <c r="C41" s="255" t="s">
        <v>128</v>
      </c>
      <c r="D41" s="256" t="s">
        <v>100</v>
      </c>
      <c r="E41" s="156" t="s">
        <v>432</v>
      </c>
      <c r="F41" s="157" t="s">
        <v>76</v>
      </c>
      <c r="G41" s="257" t="s">
        <v>71</v>
      </c>
      <c r="H41" s="255" t="s">
        <v>44</v>
      </c>
      <c r="I41" s="258">
        <v>4.04</v>
      </c>
      <c r="J41" s="259">
        <v>1</v>
      </c>
      <c r="K41" s="9"/>
      <c r="L41" s="260">
        <f t="shared" si="8"/>
        <v>4.04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100</v>
      </c>
      <c r="C42" s="255" t="s">
        <v>128</v>
      </c>
      <c r="D42" s="256" t="s">
        <v>100</v>
      </c>
      <c r="E42" s="156" t="s">
        <v>345</v>
      </c>
      <c r="F42" s="157" t="s">
        <v>75</v>
      </c>
      <c r="G42" s="257" t="s">
        <v>71</v>
      </c>
      <c r="H42" s="255" t="s">
        <v>89</v>
      </c>
      <c r="I42" s="258">
        <v>6.56</v>
      </c>
      <c r="J42" s="259">
        <v>1</v>
      </c>
      <c r="K42" s="9"/>
      <c r="L42" s="260">
        <f t="shared" si="8"/>
        <v>6.56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100</v>
      </c>
      <c r="C43" s="255" t="s">
        <v>128</v>
      </c>
      <c r="D43" s="256" t="s">
        <v>100</v>
      </c>
      <c r="E43" s="156" t="s">
        <v>360</v>
      </c>
      <c r="F43" s="157" t="s">
        <v>99</v>
      </c>
      <c r="G43" s="257" t="s">
        <v>71</v>
      </c>
      <c r="H43" s="255" t="s">
        <v>92</v>
      </c>
      <c r="I43" s="258">
        <v>35.51</v>
      </c>
      <c r="J43" s="259">
        <v>1</v>
      </c>
      <c r="K43" s="9"/>
      <c r="L43" s="260">
        <f t="shared" ref="L43" si="12">I43*J43</f>
        <v>35.51</v>
      </c>
      <c r="M43" s="260">
        <f t="shared" ref="M43" si="13">IFERROR(L43/K43,0)</f>
        <v>0</v>
      </c>
      <c r="N43" s="261">
        <f t="shared" ref="N43" si="14">IF(O43&gt;0,O43/J43,0)</f>
        <v>0</v>
      </c>
      <c r="O43" s="260">
        <f t="shared" ref="O43" si="15">ROUND(M43*SVS_GrR_L_Wert,2)</f>
        <v>0</v>
      </c>
    </row>
    <row r="44" spans="1:15">
      <c r="A44" s="163" t="s">
        <v>5</v>
      </c>
      <c r="B44" s="263" t="s">
        <v>63</v>
      </c>
      <c r="C44" s="264"/>
      <c r="D44" s="264"/>
      <c r="E44" s="165"/>
      <c r="F44" s="165"/>
      <c r="G44" s="166"/>
      <c r="H44" s="167"/>
      <c r="I44" s="265">
        <f>SUM(I12:I43)</f>
        <v>730.65000000000009</v>
      </c>
      <c r="J44" s="266"/>
      <c r="K44" s="171">
        <f>IFERROR(L44/M44,0)</f>
        <v>0</v>
      </c>
      <c r="L44" s="265">
        <f>SUM(L12:L43)</f>
        <v>730.65000000000009</v>
      </c>
      <c r="M44" s="265">
        <f>SUM(M12:M43)</f>
        <v>0</v>
      </c>
      <c r="N44" s="172"/>
      <c r="O44" s="173">
        <f>SUM(O12:O43)</f>
        <v>0</v>
      </c>
    </row>
    <row r="45" spans="1:15">
      <c r="E45" s="13"/>
      <c r="F45" s="13"/>
      <c r="L45" s="12"/>
    </row>
    <row r="46" spans="1:15" customFormat="1">
      <c r="A46" s="175"/>
      <c r="B46" s="176"/>
      <c r="C46" s="177" t="str">
        <f>"weil "&amp;COUNTA($A:$A)-SUBTOTAL(103,$A:$A)&amp;" Zeile(n) Ausgeblendet"</f>
        <v>weil 0 Zeile(n) Ausgeblendet</v>
      </c>
      <c r="D46" s="176" t="str">
        <f>"oder Abgefiltert sind, Teilsummen:"</f>
        <v>oder Abgefiltert sind, Teilsummen:</v>
      </c>
      <c r="E46" s="177"/>
      <c r="F46" s="177"/>
      <c r="G46" s="177" t="str">
        <f>"zu reinigende Räume:  "</f>
        <v xml:space="preserve">zu reinigende Räume:  </v>
      </c>
      <c r="H46" s="181">
        <f>SUBTOTAL(103,F12:F43)</f>
        <v>32</v>
      </c>
      <c r="I46" s="177"/>
      <c r="J46" s="177"/>
      <c r="K46" s="177"/>
      <c r="L46" s="180">
        <f>SUBTOTAL(109,L12:L43)</f>
        <v>730.65000000000009</v>
      </c>
      <c r="M46" s="180">
        <f>SUBTOTAL(109,M12:M43)</f>
        <v>0</v>
      </c>
      <c r="N46" s="182"/>
      <c r="O46" s="180">
        <f>SUBTOTAL(109,O12:O43)</f>
        <v>0</v>
      </c>
    </row>
    <row r="47" spans="1:15">
      <c r="E47" s="13"/>
      <c r="F47" s="13"/>
      <c r="L47" s="12"/>
    </row>
    <row r="48" spans="1:15">
      <c r="A48" s="267" t="s">
        <v>25</v>
      </c>
      <c r="B48" s="267"/>
      <c r="C48" s="268"/>
      <c r="D48" s="268"/>
      <c r="E48" s="268"/>
      <c r="F48" s="269"/>
      <c r="G48" s="270"/>
      <c r="H48" s="271"/>
      <c r="I48" s="271"/>
      <c r="J48" s="271"/>
      <c r="K48" s="271"/>
      <c r="L48" s="271"/>
      <c r="M48" s="271"/>
      <c r="N48" s="271"/>
      <c r="O48" s="271"/>
    </row>
    <row r="49" spans="1:15" ht="6" customHeight="1">
      <c r="A49" s="267"/>
      <c r="B49" s="267"/>
      <c r="C49" s="268"/>
      <c r="D49" s="268"/>
      <c r="E49" s="268"/>
      <c r="F49" s="269"/>
      <c r="G49" s="270"/>
      <c r="H49" s="271"/>
      <c r="I49" s="272"/>
      <c r="J49" s="272"/>
      <c r="K49" s="271"/>
      <c r="L49" s="271"/>
      <c r="M49" s="271"/>
      <c r="N49" s="271"/>
      <c r="O49" s="271"/>
    </row>
    <row r="50" spans="1:15">
      <c r="A50" s="10" t="s">
        <v>26</v>
      </c>
      <c r="B50" s="10" t="s">
        <v>27</v>
      </c>
      <c r="D50" s="10" t="s">
        <v>28</v>
      </c>
      <c r="E50" s="273" t="s">
        <v>29</v>
      </c>
      <c r="F50" s="13"/>
      <c r="J50" s="14"/>
      <c r="K50" s="12"/>
      <c r="L50" s="12"/>
      <c r="M50" s="12"/>
      <c r="N50" s="12"/>
      <c r="O50" s="12"/>
    </row>
    <row r="51" spans="1:15">
      <c r="A51" s="10" t="s">
        <v>12</v>
      </c>
      <c r="B51" s="10" t="s">
        <v>30</v>
      </c>
      <c r="D51" s="10" t="s">
        <v>31</v>
      </c>
      <c r="E51" s="273" t="s">
        <v>32</v>
      </c>
      <c r="F51" s="13"/>
      <c r="J51" s="14"/>
      <c r="K51" s="12"/>
      <c r="L51" s="12"/>
      <c r="M51" s="12"/>
      <c r="N51" s="12"/>
      <c r="O51" s="12"/>
    </row>
    <row r="52" spans="1:15">
      <c r="A52" s="10" t="s">
        <v>111</v>
      </c>
      <c r="B52" s="10" t="s">
        <v>34</v>
      </c>
      <c r="D52" s="267" t="s">
        <v>51</v>
      </c>
      <c r="E52" s="274" t="s">
        <v>52</v>
      </c>
      <c r="F52" s="13"/>
      <c r="J52" s="14"/>
      <c r="K52" s="12"/>
      <c r="L52" s="12"/>
      <c r="M52" s="12"/>
      <c r="N52" s="12"/>
      <c r="O52" s="12"/>
    </row>
    <row r="53" spans="1:15">
      <c r="A53" s="10" t="s">
        <v>35</v>
      </c>
      <c r="B53" s="10" t="s">
        <v>36</v>
      </c>
      <c r="D53" s="273" t="s">
        <v>37</v>
      </c>
      <c r="E53" s="16" t="s">
        <v>38</v>
      </c>
      <c r="J53" s="14"/>
      <c r="K53" s="12"/>
      <c r="L53" s="12"/>
      <c r="M53" s="12"/>
      <c r="N53" s="12"/>
      <c r="O53" s="12"/>
    </row>
    <row r="54" spans="1:15">
      <c r="J54" s="14"/>
      <c r="K54" s="12"/>
      <c r="L54" s="12"/>
      <c r="M54" s="12"/>
      <c r="N54" s="12"/>
      <c r="O54" s="12"/>
    </row>
    <row r="55" spans="1:15">
      <c r="J55" s="14"/>
      <c r="K55" s="12"/>
      <c r="L55" s="12"/>
      <c r="M55" s="12"/>
      <c r="N55" s="12"/>
      <c r="O55" s="12"/>
    </row>
  </sheetData>
  <sheetProtection algorithmName="SHA-512" hashValue="IbuRx3rG9nbL03hLryKuSjxNHe6ZtP42heuKeucLl+TpaO1VtBCQPHza3tWbCbwL5hflytMRK14KuUlJvakdPw==" saltValue="MZ1lS7ypI97fgUuJx1X/1Q==" spinCount="100000" sheet="1" objects="1" scenarios="1" formatColumns="0" formatRows="0" autoFilter="0"/>
  <autoFilter ref="A10:O44" xr:uid="{A2D47FAE-0A62-452B-9B8B-76FE9BEAAB42}"/>
  <mergeCells count="3">
    <mergeCell ref="B7:D8"/>
    <mergeCell ref="G1:K4"/>
    <mergeCell ref="G5:K6"/>
  </mergeCells>
  <conditionalFormatting sqref="A46:O46">
    <cfRule type="expression" dxfId="59" priority="6">
      <formula>IF(SUBTOTAL(103,$A:$A)=COUNTA($A:$A),TRUE,FALSE)</formula>
    </cfRule>
  </conditionalFormatting>
  <conditionalFormatting sqref="B7">
    <cfRule type="expression" dxfId="58" priority="8">
      <formula>B7&lt;&gt;""</formula>
    </cfRule>
  </conditionalFormatting>
  <conditionalFormatting sqref="B12:I43">
    <cfRule type="expression" dxfId="57" priority="3">
      <formula>AND(NOT(ISBLANK($E$9)),SEARCH($E$9,$B12&amp;$C12&amp;$D12&amp;$E12&amp;$F12&amp;$G12&amp;$H12&amp;$I12))</formula>
    </cfRule>
  </conditionalFormatting>
  <conditionalFormatting sqref="G5">
    <cfRule type="expression" dxfId="56" priority="9">
      <formula>$G$5&lt;&gt;""</formula>
    </cfRule>
  </conditionalFormatting>
  <conditionalFormatting sqref="L1:O1">
    <cfRule type="expression" dxfId="55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AA5A-B493-4569-9E5C-C040CBF0D7D5}">
  <sheetPr codeName="Tabelle32">
    <tabColor theme="6" tint="0.79998168889431442"/>
    <pageSetUpPr fitToPage="1"/>
  </sheetPr>
  <dimension ref="A1:O70"/>
  <sheetViews>
    <sheetView showGridLines="0" workbookViewId="0">
      <pane ySplit="10" topLeftCell="A40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1" width="5.88671875" style="4" customWidth="1"/>
    <col min="2" max="2" width="9.6640625" style="4" customWidth="1"/>
    <col min="3" max="3" width="10.44140625" style="2" customWidth="1"/>
    <col min="4" max="4" width="14.109375" style="24" customWidth="1"/>
    <col min="5" max="5" width="36.6640625" style="1" customWidth="1"/>
    <col min="6" max="6" width="17.88671875" style="1" customWidth="1"/>
    <col min="7" max="7" width="5.109375" style="7" bestFit="1" customWidth="1"/>
    <col min="8" max="8" width="10.44140625" style="5" bestFit="1" customWidth="1"/>
    <col min="9" max="9" width="10" style="5" customWidth="1"/>
    <col min="10" max="10" width="10" style="6" customWidth="1"/>
    <col min="11" max="11" width="11.5546875" style="6" customWidth="1"/>
    <col min="12" max="14" width="12.6640625" style="1" customWidth="1"/>
    <col min="15" max="15" width="12.6640625" style="3" customWidth="1"/>
  </cols>
  <sheetData>
    <row r="1" spans="1:15" ht="15.75" customHeight="1">
      <c r="A1" s="86"/>
      <c r="B1" s="87" t="str">
        <f>HYPERLINK("#'Zusammenfassung'"&amp;"!A10","Zurück")</f>
        <v>Zurück</v>
      </c>
      <c r="C1" s="88"/>
      <c r="D1" s="89"/>
      <c r="E1" s="90" t="s">
        <v>77</v>
      </c>
      <c r="F1" s="91" t="s">
        <v>0</v>
      </c>
      <c r="G1" s="298"/>
      <c r="H1" s="284"/>
      <c r="I1" s="284"/>
      <c r="J1" s="284"/>
      <c r="K1" s="285"/>
      <c r="L1" s="92" t="str">
        <f>IF(OR(COUNTIF(K12:K58,"&gt;0")&lt;&gt;COUNT(M12:M58)-COUNTIF(A11:A1250,"ZS"),$K$7=""),"Das Preisblatt ist nicht vollständig ausgefüllt!","")</f>
        <v>Das Preisblatt ist nicht vollständig ausgefüllt!</v>
      </c>
      <c r="M1" s="93"/>
      <c r="N1" s="93"/>
      <c r="O1" s="94"/>
    </row>
    <row r="2" spans="1:15">
      <c r="A2" s="95" t="s">
        <v>16</v>
      </c>
      <c r="B2" s="96" t="str">
        <f>kunde</f>
        <v>Hövelhof</v>
      </c>
      <c r="D2" s="97"/>
      <c r="E2" s="98" t="s">
        <v>15</v>
      </c>
      <c r="F2" s="99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101"/>
      <c r="N2" s="102"/>
      <c r="O2" s="103">
        <f>O59</f>
        <v>0</v>
      </c>
    </row>
    <row r="3" spans="1:15">
      <c r="A3" s="95"/>
      <c r="B3" s="104" t="s">
        <v>483</v>
      </c>
      <c r="D3" s="4"/>
      <c r="E3" s="98" t="s">
        <v>17</v>
      </c>
      <c r="F3" s="105">
        <f>Datum</f>
        <v>46199</v>
      </c>
      <c r="G3" s="286"/>
      <c r="H3" s="287"/>
      <c r="I3" s="287"/>
      <c r="J3" s="287"/>
      <c r="K3" s="288"/>
      <c r="L3" s="100" t="s">
        <v>10</v>
      </c>
      <c r="M3" s="101"/>
      <c r="N3" s="102"/>
      <c r="O3" s="106">
        <f>M59</f>
        <v>0</v>
      </c>
    </row>
    <row r="4" spans="1:15">
      <c r="A4" s="95"/>
      <c r="B4" s="104"/>
      <c r="D4" s="97"/>
      <c r="E4" s="90" t="s">
        <v>13</v>
      </c>
      <c r="F4" s="107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100" t="s">
        <v>11</v>
      </c>
      <c r="M4" s="101"/>
      <c r="N4" s="108"/>
      <c r="O4" s="109">
        <f>K59</f>
        <v>0</v>
      </c>
    </row>
    <row r="5" spans="1:15">
      <c r="A5" s="95"/>
      <c r="B5" s="110" t="s">
        <v>484</v>
      </c>
      <c r="D5" s="97"/>
      <c r="E5" s="90" t="s">
        <v>49</v>
      </c>
      <c r="F5" s="111" t="str" cm="1">
        <f t="array" aca="1" ref="F5" ca="1">MID(CELL("dateiname",A1),FIND("]",CELL("dateiname",A1))+7,2)</f>
        <v xml:space="preserve">4 </v>
      </c>
      <c r="G5" s="299" t="str">
        <f>IF(L1="",IF(O4&gt;K8,"Die angebotene Durchschnittsleistung überschreitet die zulässige Obergrenze der Reinigungsleistung",""),"")</f>
        <v/>
      </c>
      <c r="H5" s="299"/>
      <c r="I5" s="299"/>
      <c r="J5" s="299"/>
      <c r="K5" s="300"/>
      <c r="L5" s="112" t="s">
        <v>7</v>
      </c>
      <c r="M5" s="112"/>
      <c r="N5" s="112"/>
      <c r="O5" s="113">
        <f>H59</f>
        <v>1098.74</v>
      </c>
    </row>
    <row r="6" spans="1:15">
      <c r="A6" s="114"/>
      <c r="B6" s="115">
        <v>33161</v>
      </c>
      <c r="C6" s="116" t="s">
        <v>112</v>
      </c>
      <c r="D6" s="117"/>
      <c r="E6" s="118" t="s">
        <v>65</v>
      </c>
      <c r="F6" s="119" t="s">
        <v>106</v>
      </c>
      <c r="G6" s="301"/>
      <c r="H6" s="301"/>
      <c r="I6" s="301"/>
      <c r="J6" s="301"/>
      <c r="K6" s="302"/>
      <c r="L6" s="112" t="s">
        <v>8</v>
      </c>
      <c r="M6" s="112"/>
      <c r="N6" s="120"/>
      <c r="O6" s="113">
        <f>L59</f>
        <v>234684.00321428565</v>
      </c>
    </row>
    <row r="7" spans="1:15" ht="15.6">
      <c r="A7" s="121"/>
      <c r="B7" s="303" t="str">
        <f>IF(AND(ROUND(SUM(H12:H59)/2,2)=ROUND(H59,2),ROUND(SUM(L12:L59)/2,2)=ROUND(L59,2),ROUND(SUM(M12:M59)/2,2)=ROUND(M59,2),ROUND(SUM(O12:O59)/2,2)=ROUND(O59,2)),"","SUMMENFEHLER")</f>
        <v/>
      </c>
      <c r="C7" s="303"/>
      <c r="D7" s="304"/>
      <c r="E7" s="123"/>
      <c r="F7" s="124"/>
      <c r="G7" s="125"/>
      <c r="H7" s="126"/>
      <c r="I7" s="127"/>
      <c r="J7" s="128" t="s">
        <v>41</v>
      </c>
      <c r="K7" s="8"/>
      <c r="L7" s="112" t="s">
        <v>9</v>
      </c>
      <c r="M7" s="112"/>
      <c r="N7" s="112"/>
      <c r="O7" s="129">
        <f>IFERROR(O2/O6,0)</f>
        <v>0</v>
      </c>
    </row>
    <row r="8" spans="1:15" ht="15.6">
      <c r="A8" s="114"/>
      <c r="B8" s="305"/>
      <c r="C8" s="305"/>
      <c r="D8" s="306"/>
      <c r="E8" s="130"/>
      <c r="F8" s="124"/>
      <c r="G8" s="125"/>
      <c r="H8" s="127"/>
      <c r="I8" s="127"/>
      <c r="J8" s="128" t="s">
        <v>59</v>
      </c>
      <c r="K8" s="131">
        <v>215</v>
      </c>
      <c r="L8" s="112" t="s">
        <v>40</v>
      </c>
      <c r="M8" s="112"/>
      <c r="N8" s="112"/>
      <c r="O8" s="132">
        <f>COUNTA(I12:I58)</f>
        <v>46</v>
      </c>
    </row>
    <row r="9" spans="1:15">
      <c r="A9" s="121"/>
      <c r="B9" s="122"/>
      <c r="C9" s="122"/>
      <c r="D9" s="133" t="s">
        <v>101</v>
      </c>
      <c r="E9" s="134"/>
      <c r="F9" s="135"/>
      <c r="G9" s="135"/>
      <c r="H9" s="135"/>
      <c r="I9" s="135"/>
      <c r="J9" s="135"/>
      <c r="K9" s="136"/>
      <c r="L9" s="136"/>
      <c r="M9" s="136"/>
      <c r="N9" s="136"/>
      <c r="O9" s="137"/>
    </row>
    <row r="10" spans="1:15" ht="27" customHeight="1">
      <c r="A10" s="138" t="s">
        <v>1</v>
      </c>
      <c r="B10" s="139" t="s">
        <v>64</v>
      </c>
      <c r="C10" s="140" t="s">
        <v>3</v>
      </c>
      <c r="D10" s="138" t="s">
        <v>97</v>
      </c>
      <c r="E10" s="141" t="s">
        <v>102</v>
      </c>
      <c r="F10" s="142" t="s">
        <v>18</v>
      </c>
      <c r="G10" s="142" t="s">
        <v>4</v>
      </c>
      <c r="H10" s="142" t="s">
        <v>19</v>
      </c>
      <c r="I10" s="142" t="s">
        <v>98</v>
      </c>
      <c r="J10" s="142" t="s">
        <v>20</v>
      </c>
      <c r="K10" s="143" t="s">
        <v>21</v>
      </c>
      <c r="L10" s="143" t="s">
        <v>22</v>
      </c>
      <c r="M10" s="143" t="s">
        <v>14</v>
      </c>
      <c r="N10" s="143" t="s">
        <v>23</v>
      </c>
      <c r="O10" s="144" t="s">
        <v>24</v>
      </c>
    </row>
    <row r="11" spans="1:15">
      <c r="A11" s="145"/>
      <c r="B11" s="145"/>
      <c r="C11" s="146"/>
      <c r="D11" s="147"/>
      <c r="E11" s="148"/>
      <c r="F11" s="149"/>
      <c r="G11" s="150"/>
      <c r="H11" s="151"/>
      <c r="I11" s="151"/>
      <c r="J11" s="152"/>
      <c r="K11" s="152"/>
      <c r="L11" s="153"/>
      <c r="M11" s="148"/>
      <c r="N11" s="153"/>
      <c r="O11" s="154"/>
    </row>
    <row r="12" spans="1:15" s="21" customFormat="1" ht="13.95" customHeight="1">
      <c r="A12" s="155">
        <v>1</v>
      </c>
      <c r="B12" s="156" t="s">
        <v>100</v>
      </c>
      <c r="C12" s="157" t="s">
        <v>128</v>
      </c>
      <c r="D12" s="158" t="s">
        <v>100</v>
      </c>
      <c r="E12" s="156" t="s">
        <v>435</v>
      </c>
      <c r="F12" s="156" t="s">
        <v>76</v>
      </c>
      <c r="G12" s="157" t="s">
        <v>93</v>
      </c>
      <c r="H12" s="159">
        <v>17.62</v>
      </c>
      <c r="I12" s="157">
        <v>5</v>
      </c>
      <c r="J12" s="160">
        <v>236</v>
      </c>
      <c r="K12" s="9"/>
      <c r="L12" s="161">
        <f t="shared" ref="L12:L13" si="0">H12*J12</f>
        <v>4158.3200000000006</v>
      </c>
      <c r="M12" s="161">
        <f t="shared" ref="M12:M13" si="1">IFERROR(L12/K12,0)</f>
        <v>0</v>
      </c>
      <c r="N12" s="162">
        <f t="shared" ref="N12:N13" si="2">IF(O12&gt;0,O12/J12,0)</f>
        <v>0</v>
      </c>
      <c r="O12" s="161">
        <f>ROUND(M12*SVS_UR,2)</f>
        <v>0</v>
      </c>
    </row>
    <row r="13" spans="1:15" s="21" customFormat="1" ht="13.95" customHeight="1">
      <c r="A13" s="155">
        <f>MAX($A$12:A12)+1</f>
        <v>2</v>
      </c>
      <c r="B13" s="156" t="s">
        <v>100</v>
      </c>
      <c r="C13" s="157" t="s">
        <v>128</v>
      </c>
      <c r="D13" s="158" t="s">
        <v>100</v>
      </c>
      <c r="E13" s="156" t="s">
        <v>436</v>
      </c>
      <c r="F13" s="156" t="s">
        <v>76</v>
      </c>
      <c r="G13" s="157" t="s">
        <v>44</v>
      </c>
      <c r="H13" s="159">
        <v>8.31</v>
      </c>
      <c r="I13" s="157">
        <v>0.23</v>
      </c>
      <c r="J13" s="160">
        <v>12</v>
      </c>
      <c r="K13" s="9"/>
      <c r="L13" s="161">
        <f t="shared" si="0"/>
        <v>99.72</v>
      </c>
      <c r="M13" s="161">
        <f t="shared" si="1"/>
        <v>0</v>
      </c>
      <c r="N13" s="162">
        <f t="shared" si="2"/>
        <v>0</v>
      </c>
      <c r="O13" s="161">
        <f t="shared" ref="O13" si="3">ROUND(M13*SVS_UR,2)</f>
        <v>0</v>
      </c>
    </row>
    <row r="14" spans="1:15" s="21" customFormat="1" ht="13.95" customHeight="1">
      <c r="A14" s="155">
        <f>MAX($A$12:A13)+1</f>
        <v>3</v>
      </c>
      <c r="B14" s="156" t="s">
        <v>100</v>
      </c>
      <c r="C14" s="157" t="s">
        <v>128</v>
      </c>
      <c r="D14" s="158" t="s">
        <v>100</v>
      </c>
      <c r="E14" s="156" t="s">
        <v>437</v>
      </c>
      <c r="F14" s="156" t="s">
        <v>76</v>
      </c>
      <c r="G14" s="157" t="s">
        <v>58</v>
      </c>
      <c r="H14" s="159">
        <v>61.9</v>
      </c>
      <c r="I14" s="157">
        <v>5</v>
      </c>
      <c r="J14" s="160">
        <v>236</v>
      </c>
      <c r="K14" s="9"/>
      <c r="L14" s="161">
        <f t="shared" ref="L14:L57" si="4">H14*J14</f>
        <v>14608.4</v>
      </c>
      <c r="M14" s="161">
        <f t="shared" ref="M14:M57" si="5">IFERROR(L14/K14,0)</f>
        <v>0</v>
      </c>
      <c r="N14" s="162">
        <f t="shared" ref="N14:N57" si="6">IF(O14&gt;0,O14/J14,0)</f>
        <v>0</v>
      </c>
      <c r="O14" s="161">
        <f t="shared" ref="O14:O57" si="7">ROUND(M14*SVS_UR,2)</f>
        <v>0</v>
      </c>
    </row>
    <row r="15" spans="1:15" s="21" customFormat="1" ht="13.95" customHeight="1">
      <c r="A15" s="155">
        <f>MAX($A$12:A14)+1</f>
        <v>4</v>
      </c>
      <c r="B15" s="156" t="s">
        <v>100</v>
      </c>
      <c r="C15" s="157" t="s">
        <v>128</v>
      </c>
      <c r="D15" s="158" t="s">
        <v>100</v>
      </c>
      <c r="E15" s="156" t="s">
        <v>438</v>
      </c>
      <c r="F15" s="156" t="s">
        <v>76</v>
      </c>
      <c r="G15" s="157" t="s">
        <v>58</v>
      </c>
      <c r="H15" s="159">
        <v>22.68</v>
      </c>
      <c r="I15" s="157">
        <v>5</v>
      </c>
      <c r="J15" s="160">
        <v>236</v>
      </c>
      <c r="K15" s="9"/>
      <c r="L15" s="161">
        <f t="shared" si="4"/>
        <v>5352.48</v>
      </c>
      <c r="M15" s="161">
        <f t="shared" si="5"/>
        <v>0</v>
      </c>
      <c r="N15" s="162">
        <f t="shared" si="6"/>
        <v>0</v>
      </c>
      <c r="O15" s="161">
        <f t="shared" si="7"/>
        <v>0</v>
      </c>
    </row>
    <row r="16" spans="1:15" s="21" customFormat="1" ht="13.95" customHeight="1">
      <c r="A16" s="155">
        <f>MAX($A$12:A15)+1</f>
        <v>5</v>
      </c>
      <c r="B16" s="156" t="s">
        <v>100</v>
      </c>
      <c r="C16" s="157" t="s">
        <v>128</v>
      </c>
      <c r="D16" s="158" t="s">
        <v>100</v>
      </c>
      <c r="E16" s="156" t="s">
        <v>439</v>
      </c>
      <c r="F16" s="156" t="s">
        <v>76</v>
      </c>
      <c r="G16" s="157" t="s">
        <v>44</v>
      </c>
      <c r="H16" s="159">
        <v>2.9</v>
      </c>
      <c r="I16" s="157">
        <v>0.23</v>
      </c>
      <c r="J16" s="160">
        <v>12</v>
      </c>
      <c r="K16" s="9"/>
      <c r="L16" s="161">
        <f t="shared" si="4"/>
        <v>34.799999999999997</v>
      </c>
      <c r="M16" s="161">
        <f t="shared" si="5"/>
        <v>0</v>
      </c>
      <c r="N16" s="162">
        <f t="shared" si="6"/>
        <v>0</v>
      </c>
      <c r="O16" s="161">
        <f t="shared" si="7"/>
        <v>0</v>
      </c>
    </row>
    <row r="17" spans="1:15" s="21" customFormat="1" ht="13.95" customHeight="1">
      <c r="A17" s="155">
        <f>MAX($A$12:A16)+1</f>
        <v>6</v>
      </c>
      <c r="B17" s="156" t="s">
        <v>100</v>
      </c>
      <c r="C17" s="157" t="s">
        <v>128</v>
      </c>
      <c r="D17" s="158" t="s">
        <v>100</v>
      </c>
      <c r="E17" s="156" t="s">
        <v>440</v>
      </c>
      <c r="F17" s="156" t="s">
        <v>76</v>
      </c>
      <c r="G17" s="157" t="s">
        <v>58</v>
      </c>
      <c r="H17" s="159">
        <v>61.29</v>
      </c>
      <c r="I17" s="157">
        <v>5</v>
      </c>
      <c r="J17" s="160">
        <v>236</v>
      </c>
      <c r="K17" s="9"/>
      <c r="L17" s="161">
        <f t="shared" si="4"/>
        <v>14464.44</v>
      </c>
      <c r="M17" s="161">
        <f t="shared" si="5"/>
        <v>0</v>
      </c>
      <c r="N17" s="162">
        <f t="shared" si="6"/>
        <v>0</v>
      </c>
      <c r="O17" s="161">
        <f t="shared" si="7"/>
        <v>0</v>
      </c>
    </row>
    <row r="18" spans="1:15" s="21" customFormat="1">
      <c r="A18" s="155">
        <f>MAX($A$12:A17)+1</f>
        <v>7</v>
      </c>
      <c r="B18" s="156" t="s">
        <v>100</v>
      </c>
      <c r="C18" s="157" t="s">
        <v>128</v>
      </c>
      <c r="D18" s="158" t="s">
        <v>100</v>
      </c>
      <c r="E18" s="156" t="s">
        <v>441</v>
      </c>
      <c r="F18" s="156" t="s">
        <v>75</v>
      </c>
      <c r="G18" s="157" t="s">
        <v>86</v>
      </c>
      <c r="H18" s="159">
        <v>47.21</v>
      </c>
      <c r="I18" s="157">
        <v>5</v>
      </c>
      <c r="J18" s="160">
        <v>236</v>
      </c>
      <c r="K18" s="9"/>
      <c r="L18" s="161">
        <f t="shared" si="4"/>
        <v>11141.56</v>
      </c>
      <c r="M18" s="161">
        <f t="shared" si="5"/>
        <v>0</v>
      </c>
      <c r="N18" s="162">
        <f t="shared" si="6"/>
        <v>0</v>
      </c>
      <c r="O18" s="161">
        <f t="shared" si="7"/>
        <v>0</v>
      </c>
    </row>
    <row r="19" spans="1:15" s="21" customFormat="1">
      <c r="A19" s="155">
        <f>MAX($A$12:A18)+1</f>
        <v>8</v>
      </c>
      <c r="B19" s="156" t="s">
        <v>100</v>
      </c>
      <c r="C19" s="157" t="s">
        <v>128</v>
      </c>
      <c r="D19" s="158" t="s">
        <v>100</v>
      </c>
      <c r="E19" s="156" t="s">
        <v>442</v>
      </c>
      <c r="F19" s="156" t="s">
        <v>75</v>
      </c>
      <c r="G19" s="157" t="s">
        <v>86</v>
      </c>
      <c r="H19" s="159">
        <v>44.14</v>
      </c>
      <c r="I19" s="157">
        <v>5</v>
      </c>
      <c r="J19" s="160">
        <v>236</v>
      </c>
      <c r="K19" s="9"/>
      <c r="L19" s="161">
        <f t="shared" si="4"/>
        <v>10417.040000000001</v>
      </c>
      <c r="M19" s="161">
        <f t="shared" si="5"/>
        <v>0</v>
      </c>
      <c r="N19" s="162">
        <f t="shared" si="6"/>
        <v>0</v>
      </c>
      <c r="O19" s="161">
        <f t="shared" si="7"/>
        <v>0</v>
      </c>
    </row>
    <row r="20" spans="1:15" s="21" customFormat="1">
      <c r="A20" s="155">
        <f>MAX($A$12:A19)+1</f>
        <v>9</v>
      </c>
      <c r="B20" s="156" t="s">
        <v>100</v>
      </c>
      <c r="C20" s="157" t="s">
        <v>128</v>
      </c>
      <c r="D20" s="158" t="s">
        <v>100</v>
      </c>
      <c r="E20" s="156" t="s">
        <v>443</v>
      </c>
      <c r="F20" s="156" t="s">
        <v>75</v>
      </c>
      <c r="G20" s="157" t="s">
        <v>89</v>
      </c>
      <c r="H20" s="159">
        <v>14.5</v>
      </c>
      <c r="I20" s="157">
        <v>5</v>
      </c>
      <c r="J20" s="160">
        <v>236</v>
      </c>
      <c r="K20" s="9"/>
      <c r="L20" s="161">
        <f t="shared" si="4"/>
        <v>3422</v>
      </c>
      <c r="M20" s="161">
        <f t="shared" si="5"/>
        <v>0</v>
      </c>
      <c r="N20" s="162">
        <f t="shared" si="6"/>
        <v>0</v>
      </c>
      <c r="O20" s="161">
        <f t="shared" si="7"/>
        <v>0</v>
      </c>
    </row>
    <row r="21" spans="1:15" s="21" customFormat="1">
      <c r="A21" s="155">
        <f>MAX($A$12:A20)+1</f>
        <v>10</v>
      </c>
      <c r="B21" s="156" t="s">
        <v>100</v>
      </c>
      <c r="C21" s="157" t="s">
        <v>128</v>
      </c>
      <c r="D21" s="158" t="s">
        <v>100</v>
      </c>
      <c r="E21" s="156" t="s">
        <v>444</v>
      </c>
      <c r="F21" s="156" t="s">
        <v>75</v>
      </c>
      <c r="G21" s="157" t="s">
        <v>86</v>
      </c>
      <c r="H21" s="159">
        <v>2.1800000000000002</v>
      </c>
      <c r="I21" s="157">
        <v>5</v>
      </c>
      <c r="J21" s="160">
        <v>236</v>
      </c>
      <c r="K21" s="9"/>
      <c r="L21" s="161">
        <f t="shared" si="4"/>
        <v>514.48</v>
      </c>
      <c r="M21" s="161">
        <f t="shared" si="5"/>
        <v>0</v>
      </c>
      <c r="N21" s="162">
        <f t="shared" si="6"/>
        <v>0</v>
      </c>
      <c r="O21" s="161">
        <f t="shared" si="7"/>
        <v>0</v>
      </c>
    </row>
    <row r="22" spans="1:15" s="21" customFormat="1">
      <c r="A22" s="155">
        <f>MAX($A$12:A21)+1</f>
        <v>11</v>
      </c>
      <c r="B22" s="156" t="s">
        <v>100</v>
      </c>
      <c r="C22" s="157" t="s">
        <v>128</v>
      </c>
      <c r="D22" s="158" t="s">
        <v>100</v>
      </c>
      <c r="E22" s="156" t="s">
        <v>445</v>
      </c>
      <c r="F22" s="156" t="s">
        <v>75</v>
      </c>
      <c r="G22" s="157" t="s">
        <v>44</v>
      </c>
      <c r="H22" s="159">
        <v>3.99</v>
      </c>
      <c r="I22" s="157">
        <v>0.23</v>
      </c>
      <c r="J22" s="160">
        <v>12</v>
      </c>
      <c r="K22" s="9"/>
      <c r="L22" s="161">
        <f t="shared" si="4"/>
        <v>47.88</v>
      </c>
      <c r="M22" s="161">
        <f t="shared" si="5"/>
        <v>0</v>
      </c>
      <c r="N22" s="162">
        <f t="shared" si="6"/>
        <v>0</v>
      </c>
      <c r="O22" s="161">
        <f t="shared" si="7"/>
        <v>0</v>
      </c>
    </row>
    <row r="23" spans="1:15" s="21" customFormat="1">
      <c r="A23" s="155">
        <f>MAX($A$12:A22)+1</f>
        <v>12</v>
      </c>
      <c r="B23" s="156" t="s">
        <v>100</v>
      </c>
      <c r="C23" s="157" t="s">
        <v>128</v>
      </c>
      <c r="D23" s="158" t="s">
        <v>100</v>
      </c>
      <c r="E23" s="156" t="s">
        <v>446</v>
      </c>
      <c r="F23" s="156" t="s">
        <v>75</v>
      </c>
      <c r="G23" s="157" t="s">
        <v>89</v>
      </c>
      <c r="H23" s="159">
        <v>9.42</v>
      </c>
      <c r="I23" s="157">
        <v>5</v>
      </c>
      <c r="J23" s="160">
        <v>236</v>
      </c>
      <c r="K23" s="9"/>
      <c r="L23" s="161">
        <f t="shared" si="4"/>
        <v>2223.12</v>
      </c>
      <c r="M23" s="161">
        <f t="shared" si="5"/>
        <v>0</v>
      </c>
      <c r="N23" s="162">
        <f t="shared" si="6"/>
        <v>0</v>
      </c>
      <c r="O23" s="161">
        <f t="shared" si="7"/>
        <v>0</v>
      </c>
    </row>
    <row r="24" spans="1:15" s="21" customFormat="1">
      <c r="A24" s="155">
        <f>MAX($A$12:A23)+1</f>
        <v>13</v>
      </c>
      <c r="B24" s="156" t="s">
        <v>100</v>
      </c>
      <c r="C24" s="157" t="s">
        <v>128</v>
      </c>
      <c r="D24" s="158" t="s">
        <v>100</v>
      </c>
      <c r="E24" s="156" t="s">
        <v>447</v>
      </c>
      <c r="F24" s="156" t="s">
        <v>99</v>
      </c>
      <c r="G24" s="157" t="s">
        <v>83</v>
      </c>
      <c r="H24" s="159">
        <v>11.28</v>
      </c>
      <c r="I24" s="157">
        <v>2.5</v>
      </c>
      <c r="J24" s="160">
        <v>118</v>
      </c>
      <c r="K24" s="9"/>
      <c r="L24" s="161">
        <f t="shared" si="4"/>
        <v>1331.04</v>
      </c>
      <c r="M24" s="161">
        <f t="shared" si="5"/>
        <v>0</v>
      </c>
      <c r="N24" s="162">
        <f t="shared" si="6"/>
        <v>0</v>
      </c>
      <c r="O24" s="161">
        <f t="shared" si="7"/>
        <v>0</v>
      </c>
    </row>
    <row r="25" spans="1:15" s="21" customFormat="1">
      <c r="A25" s="155">
        <f>MAX($A$12:A24)+1</f>
        <v>14</v>
      </c>
      <c r="B25" s="156" t="s">
        <v>100</v>
      </c>
      <c r="C25" s="157" t="s">
        <v>128</v>
      </c>
      <c r="D25" s="158" t="s">
        <v>100</v>
      </c>
      <c r="E25" s="156" t="s">
        <v>448</v>
      </c>
      <c r="F25" s="156" t="s">
        <v>449</v>
      </c>
      <c r="G25" s="157" t="s">
        <v>86</v>
      </c>
      <c r="H25" s="159">
        <v>70</v>
      </c>
      <c r="I25" s="157">
        <v>5</v>
      </c>
      <c r="J25" s="160">
        <v>236</v>
      </c>
      <c r="K25" s="9"/>
      <c r="L25" s="161">
        <f t="shared" si="4"/>
        <v>16520</v>
      </c>
      <c r="M25" s="161">
        <f t="shared" si="5"/>
        <v>0</v>
      </c>
      <c r="N25" s="162">
        <f t="shared" si="6"/>
        <v>0</v>
      </c>
      <c r="O25" s="161">
        <f t="shared" si="7"/>
        <v>0</v>
      </c>
    </row>
    <row r="26" spans="1:15" s="21" customFormat="1">
      <c r="A26" s="155">
        <f>MAX($A$12:A25)+1</f>
        <v>15</v>
      </c>
      <c r="B26" s="156" t="s">
        <v>100</v>
      </c>
      <c r="C26" s="157" t="s">
        <v>128</v>
      </c>
      <c r="D26" s="158" t="s">
        <v>100</v>
      </c>
      <c r="E26" s="156" t="s">
        <v>450</v>
      </c>
      <c r="F26" s="156" t="s">
        <v>75</v>
      </c>
      <c r="G26" s="157" t="s">
        <v>39</v>
      </c>
      <c r="H26" s="159">
        <v>9.3699999999999992</v>
      </c>
      <c r="I26" s="157">
        <v>1</v>
      </c>
      <c r="J26" s="160">
        <v>49.178571428571431</v>
      </c>
      <c r="K26" s="9"/>
      <c r="L26" s="161">
        <f t="shared" si="4"/>
        <v>460.80321428571426</v>
      </c>
      <c r="M26" s="161">
        <f t="shared" si="5"/>
        <v>0</v>
      </c>
      <c r="N26" s="162">
        <f t="shared" si="6"/>
        <v>0</v>
      </c>
      <c r="O26" s="161">
        <f t="shared" si="7"/>
        <v>0</v>
      </c>
    </row>
    <row r="27" spans="1:15" s="21" customFormat="1">
      <c r="A27" s="155">
        <f>MAX($A$12:A26)+1</f>
        <v>16</v>
      </c>
      <c r="B27" s="156" t="s">
        <v>100</v>
      </c>
      <c r="C27" s="157" t="s">
        <v>128</v>
      </c>
      <c r="D27" s="158" t="s">
        <v>100</v>
      </c>
      <c r="E27" s="156" t="s">
        <v>451</v>
      </c>
      <c r="F27" s="156" t="s">
        <v>75</v>
      </c>
      <c r="G27" s="157" t="s">
        <v>89</v>
      </c>
      <c r="H27" s="159">
        <v>4.38</v>
      </c>
      <c r="I27" s="157">
        <v>5</v>
      </c>
      <c r="J27" s="160">
        <v>236</v>
      </c>
      <c r="K27" s="9"/>
      <c r="L27" s="161">
        <f t="shared" si="4"/>
        <v>1033.68</v>
      </c>
      <c r="M27" s="161">
        <f t="shared" si="5"/>
        <v>0</v>
      </c>
      <c r="N27" s="162">
        <f t="shared" si="6"/>
        <v>0</v>
      </c>
      <c r="O27" s="161">
        <f t="shared" si="7"/>
        <v>0</v>
      </c>
    </row>
    <row r="28" spans="1:15" s="21" customFormat="1">
      <c r="A28" s="155">
        <f>MAX($A$12:A27)+1</f>
        <v>17</v>
      </c>
      <c r="B28" s="156" t="s">
        <v>100</v>
      </c>
      <c r="C28" s="157" t="s">
        <v>128</v>
      </c>
      <c r="D28" s="158" t="s">
        <v>100</v>
      </c>
      <c r="E28" s="156" t="s">
        <v>452</v>
      </c>
      <c r="F28" s="156" t="s">
        <v>75</v>
      </c>
      <c r="G28" s="157" t="s">
        <v>89</v>
      </c>
      <c r="H28" s="159">
        <v>8.4</v>
      </c>
      <c r="I28" s="157">
        <v>5</v>
      </c>
      <c r="J28" s="160">
        <v>236</v>
      </c>
      <c r="K28" s="9"/>
      <c r="L28" s="161">
        <f t="shared" si="4"/>
        <v>1982.4</v>
      </c>
      <c r="M28" s="161">
        <f t="shared" si="5"/>
        <v>0</v>
      </c>
      <c r="N28" s="162">
        <f t="shared" si="6"/>
        <v>0</v>
      </c>
      <c r="O28" s="161">
        <f t="shared" si="7"/>
        <v>0</v>
      </c>
    </row>
    <row r="29" spans="1:15" s="21" customFormat="1">
      <c r="A29" s="155">
        <f>MAX($A$12:A28)+1</f>
        <v>18</v>
      </c>
      <c r="B29" s="156" t="s">
        <v>100</v>
      </c>
      <c r="C29" s="157" t="s">
        <v>128</v>
      </c>
      <c r="D29" s="158" t="s">
        <v>100</v>
      </c>
      <c r="E29" s="156" t="s">
        <v>453</v>
      </c>
      <c r="F29" s="156" t="s">
        <v>75</v>
      </c>
      <c r="G29" s="157" t="s">
        <v>58</v>
      </c>
      <c r="H29" s="159">
        <v>12.35</v>
      </c>
      <c r="I29" s="157">
        <v>5</v>
      </c>
      <c r="J29" s="160">
        <v>236</v>
      </c>
      <c r="K29" s="9"/>
      <c r="L29" s="161">
        <f t="shared" si="4"/>
        <v>2914.6</v>
      </c>
      <c r="M29" s="161">
        <f t="shared" si="5"/>
        <v>0</v>
      </c>
      <c r="N29" s="162">
        <f t="shared" si="6"/>
        <v>0</v>
      </c>
      <c r="O29" s="161">
        <f t="shared" si="7"/>
        <v>0</v>
      </c>
    </row>
    <row r="30" spans="1:15" s="21" customFormat="1">
      <c r="A30" s="155">
        <f>MAX($A$12:A29)+1</f>
        <v>19</v>
      </c>
      <c r="B30" s="156" t="s">
        <v>100</v>
      </c>
      <c r="C30" s="157" t="s">
        <v>128</v>
      </c>
      <c r="D30" s="158" t="s">
        <v>100</v>
      </c>
      <c r="E30" s="156" t="s">
        <v>454</v>
      </c>
      <c r="F30" s="156" t="s">
        <v>449</v>
      </c>
      <c r="G30" s="157" t="s">
        <v>83</v>
      </c>
      <c r="H30" s="159">
        <v>12.51</v>
      </c>
      <c r="I30" s="157">
        <v>2.5</v>
      </c>
      <c r="J30" s="160">
        <v>118</v>
      </c>
      <c r="K30" s="9"/>
      <c r="L30" s="161">
        <f t="shared" si="4"/>
        <v>1476.18</v>
      </c>
      <c r="M30" s="161">
        <f t="shared" si="5"/>
        <v>0</v>
      </c>
      <c r="N30" s="162">
        <f t="shared" si="6"/>
        <v>0</v>
      </c>
      <c r="O30" s="161">
        <f t="shared" si="7"/>
        <v>0</v>
      </c>
    </row>
    <row r="31" spans="1:15" s="21" customFormat="1">
      <c r="A31" s="155">
        <f>MAX($A$12:A30)+1</f>
        <v>20</v>
      </c>
      <c r="B31" s="156" t="s">
        <v>100</v>
      </c>
      <c r="C31" s="157" t="s">
        <v>128</v>
      </c>
      <c r="D31" s="158" t="s">
        <v>100</v>
      </c>
      <c r="E31" s="156" t="s">
        <v>455</v>
      </c>
      <c r="F31" s="156" t="s">
        <v>75</v>
      </c>
      <c r="G31" s="157" t="s">
        <v>86</v>
      </c>
      <c r="H31" s="159">
        <v>8.56</v>
      </c>
      <c r="I31" s="157">
        <v>5</v>
      </c>
      <c r="J31" s="160">
        <v>236</v>
      </c>
      <c r="K31" s="9"/>
      <c r="L31" s="161">
        <f t="shared" si="4"/>
        <v>2020.16</v>
      </c>
      <c r="M31" s="161">
        <f t="shared" si="5"/>
        <v>0</v>
      </c>
      <c r="N31" s="162">
        <f t="shared" si="6"/>
        <v>0</v>
      </c>
      <c r="O31" s="161">
        <f t="shared" si="7"/>
        <v>0</v>
      </c>
    </row>
    <row r="32" spans="1:15" s="21" customFormat="1">
      <c r="A32" s="155">
        <f>MAX($A$12:A31)+1</f>
        <v>21</v>
      </c>
      <c r="B32" s="156" t="s">
        <v>100</v>
      </c>
      <c r="C32" s="157" t="s">
        <v>128</v>
      </c>
      <c r="D32" s="158" t="s">
        <v>100</v>
      </c>
      <c r="E32" s="156" t="s">
        <v>456</v>
      </c>
      <c r="F32" s="156" t="s">
        <v>76</v>
      </c>
      <c r="G32" s="157" t="s">
        <v>91</v>
      </c>
      <c r="H32" s="159">
        <v>63.16</v>
      </c>
      <c r="I32" s="157">
        <v>5</v>
      </c>
      <c r="J32" s="160">
        <v>236</v>
      </c>
      <c r="K32" s="9"/>
      <c r="L32" s="161">
        <f t="shared" si="4"/>
        <v>14905.759999999998</v>
      </c>
      <c r="M32" s="161">
        <f t="shared" si="5"/>
        <v>0</v>
      </c>
      <c r="N32" s="162">
        <f t="shared" si="6"/>
        <v>0</v>
      </c>
      <c r="O32" s="161">
        <f t="shared" si="7"/>
        <v>0</v>
      </c>
    </row>
    <row r="33" spans="1:15" s="21" customFormat="1">
      <c r="A33" s="155">
        <f>MAX($A$12:A32)+1</f>
        <v>22</v>
      </c>
      <c r="B33" s="156" t="s">
        <v>100</v>
      </c>
      <c r="C33" s="157" t="s">
        <v>128</v>
      </c>
      <c r="D33" s="158" t="s">
        <v>100</v>
      </c>
      <c r="E33" s="156" t="s">
        <v>457</v>
      </c>
      <c r="F33" s="156" t="s">
        <v>76</v>
      </c>
      <c r="G33" s="157" t="s">
        <v>86</v>
      </c>
      <c r="H33" s="159">
        <v>2.2200000000000002</v>
      </c>
      <c r="I33" s="157">
        <v>5</v>
      </c>
      <c r="J33" s="160">
        <v>236</v>
      </c>
      <c r="K33" s="9"/>
      <c r="L33" s="161">
        <f t="shared" si="4"/>
        <v>523.92000000000007</v>
      </c>
      <c r="M33" s="161">
        <f t="shared" si="5"/>
        <v>0</v>
      </c>
      <c r="N33" s="162">
        <f t="shared" si="6"/>
        <v>0</v>
      </c>
      <c r="O33" s="161">
        <f t="shared" si="7"/>
        <v>0</v>
      </c>
    </row>
    <row r="34" spans="1:15" s="21" customFormat="1">
      <c r="A34" s="155">
        <f>MAX($A$12:A33)+1</f>
        <v>23</v>
      </c>
      <c r="B34" s="156" t="s">
        <v>100</v>
      </c>
      <c r="C34" s="157" t="s">
        <v>128</v>
      </c>
      <c r="D34" s="158" t="s">
        <v>100</v>
      </c>
      <c r="E34" s="156" t="s">
        <v>458</v>
      </c>
      <c r="F34" s="156" t="s">
        <v>76</v>
      </c>
      <c r="G34" s="157" t="s">
        <v>58</v>
      </c>
      <c r="H34" s="159">
        <v>19</v>
      </c>
      <c r="I34" s="157">
        <v>5</v>
      </c>
      <c r="J34" s="160">
        <v>236</v>
      </c>
      <c r="K34" s="9"/>
      <c r="L34" s="161">
        <f t="shared" si="4"/>
        <v>4484</v>
      </c>
      <c r="M34" s="161">
        <f t="shared" si="5"/>
        <v>0</v>
      </c>
      <c r="N34" s="162">
        <f t="shared" si="6"/>
        <v>0</v>
      </c>
      <c r="O34" s="161">
        <f t="shared" si="7"/>
        <v>0</v>
      </c>
    </row>
    <row r="35" spans="1:15" s="21" customFormat="1">
      <c r="A35" s="155">
        <f>MAX($A$12:A34)+1</f>
        <v>24</v>
      </c>
      <c r="B35" s="156" t="s">
        <v>100</v>
      </c>
      <c r="C35" s="157" t="s">
        <v>128</v>
      </c>
      <c r="D35" s="158" t="s">
        <v>100</v>
      </c>
      <c r="E35" s="156" t="s">
        <v>459</v>
      </c>
      <c r="F35" s="156" t="s">
        <v>76</v>
      </c>
      <c r="G35" s="157" t="s">
        <v>58</v>
      </c>
      <c r="H35" s="159">
        <v>39.15</v>
      </c>
      <c r="I35" s="157">
        <v>5</v>
      </c>
      <c r="J35" s="160">
        <v>236</v>
      </c>
      <c r="K35" s="9"/>
      <c r="L35" s="161">
        <f t="shared" si="4"/>
        <v>9239.4</v>
      </c>
      <c r="M35" s="161">
        <f t="shared" si="5"/>
        <v>0</v>
      </c>
      <c r="N35" s="162">
        <f t="shared" si="6"/>
        <v>0</v>
      </c>
      <c r="O35" s="161">
        <f t="shared" si="7"/>
        <v>0</v>
      </c>
    </row>
    <row r="36" spans="1:15" s="21" customFormat="1">
      <c r="A36" s="155">
        <f>MAX($A$12:A35)+1</f>
        <v>25</v>
      </c>
      <c r="B36" s="156" t="s">
        <v>100</v>
      </c>
      <c r="C36" s="157" t="s">
        <v>128</v>
      </c>
      <c r="D36" s="158" t="s">
        <v>100</v>
      </c>
      <c r="E36" s="156" t="s">
        <v>460</v>
      </c>
      <c r="F36" s="156" t="s">
        <v>76</v>
      </c>
      <c r="G36" s="157" t="s">
        <v>44</v>
      </c>
      <c r="H36" s="159">
        <v>3.31</v>
      </c>
      <c r="I36" s="157">
        <v>0.23</v>
      </c>
      <c r="J36" s="160">
        <v>12</v>
      </c>
      <c r="K36" s="9"/>
      <c r="L36" s="161">
        <f t="shared" si="4"/>
        <v>39.72</v>
      </c>
      <c r="M36" s="161">
        <f t="shared" si="5"/>
        <v>0</v>
      </c>
      <c r="N36" s="162">
        <f t="shared" si="6"/>
        <v>0</v>
      </c>
      <c r="O36" s="161">
        <f t="shared" si="7"/>
        <v>0</v>
      </c>
    </row>
    <row r="37" spans="1:15" s="21" customFormat="1">
      <c r="A37" s="155">
        <f>MAX($A$12:A36)+1</f>
        <v>26</v>
      </c>
      <c r="B37" s="156" t="s">
        <v>100</v>
      </c>
      <c r="C37" s="157" t="s">
        <v>128</v>
      </c>
      <c r="D37" s="158" t="s">
        <v>100</v>
      </c>
      <c r="E37" s="156" t="s">
        <v>461</v>
      </c>
      <c r="F37" s="156" t="s">
        <v>76</v>
      </c>
      <c r="G37" s="157" t="s">
        <v>58</v>
      </c>
      <c r="H37" s="159">
        <v>21.2</v>
      </c>
      <c r="I37" s="157">
        <v>5</v>
      </c>
      <c r="J37" s="160">
        <v>236</v>
      </c>
      <c r="K37" s="9"/>
      <c r="L37" s="161">
        <f t="shared" si="4"/>
        <v>5003.2</v>
      </c>
      <c r="M37" s="161">
        <f t="shared" si="5"/>
        <v>0</v>
      </c>
      <c r="N37" s="162">
        <f t="shared" si="6"/>
        <v>0</v>
      </c>
      <c r="O37" s="161">
        <f t="shared" si="7"/>
        <v>0</v>
      </c>
    </row>
    <row r="38" spans="1:15" s="21" customFormat="1">
      <c r="A38" s="155">
        <f>MAX($A$12:A37)+1</f>
        <v>27</v>
      </c>
      <c r="B38" s="156" t="s">
        <v>100</v>
      </c>
      <c r="C38" s="157" t="s">
        <v>128</v>
      </c>
      <c r="D38" s="158" t="s">
        <v>100</v>
      </c>
      <c r="E38" s="156" t="s">
        <v>462</v>
      </c>
      <c r="F38" s="156" t="s">
        <v>75</v>
      </c>
      <c r="G38" s="157" t="s">
        <v>86</v>
      </c>
      <c r="H38" s="159">
        <v>26.83</v>
      </c>
      <c r="I38" s="157">
        <v>5</v>
      </c>
      <c r="J38" s="160">
        <v>236</v>
      </c>
      <c r="K38" s="9"/>
      <c r="L38" s="161">
        <f t="shared" si="4"/>
        <v>6331.8799999999992</v>
      </c>
      <c r="M38" s="161">
        <f t="shared" si="5"/>
        <v>0</v>
      </c>
      <c r="N38" s="162">
        <f t="shared" si="6"/>
        <v>0</v>
      </c>
      <c r="O38" s="161">
        <f t="shared" si="7"/>
        <v>0</v>
      </c>
    </row>
    <row r="39" spans="1:15" s="21" customFormat="1">
      <c r="A39" s="155">
        <f>MAX($A$12:A38)+1</f>
        <v>28</v>
      </c>
      <c r="B39" s="156" t="s">
        <v>100</v>
      </c>
      <c r="C39" s="157" t="s">
        <v>128</v>
      </c>
      <c r="D39" s="158" t="s">
        <v>100</v>
      </c>
      <c r="E39" s="156" t="s">
        <v>463</v>
      </c>
      <c r="F39" s="156" t="s">
        <v>75</v>
      </c>
      <c r="G39" s="157" t="s">
        <v>89</v>
      </c>
      <c r="H39" s="159">
        <v>2.7</v>
      </c>
      <c r="I39" s="157">
        <v>5</v>
      </c>
      <c r="J39" s="160">
        <v>236</v>
      </c>
      <c r="K39" s="9"/>
      <c r="L39" s="161">
        <f t="shared" si="4"/>
        <v>637.20000000000005</v>
      </c>
      <c r="M39" s="161">
        <f t="shared" si="5"/>
        <v>0</v>
      </c>
      <c r="N39" s="162">
        <f t="shared" si="6"/>
        <v>0</v>
      </c>
      <c r="O39" s="161">
        <f t="shared" si="7"/>
        <v>0</v>
      </c>
    </row>
    <row r="40" spans="1:15" s="21" customFormat="1">
      <c r="A40" s="155">
        <f>MAX($A$12:A39)+1</f>
        <v>29</v>
      </c>
      <c r="B40" s="156" t="s">
        <v>100</v>
      </c>
      <c r="C40" s="157" t="s">
        <v>128</v>
      </c>
      <c r="D40" s="158" t="s">
        <v>100</v>
      </c>
      <c r="E40" s="156" t="s">
        <v>464</v>
      </c>
      <c r="F40" s="156" t="s">
        <v>75</v>
      </c>
      <c r="G40" s="157" t="s">
        <v>89</v>
      </c>
      <c r="H40" s="159">
        <v>5.8</v>
      </c>
      <c r="I40" s="157">
        <v>5</v>
      </c>
      <c r="J40" s="160">
        <v>236</v>
      </c>
      <c r="K40" s="9"/>
      <c r="L40" s="161">
        <f t="shared" si="4"/>
        <v>1368.8</v>
      </c>
      <c r="M40" s="161">
        <f t="shared" si="5"/>
        <v>0</v>
      </c>
      <c r="N40" s="162">
        <f t="shared" si="6"/>
        <v>0</v>
      </c>
      <c r="O40" s="161">
        <f t="shared" si="7"/>
        <v>0</v>
      </c>
    </row>
    <row r="41" spans="1:15" s="21" customFormat="1">
      <c r="A41" s="155">
        <f>MAX($A$12:A40)+1</f>
        <v>30</v>
      </c>
      <c r="B41" s="156" t="s">
        <v>100</v>
      </c>
      <c r="C41" s="157" t="s">
        <v>128</v>
      </c>
      <c r="D41" s="158" t="s">
        <v>100</v>
      </c>
      <c r="E41" s="156" t="s">
        <v>465</v>
      </c>
      <c r="F41" s="156" t="s">
        <v>75</v>
      </c>
      <c r="G41" s="157" t="s">
        <v>89</v>
      </c>
      <c r="H41" s="159">
        <v>6.11</v>
      </c>
      <c r="I41" s="157">
        <v>5</v>
      </c>
      <c r="J41" s="160">
        <v>236</v>
      </c>
      <c r="K41" s="9"/>
      <c r="L41" s="161">
        <f t="shared" si="4"/>
        <v>1441.96</v>
      </c>
      <c r="M41" s="161">
        <f t="shared" si="5"/>
        <v>0</v>
      </c>
      <c r="N41" s="162">
        <f t="shared" si="6"/>
        <v>0</v>
      </c>
      <c r="O41" s="161">
        <f t="shared" si="7"/>
        <v>0</v>
      </c>
    </row>
    <row r="42" spans="1:15" s="21" customFormat="1">
      <c r="A42" s="155">
        <f>MAX($A$12:A41)+1</f>
        <v>31</v>
      </c>
      <c r="B42" s="156" t="s">
        <v>100</v>
      </c>
      <c r="C42" s="157" t="s">
        <v>128</v>
      </c>
      <c r="D42" s="158" t="s">
        <v>100</v>
      </c>
      <c r="E42" s="156" t="s">
        <v>466</v>
      </c>
      <c r="F42" s="156" t="s">
        <v>76</v>
      </c>
      <c r="G42" s="157" t="s">
        <v>86</v>
      </c>
      <c r="H42" s="159">
        <v>20.3</v>
      </c>
      <c r="I42" s="157">
        <v>5</v>
      </c>
      <c r="J42" s="160">
        <v>236</v>
      </c>
      <c r="K42" s="9"/>
      <c r="L42" s="161">
        <f t="shared" si="4"/>
        <v>4790.8</v>
      </c>
      <c r="M42" s="161">
        <f t="shared" si="5"/>
        <v>0</v>
      </c>
      <c r="N42" s="162">
        <f t="shared" si="6"/>
        <v>0</v>
      </c>
      <c r="O42" s="161">
        <f t="shared" si="7"/>
        <v>0</v>
      </c>
    </row>
    <row r="43" spans="1:15" s="21" customFormat="1">
      <c r="A43" s="155">
        <f>MAX($A$12:A42)+1</f>
        <v>32</v>
      </c>
      <c r="B43" s="156" t="s">
        <v>100</v>
      </c>
      <c r="C43" s="157" t="s">
        <v>128</v>
      </c>
      <c r="D43" s="158" t="s">
        <v>100</v>
      </c>
      <c r="E43" s="156" t="s">
        <v>467</v>
      </c>
      <c r="F43" s="156" t="s">
        <v>75</v>
      </c>
      <c r="G43" s="157" t="s">
        <v>44</v>
      </c>
      <c r="H43" s="159">
        <v>19.309999999999999</v>
      </c>
      <c r="I43" s="157">
        <v>0.23</v>
      </c>
      <c r="J43" s="160">
        <v>12</v>
      </c>
      <c r="K43" s="9"/>
      <c r="L43" s="161">
        <f t="shared" si="4"/>
        <v>231.71999999999997</v>
      </c>
      <c r="M43" s="161">
        <f t="shared" si="5"/>
        <v>0</v>
      </c>
      <c r="N43" s="162">
        <f t="shared" si="6"/>
        <v>0</v>
      </c>
      <c r="O43" s="161">
        <f t="shared" si="7"/>
        <v>0</v>
      </c>
    </row>
    <row r="44" spans="1:15" s="21" customFormat="1">
      <c r="A44" s="155">
        <f>MAX($A$12:A43)+1</f>
        <v>33</v>
      </c>
      <c r="B44" s="156" t="s">
        <v>100</v>
      </c>
      <c r="C44" s="157" t="s">
        <v>128</v>
      </c>
      <c r="D44" s="158" t="s">
        <v>100</v>
      </c>
      <c r="E44" s="156" t="s">
        <v>468</v>
      </c>
      <c r="F44" s="156" t="s">
        <v>75</v>
      </c>
      <c r="G44" s="157" t="s">
        <v>86</v>
      </c>
      <c r="H44" s="159">
        <v>15.07</v>
      </c>
      <c r="I44" s="157">
        <v>5</v>
      </c>
      <c r="J44" s="160">
        <v>236</v>
      </c>
      <c r="K44" s="9"/>
      <c r="L44" s="161">
        <f t="shared" si="4"/>
        <v>3556.52</v>
      </c>
      <c r="M44" s="161">
        <f t="shared" si="5"/>
        <v>0</v>
      </c>
      <c r="N44" s="162">
        <f t="shared" si="6"/>
        <v>0</v>
      </c>
      <c r="O44" s="161">
        <f t="shared" si="7"/>
        <v>0</v>
      </c>
    </row>
    <row r="45" spans="1:15" s="21" customFormat="1">
      <c r="A45" s="155">
        <f>MAX($A$12:A44)+1</f>
        <v>34</v>
      </c>
      <c r="B45" s="156" t="s">
        <v>100</v>
      </c>
      <c r="C45" s="157" t="s">
        <v>128</v>
      </c>
      <c r="D45" s="158" t="s">
        <v>100</v>
      </c>
      <c r="E45" s="156" t="s">
        <v>469</v>
      </c>
      <c r="F45" s="156" t="s">
        <v>470</v>
      </c>
      <c r="G45" s="157" t="s">
        <v>108</v>
      </c>
      <c r="H45" s="159">
        <v>119.5</v>
      </c>
      <c r="I45" s="157">
        <v>5</v>
      </c>
      <c r="J45" s="160">
        <v>236</v>
      </c>
      <c r="K45" s="9"/>
      <c r="L45" s="161">
        <f t="shared" si="4"/>
        <v>28202</v>
      </c>
      <c r="M45" s="161">
        <f t="shared" si="5"/>
        <v>0</v>
      </c>
      <c r="N45" s="162">
        <f t="shared" si="6"/>
        <v>0</v>
      </c>
      <c r="O45" s="161">
        <f t="shared" si="7"/>
        <v>0</v>
      </c>
    </row>
    <row r="46" spans="1:15" s="21" customFormat="1">
      <c r="A46" s="155">
        <f>MAX($A$12:A45)+1</f>
        <v>35</v>
      </c>
      <c r="B46" s="156" t="s">
        <v>100</v>
      </c>
      <c r="C46" s="157" t="s">
        <v>193</v>
      </c>
      <c r="D46" s="158" t="s">
        <v>100</v>
      </c>
      <c r="E46" s="156" t="s">
        <v>361</v>
      </c>
      <c r="F46" s="156" t="s">
        <v>75</v>
      </c>
      <c r="G46" s="157" t="s">
        <v>88</v>
      </c>
      <c r="H46" s="159">
        <v>22.9</v>
      </c>
      <c r="I46" s="157">
        <v>5</v>
      </c>
      <c r="J46" s="160">
        <v>236</v>
      </c>
      <c r="K46" s="9"/>
      <c r="L46" s="161">
        <f t="shared" ref="L46" si="8">H46*J46</f>
        <v>5404.4</v>
      </c>
      <c r="M46" s="161">
        <f t="shared" ref="M46" si="9">IFERROR(L46/K46,0)</f>
        <v>0</v>
      </c>
      <c r="N46" s="162">
        <f t="shared" ref="N46" si="10">IF(O46&gt;0,O46/J46,0)</f>
        <v>0</v>
      </c>
      <c r="O46" s="161">
        <f t="shared" ref="O46" si="11">ROUND(M46*SVS_UR,2)</f>
        <v>0</v>
      </c>
    </row>
    <row r="47" spans="1:15" s="21" customFormat="1">
      <c r="A47" s="155">
        <f>MAX($A$12:A46)+1</f>
        <v>36</v>
      </c>
      <c r="B47" s="156" t="s">
        <v>100</v>
      </c>
      <c r="C47" s="157" t="s">
        <v>193</v>
      </c>
      <c r="D47" s="158" t="s">
        <v>100</v>
      </c>
      <c r="E47" s="156" t="s">
        <v>471</v>
      </c>
      <c r="F47" s="156" t="s">
        <v>75</v>
      </c>
      <c r="G47" s="157" t="s">
        <v>86</v>
      </c>
      <c r="H47" s="159">
        <v>18</v>
      </c>
      <c r="I47" s="157">
        <v>2.5</v>
      </c>
      <c r="J47" s="160">
        <v>118</v>
      </c>
      <c r="K47" s="9"/>
      <c r="L47" s="161">
        <f t="shared" si="4"/>
        <v>2124</v>
      </c>
      <c r="M47" s="161">
        <f t="shared" si="5"/>
        <v>0</v>
      </c>
      <c r="N47" s="162">
        <f t="shared" si="6"/>
        <v>0</v>
      </c>
      <c r="O47" s="161">
        <f t="shared" si="7"/>
        <v>0</v>
      </c>
    </row>
    <row r="48" spans="1:15" s="21" customFormat="1">
      <c r="A48" s="155">
        <f>MAX($A$12:A47)+1</f>
        <v>37</v>
      </c>
      <c r="B48" s="156" t="s">
        <v>100</v>
      </c>
      <c r="C48" s="157" t="s">
        <v>193</v>
      </c>
      <c r="D48" s="158" t="s">
        <v>100</v>
      </c>
      <c r="E48" s="156" t="s">
        <v>472</v>
      </c>
      <c r="F48" s="156" t="s">
        <v>75</v>
      </c>
      <c r="G48" s="157" t="s">
        <v>89</v>
      </c>
      <c r="H48" s="159">
        <v>15.4</v>
      </c>
      <c r="I48" s="157">
        <v>5</v>
      </c>
      <c r="J48" s="160">
        <v>236</v>
      </c>
      <c r="K48" s="9"/>
      <c r="L48" s="161">
        <f t="shared" si="4"/>
        <v>3634.4</v>
      </c>
      <c r="M48" s="161">
        <f t="shared" si="5"/>
        <v>0</v>
      </c>
      <c r="N48" s="162">
        <f t="shared" si="6"/>
        <v>0</v>
      </c>
      <c r="O48" s="161">
        <f t="shared" si="7"/>
        <v>0</v>
      </c>
    </row>
    <row r="49" spans="1:15" s="21" customFormat="1">
      <c r="A49" s="155">
        <f>MAX($A$12:A48)+1</f>
        <v>38</v>
      </c>
      <c r="B49" s="156" t="s">
        <v>100</v>
      </c>
      <c r="C49" s="157" t="s">
        <v>193</v>
      </c>
      <c r="D49" s="158" t="s">
        <v>100</v>
      </c>
      <c r="E49" s="156" t="s">
        <v>473</v>
      </c>
      <c r="F49" s="156" t="s">
        <v>76</v>
      </c>
      <c r="G49" s="157" t="s">
        <v>92</v>
      </c>
      <c r="H49" s="159">
        <v>25.09</v>
      </c>
      <c r="I49" s="157">
        <v>2.5</v>
      </c>
      <c r="J49" s="160">
        <v>118</v>
      </c>
      <c r="K49" s="9"/>
      <c r="L49" s="161">
        <f t="shared" si="4"/>
        <v>2960.62</v>
      </c>
      <c r="M49" s="161">
        <f t="shared" si="5"/>
        <v>0</v>
      </c>
      <c r="N49" s="162">
        <f t="shared" si="6"/>
        <v>0</v>
      </c>
      <c r="O49" s="161">
        <f t="shared" si="7"/>
        <v>0</v>
      </c>
    </row>
    <row r="50" spans="1:15" s="21" customFormat="1">
      <c r="A50" s="155">
        <f>MAX($A$12:A49)+1</f>
        <v>39</v>
      </c>
      <c r="B50" s="156" t="s">
        <v>100</v>
      </c>
      <c r="C50" s="157" t="s">
        <v>193</v>
      </c>
      <c r="D50" s="158" t="s">
        <v>100</v>
      </c>
      <c r="E50" s="156" t="s">
        <v>474</v>
      </c>
      <c r="F50" s="156" t="s">
        <v>76</v>
      </c>
      <c r="G50" s="157" t="s">
        <v>58</v>
      </c>
      <c r="H50" s="159">
        <v>22.6</v>
      </c>
      <c r="I50" s="157">
        <v>5</v>
      </c>
      <c r="J50" s="160">
        <v>236</v>
      </c>
      <c r="K50" s="9"/>
      <c r="L50" s="161">
        <f t="shared" si="4"/>
        <v>5333.6</v>
      </c>
      <c r="M50" s="161">
        <f t="shared" si="5"/>
        <v>0</v>
      </c>
      <c r="N50" s="162">
        <f t="shared" si="6"/>
        <v>0</v>
      </c>
      <c r="O50" s="161">
        <f t="shared" si="7"/>
        <v>0</v>
      </c>
    </row>
    <row r="51" spans="1:15" s="21" customFormat="1">
      <c r="A51" s="155">
        <f>MAX($A$12:A50)+1</f>
        <v>40</v>
      </c>
      <c r="B51" s="156" t="s">
        <v>100</v>
      </c>
      <c r="C51" s="157" t="s">
        <v>193</v>
      </c>
      <c r="D51" s="158" t="s">
        <v>100</v>
      </c>
      <c r="E51" s="156" t="s">
        <v>475</v>
      </c>
      <c r="F51" s="156" t="s">
        <v>75</v>
      </c>
      <c r="G51" s="157" t="s">
        <v>80</v>
      </c>
      <c r="H51" s="159">
        <v>1.25</v>
      </c>
      <c r="I51" s="275"/>
      <c r="J51" s="275"/>
      <c r="K51" s="275"/>
      <c r="L51" s="276"/>
      <c r="M51" s="276"/>
      <c r="N51" s="276"/>
      <c r="O51" s="276"/>
    </row>
    <row r="52" spans="1:15" s="21" customFormat="1">
      <c r="A52" s="155">
        <f>MAX($A$12:A51)+1</f>
        <v>41</v>
      </c>
      <c r="B52" s="156" t="s">
        <v>100</v>
      </c>
      <c r="C52" s="157" t="s">
        <v>193</v>
      </c>
      <c r="D52" s="158" t="s">
        <v>100</v>
      </c>
      <c r="E52" s="156" t="s">
        <v>476</v>
      </c>
      <c r="F52" s="156" t="s">
        <v>76</v>
      </c>
      <c r="G52" s="157" t="s">
        <v>89</v>
      </c>
      <c r="H52" s="159">
        <v>3.2</v>
      </c>
      <c r="I52" s="157">
        <v>5</v>
      </c>
      <c r="J52" s="160">
        <v>236</v>
      </c>
      <c r="K52" s="9"/>
      <c r="L52" s="161">
        <f t="shared" si="4"/>
        <v>755.2</v>
      </c>
      <c r="M52" s="161">
        <f t="shared" si="5"/>
        <v>0</v>
      </c>
      <c r="N52" s="162">
        <f t="shared" si="6"/>
        <v>0</v>
      </c>
      <c r="O52" s="161">
        <f t="shared" si="7"/>
        <v>0</v>
      </c>
    </row>
    <row r="53" spans="1:15" s="21" customFormat="1">
      <c r="A53" s="155">
        <f>MAX($A$12:A52)+1</f>
        <v>42</v>
      </c>
      <c r="B53" s="156" t="s">
        <v>100</v>
      </c>
      <c r="C53" s="157" t="s">
        <v>193</v>
      </c>
      <c r="D53" s="158" t="s">
        <v>100</v>
      </c>
      <c r="E53" s="156" t="s">
        <v>477</v>
      </c>
      <c r="F53" s="156" t="s">
        <v>76</v>
      </c>
      <c r="G53" s="157" t="s">
        <v>44</v>
      </c>
      <c r="H53" s="159">
        <v>6.65</v>
      </c>
      <c r="I53" s="157">
        <v>0.23</v>
      </c>
      <c r="J53" s="160">
        <v>12</v>
      </c>
      <c r="K53" s="9"/>
      <c r="L53" s="161">
        <f t="shared" si="4"/>
        <v>79.800000000000011</v>
      </c>
      <c r="M53" s="161">
        <f t="shared" si="5"/>
        <v>0</v>
      </c>
      <c r="N53" s="162">
        <f t="shared" si="6"/>
        <v>0</v>
      </c>
      <c r="O53" s="161">
        <f t="shared" si="7"/>
        <v>0</v>
      </c>
    </row>
    <row r="54" spans="1:15" s="21" customFormat="1">
      <c r="A54" s="155">
        <f>MAX($A$12:A53)+1</f>
        <v>43</v>
      </c>
      <c r="B54" s="156" t="s">
        <v>100</v>
      </c>
      <c r="C54" s="157" t="s">
        <v>193</v>
      </c>
      <c r="D54" s="158" t="s">
        <v>100</v>
      </c>
      <c r="E54" s="156" t="s">
        <v>478</v>
      </c>
      <c r="F54" s="156" t="s">
        <v>76</v>
      </c>
      <c r="G54" s="157" t="s">
        <v>58</v>
      </c>
      <c r="H54" s="159">
        <v>60.2</v>
      </c>
      <c r="I54" s="157">
        <v>5</v>
      </c>
      <c r="J54" s="160">
        <v>236</v>
      </c>
      <c r="K54" s="9"/>
      <c r="L54" s="161">
        <f t="shared" si="4"/>
        <v>14207.2</v>
      </c>
      <c r="M54" s="161">
        <f t="shared" si="5"/>
        <v>0</v>
      </c>
      <c r="N54" s="162">
        <f t="shared" si="6"/>
        <v>0</v>
      </c>
      <c r="O54" s="161">
        <f t="shared" si="7"/>
        <v>0</v>
      </c>
    </row>
    <row r="55" spans="1:15" s="21" customFormat="1">
      <c r="A55" s="155">
        <f>MAX($A$12:A54)+1</f>
        <v>44</v>
      </c>
      <c r="B55" s="156" t="s">
        <v>100</v>
      </c>
      <c r="C55" s="157" t="s">
        <v>193</v>
      </c>
      <c r="D55" s="158" t="s">
        <v>100</v>
      </c>
      <c r="E55" s="156" t="s">
        <v>479</v>
      </c>
      <c r="F55" s="156" t="s">
        <v>76</v>
      </c>
      <c r="G55" s="157" t="s">
        <v>58</v>
      </c>
      <c r="H55" s="159">
        <v>25.8</v>
      </c>
      <c r="I55" s="157">
        <v>5</v>
      </c>
      <c r="J55" s="160">
        <v>236</v>
      </c>
      <c r="K55" s="9"/>
      <c r="L55" s="161">
        <f t="shared" si="4"/>
        <v>6088.8</v>
      </c>
      <c r="M55" s="161">
        <f t="shared" si="5"/>
        <v>0</v>
      </c>
      <c r="N55" s="162">
        <f t="shared" si="6"/>
        <v>0</v>
      </c>
      <c r="O55" s="161">
        <f t="shared" si="7"/>
        <v>0</v>
      </c>
    </row>
    <row r="56" spans="1:15" s="21" customFormat="1">
      <c r="A56" s="155">
        <f>MAX($A$12:A55)+1</f>
        <v>45</v>
      </c>
      <c r="B56" s="156" t="s">
        <v>100</v>
      </c>
      <c r="C56" s="157" t="s">
        <v>193</v>
      </c>
      <c r="D56" s="158" t="s">
        <v>100</v>
      </c>
      <c r="E56" s="156" t="s">
        <v>480</v>
      </c>
      <c r="F56" s="156" t="s">
        <v>76</v>
      </c>
      <c r="G56" s="157" t="s">
        <v>58</v>
      </c>
      <c r="H56" s="159">
        <v>40.4</v>
      </c>
      <c r="I56" s="157">
        <v>5</v>
      </c>
      <c r="J56" s="160">
        <v>236</v>
      </c>
      <c r="K56" s="9"/>
      <c r="L56" s="161">
        <f t="shared" si="4"/>
        <v>9534.4</v>
      </c>
      <c r="M56" s="161">
        <f t="shared" si="5"/>
        <v>0</v>
      </c>
      <c r="N56" s="162">
        <f t="shared" si="6"/>
        <v>0</v>
      </c>
      <c r="O56" s="161">
        <f t="shared" si="7"/>
        <v>0</v>
      </c>
    </row>
    <row r="57" spans="1:15" s="21" customFormat="1">
      <c r="A57" s="155">
        <f>MAX($A$12:A56)+1</f>
        <v>46</v>
      </c>
      <c r="B57" s="156" t="s">
        <v>100</v>
      </c>
      <c r="C57" s="157" t="s">
        <v>193</v>
      </c>
      <c r="D57" s="158" t="s">
        <v>100</v>
      </c>
      <c r="E57" s="156" t="s">
        <v>481</v>
      </c>
      <c r="F57" s="156" t="s">
        <v>76</v>
      </c>
      <c r="G57" s="157" t="s">
        <v>58</v>
      </c>
      <c r="H57" s="159">
        <v>20.6</v>
      </c>
      <c r="I57" s="157">
        <v>5</v>
      </c>
      <c r="J57" s="160">
        <v>236</v>
      </c>
      <c r="K57" s="9"/>
      <c r="L57" s="161">
        <f t="shared" si="4"/>
        <v>4861.6000000000004</v>
      </c>
      <c r="M57" s="161">
        <f t="shared" si="5"/>
        <v>0</v>
      </c>
      <c r="N57" s="162">
        <f t="shared" si="6"/>
        <v>0</v>
      </c>
      <c r="O57" s="161">
        <f t="shared" si="7"/>
        <v>0</v>
      </c>
    </row>
    <row r="58" spans="1:15" s="21" customFormat="1">
      <c r="A58" s="155">
        <f>MAX($A$12:A57)+1</f>
        <v>47</v>
      </c>
      <c r="B58" s="156" t="s">
        <v>100</v>
      </c>
      <c r="C58" s="157" t="s">
        <v>193</v>
      </c>
      <c r="D58" s="158" t="s">
        <v>100</v>
      </c>
      <c r="E58" s="156" t="s">
        <v>482</v>
      </c>
      <c r="F58" s="156" t="s">
        <v>75</v>
      </c>
      <c r="G58" s="157" t="s">
        <v>86</v>
      </c>
      <c r="H58" s="159">
        <v>40</v>
      </c>
      <c r="I58" s="157">
        <v>2.5</v>
      </c>
      <c r="J58" s="160">
        <v>118</v>
      </c>
      <c r="K58" s="9"/>
      <c r="L58" s="161">
        <f t="shared" ref="L58" si="12">H58*J58</f>
        <v>4720</v>
      </c>
      <c r="M58" s="161">
        <f t="shared" ref="M58" si="13">IFERROR(L58/K58,0)</f>
        <v>0</v>
      </c>
      <c r="N58" s="162">
        <f t="shared" ref="N58" si="14">IF(O58&gt;0,O58/J58,0)</f>
        <v>0</v>
      </c>
      <c r="O58" s="161">
        <f t="shared" ref="O58" si="15">ROUND(M58*SVS_UR,2)</f>
        <v>0</v>
      </c>
    </row>
    <row r="59" spans="1:15" s="21" customFormat="1">
      <c r="A59" s="163" t="s">
        <v>5</v>
      </c>
      <c r="B59" s="164" t="s">
        <v>63</v>
      </c>
      <c r="C59" s="165"/>
      <c r="D59" s="166"/>
      <c r="E59" s="165"/>
      <c r="F59" s="165"/>
      <c r="G59" s="167"/>
      <c r="H59" s="168">
        <f>SUM(H12:H58)</f>
        <v>1098.74</v>
      </c>
      <c r="I59" s="169"/>
      <c r="J59" s="170"/>
      <c r="K59" s="171">
        <f>IFERROR(L59/M59,0)</f>
        <v>0</v>
      </c>
      <c r="L59" s="168">
        <f>SUM(L12:L58)</f>
        <v>234684.00321428565</v>
      </c>
      <c r="M59" s="168">
        <f>SUM(M12:M58)</f>
        <v>0</v>
      </c>
      <c r="N59" s="172"/>
      <c r="O59" s="173">
        <f>SUM(O12:O58)</f>
        <v>0</v>
      </c>
    </row>
    <row r="60" spans="1:15">
      <c r="I60" s="174"/>
      <c r="L60" s="5"/>
    </row>
    <row r="61" spans="1:15">
      <c r="A61" s="175"/>
      <c r="B61" s="176"/>
      <c r="C61" s="177" t="str">
        <f>"weil "&amp;COUNTA($A:$A)-SUBTOTAL(103,$A:$A)&amp;" Zeile(n) Ausgeblendet"</f>
        <v>weil 0 Zeile(n) Ausgeblendet</v>
      </c>
      <c r="D61" s="178" t="str">
        <f>"oder Abgefiltert sind, Teilsummen:"</f>
        <v>oder Abgefiltert sind, Teilsummen:</v>
      </c>
      <c r="E61" s="177"/>
      <c r="F61" s="177"/>
      <c r="G61" s="179"/>
      <c r="H61" s="180">
        <f>SUBTOTAL(109,H12:H58)</f>
        <v>1098.74</v>
      </c>
      <c r="I61" s="175"/>
      <c r="J61" s="177" t="s">
        <v>504</v>
      </c>
      <c r="K61" s="181">
        <f>SUBTOTAL(103,I12:I58)</f>
        <v>46</v>
      </c>
      <c r="L61" s="180">
        <f>SUBTOTAL(109,L12:L58)</f>
        <v>234684.00321428565</v>
      </c>
      <c r="M61" s="180">
        <f>SUBTOTAL(109,M12:M58)</f>
        <v>0</v>
      </c>
      <c r="N61" s="182"/>
      <c r="O61" s="180">
        <f>SUBTOTAL(109,O12:O58)</f>
        <v>0</v>
      </c>
    </row>
    <row r="62" spans="1:15">
      <c r="H62" s="183"/>
      <c r="I62" s="174"/>
      <c r="L62" s="5"/>
    </row>
    <row r="63" spans="1:15">
      <c r="A63" s="184" t="s">
        <v>25</v>
      </c>
      <c r="B63" s="184"/>
      <c r="C63" s="185"/>
      <c r="D63" s="186"/>
      <c r="E63" s="187"/>
      <c r="F63" s="188"/>
      <c r="G63" s="189"/>
      <c r="H63" s="190"/>
      <c r="I63" s="190"/>
      <c r="J63" s="190"/>
      <c r="K63" s="190"/>
      <c r="L63" s="190"/>
      <c r="M63" s="190"/>
      <c r="N63" s="190"/>
      <c r="O63" s="190"/>
    </row>
    <row r="64" spans="1:15" ht="6" customHeight="1">
      <c r="A64" s="184"/>
      <c r="B64" s="184"/>
      <c r="C64" s="185"/>
      <c r="D64" s="186"/>
      <c r="E64" s="187"/>
      <c r="F64" s="188"/>
      <c r="G64" s="189"/>
      <c r="H64" s="190"/>
      <c r="I64" s="190"/>
      <c r="J64" s="190"/>
      <c r="K64" s="190"/>
      <c r="L64" s="190"/>
      <c r="M64" s="190"/>
      <c r="N64" s="190"/>
      <c r="O64" s="190"/>
    </row>
    <row r="65" spans="1:15">
      <c r="A65" s="4" t="s">
        <v>26</v>
      </c>
      <c r="B65" s="4" t="s">
        <v>27</v>
      </c>
      <c r="D65" s="24" t="s">
        <v>28</v>
      </c>
      <c r="E65" s="191" t="s">
        <v>29</v>
      </c>
      <c r="J65" s="5"/>
      <c r="K65" s="5"/>
      <c r="L65" s="5"/>
      <c r="M65" s="5"/>
      <c r="N65" s="5"/>
      <c r="O65" s="5"/>
    </row>
    <row r="66" spans="1:15">
      <c r="A66" s="4" t="s">
        <v>12</v>
      </c>
      <c r="B66" s="4" t="s">
        <v>30</v>
      </c>
      <c r="D66" s="24" t="s">
        <v>31</v>
      </c>
      <c r="E66" s="191" t="s">
        <v>32</v>
      </c>
      <c r="J66" s="5"/>
      <c r="K66" s="5"/>
      <c r="L66" s="5"/>
      <c r="M66" s="5"/>
      <c r="N66" s="5"/>
      <c r="O66" s="5"/>
    </row>
    <row r="67" spans="1:15">
      <c r="A67" s="4" t="s">
        <v>33</v>
      </c>
      <c r="B67" s="4" t="s">
        <v>34</v>
      </c>
      <c r="D67" s="186" t="s">
        <v>51</v>
      </c>
      <c r="E67" s="192" t="s">
        <v>52</v>
      </c>
      <c r="J67" s="5"/>
      <c r="K67" s="5"/>
      <c r="L67" s="5"/>
      <c r="M67" s="5"/>
      <c r="N67" s="5"/>
      <c r="O67" s="5"/>
    </row>
    <row r="68" spans="1:15">
      <c r="A68" s="4" t="s">
        <v>35</v>
      </c>
      <c r="B68" s="4" t="s">
        <v>36</v>
      </c>
      <c r="D68" s="24" t="s">
        <v>37</v>
      </c>
      <c r="E68" s="1" t="s">
        <v>38</v>
      </c>
      <c r="J68" s="5"/>
      <c r="K68" s="5"/>
      <c r="L68" s="5"/>
      <c r="M68" s="5"/>
      <c r="N68" s="5"/>
      <c r="O68" s="5"/>
    </row>
    <row r="69" spans="1:15">
      <c r="J69" s="5"/>
      <c r="K69" s="5"/>
      <c r="L69" s="5"/>
      <c r="M69" s="5"/>
      <c r="N69" s="5"/>
      <c r="O69" s="5"/>
    </row>
    <row r="70" spans="1:15">
      <c r="I70"/>
      <c r="J70"/>
      <c r="K70"/>
      <c r="L70"/>
      <c r="M70"/>
      <c r="N70"/>
      <c r="O70"/>
    </row>
  </sheetData>
  <sheetProtection algorithmName="SHA-512" hashValue="HxyjxMReLM+IlNS8kbQf6oK+6QOhKBo01pw5axahd8BlS/2MyGtKmpEL4GmfRaG8k1DaK8MRG2zzQQCbyLlLtA==" saltValue="Byj7Wrn2m6Vb2/UL/kVhVg==" spinCount="100000" sheet="1" objects="1" scenarios="1" formatColumns="0" formatRows="0" autoFilter="0"/>
  <autoFilter ref="A10:O59" xr:uid="{4112C193-0091-4F4D-9B04-668C2E17B7CE}"/>
  <mergeCells count="3">
    <mergeCell ref="G1:K4"/>
    <mergeCell ref="G5:K6"/>
    <mergeCell ref="B7:D8"/>
  </mergeCells>
  <conditionalFormatting sqref="A61:O61">
    <cfRule type="expression" dxfId="54" priority="8">
      <formula>IF(SUBTOTAL(103,$A:$A)=COUNTA($A:$A),TRUE,FALSE)</formula>
    </cfRule>
  </conditionalFormatting>
  <conditionalFormatting sqref="B7">
    <cfRule type="expression" dxfId="53" priority="11">
      <formula>B7&lt;&gt;""</formula>
    </cfRule>
  </conditionalFormatting>
  <conditionalFormatting sqref="B58:H58">
    <cfRule type="expression" dxfId="52" priority="401">
      <formula>IF(OR(IF(AND(ISERROR(FIND("!",_xlfn.FORMULATEXT(XDU463),1))=FALSE,ISERROR(LEFT(_xlfn.FORMULATEXT(XDU463),1)="=")=FALSE),TRUE,FALSE),IF(AND(ISERROR(FIND("!",_xlfn.FORMULATEXT(XDV463),1))=FALSE,ISERROR(LEFT(_xlfn.FORMULATEXT(XDV463),1)="=")=FALSE),TRUE,FALSE),IF(AND(ISERROR(FIND("!",_xlfn.FORMULATEXT(XDW463),1))=FALSE,ISERROR(LEFT(_xlfn.FORMULATEXT(XDW463),1)="=")=FALSE),TRUE,FALSE),IF(AND(ISERROR(FIND("!",_xlfn.FORMULATEXT(XDX463),1))=FALSE,ISERROR(LEFT(_xlfn.FORMULATEXT(XDX463),1)="=")=FALSE),TRUE,FALSE),IF(AND(ISERROR(FIND("!",_xlfn.FORMULATEXT(XDY463),1))=FALSE,ISERROR(LEFT(_xlfn.FORMULATEXT(XDY463),1)="=")=FALSE),TRUE,FALSE),IF(AND(ISERROR(FIND("!",_xlfn.FORMULATEXT(XDZ463),1))=FALSE,ISERROR(LEFT(_xlfn.FORMULATEXT(XDZ463),1)="=")=FALSE),TRUE,FALSE),IF(AND(ISERROR(FIND("!",_xlfn.FORMULATEXT(XEA463),1))=FALSE,ISERROR(LEFT(_xlfn.FORMULATEXT(XEA463),1)="=")=FALSE),TRUE,FALSE),IF(AND(ISERROR(FIND("!",_xlfn.FORMULATEXT(XEB463),1))=FALSE,ISERROR(LEFT(_xlfn.FORMULATEXT(XEB463),1)="=")=FALSE),TRUE,FALSE))=TRUE,TRUE,FALSE)</formula>
    </cfRule>
  </conditionalFormatting>
  <conditionalFormatting sqref="B12:I50 B51:H51 B52:I58">
    <cfRule type="expression" dxfId="51" priority="12">
      <formula>AND(NOT(ISBLANK($E$9)),SEARCH($E$9,$B12&amp;$C12&amp;$D12&amp;$E12&amp;$F12&amp;$G12&amp;$H12))</formula>
    </cfRule>
  </conditionalFormatting>
  <conditionalFormatting sqref="B12:I57">
    <cfRule type="expression" dxfId="50" priority="399">
      <formula>IF(OR(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,IF(AND(ISERROR(FIND("!",_xlfn.FORMULATEXT(#REF!),1))=FALSE,ISERROR(LEFT(_xlfn.FORMULATEXT(#REF!),1)="=")=FALSE),TRUE,FALSE))=TRUE,TRUE,FALSE)</formula>
    </cfRule>
  </conditionalFormatting>
  <conditionalFormatting sqref="G5:K6">
    <cfRule type="expression" dxfId="49" priority="9">
      <formula>$G$5&lt;&gt;""</formula>
    </cfRule>
  </conditionalFormatting>
  <conditionalFormatting sqref="I58">
    <cfRule type="expression" dxfId="48" priority="407">
      <formula>IF(OR(IF(AND(ISERROR(FIND("!",_xlfn.FORMULATEXT(XEB463),1))=FALSE,ISERROR(LEFT(_xlfn.FORMULATEXT(XEB463),1)="=")=FALSE),TRUE,FALSE),IF(AND(ISERROR(FIND("!",_xlfn.FORMULATEXT(XEC463),1))=FALSE,ISERROR(LEFT(_xlfn.FORMULATEXT(XEC463),1)="=")=FALSE),TRUE,FALSE),IF(AND(ISERROR(FIND("!",_xlfn.FORMULATEXT(XED463),1))=FALSE,ISERROR(LEFT(_xlfn.FORMULATEXT(XED463),1)="=")=FALSE),TRUE,FALSE),IF(AND(ISERROR(FIND("!",_xlfn.FORMULATEXT(XEE463),1))=FALSE,ISERROR(LEFT(_xlfn.FORMULATEXT(XEE463),1)="=")=FALSE),TRUE,FALSE),IF(AND(ISERROR(FIND("!",_xlfn.FORMULATEXT(XEF463),1))=FALSE,ISERROR(LEFT(_xlfn.FORMULATEXT(XEF463),1)="=")=FALSE),TRUE,FALSE),IF(AND(ISERROR(FIND("!",_xlfn.FORMULATEXT(XEG463),1))=FALSE,ISERROR(LEFT(_xlfn.FORMULATEXT(XEG463),1)="=")=FALSE),TRUE,FALSE),IF(AND(ISERROR(FIND("!",_xlfn.FORMULATEXT(XEH463),1))=FALSE,ISERROR(LEFT(_xlfn.FORMULATEXT(XEH463),1)="=")=FALSE),TRUE,FALSE),IF(AND(ISERROR(FIND("!",_xlfn.FORMULATEXT(A463),1))=FALSE,ISERROR(LEFT(_xlfn.FORMULATEXT(A463),1)="=")=FALSE),TRUE,FALSE))=TRUE,TRUE,FALSE)</formula>
    </cfRule>
  </conditionalFormatting>
  <conditionalFormatting sqref="L1:O1">
    <cfRule type="expression" dxfId="47" priority="10">
      <formula>$L$1&lt;&gt;""</formula>
    </cfRule>
  </conditionalFormatting>
  <conditionalFormatting sqref="O4">
    <cfRule type="expression" dxfId="46" priority="7">
      <formula>IF($O$4&gt;$K$8+0.499999,TRUE,FALSE)</formula>
    </cfRule>
  </conditionalFormatting>
  <pageMargins left="0.39370078740157483" right="0.39370078740157483" top="0.39370078740157483" bottom="0.39370078740157483" header="0" footer="0.31496062992125984"/>
  <pageSetup paperSize="9" scale="50" fitToHeight="0" orientation="portrait" r:id="rId1"/>
  <headerFooter>
    <oddFooter>&amp;LPreisblätter&amp;C&amp;A&amp;R&amp;P -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E72EF-DEBE-4096-ABC9-A0F371902219}">
  <sheetPr codeName="Tabelle47">
    <tabColor theme="6" tint="0.39997558519241921"/>
    <pageSetUpPr fitToPage="1"/>
  </sheetPr>
  <dimension ref="A1:O70"/>
  <sheetViews>
    <sheetView showGridLines="0" workbookViewId="0">
      <pane ySplit="10" topLeftCell="A50" activePane="bottomLeft" state="frozen"/>
      <selection activeCell="A9" sqref="A9"/>
      <selection pane="bottomLeft" activeCell="A9" sqref="A9"/>
    </sheetView>
  </sheetViews>
  <sheetFormatPr baseColWidth="10" defaultColWidth="11.44140625" defaultRowHeight="13.2"/>
  <cols>
    <col min="1" max="2" width="9.6640625" style="10" customWidth="1"/>
    <col min="3" max="3" width="9.6640625" style="15" customWidth="1"/>
    <col min="4" max="4" width="9.6640625" style="14" customWidth="1"/>
    <col min="5" max="5" width="20" style="16" customWidth="1"/>
    <col min="6" max="6" width="16.88671875" style="16" customWidth="1"/>
    <col min="7" max="7" width="6.33203125" style="14" customWidth="1"/>
    <col min="8" max="8" width="6.44140625" style="12" customWidth="1"/>
    <col min="9" max="9" width="10" style="14" customWidth="1"/>
    <col min="10" max="10" width="10" style="19" bestFit="1" customWidth="1"/>
    <col min="11" max="11" width="11.5546875" style="20" bestFit="1" customWidth="1"/>
    <col min="12" max="12" width="12.5546875" style="13" customWidth="1"/>
    <col min="13" max="13" width="10.44140625" style="13" customWidth="1"/>
    <col min="14" max="14" width="8.44140625" style="13" customWidth="1"/>
    <col min="15" max="15" width="15.5546875" style="11" customWidth="1"/>
    <col min="16" max="16384" width="11.44140625" style="21"/>
  </cols>
  <sheetData>
    <row r="1" spans="1:15" ht="16.5" customHeight="1">
      <c r="A1" s="86"/>
      <c r="B1" s="193" t="str">
        <f>HYPERLINK("#'Zusammenfassung'"&amp;"!A10","Zurück")</f>
        <v>Zurück</v>
      </c>
      <c r="C1" s="88"/>
      <c r="D1" s="194"/>
      <c r="E1" s="90" t="s">
        <v>77</v>
      </c>
      <c r="F1" s="195" t="s">
        <v>66</v>
      </c>
      <c r="G1" s="283"/>
      <c r="H1" s="284"/>
      <c r="I1" s="284"/>
      <c r="J1" s="284"/>
      <c r="K1" s="285"/>
      <c r="L1" s="196" t="str">
        <f>IF(OR(COUNT(K12:K58)&lt;&gt;COUNTIF(M12:M58,"&gt;0")-COUNTIF(A11:A1647,"ZS"),$K$7=""),"Das Preisblatt ist nicht vollständig ausgefüllt!","")</f>
        <v>Das Preisblatt ist nicht vollständig ausgefüllt!</v>
      </c>
      <c r="M1" s="197"/>
      <c r="N1" s="197"/>
      <c r="O1" s="198"/>
    </row>
    <row r="2" spans="1:15">
      <c r="A2" s="199" t="s">
        <v>16</v>
      </c>
      <c r="B2" s="200" t="str">
        <f>kunde</f>
        <v>Hövelhof</v>
      </c>
      <c r="C2" s="201"/>
      <c r="D2" s="202"/>
      <c r="E2" s="203" t="s">
        <v>15</v>
      </c>
      <c r="F2" s="204" t="s">
        <v>6</v>
      </c>
      <c r="G2" s="286"/>
      <c r="H2" s="287"/>
      <c r="I2" s="287"/>
      <c r="J2" s="287"/>
      <c r="K2" s="288"/>
      <c r="L2" s="100" t="str" cm="1">
        <f t="array" aca="1" ref="L2" ca="1">IFERROR(HYPERLINK("#"&amp;"A"&amp;MATCH("GS",INDIRECT("'"&amp;LEFT(MID(CELL("dateiname",A1),FIND("]",CELL("dateiname",A1))+1,255),255)&amp;"'"&amp;"!$A:$A"),0)+10,
"Angebotswert:"),"Angebotswert:")</f>
        <v>Angebotswert:</v>
      </c>
      <c r="M2" s="205"/>
      <c r="N2" s="206"/>
      <c r="O2" s="207">
        <f>O59</f>
        <v>0</v>
      </c>
    </row>
    <row r="3" spans="1:15">
      <c r="A3" s="199"/>
      <c r="B3" s="104" t="s">
        <v>483</v>
      </c>
      <c r="C3" s="2"/>
      <c r="E3" s="203" t="s">
        <v>17</v>
      </c>
      <c r="F3" s="208">
        <f>Datum</f>
        <v>46199</v>
      </c>
      <c r="G3" s="286"/>
      <c r="H3" s="287"/>
      <c r="I3" s="287"/>
      <c r="J3" s="287"/>
      <c r="K3" s="288"/>
      <c r="L3" s="209" t="s">
        <v>10</v>
      </c>
      <c r="M3" s="205"/>
      <c r="N3" s="206"/>
      <c r="O3" s="210">
        <f>M59</f>
        <v>0</v>
      </c>
    </row>
    <row r="4" spans="1:15">
      <c r="A4" s="199"/>
      <c r="B4" s="104"/>
      <c r="C4" s="2"/>
      <c r="D4" s="211"/>
      <c r="E4" s="212" t="s">
        <v>13</v>
      </c>
      <c r="F4" s="213" t="str" cm="1">
        <f t="array" aca="1" ref="F4" ca="1">LEFT(MID(CELL( "dateiname",A1), FIND("]", CELL("dateiname", A1))+5, 255),1)</f>
        <v>1</v>
      </c>
      <c r="G4" s="289"/>
      <c r="H4" s="290"/>
      <c r="I4" s="290"/>
      <c r="J4" s="290"/>
      <c r="K4" s="291"/>
      <c r="L4" s="209" t="s">
        <v>11</v>
      </c>
      <c r="M4" s="205"/>
      <c r="N4" s="214"/>
      <c r="O4" s="215">
        <f>K59</f>
        <v>0</v>
      </c>
    </row>
    <row r="5" spans="1:15">
      <c r="A5" s="199"/>
      <c r="B5" s="110" t="s">
        <v>484</v>
      </c>
      <c r="C5" s="2"/>
      <c r="D5" s="211"/>
      <c r="E5" s="212" t="s">
        <v>49</v>
      </c>
      <c r="F5" s="216" t="str" cm="1">
        <f t="array" aca="1" ref="F5" ca="1">MID(CELL("dateiname",A1),FIND("]",CELL("dateiname",A1))+7,2)</f>
        <v xml:space="preserve">4 </v>
      </c>
      <c r="G5" s="292" t="str">
        <f>IF(L1="",IF(O4&gt;K8,"Die angebotene Durchschnittsleistung überschreitet die zulässige Obergrenze der Reinigungsleistung",""),"")</f>
        <v/>
      </c>
      <c r="H5" s="292"/>
      <c r="I5" s="292"/>
      <c r="J5" s="292"/>
      <c r="K5" s="293"/>
      <c r="L5" s="217" t="s">
        <v>7</v>
      </c>
      <c r="M5" s="217"/>
      <c r="N5" s="217"/>
      <c r="O5" s="218">
        <f>I59</f>
        <v>1098.74</v>
      </c>
    </row>
    <row r="6" spans="1:15">
      <c r="A6" s="219"/>
      <c r="B6" s="115">
        <v>33161</v>
      </c>
      <c r="C6" s="116" t="s">
        <v>112</v>
      </c>
      <c r="D6" s="220"/>
      <c r="E6" s="212" t="s">
        <v>77</v>
      </c>
      <c r="F6" s="216" t="str" cm="1">
        <f t="array" aca="1" ref="F6" ca="1">MID(CELL("dateiname",A2),FIND("]",CELL("dateiname",A2))+9,255)</f>
        <v>GrR</v>
      </c>
      <c r="G6" s="294"/>
      <c r="H6" s="294"/>
      <c r="I6" s="294"/>
      <c r="J6" s="294"/>
      <c r="K6" s="295"/>
      <c r="L6" s="217" t="s">
        <v>8</v>
      </c>
      <c r="M6" s="217"/>
      <c r="N6" s="221"/>
      <c r="O6" s="218">
        <f>L59</f>
        <v>1097.49</v>
      </c>
    </row>
    <row r="7" spans="1:15" ht="15.6">
      <c r="A7" s="199"/>
      <c r="B7" s="279" t="str">
        <f>IF(AND(ROUND(SUM(H12:H59)/2,2)=ROUND(H59,2),ROUND(SUM(L12:L59)/2,2)=ROUND(L59,2),ROUND(SUM(M12:M59)/2,2)=ROUND(M59,2),ROUND(SUM(O12:O59)/2,2)=ROUND(O59,2)),"","SUMMENFEHLER")</f>
        <v/>
      </c>
      <c r="C7" s="279"/>
      <c r="D7" s="280"/>
      <c r="E7" s="222"/>
      <c r="F7" s="223"/>
      <c r="G7" s="224"/>
      <c r="H7" s="225"/>
      <c r="I7" s="224"/>
      <c r="J7" s="226" t="s">
        <v>41</v>
      </c>
      <c r="K7" s="17"/>
      <c r="L7" s="217"/>
      <c r="M7" s="217"/>
      <c r="N7" s="217"/>
      <c r="O7" s="227">
        <f>IFERROR(O2/O6,0)</f>
        <v>0</v>
      </c>
    </row>
    <row r="8" spans="1:15" ht="15.6">
      <c r="A8" s="219"/>
      <c r="B8" s="281"/>
      <c r="C8" s="281"/>
      <c r="D8" s="282"/>
      <c r="E8" s="222"/>
      <c r="F8" s="223"/>
      <c r="G8" s="224"/>
      <c r="H8" s="228"/>
      <c r="I8" s="224"/>
      <c r="J8" s="226" t="s">
        <v>59</v>
      </c>
      <c r="K8" s="131">
        <v>15</v>
      </c>
      <c r="L8" s="217"/>
      <c r="M8" s="217"/>
      <c r="N8" s="217"/>
      <c r="O8" s="229">
        <f>COUNTA(J12:J58)</f>
        <v>46</v>
      </c>
    </row>
    <row r="9" spans="1:15">
      <c r="A9" s="230"/>
      <c r="B9" s="231"/>
      <c r="C9" s="231"/>
      <c r="D9" s="232" t="s">
        <v>101</v>
      </c>
      <c r="E9" s="233"/>
      <c r="F9" s="234"/>
      <c r="G9" s="234"/>
      <c r="H9" s="234"/>
      <c r="I9" s="234"/>
      <c r="J9" s="234"/>
      <c r="K9" s="136"/>
      <c r="L9" s="235"/>
      <c r="M9" s="235"/>
      <c r="N9" s="235"/>
      <c r="O9" s="236"/>
    </row>
    <row r="10" spans="1:15" s="18" customFormat="1" ht="24.75" customHeight="1">
      <c r="A10" s="237" t="s">
        <v>1</v>
      </c>
      <c r="B10" s="238" t="s">
        <v>64</v>
      </c>
      <c r="C10" s="239" t="s">
        <v>3</v>
      </c>
      <c r="D10" s="240" t="s">
        <v>97</v>
      </c>
      <c r="E10" s="241" t="s">
        <v>2</v>
      </c>
      <c r="F10" s="242" t="s">
        <v>18</v>
      </c>
      <c r="G10" s="243" t="s">
        <v>109</v>
      </c>
      <c r="H10" s="243" t="s">
        <v>110</v>
      </c>
      <c r="I10" s="243" t="s">
        <v>19</v>
      </c>
      <c r="J10" s="243" t="s">
        <v>20</v>
      </c>
      <c r="K10" s="243" t="s">
        <v>21</v>
      </c>
      <c r="L10" s="243" t="s">
        <v>22</v>
      </c>
      <c r="M10" s="243" t="s">
        <v>14</v>
      </c>
      <c r="N10" s="243" t="s">
        <v>23</v>
      </c>
      <c r="O10" s="243" t="s">
        <v>24</v>
      </c>
    </row>
    <row r="11" spans="1:15" customFormat="1">
      <c r="A11" s="244">
        <v>0</v>
      </c>
      <c r="B11" s="245"/>
      <c r="C11" s="246"/>
      <c r="D11" s="247"/>
      <c r="E11" s="248"/>
      <c r="F11" s="248"/>
      <c r="G11" s="249"/>
      <c r="H11" s="250"/>
      <c r="I11" s="250"/>
      <c r="J11" s="251"/>
      <c r="K11" s="251"/>
      <c r="L11" s="252"/>
      <c r="M11" s="248"/>
      <c r="N11" s="252"/>
      <c r="O11" s="253"/>
    </row>
    <row r="12" spans="1:15">
      <c r="A12" s="254">
        <v>1</v>
      </c>
      <c r="B12" s="156" t="s">
        <v>100</v>
      </c>
      <c r="C12" s="255" t="s">
        <v>128</v>
      </c>
      <c r="D12" s="256" t="s">
        <v>100</v>
      </c>
      <c r="E12" s="156" t="s">
        <v>435</v>
      </c>
      <c r="F12" s="157" t="s">
        <v>76</v>
      </c>
      <c r="G12" s="257" t="s">
        <v>71</v>
      </c>
      <c r="H12" s="255" t="s">
        <v>93</v>
      </c>
      <c r="I12" s="258">
        <v>17.62</v>
      </c>
      <c r="J12" s="259">
        <v>1</v>
      </c>
      <c r="K12" s="9"/>
      <c r="L12" s="260">
        <f t="shared" ref="L12" si="0">I12*J12</f>
        <v>17.62</v>
      </c>
      <c r="M12" s="260">
        <f t="shared" ref="M12" si="1">IFERROR(L12/K12,0)</f>
        <v>0</v>
      </c>
      <c r="N12" s="261">
        <f t="shared" ref="N12" si="2">IF(O12&gt;0,O12/J12,0)</f>
        <v>0</v>
      </c>
      <c r="O12" s="260">
        <f t="shared" ref="O12" si="3">ROUND(M12*SVS_GrR_L_Wert,2)</f>
        <v>0</v>
      </c>
    </row>
    <row r="13" spans="1:15">
      <c r="A13" s="254">
        <f>MAX($A$12:A12)+1</f>
        <v>2</v>
      </c>
      <c r="B13" s="156" t="s">
        <v>100</v>
      </c>
      <c r="C13" s="157" t="s">
        <v>128</v>
      </c>
      <c r="D13" s="157" t="s">
        <v>100</v>
      </c>
      <c r="E13" s="156" t="s">
        <v>436</v>
      </c>
      <c r="F13" s="157" t="s">
        <v>76</v>
      </c>
      <c r="G13" s="257" t="s">
        <v>71</v>
      </c>
      <c r="H13" s="255" t="s">
        <v>44</v>
      </c>
      <c r="I13" s="262">
        <v>8.31</v>
      </c>
      <c r="J13" s="259">
        <v>1</v>
      </c>
      <c r="K13" s="9"/>
      <c r="L13" s="260">
        <f t="shared" ref="L13" si="4">I13*J13</f>
        <v>8.31</v>
      </c>
      <c r="M13" s="260">
        <f t="shared" ref="M13" si="5">IFERROR(L13/K13,0)</f>
        <v>0</v>
      </c>
      <c r="N13" s="261">
        <f t="shared" ref="N13" si="6">IF(O13&gt;0,O13/J13,0)</f>
        <v>0</v>
      </c>
      <c r="O13" s="260">
        <f t="shared" ref="O13" si="7">ROUND(M13*SVS_GrR_L_Wert,2)</f>
        <v>0</v>
      </c>
    </row>
    <row r="14" spans="1:15">
      <c r="A14" s="254">
        <f>MAX($A$12:A13)+1</f>
        <v>3</v>
      </c>
      <c r="B14" s="156" t="s">
        <v>100</v>
      </c>
      <c r="C14" s="255" t="s">
        <v>128</v>
      </c>
      <c r="D14" s="256" t="s">
        <v>100</v>
      </c>
      <c r="E14" s="156" t="s">
        <v>437</v>
      </c>
      <c r="F14" s="157" t="s">
        <v>76</v>
      </c>
      <c r="G14" s="257" t="s">
        <v>71</v>
      </c>
      <c r="H14" s="255" t="s">
        <v>58</v>
      </c>
      <c r="I14" s="258">
        <v>61.9</v>
      </c>
      <c r="J14" s="259">
        <v>1</v>
      </c>
      <c r="K14" s="9"/>
      <c r="L14" s="260">
        <f t="shared" ref="L14:L57" si="8">I14*J14</f>
        <v>61.9</v>
      </c>
      <c r="M14" s="260">
        <f t="shared" ref="M14:M57" si="9">IFERROR(L14/K14,0)</f>
        <v>0</v>
      </c>
      <c r="N14" s="261">
        <f t="shared" ref="N14:N57" si="10">IF(O14&gt;0,O14/J14,0)</f>
        <v>0</v>
      </c>
      <c r="O14" s="260">
        <f t="shared" ref="O14:O57" si="11">ROUND(M14*SVS_GrR_L_Wert,2)</f>
        <v>0</v>
      </c>
    </row>
    <row r="15" spans="1:15">
      <c r="A15" s="254">
        <f>MAX($A$12:A14)+1</f>
        <v>4</v>
      </c>
      <c r="B15" s="156" t="s">
        <v>100</v>
      </c>
      <c r="C15" s="255" t="s">
        <v>128</v>
      </c>
      <c r="D15" s="256" t="s">
        <v>100</v>
      </c>
      <c r="E15" s="156" t="s">
        <v>438</v>
      </c>
      <c r="F15" s="157" t="s">
        <v>76</v>
      </c>
      <c r="G15" s="257" t="s">
        <v>71</v>
      </c>
      <c r="H15" s="255" t="s">
        <v>58</v>
      </c>
      <c r="I15" s="258">
        <v>22.68</v>
      </c>
      <c r="J15" s="259">
        <v>1</v>
      </c>
      <c r="K15" s="9"/>
      <c r="L15" s="260">
        <f t="shared" si="8"/>
        <v>22.68</v>
      </c>
      <c r="M15" s="260">
        <f t="shared" si="9"/>
        <v>0</v>
      </c>
      <c r="N15" s="261">
        <f t="shared" si="10"/>
        <v>0</v>
      </c>
      <c r="O15" s="260">
        <f t="shared" si="11"/>
        <v>0</v>
      </c>
    </row>
    <row r="16" spans="1:15">
      <c r="A16" s="254">
        <f>MAX($A$12:A15)+1</f>
        <v>5</v>
      </c>
      <c r="B16" s="156" t="s">
        <v>100</v>
      </c>
      <c r="C16" s="255" t="s">
        <v>128</v>
      </c>
      <c r="D16" s="256" t="s">
        <v>100</v>
      </c>
      <c r="E16" s="156" t="s">
        <v>439</v>
      </c>
      <c r="F16" s="157" t="s">
        <v>76</v>
      </c>
      <c r="G16" s="257" t="s">
        <v>71</v>
      </c>
      <c r="H16" s="255" t="s">
        <v>44</v>
      </c>
      <c r="I16" s="258">
        <v>2.9</v>
      </c>
      <c r="J16" s="259">
        <v>1</v>
      </c>
      <c r="K16" s="9"/>
      <c r="L16" s="260">
        <f t="shared" si="8"/>
        <v>2.9</v>
      </c>
      <c r="M16" s="260">
        <f t="shared" si="9"/>
        <v>0</v>
      </c>
      <c r="N16" s="261">
        <f t="shared" si="10"/>
        <v>0</v>
      </c>
      <c r="O16" s="260">
        <f t="shared" si="11"/>
        <v>0</v>
      </c>
    </row>
    <row r="17" spans="1:15">
      <c r="A17" s="254">
        <f>MAX($A$12:A16)+1</f>
        <v>6</v>
      </c>
      <c r="B17" s="156" t="s">
        <v>100</v>
      </c>
      <c r="C17" s="255" t="s">
        <v>128</v>
      </c>
      <c r="D17" s="256" t="s">
        <v>100</v>
      </c>
      <c r="E17" s="156" t="s">
        <v>440</v>
      </c>
      <c r="F17" s="157" t="s">
        <v>76</v>
      </c>
      <c r="G17" s="257" t="s">
        <v>71</v>
      </c>
      <c r="H17" s="255" t="s">
        <v>58</v>
      </c>
      <c r="I17" s="258">
        <v>61.29</v>
      </c>
      <c r="J17" s="259">
        <v>1</v>
      </c>
      <c r="K17" s="9"/>
      <c r="L17" s="260">
        <f t="shared" si="8"/>
        <v>61.29</v>
      </c>
      <c r="M17" s="260">
        <f t="shared" si="9"/>
        <v>0</v>
      </c>
      <c r="N17" s="261">
        <f t="shared" si="10"/>
        <v>0</v>
      </c>
      <c r="O17" s="260">
        <f t="shared" si="11"/>
        <v>0</v>
      </c>
    </row>
    <row r="18" spans="1:15">
      <c r="A18" s="254">
        <f>MAX($A$12:A17)+1</f>
        <v>7</v>
      </c>
      <c r="B18" s="156" t="s">
        <v>100</v>
      </c>
      <c r="C18" s="255" t="s">
        <v>128</v>
      </c>
      <c r="D18" s="256" t="s">
        <v>100</v>
      </c>
      <c r="E18" s="156" t="s">
        <v>441</v>
      </c>
      <c r="F18" s="157" t="s">
        <v>75</v>
      </c>
      <c r="G18" s="257" t="s">
        <v>71</v>
      </c>
      <c r="H18" s="255" t="s">
        <v>86</v>
      </c>
      <c r="I18" s="258">
        <v>47.21</v>
      </c>
      <c r="J18" s="259">
        <v>1</v>
      </c>
      <c r="K18" s="9"/>
      <c r="L18" s="260">
        <f t="shared" si="8"/>
        <v>47.21</v>
      </c>
      <c r="M18" s="260">
        <f t="shared" si="9"/>
        <v>0</v>
      </c>
      <c r="N18" s="261">
        <f t="shared" si="10"/>
        <v>0</v>
      </c>
      <c r="O18" s="260">
        <f t="shared" si="11"/>
        <v>0</v>
      </c>
    </row>
    <row r="19" spans="1:15">
      <c r="A19" s="254">
        <f>MAX($A$12:A18)+1</f>
        <v>8</v>
      </c>
      <c r="B19" s="156" t="s">
        <v>100</v>
      </c>
      <c r="C19" s="255" t="s">
        <v>128</v>
      </c>
      <c r="D19" s="256" t="s">
        <v>100</v>
      </c>
      <c r="E19" s="156" t="s">
        <v>442</v>
      </c>
      <c r="F19" s="157" t="s">
        <v>75</v>
      </c>
      <c r="G19" s="257" t="s">
        <v>71</v>
      </c>
      <c r="H19" s="255" t="s">
        <v>86</v>
      </c>
      <c r="I19" s="258">
        <v>44.14</v>
      </c>
      <c r="J19" s="259">
        <v>1</v>
      </c>
      <c r="K19" s="9"/>
      <c r="L19" s="260">
        <f t="shared" si="8"/>
        <v>44.14</v>
      </c>
      <c r="M19" s="260">
        <f t="shared" si="9"/>
        <v>0</v>
      </c>
      <c r="N19" s="261">
        <f t="shared" si="10"/>
        <v>0</v>
      </c>
      <c r="O19" s="260">
        <f t="shared" si="11"/>
        <v>0</v>
      </c>
    </row>
    <row r="20" spans="1:15">
      <c r="A20" s="254">
        <f>MAX($A$12:A19)+1</f>
        <v>9</v>
      </c>
      <c r="B20" s="156" t="s">
        <v>100</v>
      </c>
      <c r="C20" s="255" t="s">
        <v>128</v>
      </c>
      <c r="D20" s="256" t="s">
        <v>100</v>
      </c>
      <c r="E20" s="156" t="s">
        <v>443</v>
      </c>
      <c r="F20" s="157" t="s">
        <v>75</v>
      </c>
      <c r="G20" s="257" t="s">
        <v>71</v>
      </c>
      <c r="H20" s="255" t="s">
        <v>89</v>
      </c>
      <c r="I20" s="258">
        <v>14.5</v>
      </c>
      <c r="J20" s="259">
        <v>1</v>
      </c>
      <c r="K20" s="9"/>
      <c r="L20" s="260">
        <f t="shared" si="8"/>
        <v>14.5</v>
      </c>
      <c r="M20" s="260">
        <f t="shared" si="9"/>
        <v>0</v>
      </c>
      <c r="N20" s="261">
        <f t="shared" si="10"/>
        <v>0</v>
      </c>
      <c r="O20" s="260">
        <f t="shared" si="11"/>
        <v>0</v>
      </c>
    </row>
    <row r="21" spans="1:15">
      <c r="A21" s="254">
        <f>MAX($A$12:A20)+1</f>
        <v>10</v>
      </c>
      <c r="B21" s="156" t="s">
        <v>100</v>
      </c>
      <c r="C21" s="255" t="s">
        <v>128</v>
      </c>
      <c r="D21" s="256" t="s">
        <v>100</v>
      </c>
      <c r="E21" s="156" t="s">
        <v>444</v>
      </c>
      <c r="F21" s="157" t="s">
        <v>75</v>
      </c>
      <c r="G21" s="257" t="s">
        <v>71</v>
      </c>
      <c r="H21" s="255" t="s">
        <v>86</v>
      </c>
      <c r="I21" s="258">
        <v>2.1800000000000002</v>
      </c>
      <c r="J21" s="259">
        <v>1</v>
      </c>
      <c r="K21" s="9"/>
      <c r="L21" s="260">
        <f t="shared" si="8"/>
        <v>2.1800000000000002</v>
      </c>
      <c r="M21" s="260">
        <f t="shared" si="9"/>
        <v>0</v>
      </c>
      <c r="N21" s="261">
        <f t="shared" si="10"/>
        <v>0</v>
      </c>
      <c r="O21" s="260">
        <f t="shared" si="11"/>
        <v>0</v>
      </c>
    </row>
    <row r="22" spans="1:15">
      <c r="A22" s="254">
        <f>MAX($A$12:A21)+1</f>
        <v>11</v>
      </c>
      <c r="B22" s="156" t="s">
        <v>100</v>
      </c>
      <c r="C22" s="255" t="s">
        <v>128</v>
      </c>
      <c r="D22" s="256" t="s">
        <v>100</v>
      </c>
      <c r="E22" s="156" t="s">
        <v>445</v>
      </c>
      <c r="F22" s="157" t="s">
        <v>75</v>
      </c>
      <c r="G22" s="257" t="s">
        <v>71</v>
      </c>
      <c r="H22" s="255" t="s">
        <v>44</v>
      </c>
      <c r="I22" s="258">
        <v>3.99</v>
      </c>
      <c r="J22" s="259">
        <v>1</v>
      </c>
      <c r="K22" s="9"/>
      <c r="L22" s="260">
        <f t="shared" si="8"/>
        <v>3.99</v>
      </c>
      <c r="M22" s="260">
        <f t="shared" si="9"/>
        <v>0</v>
      </c>
      <c r="N22" s="261">
        <f t="shared" si="10"/>
        <v>0</v>
      </c>
      <c r="O22" s="260">
        <f t="shared" si="11"/>
        <v>0</v>
      </c>
    </row>
    <row r="23" spans="1:15">
      <c r="A23" s="254">
        <f>MAX($A$12:A22)+1</f>
        <v>12</v>
      </c>
      <c r="B23" s="156" t="s">
        <v>100</v>
      </c>
      <c r="C23" s="255" t="s">
        <v>128</v>
      </c>
      <c r="D23" s="256" t="s">
        <v>100</v>
      </c>
      <c r="E23" s="156" t="s">
        <v>446</v>
      </c>
      <c r="F23" s="157" t="s">
        <v>75</v>
      </c>
      <c r="G23" s="257" t="s">
        <v>71</v>
      </c>
      <c r="H23" s="255" t="s">
        <v>89</v>
      </c>
      <c r="I23" s="258">
        <v>9.42</v>
      </c>
      <c r="J23" s="259">
        <v>1</v>
      </c>
      <c r="K23" s="9"/>
      <c r="L23" s="260">
        <f t="shared" si="8"/>
        <v>9.42</v>
      </c>
      <c r="M23" s="260">
        <f t="shared" si="9"/>
        <v>0</v>
      </c>
      <c r="N23" s="261">
        <f t="shared" si="10"/>
        <v>0</v>
      </c>
      <c r="O23" s="260">
        <f t="shared" si="11"/>
        <v>0</v>
      </c>
    </row>
    <row r="24" spans="1:15">
      <c r="A24" s="254">
        <f>MAX($A$12:A23)+1</f>
        <v>13</v>
      </c>
      <c r="B24" s="156" t="s">
        <v>100</v>
      </c>
      <c r="C24" s="255" t="s">
        <v>128</v>
      </c>
      <c r="D24" s="256" t="s">
        <v>100</v>
      </c>
      <c r="E24" s="156" t="s">
        <v>447</v>
      </c>
      <c r="F24" s="157" t="s">
        <v>99</v>
      </c>
      <c r="G24" s="257" t="s">
        <v>71</v>
      </c>
      <c r="H24" s="255" t="s">
        <v>83</v>
      </c>
      <c r="I24" s="258">
        <v>11.28</v>
      </c>
      <c r="J24" s="259">
        <v>1</v>
      </c>
      <c r="K24" s="9"/>
      <c r="L24" s="260">
        <f t="shared" si="8"/>
        <v>11.28</v>
      </c>
      <c r="M24" s="260">
        <f t="shared" si="9"/>
        <v>0</v>
      </c>
      <c r="N24" s="261">
        <f t="shared" si="10"/>
        <v>0</v>
      </c>
      <c r="O24" s="260">
        <f t="shared" si="11"/>
        <v>0</v>
      </c>
    </row>
    <row r="25" spans="1:15">
      <c r="A25" s="254">
        <f>MAX($A$12:A24)+1</f>
        <v>14</v>
      </c>
      <c r="B25" s="156" t="s">
        <v>100</v>
      </c>
      <c r="C25" s="255" t="s">
        <v>128</v>
      </c>
      <c r="D25" s="256" t="s">
        <v>100</v>
      </c>
      <c r="E25" s="156" t="s">
        <v>448</v>
      </c>
      <c r="F25" s="157" t="s">
        <v>449</v>
      </c>
      <c r="G25" s="257" t="s">
        <v>71</v>
      </c>
      <c r="H25" s="255" t="s">
        <v>86</v>
      </c>
      <c r="I25" s="258">
        <v>70</v>
      </c>
      <c r="J25" s="259">
        <v>1</v>
      </c>
      <c r="K25" s="9"/>
      <c r="L25" s="260">
        <f t="shared" si="8"/>
        <v>70</v>
      </c>
      <c r="M25" s="260">
        <f t="shared" si="9"/>
        <v>0</v>
      </c>
      <c r="N25" s="261">
        <f t="shared" si="10"/>
        <v>0</v>
      </c>
      <c r="O25" s="260">
        <f t="shared" si="11"/>
        <v>0</v>
      </c>
    </row>
    <row r="26" spans="1:15">
      <c r="A26" s="254">
        <f>MAX($A$12:A25)+1</f>
        <v>15</v>
      </c>
      <c r="B26" s="156" t="s">
        <v>100</v>
      </c>
      <c r="C26" s="255" t="s">
        <v>128</v>
      </c>
      <c r="D26" s="256" t="s">
        <v>100</v>
      </c>
      <c r="E26" s="156" t="s">
        <v>450</v>
      </c>
      <c r="F26" s="157" t="s">
        <v>75</v>
      </c>
      <c r="G26" s="257" t="s">
        <v>71</v>
      </c>
      <c r="H26" s="255" t="s">
        <v>39</v>
      </c>
      <c r="I26" s="258">
        <v>9.3699999999999992</v>
      </c>
      <c r="J26" s="259">
        <v>1</v>
      </c>
      <c r="K26" s="9"/>
      <c r="L26" s="260">
        <f t="shared" si="8"/>
        <v>9.3699999999999992</v>
      </c>
      <c r="M26" s="260">
        <f t="shared" si="9"/>
        <v>0</v>
      </c>
      <c r="N26" s="261">
        <f t="shared" si="10"/>
        <v>0</v>
      </c>
      <c r="O26" s="260">
        <f t="shared" si="11"/>
        <v>0</v>
      </c>
    </row>
    <row r="27" spans="1:15">
      <c r="A27" s="254">
        <f>MAX($A$12:A26)+1</f>
        <v>16</v>
      </c>
      <c r="B27" s="156" t="s">
        <v>100</v>
      </c>
      <c r="C27" s="255" t="s">
        <v>128</v>
      </c>
      <c r="D27" s="256" t="s">
        <v>100</v>
      </c>
      <c r="E27" s="156" t="s">
        <v>451</v>
      </c>
      <c r="F27" s="157" t="s">
        <v>75</v>
      </c>
      <c r="G27" s="257" t="s">
        <v>71</v>
      </c>
      <c r="H27" s="255" t="s">
        <v>89</v>
      </c>
      <c r="I27" s="258">
        <v>4.38</v>
      </c>
      <c r="J27" s="259">
        <v>1</v>
      </c>
      <c r="K27" s="9"/>
      <c r="L27" s="260">
        <f t="shared" si="8"/>
        <v>4.38</v>
      </c>
      <c r="M27" s="260">
        <f t="shared" si="9"/>
        <v>0</v>
      </c>
      <c r="N27" s="261">
        <f t="shared" si="10"/>
        <v>0</v>
      </c>
      <c r="O27" s="260">
        <f t="shared" si="11"/>
        <v>0</v>
      </c>
    </row>
    <row r="28" spans="1:15">
      <c r="A28" s="254">
        <f>MAX($A$12:A27)+1</f>
        <v>17</v>
      </c>
      <c r="B28" s="156" t="s">
        <v>100</v>
      </c>
      <c r="C28" s="255" t="s">
        <v>128</v>
      </c>
      <c r="D28" s="256" t="s">
        <v>100</v>
      </c>
      <c r="E28" s="156" t="s">
        <v>452</v>
      </c>
      <c r="F28" s="157" t="s">
        <v>75</v>
      </c>
      <c r="G28" s="257" t="s">
        <v>71</v>
      </c>
      <c r="H28" s="255" t="s">
        <v>89</v>
      </c>
      <c r="I28" s="258">
        <v>8.4</v>
      </c>
      <c r="J28" s="259">
        <v>1</v>
      </c>
      <c r="K28" s="9"/>
      <c r="L28" s="260">
        <f t="shared" si="8"/>
        <v>8.4</v>
      </c>
      <c r="M28" s="260">
        <f t="shared" si="9"/>
        <v>0</v>
      </c>
      <c r="N28" s="261">
        <f t="shared" si="10"/>
        <v>0</v>
      </c>
      <c r="O28" s="260">
        <f t="shared" si="11"/>
        <v>0</v>
      </c>
    </row>
    <row r="29" spans="1:15">
      <c r="A29" s="254">
        <f>MAX($A$12:A28)+1</f>
        <v>18</v>
      </c>
      <c r="B29" s="156" t="s">
        <v>100</v>
      </c>
      <c r="C29" s="255" t="s">
        <v>128</v>
      </c>
      <c r="D29" s="256" t="s">
        <v>100</v>
      </c>
      <c r="E29" s="156" t="s">
        <v>453</v>
      </c>
      <c r="F29" s="157" t="s">
        <v>75</v>
      </c>
      <c r="G29" s="257" t="s">
        <v>71</v>
      </c>
      <c r="H29" s="255" t="s">
        <v>58</v>
      </c>
      <c r="I29" s="258">
        <v>12.35</v>
      </c>
      <c r="J29" s="259">
        <v>1</v>
      </c>
      <c r="K29" s="9"/>
      <c r="L29" s="260">
        <f t="shared" si="8"/>
        <v>12.35</v>
      </c>
      <c r="M29" s="260">
        <f t="shared" si="9"/>
        <v>0</v>
      </c>
      <c r="N29" s="261">
        <f t="shared" si="10"/>
        <v>0</v>
      </c>
      <c r="O29" s="260">
        <f t="shared" si="11"/>
        <v>0</v>
      </c>
    </row>
    <row r="30" spans="1:15">
      <c r="A30" s="254">
        <f>MAX($A$12:A29)+1</f>
        <v>19</v>
      </c>
      <c r="B30" s="156" t="s">
        <v>100</v>
      </c>
      <c r="C30" s="255" t="s">
        <v>128</v>
      </c>
      <c r="D30" s="256" t="s">
        <v>100</v>
      </c>
      <c r="E30" s="156" t="s">
        <v>454</v>
      </c>
      <c r="F30" s="157" t="s">
        <v>449</v>
      </c>
      <c r="G30" s="257" t="s">
        <v>71</v>
      </c>
      <c r="H30" s="255" t="s">
        <v>83</v>
      </c>
      <c r="I30" s="258">
        <v>12.51</v>
      </c>
      <c r="J30" s="259">
        <v>1</v>
      </c>
      <c r="K30" s="9"/>
      <c r="L30" s="260">
        <f t="shared" si="8"/>
        <v>12.51</v>
      </c>
      <c r="M30" s="260">
        <f t="shared" si="9"/>
        <v>0</v>
      </c>
      <c r="N30" s="261">
        <f t="shared" si="10"/>
        <v>0</v>
      </c>
      <c r="O30" s="260">
        <f t="shared" si="11"/>
        <v>0</v>
      </c>
    </row>
    <row r="31" spans="1:15">
      <c r="A31" s="254">
        <f>MAX($A$12:A30)+1</f>
        <v>20</v>
      </c>
      <c r="B31" s="156" t="s">
        <v>100</v>
      </c>
      <c r="C31" s="255" t="s">
        <v>128</v>
      </c>
      <c r="D31" s="256" t="s">
        <v>100</v>
      </c>
      <c r="E31" s="156" t="s">
        <v>455</v>
      </c>
      <c r="F31" s="157" t="s">
        <v>75</v>
      </c>
      <c r="G31" s="257" t="s">
        <v>71</v>
      </c>
      <c r="H31" s="255" t="s">
        <v>86</v>
      </c>
      <c r="I31" s="258">
        <v>8.56</v>
      </c>
      <c r="J31" s="259">
        <v>1</v>
      </c>
      <c r="K31" s="9"/>
      <c r="L31" s="260">
        <f t="shared" si="8"/>
        <v>8.56</v>
      </c>
      <c r="M31" s="260">
        <f t="shared" si="9"/>
        <v>0</v>
      </c>
      <c r="N31" s="261">
        <f t="shared" si="10"/>
        <v>0</v>
      </c>
      <c r="O31" s="260">
        <f t="shared" si="11"/>
        <v>0</v>
      </c>
    </row>
    <row r="32" spans="1:15">
      <c r="A32" s="254">
        <f>MAX($A$12:A31)+1</f>
        <v>21</v>
      </c>
      <c r="B32" s="156" t="s">
        <v>100</v>
      </c>
      <c r="C32" s="255" t="s">
        <v>128</v>
      </c>
      <c r="D32" s="256" t="s">
        <v>100</v>
      </c>
      <c r="E32" s="156" t="s">
        <v>456</v>
      </c>
      <c r="F32" s="157" t="s">
        <v>76</v>
      </c>
      <c r="G32" s="257" t="s">
        <v>71</v>
      </c>
      <c r="H32" s="255" t="s">
        <v>91</v>
      </c>
      <c r="I32" s="258">
        <v>63.16</v>
      </c>
      <c r="J32" s="259">
        <v>1</v>
      </c>
      <c r="K32" s="9"/>
      <c r="L32" s="260">
        <f t="shared" si="8"/>
        <v>63.16</v>
      </c>
      <c r="M32" s="260">
        <f t="shared" si="9"/>
        <v>0</v>
      </c>
      <c r="N32" s="261">
        <f t="shared" si="10"/>
        <v>0</v>
      </c>
      <c r="O32" s="260">
        <f t="shared" si="11"/>
        <v>0</v>
      </c>
    </row>
    <row r="33" spans="1:15">
      <c r="A33" s="254">
        <f>MAX($A$12:A32)+1</f>
        <v>22</v>
      </c>
      <c r="B33" s="156" t="s">
        <v>100</v>
      </c>
      <c r="C33" s="255" t="s">
        <v>128</v>
      </c>
      <c r="D33" s="256" t="s">
        <v>100</v>
      </c>
      <c r="E33" s="156" t="s">
        <v>457</v>
      </c>
      <c r="F33" s="157" t="s">
        <v>76</v>
      </c>
      <c r="G33" s="257" t="s">
        <v>71</v>
      </c>
      <c r="H33" s="255" t="s">
        <v>86</v>
      </c>
      <c r="I33" s="258">
        <v>2.2200000000000002</v>
      </c>
      <c r="J33" s="259">
        <v>1</v>
      </c>
      <c r="K33" s="9"/>
      <c r="L33" s="260">
        <f t="shared" si="8"/>
        <v>2.2200000000000002</v>
      </c>
      <c r="M33" s="260">
        <f t="shared" si="9"/>
        <v>0</v>
      </c>
      <c r="N33" s="261">
        <f t="shared" si="10"/>
        <v>0</v>
      </c>
      <c r="O33" s="260">
        <f t="shared" si="11"/>
        <v>0</v>
      </c>
    </row>
    <row r="34" spans="1:15">
      <c r="A34" s="254">
        <f>MAX($A$12:A33)+1</f>
        <v>23</v>
      </c>
      <c r="B34" s="156" t="s">
        <v>100</v>
      </c>
      <c r="C34" s="255" t="s">
        <v>128</v>
      </c>
      <c r="D34" s="256" t="s">
        <v>100</v>
      </c>
      <c r="E34" s="156" t="s">
        <v>458</v>
      </c>
      <c r="F34" s="157" t="s">
        <v>76</v>
      </c>
      <c r="G34" s="257" t="s">
        <v>71</v>
      </c>
      <c r="H34" s="255" t="s">
        <v>58</v>
      </c>
      <c r="I34" s="258">
        <v>19</v>
      </c>
      <c r="J34" s="259">
        <v>1</v>
      </c>
      <c r="K34" s="9"/>
      <c r="L34" s="260">
        <f t="shared" si="8"/>
        <v>19</v>
      </c>
      <c r="M34" s="260">
        <f t="shared" si="9"/>
        <v>0</v>
      </c>
      <c r="N34" s="261">
        <f t="shared" si="10"/>
        <v>0</v>
      </c>
      <c r="O34" s="260">
        <f t="shared" si="11"/>
        <v>0</v>
      </c>
    </row>
    <row r="35" spans="1:15">
      <c r="A35" s="254">
        <f>MAX($A$12:A34)+1</f>
        <v>24</v>
      </c>
      <c r="B35" s="156" t="s">
        <v>100</v>
      </c>
      <c r="C35" s="255" t="s">
        <v>128</v>
      </c>
      <c r="D35" s="256" t="s">
        <v>100</v>
      </c>
      <c r="E35" s="156" t="s">
        <v>459</v>
      </c>
      <c r="F35" s="157" t="s">
        <v>76</v>
      </c>
      <c r="G35" s="257" t="s">
        <v>71</v>
      </c>
      <c r="H35" s="255" t="s">
        <v>58</v>
      </c>
      <c r="I35" s="258">
        <v>39.15</v>
      </c>
      <c r="J35" s="259">
        <v>1</v>
      </c>
      <c r="K35" s="9"/>
      <c r="L35" s="260">
        <f t="shared" si="8"/>
        <v>39.15</v>
      </c>
      <c r="M35" s="260">
        <f t="shared" si="9"/>
        <v>0</v>
      </c>
      <c r="N35" s="261">
        <f t="shared" si="10"/>
        <v>0</v>
      </c>
      <c r="O35" s="260">
        <f t="shared" si="11"/>
        <v>0</v>
      </c>
    </row>
    <row r="36" spans="1:15">
      <c r="A36" s="254">
        <f>MAX($A$12:A35)+1</f>
        <v>25</v>
      </c>
      <c r="B36" s="156" t="s">
        <v>100</v>
      </c>
      <c r="C36" s="255" t="s">
        <v>128</v>
      </c>
      <c r="D36" s="256" t="s">
        <v>100</v>
      </c>
      <c r="E36" s="156" t="s">
        <v>460</v>
      </c>
      <c r="F36" s="157" t="s">
        <v>76</v>
      </c>
      <c r="G36" s="257" t="s">
        <v>71</v>
      </c>
      <c r="H36" s="255" t="s">
        <v>44</v>
      </c>
      <c r="I36" s="258">
        <v>3.31</v>
      </c>
      <c r="J36" s="259">
        <v>1</v>
      </c>
      <c r="K36" s="9"/>
      <c r="L36" s="260">
        <f t="shared" si="8"/>
        <v>3.31</v>
      </c>
      <c r="M36" s="260">
        <f t="shared" si="9"/>
        <v>0</v>
      </c>
      <c r="N36" s="261">
        <f t="shared" si="10"/>
        <v>0</v>
      </c>
      <c r="O36" s="260">
        <f t="shared" si="11"/>
        <v>0</v>
      </c>
    </row>
    <row r="37" spans="1:15">
      <c r="A37" s="254">
        <f>MAX($A$12:A36)+1</f>
        <v>26</v>
      </c>
      <c r="B37" s="156" t="s">
        <v>100</v>
      </c>
      <c r="C37" s="255" t="s">
        <v>128</v>
      </c>
      <c r="D37" s="256" t="s">
        <v>100</v>
      </c>
      <c r="E37" s="156" t="s">
        <v>461</v>
      </c>
      <c r="F37" s="157" t="s">
        <v>76</v>
      </c>
      <c r="G37" s="257" t="s">
        <v>71</v>
      </c>
      <c r="H37" s="255" t="s">
        <v>58</v>
      </c>
      <c r="I37" s="258">
        <v>21.2</v>
      </c>
      <c r="J37" s="259">
        <v>1</v>
      </c>
      <c r="K37" s="9"/>
      <c r="L37" s="260">
        <f t="shared" si="8"/>
        <v>21.2</v>
      </c>
      <c r="M37" s="260">
        <f t="shared" si="9"/>
        <v>0</v>
      </c>
      <c r="N37" s="261">
        <f t="shared" si="10"/>
        <v>0</v>
      </c>
      <c r="O37" s="260">
        <f t="shared" si="11"/>
        <v>0</v>
      </c>
    </row>
    <row r="38" spans="1:15">
      <c r="A38" s="254">
        <f>MAX($A$12:A37)+1</f>
        <v>27</v>
      </c>
      <c r="B38" s="156" t="s">
        <v>100</v>
      </c>
      <c r="C38" s="255" t="s">
        <v>128</v>
      </c>
      <c r="D38" s="256" t="s">
        <v>100</v>
      </c>
      <c r="E38" s="156" t="s">
        <v>462</v>
      </c>
      <c r="F38" s="157" t="s">
        <v>75</v>
      </c>
      <c r="G38" s="257" t="s">
        <v>71</v>
      </c>
      <c r="H38" s="255" t="s">
        <v>86</v>
      </c>
      <c r="I38" s="258">
        <v>26.83</v>
      </c>
      <c r="J38" s="259">
        <v>1</v>
      </c>
      <c r="K38" s="9"/>
      <c r="L38" s="260">
        <f t="shared" si="8"/>
        <v>26.83</v>
      </c>
      <c r="M38" s="260">
        <f t="shared" si="9"/>
        <v>0</v>
      </c>
      <c r="N38" s="261">
        <f t="shared" si="10"/>
        <v>0</v>
      </c>
      <c r="O38" s="260">
        <f t="shared" si="11"/>
        <v>0</v>
      </c>
    </row>
    <row r="39" spans="1:15">
      <c r="A39" s="254">
        <f>MAX($A$12:A38)+1</f>
        <v>28</v>
      </c>
      <c r="B39" s="156" t="s">
        <v>100</v>
      </c>
      <c r="C39" s="255" t="s">
        <v>128</v>
      </c>
      <c r="D39" s="256" t="s">
        <v>100</v>
      </c>
      <c r="E39" s="156" t="s">
        <v>463</v>
      </c>
      <c r="F39" s="157" t="s">
        <v>75</v>
      </c>
      <c r="G39" s="257" t="s">
        <v>71</v>
      </c>
      <c r="H39" s="255" t="s">
        <v>89</v>
      </c>
      <c r="I39" s="258">
        <v>2.7</v>
      </c>
      <c r="J39" s="259">
        <v>1</v>
      </c>
      <c r="K39" s="9"/>
      <c r="L39" s="260">
        <f t="shared" si="8"/>
        <v>2.7</v>
      </c>
      <c r="M39" s="260">
        <f t="shared" si="9"/>
        <v>0</v>
      </c>
      <c r="N39" s="261">
        <f t="shared" si="10"/>
        <v>0</v>
      </c>
      <c r="O39" s="260">
        <f t="shared" si="11"/>
        <v>0</v>
      </c>
    </row>
    <row r="40" spans="1:15">
      <c r="A40" s="254">
        <f>MAX($A$12:A39)+1</f>
        <v>29</v>
      </c>
      <c r="B40" s="156" t="s">
        <v>100</v>
      </c>
      <c r="C40" s="255" t="s">
        <v>128</v>
      </c>
      <c r="D40" s="256" t="s">
        <v>100</v>
      </c>
      <c r="E40" s="156" t="s">
        <v>464</v>
      </c>
      <c r="F40" s="157" t="s">
        <v>75</v>
      </c>
      <c r="G40" s="257" t="s">
        <v>71</v>
      </c>
      <c r="H40" s="255" t="s">
        <v>89</v>
      </c>
      <c r="I40" s="258">
        <v>5.8</v>
      </c>
      <c r="J40" s="259">
        <v>1</v>
      </c>
      <c r="K40" s="9"/>
      <c r="L40" s="260">
        <f t="shared" si="8"/>
        <v>5.8</v>
      </c>
      <c r="M40" s="260">
        <f t="shared" si="9"/>
        <v>0</v>
      </c>
      <c r="N40" s="261">
        <f t="shared" si="10"/>
        <v>0</v>
      </c>
      <c r="O40" s="260">
        <f t="shared" si="11"/>
        <v>0</v>
      </c>
    </row>
    <row r="41" spans="1:15">
      <c r="A41" s="254">
        <f>MAX($A$12:A40)+1</f>
        <v>30</v>
      </c>
      <c r="B41" s="156" t="s">
        <v>100</v>
      </c>
      <c r="C41" s="255" t="s">
        <v>128</v>
      </c>
      <c r="D41" s="256" t="s">
        <v>100</v>
      </c>
      <c r="E41" s="156" t="s">
        <v>465</v>
      </c>
      <c r="F41" s="157" t="s">
        <v>75</v>
      </c>
      <c r="G41" s="257" t="s">
        <v>71</v>
      </c>
      <c r="H41" s="255" t="s">
        <v>89</v>
      </c>
      <c r="I41" s="258">
        <v>6.11</v>
      </c>
      <c r="J41" s="259">
        <v>1</v>
      </c>
      <c r="K41" s="9"/>
      <c r="L41" s="260">
        <f t="shared" si="8"/>
        <v>6.11</v>
      </c>
      <c r="M41" s="260">
        <f t="shared" si="9"/>
        <v>0</v>
      </c>
      <c r="N41" s="261">
        <f t="shared" si="10"/>
        <v>0</v>
      </c>
      <c r="O41" s="260">
        <f t="shared" si="11"/>
        <v>0</v>
      </c>
    </row>
    <row r="42" spans="1:15">
      <c r="A42" s="254">
        <f>MAX($A$12:A41)+1</f>
        <v>31</v>
      </c>
      <c r="B42" s="156" t="s">
        <v>100</v>
      </c>
      <c r="C42" s="255" t="s">
        <v>128</v>
      </c>
      <c r="D42" s="256" t="s">
        <v>100</v>
      </c>
      <c r="E42" s="156" t="s">
        <v>466</v>
      </c>
      <c r="F42" s="157" t="s">
        <v>76</v>
      </c>
      <c r="G42" s="257" t="s">
        <v>71</v>
      </c>
      <c r="H42" s="255" t="s">
        <v>86</v>
      </c>
      <c r="I42" s="258">
        <v>20.3</v>
      </c>
      <c r="J42" s="259">
        <v>1</v>
      </c>
      <c r="K42" s="9"/>
      <c r="L42" s="260">
        <f t="shared" si="8"/>
        <v>20.3</v>
      </c>
      <c r="M42" s="260">
        <f t="shared" si="9"/>
        <v>0</v>
      </c>
      <c r="N42" s="261">
        <f t="shared" si="10"/>
        <v>0</v>
      </c>
      <c r="O42" s="260">
        <f t="shared" si="11"/>
        <v>0</v>
      </c>
    </row>
    <row r="43" spans="1:15">
      <c r="A43" s="254">
        <f>MAX($A$12:A42)+1</f>
        <v>32</v>
      </c>
      <c r="B43" s="156" t="s">
        <v>100</v>
      </c>
      <c r="C43" s="255" t="s">
        <v>128</v>
      </c>
      <c r="D43" s="256" t="s">
        <v>100</v>
      </c>
      <c r="E43" s="156" t="s">
        <v>467</v>
      </c>
      <c r="F43" s="157" t="s">
        <v>75</v>
      </c>
      <c r="G43" s="257" t="s">
        <v>71</v>
      </c>
      <c r="H43" s="255" t="s">
        <v>44</v>
      </c>
      <c r="I43" s="258">
        <v>19.309999999999999</v>
      </c>
      <c r="J43" s="259">
        <v>1</v>
      </c>
      <c r="K43" s="9"/>
      <c r="L43" s="260">
        <f t="shared" si="8"/>
        <v>19.309999999999999</v>
      </c>
      <c r="M43" s="260">
        <f t="shared" si="9"/>
        <v>0</v>
      </c>
      <c r="N43" s="261">
        <f t="shared" si="10"/>
        <v>0</v>
      </c>
      <c r="O43" s="260">
        <f t="shared" si="11"/>
        <v>0</v>
      </c>
    </row>
    <row r="44" spans="1:15">
      <c r="A44" s="254">
        <f>MAX($A$12:A43)+1</f>
        <v>33</v>
      </c>
      <c r="B44" s="156" t="s">
        <v>100</v>
      </c>
      <c r="C44" s="255" t="s">
        <v>128</v>
      </c>
      <c r="D44" s="256" t="s">
        <v>100</v>
      </c>
      <c r="E44" s="156" t="s">
        <v>468</v>
      </c>
      <c r="F44" s="157" t="s">
        <v>75</v>
      </c>
      <c r="G44" s="257" t="s">
        <v>71</v>
      </c>
      <c r="H44" s="255" t="s">
        <v>86</v>
      </c>
      <c r="I44" s="258">
        <v>15.07</v>
      </c>
      <c r="J44" s="259">
        <v>1</v>
      </c>
      <c r="K44" s="9"/>
      <c r="L44" s="260">
        <f t="shared" si="8"/>
        <v>15.07</v>
      </c>
      <c r="M44" s="260">
        <f t="shared" si="9"/>
        <v>0</v>
      </c>
      <c r="N44" s="261">
        <f t="shared" si="10"/>
        <v>0</v>
      </c>
      <c r="O44" s="260">
        <f t="shared" si="11"/>
        <v>0</v>
      </c>
    </row>
    <row r="45" spans="1:15">
      <c r="A45" s="254">
        <f>MAX($A$12:A44)+1</f>
        <v>34</v>
      </c>
      <c r="B45" s="156" t="s">
        <v>100</v>
      </c>
      <c r="C45" s="255" t="s">
        <v>128</v>
      </c>
      <c r="D45" s="256" t="s">
        <v>100</v>
      </c>
      <c r="E45" s="156" t="s">
        <v>469</v>
      </c>
      <c r="F45" s="157" t="s">
        <v>470</v>
      </c>
      <c r="G45" s="257" t="s">
        <v>71</v>
      </c>
      <c r="H45" s="255" t="s">
        <v>108</v>
      </c>
      <c r="I45" s="258">
        <v>119.5</v>
      </c>
      <c r="J45" s="259">
        <v>1</v>
      </c>
      <c r="K45" s="9"/>
      <c r="L45" s="260">
        <f t="shared" si="8"/>
        <v>119.5</v>
      </c>
      <c r="M45" s="260">
        <f t="shared" si="9"/>
        <v>0</v>
      </c>
      <c r="N45" s="261">
        <f t="shared" si="10"/>
        <v>0</v>
      </c>
      <c r="O45" s="260">
        <f t="shared" si="11"/>
        <v>0</v>
      </c>
    </row>
    <row r="46" spans="1:15">
      <c r="A46" s="254">
        <f>MAX($A$12:A45)+1</f>
        <v>35</v>
      </c>
      <c r="B46" s="156" t="s">
        <v>100</v>
      </c>
      <c r="C46" s="255" t="s">
        <v>193</v>
      </c>
      <c r="D46" s="256" t="s">
        <v>100</v>
      </c>
      <c r="E46" s="156" t="s">
        <v>361</v>
      </c>
      <c r="F46" s="157" t="s">
        <v>75</v>
      </c>
      <c r="G46" s="257" t="s">
        <v>71</v>
      </c>
      <c r="H46" s="255" t="s">
        <v>88</v>
      </c>
      <c r="I46" s="258">
        <v>22.9</v>
      </c>
      <c r="J46" s="259">
        <v>1</v>
      </c>
      <c r="K46" s="9"/>
      <c r="L46" s="260">
        <f t="shared" ref="L46" si="12">I46*J46</f>
        <v>22.9</v>
      </c>
      <c r="M46" s="260">
        <f t="shared" ref="M46" si="13">IFERROR(L46/K46,0)</f>
        <v>0</v>
      </c>
      <c r="N46" s="261">
        <f t="shared" ref="N46" si="14">IF(O46&gt;0,O46/J46,0)</f>
        <v>0</v>
      </c>
      <c r="O46" s="260">
        <f t="shared" ref="O46" si="15">ROUND(M46*SVS_GrR_L_Wert,2)</f>
        <v>0</v>
      </c>
    </row>
    <row r="47" spans="1:15">
      <c r="A47" s="254">
        <f>MAX($A$12:A46)+1</f>
        <v>36</v>
      </c>
      <c r="B47" s="156" t="s">
        <v>100</v>
      </c>
      <c r="C47" s="255" t="s">
        <v>193</v>
      </c>
      <c r="D47" s="256" t="s">
        <v>100</v>
      </c>
      <c r="E47" s="156" t="s">
        <v>471</v>
      </c>
      <c r="F47" s="157" t="s">
        <v>75</v>
      </c>
      <c r="G47" s="257" t="s">
        <v>71</v>
      </c>
      <c r="H47" s="255" t="s">
        <v>86</v>
      </c>
      <c r="I47" s="258">
        <v>18</v>
      </c>
      <c r="J47" s="259">
        <v>1</v>
      </c>
      <c r="K47" s="9"/>
      <c r="L47" s="260">
        <f t="shared" si="8"/>
        <v>18</v>
      </c>
      <c r="M47" s="260">
        <f t="shared" si="9"/>
        <v>0</v>
      </c>
      <c r="N47" s="261">
        <f t="shared" si="10"/>
        <v>0</v>
      </c>
      <c r="O47" s="260">
        <f t="shared" si="11"/>
        <v>0</v>
      </c>
    </row>
    <row r="48" spans="1:15">
      <c r="A48" s="254">
        <f>MAX($A$12:A47)+1</f>
        <v>37</v>
      </c>
      <c r="B48" s="156" t="s">
        <v>100</v>
      </c>
      <c r="C48" s="255" t="s">
        <v>193</v>
      </c>
      <c r="D48" s="256" t="s">
        <v>100</v>
      </c>
      <c r="E48" s="156" t="s">
        <v>472</v>
      </c>
      <c r="F48" s="157" t="s">
        <v>75</v>
      </c>
      <c r="G48" s="257" t="s">
        <v>71</v>
      </c>
      <c r="H48" s="255" t="s">
        <v>89</v>
      </c>
      <c r="I48" s="258">
        <v>15.4</v>
      </c>
      <c r="J48" s="259">
        <v>1</v>
      </c>
      <c r="K48" s="9"/>
      <c r="L48" s="260">
        <f t="shared" si="8"/>
        <v>15.4</v>
      </c>
      <c r="M48" s="260">
        <f t="shared" si="9"/>
        <v>0</v>
      </c>
      <c r="N48" s="261">
        <f t="shared" si="10"/>
        <v>0</v>
      </c>
      <c r="O48" s="260">
        <f t="shared" si="11"/>
        <v>0</v>
      </c>
    </row>
    <row r="49" spans="1:15">
      <c r="A49" s="254">
        <f>MAX($A$12:A48)+1</f>
        <v>38</v>
      </c>
      <c r="B49" s="156" t="s">
        <v>100</v>
      </c>
      <c r="C49" s="255" t="s">
        <v>193</v>
      </c>
      <c r="D49" s="256" t="s">
        <v>100</v>
      </c>
      <c r="E49" s="156" t="s">
        <v>473</v>
      </c>
      <c r="F49" s="157" t="s">
        <v>76</v>
      </c>
      <c r="G49" s="257" t="s">
        <v>71</v>
      </c>
      <c r="H49" s="255" t="s">
        <v>92</v>
      </c>
      <c r="I49" s="258">
        <v>25.09</v>
      </c>
      <c r="J49" s="259">
        <v>1</v>
      </c>
      <c r="K49" s="9"/>
      <c r="L49" s="260">
        <f t="shared" si="8"/>
        <v>25.09</v>
      </c>
      <c r="M49" s="260">
        <f t="shared" si="9"/>
        <v>0</v>
      </c>
      <c r="N49" s="261">
        <f t="shared" si="10"/>
        <v>0</v>
      </c>
      <c r="O49" s="260">
        <f t="shared" si="11"/>
        <v>0</v>
      </c>
    </row>
    <row r="50" spans="1:15">
      <c r="A50" s="254">
        <f>MAX($A$12:A49)+1</f>
        <v>39</v>
      </c>
      <c r="B50" s="156" t="s">
        <v>100</v>
      </c>
      <c r="C50" s="255" t="s">
        <v>193</v>
      </c>
      <c r="D50" s="256" t="s">
        <v>100</v>
      </c>
      <c r="E50" s="156" t="s">
        <v>474</v>
      </c>
      <c r="F50" s="157" t="s">
        <v>76</v>
      </c>
      <c r="G50" s="257" t="s">
        <v>71</v>
      </c>
      <c r="H50" s="255" t="s">
        <v>58</v>
      </c>
      <c r="I50" s="258">
        <v>22.6</v>
      </c>
      <c r="J50" s="259">
        <v>1</v>
      </c>
      <c r="K50" s="9"/>
      <c r="L50" s="260">
        <f t="shared" si="8"/>
        <v>22.6</v>
      </c>
      <c r="M50" s="260">
        <f t="shared" si="9"/>
        <v>0</v>
      </c>
      <c r="N50" s="261">
        <f t="shared" si="10"/>
        <v>0</v>
      </c>
      <c r="O50" s="260">
        <f t="shared" si="11"/>
        <v>0</v>
      </c>
    </row>
    <row r="51" spans="1:15">
      <c r="A51" s="254">
        <f>MAX($A$12:A50)+1</f>
        <v>40</v>
      </c>
      <c r="B51" s="156" t="s">
        <v>100</v>
      </c>
      <c r="C51" s="255" t="s">
        <v>193</v>
      </c>
      <c r="D51" s="256" t="s">
        <v>100</v>
      </c>
      <c r="E51" s="156" t="s">
        <v>475</v>
      </c>
      <c r="F51" s="157" t="s">
        <v>75</v>
      </c>
      <c r="G51" s="255" t="s">
        <v>80</v>
      </c>
      <c r="H51" s="255" t="s">
        <v>80</v>
      </c>
      <c r="I51" s="258">
        <v>1.25</v>
      </c>
      <c r="J51" s="277"/>
      <c r="K51" s="277"/>
      <c r="L51" s="277"/>
      <c r="M51" s="277"/>
      <c r="N51" s="277"/>
      <c r="O51" s="277"/>
    </row>
    <row r="52" spans="1:15">
      <c r="A52" s="254">
        <f>MAX($A$12:A51)+1</f>
        <v>41</v>
      </c>
      <c r="B52" s="156" t="s">
        <v>100</v>
      </c>
      <c r="C52" s="255" t="s">
        <v>193</v>
      </c>
      <c r="D52" s="256" t="s">
        <v>100</v>
      </c>
      <c r="E52" s="156" t="s">
        <v>476</v>
      </c>
      <c r="F52" s="157" t="s">
        <v>76</v>
      </c>
      <c r="G52" s="257" t="s">
        <v>71</v>
      </c>
      <c r="H52" s="255" t="s">
        <v>89</v>
      </c>
      <c r="I52" s="258">
        <v>3.2</v>
      </c>
      <c r="J52" s="259">
        <v>1</v>
      </c>
      <c r="K52" s="9"/>
      <c r="L52" s="260">
        <f t="shared" si="8"/>
        <v>3.2</v>
      </c>
      <c r="M52" s="260">
        <f t="shared" si="9"/>
        <v>0</v>
      </c>
      <c r="N52" s="261">
        <f t="shared" si="10"/>
        <v>0</v>
      </c>
      <c r="O52" s="260">
        <f t="shared" si="11"/>
        <v>0</v>
      </c>
    </row>
    <row r="53" spans="1:15">
      <c r="A53" s="254">
        <f>MAX($A$12:A52)+1</f>
        <v>42</v>
      </c>
      <c r="B53" s="156" t="s">
        <v>100</v>
      </c>
      <c r="C53" s="255" t="s">
        <v>193</v>
      </c>
      <c r="D53" s="256" t="s">
        <v>100</v>
      </c>
      <c r="E53" s="156" t="s">
        <v>477</v>
      </c>
      <c r="F53" s="157" t="s">
        <v>76</v>
      </c>
      <c r="G53" s="257" t="s">
        <v>71</v>
      </c>
      <c r="H53" s="255" t="s">
        <v>44</v>
      </c>
      <c r="I53" s="258">
        <v>6.65</v>
      </c>
      <c r="J53" s="259">
        <v>1</v>
      </c>
      <c r="K53" s="9"/>
      <c r="L53" s="260">
        <f t="shared" si="8"/>
        <v>6.65</v>
      </c>
      <c r="M53" s="260">
        <f t="shared" si="9"/>
        <v>0</v>
      </c>
      <c r="N53" s="261">
        <f t="shared" si="10"/>
        <v>0</v>
      </c>
      <c r="O53" s="260">
        <f t="shared" si="11"/>
        <v>0</v>
      </c>
    </row>
    <row r="54" spans="1:15">
      <c r="A54" s="254">
        <f>MAX($A$12:A53)+1</f>
        <v>43</v>
      </c>
      <c r="B54" s="156" t="s">
        <v>100</v>
      </c>
      <c r="C54" s="255" t="s">
        <v>193</v>
      </c>
      <c r="D54" s="256" t="s">
        <v>100</v>
      </c>
      <c r="E54" s="156" t="s">
        <v>478</v>
      </c>
      <c r="F54" s="157" t="s">
        <v>76</v>
      </c>
      <c r="G54" s="257" t="s">
        <v>71</v>
      </c>
      <c r="H54" s="255" t="s">
        <v>58</v>
      </c>
      <c r="I54" s="258">
        <v>60.2</v>
      </c>
      <c r="J54" s="259">
        <v>1</v>
      </c>
      <c r="K54" s="9"/>
      <c r="L54" s="260">
        <f t="shared" si="8"/>
        <v>60.2</v>
      </c>
      <c r="M54" s="260">
        <f t="shared" si="9"/>
        <v>0</v>
      </c>
      <c r="N54" s="261">
        <f t="shared" si="10"/>
        <v>0</v>
      </c>
      <c r="O54" s="260">
        <f t="shared" si="11"/>
        <v>0</v>
      </c>
    </row>
    <row r="55" spans="1:15">
      <c r="A55" s="254">
        <f>MAX($A$12:A54)+1</f>
        <v>44</v>
      </c>
      <c r="B55" s="156" t="s">
        <v>100</v>
      </c>
      <c r="C55" s="255" t="s">
        <v>193</v>
      </c>
      <c r="D55" s="256" t="s">
        <v>100</v>
      </c>
      <c r="E55" s="156" t="s">
        <v>479</v>
      </c>
      <c r="F55" s="157" t="s">
        <v>76</v>
      </c>
      <c r="G55" s="257" t="s">
        <v>71</v>
      </c>
      <c r="H55" s="255" t="s">
        <v>58</v>
      </c>
      <c r="I55" s="258">
        <v>25.8</v>
      </c>
      <c r="J55" s="259">
        <v>1</v>
      </c>
      <c r="K55" s="9"/>
      <c r="L55" s="260">
        <f t="shared" si="8"/>
        <v>25.8</v>
      </c>
      <c r="M55" s="260">
        <f t="shared" si="9"/>
        <v>0</v>
      </c>
      <c r="N55" s="261">
        <f t="shared" si="10"/>
        <v>0</v>
      </c>
      <c r="O55" s="260">
        <f t="shared" si="11"/>
        <v>0</v>
      </c>
    </row>
    <row r="56" spans="1:15">
      <c r="A56" s="254">
        <f>MAX($A$12:A55)+1</f>
        <v>45</v>
      </c>
      <c r="B56" s="156" t="s">
        <v>100</v>
      </c>
      <c r="C56" s="255" t="s">
        <v>193</v>
      </c>
      <c r="D56" s="256" t="s">
        <v>100</v>
      </c>
      <c r="E56" s="156" t="s">
        <v>480</v>
      </c>
      <c r="F56" s="157" t="s">
        <v>76</v>
      </c>
      <c r="G56" s="257" t="s">
        <v>71</v>
      </c>
      <c r="H56" s="255" t="s">
        <v>58</v>
      </c>
      <c r="I56" s="258">
        <v>40.4</v>
      </c>
      <c r="J56" s="259">
        <v>1</v>
      </c>
      <c r="K56" s="9"/>
      <c r="L56" s="260">
        <f t="shared" si="8"/>
        <v>40.4</v>
      </c>
      <c r="M56" s="260">
        <f t="shared" si="9"/>
        <v>0</v>
      </c>
      <c r="N56" s="261">
        <f t="shared" si="10"/>
        <v>0</v>
      </c>
      <c r="O56" s="260">
        <f t="shared" si="11"/>
        <v>0</v>
      </c>
    </row>
    <row r="57" spans="1:15">
      <c r="A57" s="254">
        <f>MAX($A$12:A56)+1</f>
        <v>46</v>
      </c>
      <c r="B57" s="156" t="s">
        <v>100</v>
      </c>
      <c r="C57" s="255" t="s">
        <v>193</v>
      </c>
      <c r="D57" s="256" t="s">
        <v>100</v>
      </c>
      <c r="E57" s="156" t="s">
        <v>481</v>
      </c>
      <c r="F57" s="157" t="s">
        <v>76</v>
      </c>
      <c r="G57" s="257" t="s">
        <v>71</v>
      </c>
      <c r="H57" s="255" t="s">
        <v>58</v>
      </c>
      <c r="I57" s="258">
        <v>20.6</v>
      </c>
      <c r="J57" s="259">
        <v>1</v>
      </c>
      <c r="K57" s="9"/>
      <c r="L57" s="260">
        <f t="shared" si="8"/>
        <v>20.6</v>
      </c>
      <c r="M57" s="260">
        <f t="shared" si="9"/>
        <v>0</v>
      </c>
      <c r="N57" s="261">
        <f t="shared" si="10"/>
        <v>0</v>
      </c>
      <c r="O57" s="260">
        <f t="shared" si="11"/>
        <v>0</v>
      </c>
    </row>
    <row r="58" spans="1:15">
      <c r="A58" s="254">
        <f>MAX($A$12:A57)+1</f>
        <v>47</v>
      </c>
      <c r="B58" s="156" t="s">
        <v>100</v>
      </c>
      <c r="C58" s="255" t="s">
        <v>193</v>
      </c>
      <c r="D58" s="256" t="s">
        <v>100</v>
      </c>
      <c r="E58" s="156" t="s">
        <v>482</v>
      </c>
      <c r="F58" s="157" t="s">
        <v>75</v>
      </c>
      <c r="G58" s="257" t="s">
        <v>71</v>
      </c>
      <c r="H58" s="255" t="s">
        <v>86</v>
      </c>
      <c r="I58" s="258">
        <v>40</v>
      </c>
      <c r="J58" s="259">
        <v>1</v>
      </c>
      <c r="K58" s="9"/>
      <c r="L58" s="260">
        <f t="shared" ref="L58" si="16">I58*J58</f>
        <v>40</v>
      </c>
      <c r="M58" s="260">
        <f t="shared" ref="M58" si="17">IFERROR(L58/K58,0)</f>
        <v>0</v>
      </c>
      <c r="N58" s="261">
        <f t="shared" ref="N58" si="18">IF(O58&gt;0,O58/J58,0)</f>
        <v>0</v>
      </c>
      <c r="O58" s="260">
        <f t="shared" ref="O58" si="19">ROUND(M58*SVS_GrR_L_Wert,2)</f>
        <v>0</v>
      </c>
    </row>
    <row r="59" spans="1:15">
      <c r="A59" s="163" t="s">
        <v>5</v>
      </c>
      <c r="B59" s="263" t="s">
        <v>63</v>
      </c>
      <c r="C59" s="264"/>
      <c r="D59" s="264"/>
      <c r="E59" s="165"/>
      <c r="F59" s="165"/>
      <c r="G59" s="166"/>
      <c r="H59" s="167"/>
      <c r="I59" s="265">
        <f>SUM(I12:I58)</f>
        <v>1098.74</v>
      </c>
      <c r="J59" s="266"/>
      <c r="K59" s="171">
        <f>IFERROR(L59/M59,0)</f>
        <v>0</v>
      </c>
      <c r="L59" s="265">
        <f>SUM(L12:L58)</f>
        <v>1097.49</v>
      </c>
      <c r="M59" s="265">
        <f>SUM(M12:M58)</f>
        <v>0</v>
      </c>
      <c r="N59" s="172"/>
      <c r="O59" s="173">
        <f>SUM(O12:O58)</f>
        <v>0</v>
      </c>
    </row>
    <row r="60" spans="1:15">
      <c r="E60" s="13"/>
      <c r="F60" s="13"/>
      <c r="L60" s="12"/>
    </row>
    <row r="61" spans="1:15" customFormat="1">
      <c r="A61" s="175"/>
      <c r="B61" s="176"/>
      <c r="C61" s="177" t="str">
        <f>"weil "&amp;COUNTA($A:$A)-SUBTOTAL(103,$A:$A)&amp;" Zeile(n) Ausgeblendet"</f>
        <v>weil 0 Zeile(n) Ausgeblendet</v>
      </c>
      <c r="D61" s="176" t="str">
        <f>"oder Abgefiltert sind, Teilsummen:"</f>
        <v>oder Abgefiltert sind, Teilsummen:</v>
      </c>
      <c r="E61" s="177"/>
      <c r="F61" s="177"/>
      <c r="G61" s="177" t="str">
        <f>"zu reinigende Räume:  "</f>
        <v xml:space="preserve">zu reinigende Räume:  </v>
      </c>
      <c r="H61" s="181">
        <f>SUBTOTAL(103,F12:F58)</f>
        <v>47</v>
      </c>
      <c r="I61" s="177"/>
      <c r="J61" s="177"/>
      <c r="K61" s="177"/>
      <c r="L61" s="180">
        <f>SUBTOTAL(109,L12:L58)</f>
        <v>1097.49</v>
      </c>
      <c r="M61" s="180">
        <f>SUBTOTAL(109,M12:M58)</f>
        <v>0</v>
      </c>
      <c r="N61" s="182"/>
      <c r="O61" s="180">
        <f>SUBTOTAL(109,O12:O58)</f>
        <v>0</v>
      </c>
    </row>
    <row r="62" spans="1:15">
      <c r="E62" s="13"/>
      <c r="F62" s="13"/>
      <c r="L62" s="12"/>
    </row>
    <row r="63" spans="1:15">
      <c r="A63" s="267" t="s">
        <v>25</v>
      </c>
      <c r="B63" s="267"/>
      <c r="C63" s="268"/>
      <c r="D63" s="268"/>
      <c r="E63" s="268"/>
      <c r="F63" s="269"/>
      <c r="G63" s="270"/>
      <c r="H63" s="271"/>
      <c r="I63" s="271"/>
      <c r="J63" s="271"/>
      <c r="K63" s="271"/>
      <c r="L63" s="271"/>
      <c r="M63" s="271"/>
      <c r="N63" s="271"/>
      <c r="O63" s="271"/>
    </row>
    <row r="64" spans="1:15" ht="6" customHeight="1">
      <c r="A64" s="267"/>
      <c r="B64" s="267"/>
      <c r="C64" s="268"/>
      <c r="D64" s="268"/>
      <c r="E64" s="268"/>
      <c r="F64" s="269"/>
      <c r="G64" s="270"/>
      <c r="H64" s="271"/>
      <c r="I64" s="272"/>
      <c r="J64" s="272"/>
      <c r="K64" s="271"/>
      <c r="L64" s="271"/>
      <c r="M64" s="271"/>
      <c r="N64" s="271"/>
      <c r="O64" s="271"/>
    </row>
    <row r="65" spans="1:15">
      <c r="A65" s="10" t="s">
        <v>26</v>
      </c>
      <c r="B65" s="10" t="s">
        <v>27</v>
      </c>
      <c r="D65" s="10" t="s">
        <v>28</v>
      </c>
      <c r="E65" s="273" t="s">
        <v>29</v>
      </c>
      <c r="F65" s="13"/>
      <c r="J65" s="14"/>
      <c r="K65" s="12"/>
      <c r="L65" s="12"/>
      <c r="M65" s="12"/>
      <c r="N65" s="12"/>
      <c r="O65" s="12"/>
    </row>
    <row r="66" spans="1:15">
      <c r="A66" s="10" t="s">
        <v>12</v>
      </c>
      <c r="B66" s="10" t="s">
        <v>30</v>
      </c>
      <c r="D66" s="10" t="s">
        <v>31</v>
      </c>
      <c r="E66" s="273" t="s">
        <v>32</v>
      </c>
      <c r="F66" s="13"/>
      <c r="J66" s="14"/>
      <c r="K66" s="12"/>
      <c r="L66" s="12"/>
      <c r="M66" s="12"/>
      <c r="N66" s="12"/>
      <c r="O66" s="12"/>
    </row>
    <row r="67" spans="1:15">
      <c r="A67" s="10" t="s">
        <v>111</v>
      </c>
      <c r="B67" s="10" t="s">
        <v>34</v>
      </c>
      <c r="D67" s="267" t="s">
        <v>51</v>
      </c>
      <c r="E67" s="274" t="s">
        <v>52</v>
      </c>
      <c r="F67" s="13"/>
      <c r="J67" s="14"/>
      <c r="K67" s="12"/>
      <c r="L67" s="12"/>
      <c r="M67" s="12"/>
      <c r="N67" s="12"/>
      <c r="O67" s="12"/>
    </row>
    <row r="68" spans="1:15">
      <c r="A68" s="10" t="s">
        <v>35</v>
      </c>
      <c r="B68" s="10" t="s">
        <v>36</v>
      </c>
      <c r="D68" s="273" t="s">
        <v>37</v>
      </c>
      <c r="E68" s="16" t="s">
        <v>38</v>
      </c>
      <c r="J68" s="14"/>
      <c r="K68" s="12"/>
      <c r="L68" s="12"/>
      <c r="M68" s="12"/>
      <c r="N68" s="12"/>
      <c r="O68" s="12"/>
    </row>
    <row r="69" spans="1:15">
      <c r="J69" s="14"/>
      <c r="K69" s="12"/>
      <c r="L69" s="12"/>
      <c r="M69" s="12"/>
      <c r="N69" s="12"/>
      <c r="O69" s="12"/>
    </row>
    <row r="70" spans="1:15">
      <c r="J70" s="14"/>
      <c r="K70" s="12"/>
      <c r="L70" s="12"/>
      <c r="M70" s="12"/>
      <c r="N70" s="12"/>
      <c r="O70" s="12"/>
    </row>
  </sheetData>
  <sheetProtection algorithmName="SHA-512" hashValue="B4QOBBJhtQDSfNHtXecHB9CVm7pFr8Zp/uMzVievq1HUprQvw8xwRa0/bxWOM6Ha5vZlC4AisMXGEyenc9WDSQ==" saltValue="iC8n5oyCXnlSeLa9B4M0xg==" spinCount="100000" sheet="1" objects="1" scenarios="1" formatColumns="0" formatRows="0" autoFilter="0"/>
  <autoFilter ref="A10:O59" xr:uid="{A2D47FAE-0A62-452B-9B8B-76FE9BEAAB42}"/>
  <mergeCells count="3">
    <mergeCell ref="B7:D8"/>
    <mergeCell ref="G1:K4"/>
    <mergeCell ref="G5:K6"/>
  </mergeCells>
  <conditionalFormatting sqref="A61:O61">
    <cfRule type="expression" dxfId="45" priority="6">
      <formula>IF(SUBTOTAL(103,$A:$A)=COUNTA($A:$A),TRUE,FALSE)</formula>
    </cfRule>
  </conditionalFormatting>
  <conditionalFormatting sqref="B7">
    <cfRule type="expression" dxfId="44" priority="8">
      <formula>B7&lt;&gt;""</formula>
    </cfRule>
  </conditionalFormatting>
  <conditionalFormatting sqref="B12:I58">
    <cfRule type="expression" dxfId="43" priority="3">
      <formula>AND(NOT(ISBLANK($E$9)),SEARCH($E$9,$B12&amp;$C12&amp;$D12&amp;$E12&amp;$F12&amp;$G12&amp;$H12&amp;$I12))</formula>
    </cfRule>
  </conditionalFormatting>
  <conditionalFormatting sqref="G5">
    <cfRule type="expression" dxfId="42" priority="9">
      <formula>$G$5&lt;&gt;""</formula>
    </cfRule>
  </conditionalFormatting>
  <conditionalFormatting sqref="L1:O1">
    <cfRule type="expression" dxfId="41" priority="7">
      <formula>$L$1&lt;&gt;""</formula>
    </cfRule>
  </conditionalFormatting>
  <pageMargins left="0.70866141732283472" right="0.70866141732283472" top="0.78740157480314965" bottom="0.78740157480314965" header="0" footer="0.31496062992125984"/>
  <pageSetup paperSize="9" scale="81" fitToHeight="0" orientation="landscape" r:id="rId1"/>
  <headerFooter>
    <oddFooter>&amp;LPreisblätter&amp;C&amp;A&amp;R&amp;P -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2 H l V D l o 7 k W l A A A A 9 w A A A B I A H A B D b 2 5 m a W c v U G F j a 2 F n Z S 5 4 b W w g o h g A K K A U A A A A A A A A A A A A A A A A A A A A A A A A A A A A h Y 9 N C s I w G E S v U r J v / k S Q 8 j V d q D s L g i B u Q x r b Y J t K k 5 r e z Y V H 8 g p W t O r O 5 b x 5 i 5 n 7 9 Q b Z 0 N T R R X f O t D Z F D F M U a a v a w t g y R b 0 / x g u U C d h K d Z K l j k b Z u m R w R Y o q 7 8 8 J I S E E H G a 4 7 U r C K W X k k G 9 2 q t K N R B / Z / J d j Y 5 2 X V m k k Y P 8 a I z h m d I 4 Z 5 x x T I B O F 3 N i v w c f B z / Y H w r K v f d 9 p U e h 4 t Q Y y R S D v E + I B U E s D B B Q A A g A I A D t h 5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Y e V U K I p H u A 4 A A A A R A A A A E w A c A E Z v c m 1 1 b G F z L 1 N l Y 3 R p b 2 4 x L m 0 g o h g A K K A U A A A A A A A A A A A A A A A A A A A A A A A A A A A A K 0 5 N L s n M z 1 M I h t C G 1 g B Q S w E C L Q A U A A I A C A A 7 Y e V U O W j u R a U A A A D 3 A A A A E g A A A A A A A A A A A A A A A A A A A A A A Q 2 9 u Z m l n L 1 B h Y 2 t h Z 2 U u e G 1 s U E s B A i 0 A F A A C A A g A O 2 H l V A / K 6 a u k A A A A 6 Q A A A B M A A A A A A A A A A A A A A A A A 8 Q A A A F t D b 2 5 0 Z W 5 0 X 1 R 5 c G V z X S 5 4 b W x Q S w E C L Q A U A A I A C A A 7 Y e V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D s 8 Y 2 Y i G E G j f j H 8 8 5 V X h Q A A A A A C A A A A A A A Q Z g A A A A E A A C A A A A D H o y Y 1 U l V 9 a T k r n x r r Y u d Y h 5 w p b A h d q B X P y c n z l T J l 4 A A A A A A O g A A A A A I A A C A A A A C J / E D x A w F c o M Y 4 j R T 3 Y + E t g t U N 1 9 Y B T G N 1 B 0 Q e X D d S 7 F A A A A C G B d X J 5 x Q n E e X J g 0 b T 5 P A 6 b Q 5 D C q 7 R N H V 1 2 l Z R F i 9 o s K y x 1 + p n k X v O B R g A x + v 3 S M Z N 4 U Z 4 G Y Q R 0 2 z f m U Z 5 I t Y d C 2 r 4 a H U M E F p x g 3 x O C E 8 C h E A A A A D W 3 2 V 9 e e + z g e O e 4 L 1 K R m / u k J S P x 1 I j 0 p D H M V w U N + H + n D 5 + E Z g D c u z k J m c x E d F b j H H n J 1 k R k V H 9 w j t 1 i K J 3 s l 1 e < / D a t a M a s h u p > 
</file>

<file path=customXml/itemProps1.xml><?xml version="1.0" encoding="utf-8"?>
<ds:datastoreItem xmlns:ds="http://schemas.openxmlformats.org/officeDocument/2006/customXml" ds:itemID="{58A11E69-D0D5-4D3F-B663-09DE07395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32</vt:i4>
      </vt:variant>
    </vt:vector>
  </HeadingPairs>
  <TitlesOfParts>
    <vt:vector size="47" baseType="lpstr">
      <vt:lpstr>Zusammenfassung</vt:lpstr>
      <vt:lpstr>Los 1.1 UR</vt:lpstr>
      <vt:lpstr>Los 1.1 GrR</vt:lpstr>
      <vt:lpstr>Los 1.2 UR</vt:lpstr>
      <vt:lpstr>Los 1.2 GrR</vt:lpstr>
      <vt:lpstr>Los 1.3 UR</vt:lpstr>
      <vt:lpstr>Los 1.3 GrR</vt:lpstr>
      <vt:lpstr>Los 1.4 UR</vt:lpstr>
      <vt:lpstr>Los 1.4 GrR</vt:lpstr>
      <vt:lpstr>Los 1.5 UR</vt:lpstr>
      <vt:lpstr>Los 1.5 GrR</vt:lpstr>
      <vt:lpstr>Los 2.1 UR</vt:lpstr>
      <vt:lpstr>Los 2.1 GrR</vt:lpstr>
      <vt:lpstr>Los 2.2 UR</vt:lpstr>
      <vt:lpstr>Los 2.2 GrR</vt:lpstr>
      <vt:lpstr>Datum</vt:lpstr>
      <vt:lpstr>'Los 1.1 GrR'!Druckbereich</vt:lpstr>
      <vt:lpstr>'Los 1.1 UR'!Druckbereich</vt:lpstr>
      <vt:lpstr>'Los 1.2 GrR'!Druckbereich</vt:lpstr>
      <vt:lpstr>'Los 1.2 UR'!Druckbereich</vt:lpstr>
      <vt:lpstr>'Los 1.3 GrR'!Druckbereich</vt:lpstr>
      <vt:lpstr>'Los 1.3 UR'!Druckbereich</vt:lpstr>
      <vt:lpstr>'Los 1.4 GrR'!Druckbereich</vt:lpstr>
      <vt:lpstr>'Los 1.4 UR'!Druckbereich</vt:lpstr>
      <vt:lpstr>'Los 1.5 GrR'!Druckbereich</vt:lpstr>
      <vt:lpstr>'Los 1.5 UR'!Druckbereich</vt:lpstr>
      <vt:lpstr>'Los 2.1 GrR'!Druckbereich</vt:lpstr>
      <vt:lpstr>'Los 2.1 UR'!Druckbereich</vt:lpstr>
      <vt:lpstr>'Los 2.2 GrR'!Druckbereich</vt:lpstr>
      <vt:lpstr>'Los 2.2 UR'!Druckbereich</vt:lpstr>
      <vt:lpstr>Zusammenfassung!Druckbereich</vt:lpstr>
      <vt:lpstr>Zusammenfassung!Drucktitel</vt:lpstr>
      <vt:lpstr>kunde</vt:lpstr>
      <vt:lpstr>'Los 1.1 GrR'!SVS_GrR_L_Wert</vt:lpstr>
      <vt:lpstr>'Los 1.2 GrR'!SVS_GrR_L_Wert</vt:lpstr>
      <vt:lpstr>'Los 1.3 GrR'!SVS_GrR_L_Wert</vt:lpstr>
      <vt:lpstr>'Los 1.4 GrR'!SVS_GrR_L_Wert</vt:lpstr>
      <vt:lpstr>'Los 1.5 GrR'!SVS_GrR_L_Wert</vt:lpstr>
      <vt:lpstr>'Los 2.1 GrR'!SVS_GrR_L_Wert</vt:lpstr>
      <vt:lpstr>'Los 2.2 GrR'!SVS_GrR_L_Wert</vt:lpstr>
      <vt:lpstr>'Los 1.1 UR'!SVS_UR</vt:lpstr>
      <vt:lpstr>'Los 1.2 UR'!SVS_UR</vt:lpstr>
      <vt:lpstr>'Los 1.3 UR'!SVS_UR</vt:lpstr>
      <vt:lpstr>'Los 1.4 UR'!SVS_UR</vt:lpstr>
      <vt:lpstr>'Los 1.5 UR'!SVS_UR</vt:lpstr>
      <vt:lpstr>'Los 2.1 UR'!SVS_UR</vt:lpstr>
      <vt:lpstr>'Los 2.2 UR'!SVS_UR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Martin Thielen</cp:lastModifiedBy>
  <cp:lastPrinted>2025-06-17T04:35:11Z</cp:lastPrinted>
  <dcterms:created xsi:type="dcterms:W3CDTF">1999-03-16T10:04:37Z</dcterms:created>
  <dcterms:modified xsi:type="dcterms:W3CDTF">2026-07-03T10:51:17Z</dcterms:modified>
</cp:coreProperties>
</file>